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aw3527318310796-my.sharepoint.com/personal/bastianen_hollandinkoopprofessionals_nl/Documents/Documenten/Opdrachten/ROC Aventus/EA Afval/RFP/"/>
    </mc:Choice>
  </mc:AlternateContent>
  <xr:revisionPtr revIDLastSave="72" documentId="8_{8C00B1BE-D423-445E-A72A-72A84666F400}" xr6:coauthVersionLast="47" xr6:coauthVersionMax="47" xr10:uidLastSave="{1DC35BCA-8F7A-4DEF-A54F-FDFFB6E4BD52}"/>
  <bookViews>
    <workbookView xWindow="41158" yWindow="-107" windowWidth="20848" windowHeight="11111" xr2:uid="{801F24F2-8570-436C-8FCC-376B3534BC3C}"/>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9" i="1" l="1"/>
  <c r="R39" i="1" s="1"/>
  <c r="O37" i="1"/>
  <c r="R37" i="1" s="1"/>
  <c r="O36" i="1"/>
  <c r="O35" i="1"/>
  <c r="O33" i="1"/>
  <c r="O32" i="1"/>
  <c r="O31" i="1"/>
  <c r="O30" i="1"/>
  <c r="O29" i="1"/>
  <c r="O27" i="1"/>
  <c r="R27" i="1" s="1"/>
  <c r="O25" i="1"/>
  <c r="O24" i="1"/>
  <c r="O23" i="1"/>
  <c r="O22" i="1"/>
  <c r="O21" i="1"/>
  <c r="O20" i="1"/>
  <c r="R20" i="1" s="1"/>
  <c r="O18" i="1"/>
  <c r="O17" i="1"/>
  <c r="O16" i="1"/>
  <c r="R36" i="1"/>
  <c r="R35" i="1"/>
  <c r="R33" i="1"/>
  <c r="R31" i="1"/>
  <c r="R30" i="1"/>
  <c r="R29" i="1"/>
  <c r="R25" i="1"/>
  <c r="R24" i="1"/>
  <c r="R23" i="1"/>
  <c r="R22" i="1"/>
  <c r="R21" i="1"/>
  <c r="R18" i="1"/>
  <c r="R17" i="1"/>
  <c r="R16" i="1"/>
  <c r="R9" i="1"/>
  <c r="R10" i="1"/>
  <c r="R11" i="1"/>
  <c r="R12" i="1"/>
  <c r="R13" i="1"/>
  <c r="R14" i="1"/>
  <c r="R7" i="1"/>
  <c r="O9" i="1"/>
  <c r="O10" i="1"/>
  <c r="O11" i="1"/>
  <c r="O12" i="1"/>
  <c r="O13" i="1"/>
  <c r="O14" i="1"/>
  <c r="O7" i="1"/>
  <c r="O8" i="1"/>
  <c r="N9" i="1"/>
  <c r="Q14" i="1"/>
  <c r="P14" i="1"/>
  <c r="N14" i="1"/>
  <c r="Q33" i="1"/>
  <c r="N39" i="1"/>
  <c r="N37" i="1"/>
  <c r="N36" i="1"/>
  <c r="N35" i="1"/>
  <c r="N33" i="1"/>
  <c r="N32" i="1"/>
  <c r="N31" i="1"/>
  <c r="N30" i="1"/>
  <c r="N29" i="1"/>
  <c r="N27" i="1"/>
  <c r="N25" i="1"/>
  <c r="N24" i="1"/>
  <c r="N23" i="1"/>
  <c r="N22" i="1"/>
  <c r="N21" i="1"/>
  <c r="N20" i="1"/>
  <c r="N18" i="1"/>
  <c r="N17" i="1"/>
  <c r="N16" i="1"/>
  <c r="N13" i="1"/>
  <c r="N12" i="1"/>
  <c r="N11" i="1"/>
  <c r="N10" i="1"/>
  <c r="N8" i="1"/>
  <c r="Q39" i="1"/>
  <c r="Q37" i="1"/>
  <c r="Q36" i="1"/>
  <c r="Q35" i="1"/>
  <c r="Q32" i="1"/>
  <c r="Q31" i="1"/>
  <c r="Q30" i="1"/>
  <c r="Q29" i="1"/>
  <c r="Q27" i="1"/>
  <c r="Q25" i="1"/>
  <c r="Q24" i="1"/>
  <c r="Q23" i="1"/>
  <c r="Q22" i="1"/>
  <c r="Q21" i="1"/>
  <c r="Q20" i="1"/>
  <c r="Q18" i="1"/>
  <c r="Q17" i="1"/>
  <c r="Q16" i="1"/>
  <c r="P39" i="1"/>
  <c r="P37" i="1"/>
  <c r="P36" i="1"/>
  <c r="P35" i="1"/>
  <c r="P33" i="1"/>
  <c r="P32" i="1"/>
  <c r="P31" i="1"/>
  <c r="P30" i="1"/>
  <c r="P29" i="1"/>
  <c r="P27" i="1"/>
  <c r="P25" i="1"/>
  <c r="P24" i="1"/>
  <c r="P23" i="1"/>
  <c r="P22" i="1"/>
  <c r="P21" i="1"/>
  <c r="P20" i="1"/>
  <c r="P18" i="1"/>
  <c r="P17" i="1"/>
  <c r="P16" i="1"/>
  <c r="O40" i="1" l="1"/>
  <c r="R32" i="1"/>
  <c r="S32" i="1" s="1"/>
  <c r="S31" i="1"/>
  <c r="S23" i="1"/>
  <c r="S24" i="1"/>
  <c r="S21" i="1"/>
  <c r="S25" i="1"/>
  <c r="S27" i="1"/>
  <c r="S17" i="1"/>
  <c r="S33" i="1"/>
  <c r="S14" i="1"/>
  <c r="S16" i="1"/>
  <c r="N40" i="1"/>
  <c r="S18" i="1"/>
  <c r="S35" i="1"/>
  <c r="S39" i="1"/>
  <c r="S37" i="1"/>
  <c r="S36" i="1"/>
  <c r="S20" i="1"/>
  <c r="S29" i="1"/>
  <c r="S30" i="1"/>
  <c r="S22" i="1"/>
  <c r="Q7" i="1"/>
  <c r="Q8" i="1"/>
  <c r="Q40" i="1" s="1"/>
  <c r="Q9" i="1"/>
  <c r="Q10" i="1"/>
  <c r="Q11" i="1"/>
  <c r="Q12" i="1"/>
  <c r="Q13" i="1"/>
  <c r="P7" i="1"/>
  <c r="P8" i="1"/>
  <c r="P40" i="1" s="1"/>
  <c r="P9" i="1"/>
  <c r="P10" i="1"/>
  <c r="P11" i="1"/>
  <c r="P12" i="1"/>
  <c r="P13" i="1"/>
  <c r="R8" i="1" l="1"/>
  <c r="R40" i="1" s="1"/>
  <c r="S7" i="1"/>
  <c r="S11" i="1" l="1"/>
  <c r="S10" i="1"/>
  <c r="S9" i="1"/>
  <c r="S13" i="1"/>
  <c r="S8" i="1"/>
  <c r="S40" i="1" s="1"/>
  <c r="S44" i="1" s="1"/>
  <c r="S12" i="1"/>
</calcChain>
</file>

<file path=xl/sharedStrings.xml><?xml version="1.0" encoding="utf-8"?>
<sst xmlns="http://schemas.openxmlformats.org/spreadsheetml/2006/main" count="144" uniqueCount="66">
  <si>
    <t>Overzicht containers en afval per locatie Aventus</t>
  </si>
  <si>
    <t>Gelieve de geel gemarkeerde cellen in te vullen.</t>
  </si>
  <si>
    <t>Locatie</t>
  </si>
  <si>
    <t>Afvalstroom</t>
  </si>
  <si>
    <t>Container</t>
  </si>
  <si>
    <t>Soort container</t>
  </si>
  <si>
    <t>Aantal</t>
  </si>
  <si>
    <t>Ledigingsfrequentie</t>
  </si>
  <si>
    <t>Verwachte ledigingsfrequentie per week</t>
  </si>
  <si>
    <t>Huurprijs per container per maand</t>
  </si>
  <si>
    <t>Verwerkingskosten per 1000kg.</t>
  </si>
  <si>
    <r>
      <t xml:space="preserve">Opbrengsten voor Aventus per 1000kg.
</t>
    </r>
    <r>
      <rPr>
        <sz val="11"/>
        <color rgb="FFFFFF00"/>
        <rFont val="Calibri"/>
        <family val="2"/>
        <scheme val="minor"/>
      </rPr>
      <t>(opbrengsten als + bedrag vermelden)</t>
    </r>
  </si>
  <si>
    <t>Huur totaal p/maand</t>
  </si>
  <si>
    <t>Verwerkingskosten totaal per maand</t>
  </si>
  <si>
    <r>
      <t xml:space="preserve">Opbrengsten voor Aventus totaal per maand
</t>
    </r>
    <r>
      <rPr>
        <sz val="11"/>
        <color rgb="FFFFFF00"/>
        <rFont val="Calibri"/>
        <family val="2"/>
        <scheme val="minor"/>
      </rPr>
      <t>(opbrengsten als + bedrag vermelden)</t>
    </r>
  </si>
  <si>
    <t>Totale kosten per maand (excl. BTW)</t>
  </si>
  <si>
    <t>Totale kosten per jaar (excl. BTW)</t>
  </si>
  <si>
    <t>Apeldoorn, Laan van de Mensenrechten</t>
  </si>
  <si>
    <t>brandbaar bedrijfsafval</t>
  </si>
  <si>
    <t>12m3 portaal</t>
  </si>
  <si>
    <t>perscontainer (eigendom)</t>
  </si>
  <si>
    <t>op afoep</t>
  </si>
  <si>
    <t>Eigendom Aventus</t>
  </si>
  <si>
    <t>swill</t>
  </si>
  <si>
    <t>120 liter</t>
  </si>
  <si>
    <t>rolcontainer</t>
  </si>
  <si>
    <t>op afroep</t>
  </si>
  <si>
    <t>restafval</t>
  </si>
  <si>
    <t>660 liter</t>
  </si>
  <si>
    <t>data</t>
  </si>
  <si>
    <t>240 liter</t>
  </si>
  <si>
    <t>glas</t>
  </si>
  <si>
    <t>papier / karton</t>
  </si>
  <si>
    <t>1100 liter</t>
  </si>
  <si>
    <t>1 x per week, di</t>
  </si>
  <si>
    <t>hout</t>
  </si>
  <si>
    <t>9000 liter</t>
  </si>
  <si>
    <t>afsluitbaar</t>
  </si>
  <si>
    <t>Apeldoorn, Musschenbroekstraat</t>
  </si>
  <si>
    <t>papier/karton</t>
  </si>
  <si>
    <t>1700 liter</t>
  </si>
  <si>
    <t>1 x per week, woe</t>
  </si>
  <si>
    <t>2 x per week, ma, do</t>
  </si>
  <si>
    <t>Deventer, Middelweg</t>
  </si>
  <si>
    <t>papier/ karton</t>
  </si>
  <si>
    <t>1 x per week</t>
  </si>
  <si>
    <t>1300 liter</t>
  </si>
  <si>
    <t>500 liter</t>
  </si>
  <si>
    <t>Deventer, Schonenvaardersstraat</t>
  </si>
  <si>
    <t>Deventer, Snipperlingsdijk</t>
  </si>
  <si>
    <t>1x per week</t>
  </si>
  <si>
    <t>Zutphen, Stationsplein</t>
  </si>
  <si>
    <t>rolcontainer met voetpedaal</t>
  </si>
  <si>
    <t>2500 liter</t>
  </si>
  <si>
    <t>2 x per week</t>
  </si>
  <si>
    <t>Zutphen, Waterstraat</t>
  </si>
  <si>
    <t>Eenmalige kosten</t>
  </si>
  <si>
    <t>Overig: eenmalige kosten voor de voorbereiding van de opdracht (zie paragraaf 1.5.1 Aanbestedingsleidraad)</t>
  </si>
  <si>
    <t>Totale kosten contract</t>
  </si>
  <si>
    <t xml:space="preserve">Indicatieve totale kosten voor 5 jaar (total cost of ownership) </t>
  </si>
  <si>
    <t>In bovenstaand overzicht hebben we zoveel als mogelijk de werkelijkheid uit het jaar 2023 weergegeven, enkel kunnen hier op geen enkele wijze rechten aan ontleend worden.</t>
  </si>
  <si>
    <t>Bovenstaand overzicht geeft inzicht in de diverse kosten van uw als inschrijver en zal gebruikt worden als beoordeling voor het gunningscriterium prijs in deze aanbesteding. Bij de start van de te sluiten overeenkomst, zal Aventus in samenspraak met de winnende inschrijver overgaan naar scheiden bij de bron, waardoor mogelijk andere afvalstromen/aantallen/hoeveelheden/etc. gaan gelden, waarbij onderstaande tarieven als uitgangspunt worden gebruikt.</t>
  </si>
  <si>
    <t>Reiniging per keer</t>
  </si>
  <si>
    <t>Kilogrammen per jaar</t>
  </si>
  <si>
    <t>Ledigingskosten per container</t>
  </si>
  <si>
    <t>Ledigingskosten totaal per maand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</si>
</sst>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11" x14ac:knownFonts="1">
    <font>
      <sz val="11"/>
      <color theme="1"/>
      <name val="Calibri"/>
      <family val="2"/>
      <scheme val="minor"/>
    </font>
    <font>
      <b/>
      <sz val="11"/>
      <color theme="1"/>
      <name val="Calibri"/>
      <family val="2"/>
      <scheme val="minor"/>
    </font>
    <font>
      <sz val="8"/>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11"/>
      <name val="Calibri"/>
      <family val="2"/>
      <scheme val="minor"/>
    </font>
    <font>
      <b/>
      <sz val="11"/>
      <name val="Calibri"/>
      <family val="2"/>
      <scheme val="minor"/>
    </font>
    <font>
      <b/>
      <sz val="18"/>
      <color theme="1"/>
      <name val="Calibri"/>
      <family val="2"/>
      <scheme val="minor"/>
    </font>
    <font>
      <i/>
      <sz val="9"/>
      <color theme="1"/>
      <name val="Calibri"/>
      <family val="2"/>
      <scheme val="minor"/>
    </font>
    <font>
      <sz val="11"/>
      <color rgb="FFFFFF00"/>
      <name val="Calibri"/>
      <family val="2"/>
      <scheme val="minor"/>
    </font>
  </fonts>
  <fills count="11">
    <fill>
      <patternFill patternType="none"/>
    </fill>
    <fill>
      <patternFill patternType="gray125"/>
    </fill>
    <fill>
      <patternFill patternType="solid">
        <fgColor theme="0" tint="-0.34998626667073579"/>
        <bgColor indexed="64"/>
      </patternFill>
    </fill>
    <fill>
      <patternFill patternType="solid">
        <fgColor theme="5"/>
        <bgColor theme="5"/>
      </patternFill>
    </fill>
    <fill>
      <patternFill patternType="solid">
        <fgColor theme="0" tint="-0.34998626667073579"/>
        <bgColor theme="5"/>
      </patternFill>
    </fill>
    <fill>
      <patternFill patternType="solid">
        <fgColor theme="1" tint="4.9989318521683403E-2"/>
        <bgColor indexed="64"/>
      </patternFill>
    </fill>
    <fill>
      <patternFill patternType="solid">
        <fgColor theme="3" tint="0.79998168889431442"/>
        <bgColor indexed="64"/>
      </patternFill>
    </fill>
    <fill>
      <patternFill patternType="solid">
        <fgColor theme="3" tint="0.79998168889431442"/>
        <bgColor theme="5" tint="0.59999389629810485"/>
      </patternFill>
    </fill>
    <fill>
      <patternFill patternType="solid">
        <fgColor theme="5" tint="0.59999389629810485"/>
        <bgColor theme="5" tint="0.59999389629810485"/>
      </patternFill>
    </fill>
    <fill>
      <patternFill patternType="solid">
        <fgColor rgb="FFF5FC9C"/>
        <bgColor indexed="64"/>
      </patternFill>
    </fill>
    <fill>
      <patternFill patternType="solid">
        <fgColor theme="1"/>
        <bgColor indexed="64"/>
      </patternFill>
    </fill>
  </fills>
  <borders count="6">
    <border>
      <left/>
      <right/>
      <top/>
      <bottom/>
      <diagonal/>
    </border>
    <border>
      <left style="thin">
        <color theme="0"/>
      </left>
      <right/>
      <top/>
      <bottom style="thick">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ck">
        <color theme="0"/>
      </top>
      <bottom/>
      <diagonal/>
    </border>
    <border>
      <left/>
      <right style="thin">
        <color theme="0"/>
      </right>
      <top/>
      <bottom/>
      <diagonal/>
    </border>
  </borders>
  <cellStyleXfs count="3">
    <xf numFmtId="0" fontId="0" fillId="0" borderId="0"/>
    <xf numFmtId="44" fontId="3" fillId="0" borderId="0" applyFont="0" applyFill="0" applyBorder="0" applyAlignment="0" applyProtection="0"/>
    <xf numFmtId="43" fontId="3" fillId="0" borderId="0" applyFont="0" applyFill="0" applyBorder="0" applyAlignment="0" applyProtection="0"/>
  </cellStyleXfs>
  <cellXfs count="38">
    <xf numFmtId="0" fontId="0" fillId="0" borderId="0" xfId="0"/>
    <xf numFmtId="0" fontId="0" fillId="0" borderId="0" xfId="0" applyAlignment="1">
      <alignment horizontal="right"/>
    </xf>
    <xf numFmtId="44" fontId="0" fillId="0" borderId="0" xfId="0" applyNumberFormat="1"/>
    <xf numFmtId="0" fontId="1" fillId="0" borderId="0" xfId="0" applyFont="1"/>
    <xf numFmtId="0" fontId="0" fillId="0" borderId="0" xfId="0" applyAlignment="1">
      <alignment horizontal="center"/>
    </xf>
    <xf numFmtId="0" fontId="0" fillId="2" borderId="0" xfId="0" applyFill="1"/>
    <xf numFmtId="0" fontId="0" fillId="2" borderId="0" xfId="0" applyFill="1" applyAlignment="1">
      <alignment horizontal="right"/>
    </xf>
    <xf numFmtId="0" fontId="0" fillId="2" borderId="0" xfId="0" applyFill="1" applyAlignment="1">
      <alignment horizontal="center"/>
    </xf>
    <xf numFmtId="44" fontId="0" fillId="2" borderId="0" xfId="0" applyNumberFormat="1" applyFill="1"/>
    <xf numFmtId="0" fontId="1" fillId="0" borderId="0" xfId="0" applyFont="1" applyAlignment="1">
      <alignment wrapText="1"/>
    </xf>
    <xf numFmtId="0" fontId="0" fillId="0" borderId="0" xfId="0" applyAlignment="1">
      <alignment wrapText="1"/>
    </xf>
    <xf numFmtId="0" fontId="0" fillId="2" borderId="0" xfId="0" applyFill="1" applyAlignment="1">
      <alignment wrapText="1"/>
    </xf>
    <xf numFmtId="1" fontId="0" fillId="0" borderId="0" xfId="0" applyNumberFormat="1"/>
    <xf numFmtId="0" fontId="0" fillId="0" borderId="0" xfId="0" applyAlignment="1">
      <alignment horizontal="left"/>
    </xf>
    <xf numFmtId="0" fontId="0" fillId="2" borderId="0" xfId="0" applyFill="1" applyAlignment="1">
      <alignment horizontal="left"/>
    </xf>
    <xf numFmtId="0" fontId="0" fillId="0" borderId="0" xfId="0" applyAlignment="1">
      <alignment horizontal="left" wrapText="1"/>
    </xf>
    <xf numFmtId="3" fontId="0" fillId="0" borderId="0" xfId="0" applyNumberFormat="1" applyAlignment="1">
      <alignment horizontal="center"/>
    </xf>
    <xf numFmtId="44" fontId="0" fillId="2" borderId="2" xfId="0" applyNumberFormat="1" applyFill="1" applyBorder="1"/>
    <xf numFmtId="0" fontId="6" fillId="2" borderId="0" xfId="0" applyFont="1" applyFill="1" applyAlignment="1" applyProtection="1">
      <alignment horizontal="center" vertical="center"/>
      <protection locked="0"/>
    </xf>
    <xf numFmtId="0" fontId="6" fillId="2" borderId="0" xfId="0" applyFont="1" applyFill="1" applyAlignment="1" applyProtection="1">
      <alignment horizontal="center" vertical="center" wrapText="1"/>
      <protection locked="0"/>
    </xf>
    <xf numFmtId="0" fontId="7" fillId="4" borderId="1" xfId="0" applyFont="1" applyFill="1" applyBorder="1" applyAlignment="1">
      <alignment horizontal="center" vertical="center" wrapText="1"/>
    </xf>
    <xf numFmtId="44" fontId="0" fillId="6" borderId="0" xfId="1" applyFont="1" applyFill="1"/>
    <xf numFmtId="44" fontId="0" fillId="6" borderId="0" xfId="1" applyFont="1" applyFill="1" applyAlignment="1">
      <alignment horizontal="center"/>
    </xf>
    <xf numFmtId="44" fontId="0" fillId="7" borderId="2" xfId="1" applyFont="1" applyFill="1" applyBorder="1"/>
    <xf numFmtId="0" fontId="0" fillId="0" borderId="0" xfId="0" applyProtection="1">
      <protection locked="0"/>
    </xf>
    <xf numFmtId="44" fontId="5" fillId="5" borderId="0" xfId="0" applyNumberFormat="1" applyFont="1" applyFill="1" applyAlignment="1">
      <alignment horizontal="center" vertical="center"/>
    </xf>
    <xf numFmtId="0" fontId="8" fillId="0" borderId="0" xfId="0" applyFont="1"/>
    <xf numFmtId="44" fontId="4" fillId="3" borderId="4" xfId="0" applyNumberFormat="1" applyFont="1" applyFill="1" applyBorder="1"/>
    <xf numFmtId="44" fontId="0" fillId="9" borderId="3" xfId="0" applyNumberFormat="1" applyFill="1" applyBorder="1"/>
    <xf numFmtId="44" fontId="0" fillId="6" borderId="2" xfId="1" applyFont="1" applyFill="1" applyBorder="1"/>
    <xf numFmtId="43" fontId="0" fillId="0" borderId="0" xfId="2" applyFont="1" applyAlignment="1">
      <alignment horizontal="center"/>
    </xf>
    <xf numFmtId="43" fontId="0" fillId="2" borderId="0" xfId="2" applyFont="1" applyFill="1" applyAlignment="1">
      <alignment horizontal="center"/>
    </xf>
    <xf numFmtId="44" fontId="0" fillId="10" borderId="3" xfId="0" applyNumberFormat="1" applyFill="1" applyBorder="1"/>
    <xf numFmtId="0" fontId="0" fillId="9" borderId="0" xfId="0" applyFill="1" applyAlignment="1">
      <alignment horizontal="center"/>
    </xf>
    <xf numFmtId="0" fontId="9" fillId="0" borderId="0" xfId="0" applyFont="1" applyAlignment="1">
      <alignment horizontal="left" wrapText="1"/>
    </xf>
    <xf numFmtId="0" fontId="9" fillId="0" borderId="0" xfId="0" applyFont="1" applyAlignment="1">
      <alignment horizontal="left"/>
    </xf>
    <xf numFmtId="0" fontId="1" fillId="8" borderId="0" xfId="0" applyFont="1" applyFill="1" applyAlignment="1">
      <alignment horizontal="right" vertical="center"/>
    </xf>
    <xf numFmtId="0" fontId="1" fillId="8" borderId="5" xfId="0" applyFont="1" applyFill="1" applyBorder="1" applyAlignment="1">
      <alignment horizontal="right" vertical="center"/>
    </xf>
  </cellXfs>
  <cellStyles count="3">
    <cellStyle name="Komma" xfId="2" builtinId="3"/>
    <cellStyle name="Standaard" xfId="0" builtinId="0"/>
    <cellStyle name="Valuta" xfId="1" builtinId="4"/>
  </cellStyles>
  <dxfs count="33">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general" vertical="bottom" textRotation="0" wrapText="1" indent="0" justifyLastLine="0" shrinkToFit="0" readingOrder="0"/>
    </dxf>
    <dxf>
      <numFmt numFmtId="3" formatCode="#,##0"/>
      <fill>
        <patternFill patternType="solid">
          <fgColor indexed="64"/>
          <bgColor theme="3" tint="0.79998168889431442"/>
        </patternFill>
      </fill>
      <alignment horizontal="center" vertical="bottom" textRotation="0" wrapText="0" indent="0" justifyLastLine="0" shrinkToFit="0" readingOrder="0"/>
    </dxf>
    <dxf>
      <numFmt numFmtId="34" formatCode="_ &quot;€&quot;\ * #,##0.00_ ;_ &quot;€&quot;\ * \-#,##0.00_ ;_ &quot;€&quot;\ * &quot;-&quot;??_ ;_ @_ "/>
      <fill>
        <patternFill patternType="solid">
          <fgColor indexed="64"/>
          <bgColor theme="3" tint="0.79998168889431442"/>
        </patternFill>
      </fill>
    </dxf>
    <dxf>
      <numFmt numFmtId="34" formatCode="_ &quot;€&quot;\ * #,##0.00_ ;_ &quot;€&quot;\ * \-#,##0.00_ ;_ &quot;€&quot;\ * &quot;-&quot;??_ ;_ @_ "/>
      <fill>
        <patternFill patternType="solid">
          <fgColor indexed="64"/>
          <bgColor theme="3" tint="0.79998168889431442"/>
        </patternFill>
      </fill>
      <alignment horizontal="center" vertical="bottom" textRotation="0" wrapText="0" indent="0" justifyLastLine="0" shrinkToFit="0" readingOrder="0"/>
    </dxf>
    <dxf>
      <numFmt numFmtId="3" formatCode="#,##0"/>
      <fill>
        <patternFill patternType="solid">
          <fgColor indexed="64"/>
          <bgColor theme="3" tint="0.79998168889431442"/>
        </patternFill>
      </fill>
      <alignment horizontal="center" vertical="bottom" textRotation="0" wrapText="0" indent="0" justifyLastLine="0" shrinkToFit="0" readingOrder="0"/>
    </dxf>
    <dxf>
      <numFmt numFmtId="34" formatCode="_ &quot;€&quot;\ * #,##0.00_ ;_ &quot;€&quot;\ * \-#,##0.00_ ;_ &quot;€&quot;\ * &quot;-&quot;??_ ;_ @_ "/>
      <fill>
        <patternFill patternType="solid">
          <fgColor indexed="64"/>
          <bgColor theme="0" tint="-0.34998626667073579"/>
        </patternFill>
      </fill>
    </dxf>
    <dxf>
      <numFmt numFmtId="34" formatCode="_ &quot;€&quot;\ * #,##0.00_ ;_ &quot;€&quot;\ * \-#,##0.00_ ;_ &quot;€&quot;\ * &quot;-&quot;??_ ;_ @_ "/>
      <alignment horizontal="right" vertical="bottom" textRotation="0" wrapText="0" indent="0" justifyLastLine="0" shrinkToFit="0" readingOrder="0"/>
    </dxf>
    <dxf>
      <numFmt numFmtId="34" formatCode="_ &quot;€&quot;\ * #,##0.00_ ;_ &quot;€&quot;\ * \-#,##0.00_ ;_ &quot;€&quot;\ * &quot;-&quot;??_ ;_ @_ "/>
      <fill>
        <patternFill patternType="solid">
          <fgColor indexed="64"/>
          <bgColor rgb="FFF5FC9C"/>
        </patternFill>
      </fill>
      <border diagonalUp="0" diagonalDown="0">
        <left style="thin">
          <color theme="0"/>
        </left>
        <right style="thin">
          <color theme="0"/>
        </right>
        <top style="thin">
          <color theme="0"/>
        </top>
        <bottom style="thin">
          <color theme="0"/>
        </bottom>
        <vertical/>
        <horizontal/>
      </border>
    </dxf>
    <dxf>
      <numFmt numFmtId="34" formatCode="_ &quot;€&quot;\ * #,##0.00_ ;_ &quot;€&quot;\ * \-#,##0.00_ ;_ &quot;€&quot;\ * &quot;-&quot;??_ ;_ @_ "/>
    </dxf>
    <dxf>
      <numFmt numFmtId="34" formatCode="_ &quot;€&quot;\ * #,##0.00_ ;_ &quot;€&quot;\ * \-#,##0.00_ ;_ &quot;€&quot;\ * &quot;-&quot;??_ ;_ @_ "/>
      <fill>
        <patternFill patternType="solid">
          <fgColor indexed="64"/>
          <bgColor theme="7" tint="0.59999389629810485"/>
        </patternFill>
      </fill>
    </dxf>
    <dxf>
      <numFmt numFmtId="34" formatCode="_ &quot;€&quot;\ * #,##0.00_ ;_ &quot;€&quot;\ * \-#,##0.00_ ;_ &quot;€&quot;\ * &quot;-&quot;??_ ;_ @_ "/>
      <fill>
        <patternFill patternType="solid">
          <fgColor indexed="64"/>
          <bgColor rgb="FFFFFF00"/>
        </patternFill>
      </fill>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fill>
        <patternFill>
          <bgColor theme="0" tint="-0.34998626667073579"/>
        </patternFill>
      </fill>
      <alignment horizontal="center" vertical="center" textRotation="0" indent="0" justifyLastLine="0" shrinkToFit="0" readingOrder="0"/>
      <protection locked="0" hidden="0"/>
    </dxf>
  </dxfs>
  <tableStyles count="0" defaultTableStyle="TableStyleMedium2" defaultPivotStyle="PivotStyleLight16"/>
  <colors>
    <mruColors>
      <color rgb="FFF5FC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0537955-AE74-4CE8-A915-D2333743B893}" name="Tabel1" displayName="Tabel1" ref="A6:R40" totalsRowCount="1" headerRowDxfId="32">
  <tableColumns count="18">
    <tableColumn id="1" xr3:uid="{DBC6C9F0-7736-4327-912B-28492A3A2CC2}" name="Locatie"/>
    <tableColumn id="2" xr3:uid="{52C69869-FA70-4FE2-BC3D-681F0C8C19BA}" name="Afvalstroom" dataDxfId="31" totalsRowDxfId="15"/>
    <tableColumn id="3" xr3:uid="{148E8506-EA88-4F6B-9751-C9C6A946E5E1}" name="Container" dataDxfId="30" totalsRowDxfId="14"/>
    <tableColumn id="12" xr3:uid="{8C9D41C2-B757-4EE1-8DE3-CE2F960C196F}" name="Soort container" dataDxfId="29" totalsRowDxfId="13"/>
    <tableColumn id="4" xr3:uid="{B2A1DB43-6556-4946-9783-653257FE2B1A}" name="Aantal"/>
    <tableColumn id="5" xr3:uid="{A8E80A04-ED39-40AB-B6E8-9160ED0ED07D}" name="Ledigingsfrequentie" dataDxfId="28" totalsRowDxfId="12"/>
    <tableColumn id="13" xr3:uid="{2CA79647-454A-4CDE-99D5-EFDA7549498B}" name="Kilogrammen per jaar" dataDxfId="27" totalsRowDxfId="11" dataCellStyle="Komma"/>
    <tableColumn id="10" xr3:uid="{AC3DF923-F319-49C2-B8AB-C112FBC077BD}" name="Verwachte ledigingsfrequentie per week" dataDxfId="26" totalsRowDxfId="10"/>
    <tableColumn id="6" xr3:uid="{3AF54956-5828-4C1C-B770-D994E74DE980}" name="Huurprijs per container per maand" dataDxfId="25" totalsRowDxfId="9"/>
    <tableColumn id="18" xr3:uid="{1F2EB6C5-01E5-43D3-BD16-DE72ADD952F1}" name="Ledigingskosten per container" dataDxfId="24" totalsRowDxfId="8"/>
    <tableColumn id="8" xr3:uid="{ED85C98C-A1DD-4CCD-A216-3AE22D5A0A21}" name="Verwerkingskosten per 1000kg." dataDxfId="23" totalsRowDxfId="7"/>
    <tableColumn id="20" xr3:uid="{FE64F0D0-A329-40E0-A9EE-9E4BC6FD3E5B}" name="Reiniging per keer" dataDxfId="22" totalsRowDxfId="6"/>
    <tableColumn id="11" xr3:uid="{FEA86B21-BDFC-47E2-BACC-736A983A7951}" name="Opbrengsten voor Aventus per 1000kg._x000a_(opbrengsten als + bedrag vermelden)" dataDxfId="21" totalsRowDxfId="5"/>
    <tableColumn id="14" xr3:uid="{87130158-5EF3-4629-9224-0749177976FF}" name="Huur totaal p/maand" totalsRowFunction="custom" dataDxfId="20" totalsRowDxfId="4">
      <totalsRowFormula>SUM(N8:N39)</totalsRowFormula>
    </tableColumn>
    <tableColumn id="16" xr3:uid="{DE4477BF-F025-483F-BB5F-F394E838D7A6}" name="Ledigingskosten totaal per maand" totalsRowFunction="custom" dataDxfId="19" totalsRowDxfId="3" dataCellStyle="Valuta">
      <calculatedColumnFormula>((4*Tabel1[[#This Row],[Verwachte ledigingsfrequentie per week]])*Tabel1[[#This Row],[Ledigingskosten per container]])</calculatedColumnFormula>
      <totalsRowFormula>SUM(Tabel1[Ledigingskosten totaal per maand])</totalsRowFormula>
    </tableColumn>
    <tableColumn id="17" xr3:uid="{BFC0FB2D-F285-4553-AB65-FD03C7A53605}" name="Verwerkingskosten totaal per maand" totalsRowFunction="custom" dataDxfId="16" totalsRowDxfId="2" dataCellStyle="Valuta">
      <calculatedColumnFormula>(((Tabel1[[#This Row],[Kilogrammen per jaar]]/1000)/12)*Tabel1[[#This Row],[Verwerkingskosten per 1000kg.]])</calculatedColumnFormula>
      <totalsRowFormula>SUM(Tabel1[Verwerkingskosten totaal per maand])</totalsRowFormula>
    </tableColumn>
    <tableColumn id="19" xr3:uid="{2FE3A834-86A7-4CD1-BF5B-ABE62EFA5380}" name="Opbrengsten voor Aventus totaal per maand_x000a_(opbrengsten als + bedrag vermelden)" totalsRowFunction="custom" dataDxfId="18" totalsRowDxfId="1" dataCellStyle="Valuta">
      <calculatedColumnFormula>(((Tabel1[[#This Row],[Kilogrammen per jaar]]/12)/1000)*Tabel1[[#This Row],[Opbrengsten voor Aventus per 1000kg.
(opbrengsten als + bedrag vermelden)]])</calculatedColumnFormula>
      <totalsRowFormula>SUM(Tabel1[Opbrengsten voor Aventus totaal per maand
(opbrengsten als + bedrag vermelden)])</totalsRowFormula>
    </tableColumn>
    <tableColumn id="9" xr3:uid="{76F34B2A-5878-4B59-AF05-A83DA8E9BCCA}" name="Totale kosten per maand (excl. BTW)" totalsRowFunction="custom" dataDxfId="17" totalsRowDxfId="0" dataCellStyle="Valuta">
      <calculatedColumnFormula>#REF!+Tabel1[[#This Row],[Verwerkingskosten per 1000kg.]]</calculatedColumnFormula>
      <totalsRowFormula>SUM(Tabel1[Totale kosten per maand (excl. BTW)])</totalsRowFormula>
    </tableColumn>
  </tableColumns>
  <tableStyleInfo name="TableStyleMedium10"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0A8EC-D712-4A1F-A082-06B7AC576084}">
  <dimension ref="A1:S47"/>
  <sheetViews>
    <sheetView tabSelected="1" topLeftCell="E1" zoomScale="60" zoomScaleNormal="60" workbookViewId="0">
      <pane ySplit="6" topLeftCell="A7" activePane="bottomLeft" state="frozen"/>
      <selection pane="bottomLeft" activeCell="S9" sqref="S9"/>
    </sheetView>
  </sheetViews>
  <sheetFormatPr defaultRowHeight="14" x14ac:dyDescent="0.3"/>
  <cols>
    <col min="1" max="1" width="31.3984375" customWidth="1"/>
    <col min="2" max="2" width="22.8984375" style="10" customWidth="1"/>
    <col min="3" max="3" width="12" style="1" bestFit="1" customWidth="1"/>
    <col min="4" max="4" width="25.296875" style="1" bestFit="1" customWidth="1"/>
    <col min="5" max="5" width="9" bestFit="1" customWidth="1"/>
    <col min="6" max="6" width="21.3984375" style="4" bestFit="1" customWidth="1"/>
    <col min="7" max="7" width="14.296875" style="4" bestFit="1" customWidth="1"/>
    <col min="8" max="8" width="21.3984375" style="4" customWidth="1"/>
    <col min="9" max="9" width="18.296875" customWidth="1"/>
    <col min="10" max="10" width="19.09765625" customWidth="1"/>
    <col min="11" max="12" width="17.59765625" customWidth="1"/>
    <col min="13" max="13" width="20.8984375" customWidth="1"/>
    <col min="14" max="15" width="16.296875" customWidth="1"/>
    <col min="16" max="16" width="18.296875" customWidth="1"/>
    <col min="17" max="17" width="22.69921875" customWidth="1"/>
    <col min="18" max="19" width="25.69921875" customWidth="1"/>
  </cols>
  <sheetData>
    <row r="1" spans="1:19" ht="23.65" x14ac:dyDescent="0.5">
      <c r="A1" s="26" t="s">
        <v>0</v>
      </c>
    </row>
    <row r="2" spans="1:19" ht="9.8000000000000007" customHeight="1" x14ac:dyDescent="0.3">
      <c r="A2" s="3"/>
    </row>
    <row r="3" spans="1:19" x14ac:dyDescent="0.3">
      <c r="A3" s="33" t="s">
        <v>1</v>
      </c>
      <c r="B3" s="33"/>
    </row>
    <row r="4" spans="1:19" ht="8.6" customHeight="1" x14ac:dyDescent="0.3"/>
    <row r="5" spans="1:19" ht="6.05" customHeight="1" x14ac:dyDescent="0.3"/>
    <row r="6" spans="1:19" s="24" customFormat="1" ht="70.400000000000006" thickBot="1" x14ac:dyDescent="0.35">
      <c r="A6" s="18" t="s">
        <v>2</v>
      </c>
      <c r="B6" s="19" t="s">
        <v>3</v>
      </c>
      <c r="C6" s="18" t="s">
        <v>4</v>
      </c>
      <c r="D6" s="18" t="s">
        <v>5</v>
      </c>
      <c r="E6" s="18" t="s">
        <v>6</v>
      </c>
      <c r="F6" s="18" t="s">
        <v>7</v>
      </c>
      <c r="G6" s="19" t="s">
        <v>63</v>
      </c>
      <c r="H6" s="19" t="s">
        <v>8</v>
      </c>
      <c r="I6" s="19" t="s">
        <v>9</v>
      </c>
      <c r="J6" s="19" t="s">
        <v>64</v>
      </c>
      <c r="K6" s="19" t="s">
        <v>10</v>
      </c>
      <c r="L6" s="19" t="s">
        <v>62</v>
      </c>
      <c r="M6" s="19" t="s">
        <v>11</v>
      </c>
      <c r="N6" s="19" t="s">
        <v>12</v>
      </c>
      <c r="O6" s="19" t="s">
        <v>65</v>
      </c>
      <c r="P6" s="19" t="s">
        <v>13</v>
      </c>
      <c r="Q6" s="19" t="s">
        <v>14</v>
      </c>
      <c r="R6" s="19" t="s">
        <v>15</v>
      </c>
      <c r="S6" s="20" t="s">
        <v>16</v>
      </c>
    </row>
    <row r="7" spans="1:19" ht="28.5" thickTop="1" x14ac:dyDescent="0.3">
      <c r="A7" s="9" t="s">
        <v>17</v>
      </c>
      <c r="B7" s="10" t="s">
        <v>18</v>
      </c>
      <c r="C7" s="1" t="s">
        <v>19</v>
      </c>
      <c r="D7" s="15" t="s">
        <v>20</v>
      </c>
      <c r="E7" s="12">
        <v>1</v>
      </c>
      <c r="F7" s="4" t="s">
        <v>21</v>
      </c>
      <c r="G7" s="30">
        <v>67740</v>
      </c>
      <c r="H7" s="16">
        <v>1</v>
      </c>
      <c r="I7" s="25" t="s">
        <v>22</v>
      </c>
      <c r="J7" s="28"/>
      <c r="K7" s="28"/>
      <c r="L7" s="28"/>
      <c r="M7" s="28"/>
      <c r="N7" s="25" t="s">
        <v>22</v>
      </c>
      <c r="O7" s="22">
        <f>(((4*Tabel1[[#This Row],[Verwachte ledigingsfrequentie per week]])*Tabel1[[#This Row],[Ledigingskosten per container]])*Tabel1[[#This Row],[Aantal]])</f>
        <v>0</v>
      </c>
      <c r="P7" s="22">
        <f>(((Tabel1[[#This Row],[Kilogrammen per jaar]]/1000)/12)*Tabel1[[#This Row],[Verwerkingskosten per 1000kg.]])</f>
        <v>0</v>
      </c>
      <c r="Q7" s="22">
        <f>(((Tabel1[[#This Row],[Kilogrammen per jaar]]/12)/1000)*Tabel1[[#This Row],[Opbrengsten voor Aventus per 1000kg.
(opbrengsten als + bedrag vermelden)]])</f>
        <v>0</v>
      </c>
      <c r="R7" s="21">
        <f>+Tabel1[[#This Row],[Ledigingskosten totaal per maand]]+Tabel1[[#This Row],[Verwerkingskosten totaal per maand]]-Tabel1[[#This Row],[Opbrengsten voor Aventus totaal per maand
(opbrengsten als + bedrag vermelden)]]</f>
        <v>0</v>
      </c>
      <c r="S7" s="23">
        <f>+(Tabel1[[#This Row],[Totale kosten per maand (excl. BTW)]]*12)+(2*Tabel1[[#This Row],[Reiniging per keer]])</f>
        <v>0</v>
      </c>
    </row>
    <row r="8" spans="1:19" x14ac:dyDescent="0.3">
      <c r="B8" s="10" t="s">
        <v>23</v>
      </c>
      <c r="C8" s="1" t="s">
        <v>24</v>
      </c>
      <c r="D8" s="13" t="s">
        <v>25</v>
      </c>
      <c r="E8">
        <v>2</v>
      </c>
      <c r="F8" s="4" t="s">
        <v>26</v>
      </c>
      <c r="G8" s="30">
        <v>2940</v>
      </c>
      <c r="H8" s="4">
        <v>0.2</v>
      </c>
      <c r="I8" s="28"/>
      <c r="J8" s="28"/>
      <c r="K8" s="28"/>
      <c r="L8" s="32"/>
      <c r="M8" s="28"/>
      <c r="N8" s="22">
        <f>Tabel1[[#This Row],[Aantal]]*Tabel1[[#This Row],[Huurprijs per container per maand]]</f>
        <v>0</v>
      </c>
      <c r="O8" s="22">
        <f>(((4*Tabel1[[#This Row],[Verwachte ledigingsfrequentie per week]])*Tabel1[[#This Row],[Ledigingskosten per container]])*Tabel1[[#This Row],[Aantal]])</f>
        <v>0</v>
      </c>
      <c r="P8" s="22">
        <f>(((Tabel1[[#This Row],[Kilogrammen per jaar]]/1000)/12)*Tabel1[[#This Row],[Verwerkingskosten per 1000kg.]])</f>
        <v>0</v>
      </c>
      <c r="Q8" s="22">
        <f>(((Tabel1[[#This Row],[Kilogrammen per jaar]]/12)/1000)*Tabel1[[#This Row],[Opbrengsten voor Aventus per 1000kg.
(opbrengsten als + bedrag vermelden)]])</f>
        <v>0</v>
      </c>
      <c r="R8" s="21">
        <f>+Tabel1[[#This Row],[Huur totaal p/maand]]+Tabel1[[#This Row],[Ledigingskosten totaal per maand]]+Tabel1[[#This Row],[Verwerkingskosten totaal per maand]]-Tabel1[[#This Row],[Opbrengsten voor Aventus totaal per maand
(opbrengsten als + bedrag vermelden)]]</f>
        <v>0</v>
      </c>
      <c r="S8" s="23">
        <f>+Tabel1[[#This Row],[Totale kosten per maand (excl. BTW)]]*12</f>
        <v>0</v>
      </c>
    </row>
    <row r="9" spans="1:19" x14ac:dyDescent="0.3">
      <c r="B9" s="10" t="s">
        <v>27</v>
      </c>
      <c r="C9" s="1" t="s">
        <v>28</v>
      </c>
      <c r="D9" s="13" t="s">
        <v>25</v>
      </c>
      <c r="E9">
        <v>14</v>
      </c>
      <c r="F9" s="4" t="s">
        <v>26</v>
      </c>
      <c r="G9" s="30">
        <v>345</v>
      </c>
      <c r="H9" s="4">
        <v>0.1</v>
      </c>
      <c r="I9" s="28"/>
      <c r="J9" s="28"/>
      <c r="K9" s="28"/>
      <c r="L9" s="32"/>
      <c r="M9" s="28"/>
      <c r="N9" s="22">
        <f>Tabel1[[#This Row],[Aantal]]*Tabel1[[#This Row],[Huurprijs per container per maand]]</f>
        <v>0</v>
      </c>
      <c r="O9" s="22">
        <f>(((4*Tabel1[[#This Row],[Verwachte ledigingsfrequentie per week]])*Tabel1[[#This Row],[Ledigingskosten per container]])*Tabel1[[#This Row],[Aantal]])</f>
        <v>0</v>
      </c>
      <c r="P9" s="22">
        <f>(((Tabel1[[#This Row],[Kilogrammen per jaar]]/1000)/12)*Tabel1[[#This Row],[Verwerkingskosten per 1000kg.]])</f>
        <v>0</v>
      </c>
      <c r="Q9" s="22">
        <f>(((Tabel1[[#This Row],[Kilogrammen per jaar]]/12)/1000)*Tabel1[[#This Row],[Opbrengsten voor Aventus per 1000kg.
(opbrengsten als + bedrag vermelden)]])</f>
        <v>0</v>
      </c>
      <c r="R9" s="21">
        <f>+Tabel1[[#This Row],[Huur totaal p/maand]]+Tabel1[[#This Row],[Ledigingskosten totaal per maand]]+Tabel1[[#This Row],[Verwerkingskosten totaal per maand]]-Tabel1[[#This Row],[Opbrengsten voor Aventus totaal per maand
(opbrengsten als + bedrag vermelden)]]</f>
        <v>0</v>
      </c>
      <c r="S9" s="23">
        <f>+Tabel1[[#This Row],[Totale kosten per maand (excl. BTW)]]*12</f>
        <v>0</v>
      </c>
    </row>
    <row r="10" spans="1:19" x14ac:dyDescent="0.3">
      <c r="B10" s="10" t="s">
        <v>29</v>
      </c>
      <c r="C10" s="1" t="s">
        <v>30</v>
      </c>
      <c r="D10" s="13" t="s">
        <v>25</v>
      </c>
      <c r="E10">
        <v>19</v>
      </c>
      <c r="F10" s="4" t="s">
        <v>26</v>
      </c>
      <c r="G10" s="30">
        <v>3825</v>
      </c>
      <c r="H10" s="4">
        <v>0.2</v>
      </c>
      <c r="I10" s="28"/>
      <c r="J10" s="28"/>
      <c r="K10" s="28"/>
      <c r="L10" s="32"/>
      <c r="M10" s="28"/>
      <c r="N10" s="22">
        <f>Tabel1[[#This Row],[Aantal]]*Tabel1[[#This Row],[Huurprijs per container per maand]]</f>
        <v>0</v>
      </c>
      <c r="O10" s="22">
        <f>(((4*Tabel1[[#This Row],[Verwachte ledigingsfrequentie per week]])*Tabel1[[#This Row],[Ledigingskosten per container]])*Tabel1[[#This Row],[Aantal]])</f>
        <v>0</v>
      </c>
      <c r="P10" s="22">
        <f>(((Tabel1[[#This Row],[Kilogrammen per jaar]]/1000)/12)*Tabel1[[#This Row],[Verwerkingskosten per 1000kg.]])</f>
        <v>0</v>
      </c>
      <c r="Q10" s="22">
        <f>(((Tabel1[[#This Row],[Kilogrammen per jaar]]/12)/1000)*Tabel1[[#This Row],[Opbrengsten voor Aventus per 1000kg.
(opbrengsten als + bedrag vermelden)]])</f>
        <v>0</v>
      </c>
      <c r="R10" s="21">
        <f>+Tabel1[[#This Row],[Huur totaal p/maand]]+Tabel1[[#This Row],[Ledigingskosten totaal per maand]]+Tabel1[[#This Row],[Verwerkingskosten totaal per maand]]-Tabel1[[#This Row],[Opbrengsten voor Aventus totaal per maand
(opbrengsten als + bedrag vermelden)]]</f>
        <v>0</v>
      </c>
      <c r="S10" s="23">
        <f>+Tabel1[[#This Row],[Totale kosten per maand (excl. BTW)]]*12</f>
        <v>0</v>
      </c>
    </row>
    <row r="11" spans="1:19" x14ac:dyDescent="0.3">
      <c r="B11" s="10" t="s">
        <v>31</v>
      </c>
      <c r="C11" s="1" t="s">
        <v>30</v>
      </c>
      <c r="D11" s="13" t="s">
        <v>25</v>
      </c>
      <c r="E11">
        <v>3</v>
      </c>
      <c r="F11" s="4" t="s">
        <v>26</v>
      </c>
      <c r="G11" s="30">
        <v>814</v>
      </c>
      <c r="H11" s="4">
        <v>0.2</v>
      </c>
      <c r="I11" s="28"/>
      <c r="J11" s="28"/>
      <c r="K11" s="28"/>
      <c r="L11" s="32"/>
      <c r="M11" s="28"/>
      <c r="N11" s="22">
        <f>Tabel1[[#This Row],[Aantal]]*Tabel1[[#This Row],[Huurprijs per container per maand]]</f>
        <v>0</v>
      </c>
      <c r="O11" s="22">
        <f>(((4*Tabel1[[#This Row],[Verwachte ledigingsfrequentie per week]])*Tabel1[[#This Row],[Ledigingskosten per container]])*Tabel1[[#This Row],[Aantal]])</f>
        <v>0</v>
      </c>
      <c r="P11" s="22">
        <f>(((Tabel1[[#This Row],[Kilogrammen per jaar]]/1000)/12)*Tabel1[[#This Row],[Verwerkingskosten per 1000kg.]])</f>
        <v>0</v>
      </c>
      <c r="Q11" s="22">
        <f>(((Tabel1[[#This Row],[Kilogrammen per jaar]]/12)/1000)*Tabel1[[#This Row],[Opbrengsten voor Aventus per 1000kg.
(opbrengsten als + bedrag vermelden)]])</f>
        <v>0</v>
      </c>
      <c r="R11" s="21">
        <f>+Tabel1[[#This Row],[Huur totaal p/maand]]+Tabel1[[#This Row],[Ledigingskosten totaal per maand]]+Tabel1[[#This Row],[Verwerkingskosten totaal per maand]]-Tabel1[[#This Row],[Opbrengsten voor Aventus totaal per maand
(opbrengsten als + bedrag vermelden)]]</f>
        <v>0</v>
      </c>
      <c r="S11" s="23">
        <f>+Tabel1[[#This Row],[Totale kosten per maand (excl. BTW)]]*12</f>
        <v>0</v>
      </c>
    </row>
    <row r="12" spans="1:19" x14ac:dyDescent="0.3">
      <c r="B12" s="10" t="s">
        <v>32</v>
      </c>
      <c r="C12" s="1" t="s">
        <v>33</v>
      </c>
      <c r="D12" s="13" t="s">
        <v>25</v>
      </c>
      <c r="E12" s="1">
        <v>2</v>
      </c>
      <c r="F12" s="4" t="s">
        <v>34</v>
      </c>
      <c r="G12" s="30">
        <v>4790</v>
      </c>
      <c r="H12" s="4">
        <v>1</v>
      </c>
      <c r="I12" s="28"/>
      <c r="J12" s="28"/>
      <c r="K12" s="28"/>
      <c r="L12" s="32"/>
      <c r="M12" s="28"/>
      <c r="N12" s="22">
        <f>Tabel1[[#This Row],[Aantal]]*Tabel1[[#This Row],[Huurprijs per container per maand]]</f>
        <v>0</v>
      </c>
      <c r="O12" s="22">
        <f>(((4*Tabel1[[#This Row],[Verwachte ledigingsfrequentie per week]])*Tabel1[[#This Row],[Ledigingskosten per container]])*Tabel1[[#This Row],[Aantal]])</f>
        <v>0</v>
      </c>
      <c r="P12" s="22">
        <f>(((Tabel1[[#This Row],[Kilogrammen per jaar]]/1000)/12)*Tabel1[[#This Row],[Verwerkingskosten per 1000kg.]])</f>
        <v>0</v>
      </c>
      <c r="Q12" s="22">
        <f>(((Tabel1[[#This Row],[Kilogrammen per jaar]]/12)/1000)*Tabel1[[#This Row],[Opbrengsten voor Aventus per 1000kg.
(opbrengsten als + bedrag vermelden)]])</f>
        <v>0</v>
      </c>
      <c r="R12" s="21">
        <f>+Tabel1[[#This Row],[Huur totaal p/maand]]+Tabel1[[#This Row],[Ledigingskosten totaal per maand]]+Tabel1[[#This Row],[Verwerkingskosten totaal per maand]]-Tabel1[[#This Row],[Opbrengsten voor Aventus totaal per maand
(opbrengsten als + bedrag vermelden)]]</f>
        <v>0</v>
      </c>
      <c r="S12" s="23">
        <f>+Tabel1[[#This Row],[Totale kosten per maand (excl. BTW)]]*12</f>
        <v>0</v>
      </c>
    </row>
    <row r="13" spans="1:19" x14ac:dyDescent="0.3">
      <c r="B13" s="10" t="s">
        <v>32</v>
      </c>
      <c r="C13" s="1" t="s">
        <v>30</v>
      </c>
      <c r="D13" s="13" t="s">
        <v>25</v>
      </c>
      <c r="E13" s="1">
        <v>7</v>
      </c>
      <c r="F13" s="4" t="s">
        <v>34</v>
      </c>
      <c r="G13" s="30">
        <v>4411</v>
      </c>
      <c r="H13" s="4">
        <v>1</v>
      </c>
      <c r="I13" s="28"/>
      <c r="J13" s="28"/>
      <c r="K13" s="28"/>
      <c r="L13" s="32"/>
      <c r="M13" s="28"/>
      <c r="N13" s="22">
        <f>Tabel1[[#This Row],[Aantal]]*Tabel1[[#This Row],[Huurprijs per container per maand]]</f>
        <v>0</v>
      </c>
      <c r="O13" s="22">
        <f>(((4*Tabel1[[#This Row],[Verwachte ledigingsfrequentie per week]])*Tabel1[[#This Row],[Ledigingskosten per container]])*Tabel1[[#This Row],[Aantal]])</f>
        <v>0</v>
      </c>
      <c r="P13" s="22">
        <f>(((Tabel1[[#This Row],[Kilogrammen per jaar]]/1000)/12)*Tabel1[[#This Row],[Verwerkingskosten per 1000kg.]])</f>
        <v>0</v>
      </c>
      <c r="Q13" s="22">
        <f>(((Tabel1[[#This Row],[Kilogrammen per jaar]]/12)/1000)*Tabel1[[#This Row],[Opbrengsten voor Aventus per 1000kg.
(opbrengsten als + bedrag vermelden)]])</f>
        <v>0</v>
      </c>
      <c r="R13" s="21">
        <f>+Tabel1[[#This Row],[Huur totaal p/maand]]+Tabel1[[#This Row],[Ledigingskosten totaal per maand]]+Tabel1[[#This Row],[Verwerkingskosten totaal per maand]]-Tabel1[[#This Row],[Opbrengsten voor Aventus totaal per maand
(opbrengsten als + bedrag vermelden)]]</f>
        <v>0</v>
      </c>
      <c r="S13" s="23">
        <f>+Tabel1[[#This Row],[Totale kosten per maand (excl. BTW)]]*12</f>
        <v>0</v>
      </c>
    </row>
    <row r="14" spans="1:19" x14ac:dyDescent="0.3">
      <c r="B14" s="10" t="s">
        <v>35</v>
      </c>
      <c r="C14" s="1" t="s">
        <v>36</v>
      </c>
      <c r="D14" s="13" t="s">
        <v>37</v>
      </c>
      <c r="E14">
        <v>1</v>
      </c>
      <c r="F14" s="4" t="s">
        <v>26</v>
      </c>
      <c r="G14" s="30">
        <v>6000</v>
      </c>
      <c r="H14" s="4">
        <v>0.01</v>
      </c>
      <c r="I14" s="28"/>
      <c r="J14" s="28"/>
      <c r="K14" s="28"/>
      <c r="L14" s="32"/>
      <c r="M14" s="28"/>
      <c r="N14" s="22">
        <f>Tabel1[[#This Row],[Aantal]]*Tabel1[[#This Row],[Huurprijs per container per maand]]</f>
        <v>0</v>
      </c>
      <c r="O14" s="22">
        <f>(((4*Tabel1[[#This Row],[Verwachte ledigingsfrequentie per week]])*Tabel1[[#This Row],[Ledigingskosten per container]])*Tabel1[[#This Row],[Aantal]])</f>
        <v>0</v>
      </c>
      <c r="P14" s="22">
        <f>(((Tabel1[[#This Row],[Kilogrammen per jaar]]/1000)/12)*Tabel1[[#This Row],[Verwerkingskosten per 1000kg.]])</f>
        <v>0</v>
      </c>
      <c r="Q14" s="22">
        <f>(((Tabel1[[#This Row],[Kilogrammen per jaar]]/12)/1000)*Tabel1[[#This Row],[Opbrengsten voor Aventus per 1000kg.
(opbrengsten als + bedrag vermelden)]])</f>
        <v>0</v>
      </c>
      <c r="R14" s="21">
        <f>+Tabel1[[#This Row],[Huur totaal p/maand]]+Tabel1[[#This Row],[Ledigingskosten totaal per maand]]+Tabel1[[#This Row],[Verwerkingskosten totaal per maand]]-Tabel1[[#This Row],[Opbrengsten voor Aventus totaal per maand
(opbrengsten als + bedrag vermelden)]]</f>
        <v>0</v>
      </c>
      <c r="S14" s="23">
        <f>+Tabel1[[#This Row],[Totale kosten per maand (excl. BTW)]]*12</f>
        <v>0</v>
      </c>
    </row>
    <row r="15" spans="1:19" ht="7.55" customHeight="1" x14ac:dyDescent="0.3">
      <c r="A15" s="5"/>
      <c r="B15" s="11"/>
      <c r="C15" s="6"/>
      <c r="D15" s="6"/>
      <c r="E15" s="5"/>
      <c r="F15" s="7"/>
      <c r="G15" s="31"/>
      <c r="H15" s="7"/>
      <c r="I15" s="8"/>
      <c r="J15" s="8"/>
      <c r="K15" s="8"/>
      <c r="L15" s="8"/>
      <c r="M15" s="8"/>
      <c r="N15" s="8"/>
      <c r="O15" s="8"/>
      <c r="P15" s="8"/>
      <c r="Q15" s="8"/>
      <c r="R15" s="8"/>
      <c r="S15" s="17"/>
    </row>
    <row r="16" spans="1:19" x14ac:dyDescent="0.3">
      <c r="A16" s="3" t="s">
        <v>38</v>
      </c>
      <c r="B16" s="10" t="s">
        <v>39</v>
      </c>
      <c r="C16" s="1" t="s">
        <v>40</v>
      </c>
      <c r="D16" s="13" t="s">
        <v>25</v>
      </c>
      <c r="E16">
        <v>1</v>
      </c>
      <c r="F16" s="4" t="s">
        <v>41</v>
      </c>
      <c r="G16" s="30">
        <v>4021.59</v>
      </c>
      <c r="H16" s="4">
        <v>1</v>
      </c>
      <c r="I16" s="28"/>
      <c r="J16" s="28"/>
      <c r="K16" s="28"/>
      <c r="L16" s="32"/>
      <c r="M16" s="28"/>
      <c r="N16" s="22">
        <f>Tabel1[[#This Row],[Aantal]]*Tabel1[[#This Row],[Huurprijs per container per maand]]</f>
        <v>0</v>
      </c>
      <c r="O16" s="22">
        <f>(((4*Tabel1[[#This Row],[Verwachte ledigingsfrequentie per week]])*Tabel1[[#This Row],[Ledigingskosten per container]])*Tabel1[[#This Row],[Aantal]])</f>
        <v>0</v>
      </c>
      <c r="P16" s="22">
        <f>(((Tabel1[[#This Row],[Kilogrammen per jaar]]/1000)/12)*Tabel1[[#This Row],[Verwerkingskosten per 1000kg.]])</f>
        <v>0</v>
      </c>
      <c r="Q16" s="22">
        <f>(((Tabel1[[#This Row],[Kilogrammen per jaar]]/12)/1000)*Tabel1[[#This Row],[Opbrengsten voor Aventus per 1000kg.
(opbrengsten als + bedrag vermelden)]])</f>
        <v>0</v>
      </c>
      <c r="R16" s="21">
        <f>+Tabel1[[#This Row],[Huur totaal p/maand]]+Tabel1[[#This Row],[Ledigingskosten totaal per maand]]+Tabel1[[#This Row],[Verwerkingskosten totaal per maand]]-Tabel1[[#This Row],[Opbrengsten voor Aventus totaal per maand
(opbrengsten als + bedrag vermelden)]]</f>
        <v>0</v>
      </c>
      <c r="S16" s="23">
        <f>+Tabel1[[#This Row],[Totale kosten per maand (excl. BTW)]]*12</f>
        <v>0</v>
      </c>
    </row>
    <row r="17" spans="1:19" x14ac:dyDescent="0.3">
      <c r="B17" s="10" t="s">
        <v>29</v>
      </c>
      <c r="C17" s="1" t="s">
        <v>30</v>
      </c>
      <c r="D17" s="13" t="s">
        <v>25</v>
      </c>
      <c r="E17">
        <v>1</v>
      </c>
      <c r="F17" s="4" t="s">
        <v>26</v>
      </c>
      <c r="G17" s="30">
        <v>90</v>
      </c>
      <c r="H17" s="4">
        <v>0.2</v>
      </c>
      <c r="I17" s="28"/>
      <c r="J17" s="28"/>
      <c r="K17" s="28"/>
      <c r="L17" s="32"/>
      <c r="M17" s="28"/>
      <c r="N17" s="22">
        <f>Tabel1[[#This Row],[Aantal]]*Tabel1[[#This Row],[Huurprijs per container per maand]]</f>
        <v>0</v>
      </c>
      <c r="O17" s="22">
        <f>(((4*Tabel1[[#This Row],[Verwachte ledigingsfrequentie per week]])*Tabel1[[#This Row],[Ledigingskosten per container]])*Tabel1[[#This Row],[Aantal]])</f>
        <v>0</v>
      </c>
      <c r="P17" s="22">
        <f>(((Tabel1[[#This Row],[Kilogrammen per jaar]]/1000)/12)*Tabel1[[#This Row],[Verwerkingskosten per 1000kg.]])</f>
        <v>0</v>
      </c>
      <c r="Q17" s="22">
        <f>(((Tabel1[[#This Row],[Kilogrammen per jaar]]/12)/1000)*Tabel1[[#This Row],[Opbrengsten voor Aventus per 1000kg.
(opbrengsten als + bedrag vermelden)]])</f>
        <v>0</v>
      </c>
      <c r="R17" s="21">
        <f>+Tabel1[[#This Row],[Huur totaal p/maand]]+Tabel1[[#This Row],[Ledigingskosten totaal per maand]]+Tabel1[[#This Row],[Verwerkingskosten totaal per maand]]-Tabel1[[#This Row],[Opbrengsten voor Aventus totaal per maand
(opbrengsten als + bedrag vermelden)]]</f>
        <v>0</v>
      </c>
      <c r="S17" s="23">
        <f>+Tabel1[[#This Row],[Totale kosten per maand (excl. BTW)]]*12</f>
        <v>0</v>
      </c>
    </row>
    <row r="18" spans="1:19" x14ac:dyDescent="0.3">
      <c r="B18" s="10" t="s">
        <v>27</v>
      </c>
      <c r="C18" s="1" t="s">
        <v>33</v>
      </c>
      <c r="D18" s="13" t="s">
        <v>25</v>
      </c>
      <c r="E18">
        <v>1</v>
      </c>
      <c r="F18" s="4" t="s">
        <v>42</v>
      </c>
      <c r="G18" s="30">
        <v>8356.59</v>
      </c>
      <c r="H18" s="4">
        <v>2</v>
      </c>
      <c r="I18" s="28"/>
      <c r="J18" s="28"/>
      <c r="K18" s="28"/>
      <c r="L18" s="32"/>
      <c r="M18" s="28"/>
      <c r="N18" s="22">
        <f>Tabel1[[#This Row],[Aantal]]*Tabel1[[#This Row],[Huurprijs per container per maand]]</f>
        <v>0</v>
      </c>
      <c r="O18" s="22">
        <f>(((4*Tabel1[[#This Row],[Verwachte ledigingsfrequentie per week]])*Tabel1[[#This Row],[Ledigingskosten per container]])*Tabel1[[#This Row],[Aantal]])</f>
        <v>0</v>
      </c>
      <c r="P18" s="22">
        <f>(((Tabel1[[#This Row],[Kilogrammen per jaar]]/1000)/12)*Tabel1[[#This Row],[Verwerkingskosten per 1000kg.]])</f>
        <v>0</v>
      </c>
      <c r="Q18" s="22">
        <f>(((Tabel1[[#This Row],[Kilogrammen per jaar]]/12)/1000)*Tabel1[[#This Row],[Opbrengsten voor Aventus per 1000kg.
(opbrengsten als + bedrag vermelden)]])</f>
        <v>0</v>
      </c>
      <c r="R18" s="21">
        <f>+Tabel1[[#This Row],[Huur totaal p/maand]]+Tabel1[[#This Row],[Ledigingskosten totaal per maand]]+Tabel1[[#This Row],[Verwerkingskosten totaal per maand]]-Tabel1[[#This Row],[Opbrengsten voor Aventus totaal per maand
(opbrengsten als + bedrag vermelden)]]</f>
        <v>0</v>
      </c>
      <c r="S18" s="23">
        <f>+Tabel1[[#This Row],[Totale kosten per maand (excl. BTW)]]*12</f>
        <v>0</v>
      </c>
    </row>
    <row r="19" spans="1:19" ht="7.55" customHeight="1" x14ac:dyDescent="0.3">
      <c r="A19" s="5"/>
      <c r="B19" s="11"/>
      <c r="C19" s="6"/>
      <c r="D19" s="6"/>
      <c r="E19" s="5"/>
      <c r="F19" s="7"/>
      <c r="G19" s="31"/>
      <c r="H19" s="7"/>
      <c r="I19" s="8"/>
      <c r="J19" s="8"/>
      <c r="K19" s="8"/>
      <c r="L19" s="8"/>
      <c r="M19" s="8"/>
      <c r="N19" s="8"/>
      <c r="O19" s="8"/>
      <c r="P19" s="8"/>
      <c r="Q19" s="8"/>
      <c r="R19" s="8"/>
      <c r="S19" s="17"/>
    </row>
    <row r="20" spans="1:19" x14ac:dyDescent="0.3">
      <c r="A20" s="3" t="s">
        <v>43</v>
      </c>
      <c r="B20" s="10" t="s">
        <v>32</v>
      </c>
      <c r="C20" s="1" t="s">
        <v>30</v>
      </c>
      <c r="D20" s="13" t="s">
        <v>25</v>
      </c>
      <c r="E20">
        <v>2</v>
      </c>
      <c r="F20" s="4" t="s">
        <v>26</v>
      </c>
      <c r="G20" s="30">
        <v>2507</v>
      </c>
      <c r="H20" s="4">
        <v>0.2</v>
      </c>
      <c r="I20" s="28"/>
      <c r="J20" s="28"/>
      <c r="K20" s="28"/>
      <c r="L20" s="32"/>
      <c r="M20" s="28"/>
      <c r="N20" s="22">
        <f>Tabel1[[#This Row],[Aantal]]*Tabel1[[#This Row],[Huurprijs per container per maand]]</f>
        <v>0</v>
      </c>
      <c r="O20" s="22">
        <f>(((4*Tabel1[[#This Row],[Verwachte ledigingsfrequentie per week]])*Tabel1[[#This Row],[Ledigingskosten per container]])*Tabel1[[#This Row],[Aantal]])</f>
        <v>0</v>
      </c>
      <c r="P20" s="22">
        <f>(((Tabel1[[#This Row],[Kilogrammen per jaar]]/1000)/12)*Tabel1[[#This Row],[Verwerkingskosten per 1000kg.]])</f>
        <v>0</v>
      </c>
      <c r="Q20" s="22">
        <f>(((Tabel1[[#This Row],[Kilogrammen per jaar]]/12)/1000)*Tabel1[[#This Row],[Opbrengsten voor Aventus per 1000kg.
(opbrengsten als + bedrag vermelden)]])</f>
        <v>0</v>
      </c>
      <c r="R20" s="21">
        <f>+Tabel1[[#This Row],[Huur totaal p/maand]]+Tabel1[[#This Row],[Ledigingskosten totaal per maand]]+Tabel1[[#This Row],[Verwerkingskosten totaal per maand]]-Tabel1[[#This Row],[Opbrengsten voor Aventus totaal per maand
(opbrengsten als + bedrag vermelden)]]</f>
        <v>0</v>
      </c>
      <c r="S20" s="23">
        <f>+Tabel1[[#This Row],[Totale kosten per maand (excl. BTW)]]*12</f>
        <v>0</v>
      </c>
    </row>
    <row r="21" spans="1:19" x14ac:dyDescent="0.3">
      <c r="B21" s="10" t="s">
        <v>44</v>
      </c>
      <c r="C21" s="1" t="s">
        <v>33</v>
      </c>
      <c r="D21" s="13" t="s">
        <v>25</v>
      </c>
      <c r="E21">
        <v>3</v>
      </c>
      <c r="F21" s="4" t="s">
        <v>45</v>
      </c>
      <c r="G21" s="30">
        <v>4700</v>
      </c>
      <c r="H21" s="4">
        <v>1</v>
      </c>
      <c r="I21" s="28"/>
      <c r="J21" s="28"/>
      <c r="K21" s="28"/>
      <c r="L21" s="32"/>
      <c r="M21" s="28"/>
      <c r="N21" s="22">
        <f>Tabel1[[#This Row],[Aantal]]*Tabel1[[#This Row],[Huurprijs per container per maand]]</f>
        <v>0</v>
      </c>
      <c r="O21" s="22">
        <f>(((4*Tabel1[[#This Row],[Verwachte ledigingsfrequentie per week]])*Tabel1[[#This Row],[Ledigingskosten per container]])*Tabel1[[#This Row],[Aantal]])</f>
        <v>0</v>
      </c>
      <c r="P21" s="22">
        <f>(((Tabel1[[#This Row],[Kilogrammen per jaar]]/1000)/12)*Tabel1[[#This Row],[Verwerkingskosten per 1000kg.]])</f>
        <v>0</v>
      </c>
      <c r="Q21" s="22">
        <f>(((Tabel1[[#This Row],[Kilogrammen per jaar]]/12)/1000)*Tabel1[[#This Row],[Opbrengsten voor Aventus per 1000kg.
(opbrengsten als + bedrag vermelden)]])</f>
        <v>0</v>
      </c>
      <c r="R21" s="21">
        <f>+Tabel1[[#This Row],[Huur totaal p/maand]]+Tabel1[[#This Row],[Ledigingskosten totaal per maand]]+Tabel1[[#This Row],[Verwerkingskosten totaal per maand]]-Tabel1[[#This Row],[Opbrengsten voor Aventus totaal per maand
(opbrengsten als + bedrag vermelden)]]</f>
        <v>0</v>
      </c>
      <c r="S21" s="23">
        <f>+Tabel1[[#This Row],[Totale kosten per maand (excl. BTW)]]*12</f>
        <v>0</v>
      </c>
    </row>
    <row r="22" spans="1:19" x14ac:dyDescent="0.3">
      <c r="B22" s="10" t="s">
        <v>27</v>
      </c>
      <c r="C22" s="1" t="s">
        <v>30</v>
      </c>
      <c r="D22" s="13" t="s">
        <v>25</v>
      </c>
      <c r="E22">
        <v>2</v>
      </c>
      <c r="F22" s="4" t="s">
        <v>45</v>
      </c>
      <c r="G22" s="30">
        <v>4178</v>
      </c>
      <c r="H22" s="4">
        <v>1</v>
      </c>
      <c r="I22" s="28"/>
      <c r="J22" s="28"/>
      <c r="K22" s="28"/>
      <c r="L22" s="32"/>
      <c r="M22" s="28"/>
      <c r="N22" s="22">
        <f>Tabel1[[#This Row],[Aantal]]*Tabel1[[#This Row],[Huurprijs per container per maand]]</f>
        <v>0</v>
      </c>
      <c r="O22" s="22">
        <f>(((4*Tabel1[[#This Row],[Verwachte ledigingsfrequentie per week]])*Tabel1[[#This Row],[Ledigingskosten per container]])*Tabel1[[#This Row],[Aantal]])</f>
        <v>0</v>
      </c>
      <c r="P22" s="22">
        <f>(((Tabel1[[#This Row],[Kilogrammen per jaar]]/1000)/12)*Tabel1[[#This Row],[Verwerkingskosten per 1000kg.]])</f>
        <v>0</v>
      </c>
      <c r="Q22" s="22">
        <f>(((Tabel1[[#This Row],[Kilogrammen per jaar]]/12)/1000)*Tabel1[[#This Row],[Opbrengsten voor Aventus per 1000kg.
(opbrengsten als + bedrag vermelden)]])</f>
        <v>0</v>
      </c>
      <c r="R22" s="21">
        <f>+Tabel1[[#This Row],[Huur totaal p/maand]]+Tabel1[[#This Row],[Ledigingskosten totaal per maand]]+Tabel1[[#This Row],[Verwerkingskosten totaal per maand]]-Tabel1[[#This Row],[Opbrengsten voor Aventus totaal per maand
(opbrengsten als + bedrag vermelden)]]</f>
        <v>0</v>
      </c>
      <c r="S22" s="23">
        <f>+Tabel1[[#This Row],[Totale kosten per maand (excl. BTW)]]*12</f>
        <v>0</v>
      </c>
    </row>
    <row r="23" spans="1:19" x14ac:dyDescent="0.3">
      <c r="B23" s="10" t="s">
        <v>27</v>
      </c>
      <c r="C23" s="1" t="s">
        <v>46</v>
      </c>
      <c r="D23" s="13" t="s">
        <v>25</v>
      </c>
      <c r="E23">
        <v>3</v>
      </c>
      <c r="F23" s="4" t="s">
        <v>45</v>
      </c>
      <c r="G23" s="30">
        <v>16711</v>
      </c>
      <c r="H23" s="4">
        <v>1</v>
      </c>
      <c r="I23" s="28"/>
      <c r="J23" s="28"/>
      <c r="K23" s="28"/>
      <c r="L23" s="32"/>
      <c r="M23" s="28"/>
      <c r="N23" s="22">
        <f>Tabel1[[#This Row],[Aantal]]*Tabel1[[#This Row],[Huurprijs per container per maand]]</f>
        <v>0</v>
      </c>
      <c r="O23" s="22">
        <f>(((4*Tabel1[[#This Row],[Verwachte ledigingsfrequentie per week]])*Tabel1[[#This Row],[Ledigingskosten per container]])*Tabel1[[#This Row],[Aantal]])</f>
        <v>0</v>
      </c>
      <c r="P23" s="22">
        <f>(((Tabel1[[#This Row],[Kilogrammen per jaar]]/1000)/12)*Tabel1[[#This Row],[Verwerkingskosten per 1000kg.]])</f>
        <v>0</v>
      </c>
      <c r="Q23" s="22">
        <f>(((Tabel1[[#This Row],[Kilogrammen per jaar]]/12)/1000)*Tabel1[[#This Row],[Opbrengsten voor Aventus per 1000kg.
(opbrengsten als + bedrag vermelden)]])</f>
        <v>0</v>
      </c>
      <c r="R23" s="21">
        <f>+Tabel1[[#This Row],[Huur totaal p/maand]]+Tabel1[[#This Row],[Ledigingskosten totaal per maand]]+Tabel1[[#This Row],[Verwerkingskosten totaal per maand]]-Tabel1[[#This Row],[Opbrengsten voor Aventus totaal per maand
(opbrengsten als + bedrag vermelden)]]</f>
        <v>0</v>
      </c>
      <c r="S23" s="23">
        <f>+Tabel1[[#This Row],[Totale kosten per maand (excl. BTW)]]*12</f>
        <v>0</v>
      </c>
    </row>
    <row r="24" spans="1:19" x14ac:dyDescent="0.3">
      <c r="B24" s="10" t="s">
        <v>29</v>
      </c>
      <c r="C24" s="1" t="s">
        <v>47</v>
      </c>
      <c r="D24" s="13" t="s">
        <v>25</v>
      </c>
      <c r="E24">
        <v>1</v>
      </c>
      <c r="F24" s="4" t="s">
        <v>26</v>
      </c>
      <c r="G24" s="30">
        <v>90</v>
      </c>
      <c r="H24" s="4">
        <v>0.2</v>
      </c>
      <c r="I24" s="28"/>
      <c r="J24" s="28"/>
      <c r="K24" s="28"/>
      <c r="L24" s="32"/>
      <c r="M24" s="28"/>
      <c r="N24" s="22">
        <f>Tabel1[[#This Row],[Aantal]]*Tabel1[[#This Row],[Huurprijs per container per maand]]</f>
        <v>0</v>
      </c>
      <c r="O24" s="22">
        <f>(((4*Tabel1[[#This Row],[Verwachte ledigingsfrequentie per week]])*Tabel1[[#This Row],[Ledigingskosten per container]])*Tabel1[[#This Row],[Aantal]])</f>
        <v>0</v>
      </c>
      <c r="P24" s="22">
        <f>(((Tabel1[[#This Row],[Kilogrammen per jaar]]/1000)/12)*Tabel1[[#This Row],[Verwerkingskosten per 1000kg.]])</f>
        <v>0</v>
      </c>
      <c r="Q24" s="22">
        <f>(((Tabel1[[#This Row],[Kilogrammen per jaar]]/12)/1000)*Tabel1[[#This Row],[Opbrengsten voor Aventus per 1000kg.
(opbrengsten als + bedrag vermelden)]])</f>
        <v>0</v>
      </c>
      <c r="R24" s="21">
        <f>+Tabel1[[#This Row],[Huur totaal p/maand]]+Tabel1[[#This Row],[Ledigingskosten totaal per maand]]+Tabel1[[#This Row],[Verwerkingskosten totaal per maand]]-Tabel1[[#This Row],[Opbrengsten voor Aventus totaal per maand
(opbrengsten als + bedrag vermelden)]]</f>
        <v>0</v>
      </c>
      <c r="S24" s="23">
        <f>+Tabel1[[#This Row],[Totale kosten per maand (excl. BTW)]]*12</f>
        <v>0</v>
      </c>
    </row>
    <row r="25" spans="1:19" x14ac:dyDescent="0.3">
      <c r="B25" s="10" t="s">
        <v>29</v>
      </c>
      <c r="C25" s="1" t="s">
        <v>30</v>
      </c>
      <c r="D25" s="13" t="s">
        <v>25</v>
      </c>
      <c r="E25">
        <v>3</v>
      </c>
      <c r="F25" s="4" t="s">
        <v>26</v>
      </c>
      <c r="G25" s="30">
        <v>135</v>
      </c>
      <c r="H25" s="4">
        <v>0.2</v>
      </c>
      <c r="I25" s="28"/>
      <c r="J25" s="28"/>
      <c r="K25" s="28"/>
      <c r="L25" s="32"/>
      <c r="M25" s="28"/>
      <c r="N25" s="22">
        <f>Tabel1[[#This Row],[Aantal]]*Tabel1[[#This Row],[Huurprijs per container per maand]]</f>
        <v>0</v>
      </c>
      <c r="O25" s="22">
        <f>(((4*Tabel1[[#This Row],[Verwachte ledigingsfrequentie per week]])*Tabel1[[#This Row],[Ledigingskosten per container]])*Tabel1[[#This Row],[Aantal]])</f>
        <v>0</v>
      </c>
      <c r="P25" s="22">
        <f>(((Tabel1[[#This Row],[Kilogrammen per jaar]]/1000)/12)*Tabel1[[#This Row],[Verwerkingskosten per 1000kg.]])</f>
        <v>0</v>
      </c>
      <c r="Q25" s="22">
        <f>(((Tabel1[[#This Row],[Kilogrammen per jaar]]/12)/1000)*Tabel1[[#This Row],[Opbrengsten voor Aventus per 1000kg.
(opbrengsten als + bedrag vermelden)]])</f>
        <v>0</v>
      </c>
      <c r="R25" s="21">
        <f>+Tabel1[[#This Row],[Huur totaal p/maand]]+Tabel1[[#This Row],[Ledigingskosten totaal per maand]]+Tabel1[[#This Row],[Verwerkingskosten totaal per maand]]-Tabel1[[#This Row],[Opbrengsten voor Aventus totaal per maand
(opbrengsten als + bedrag vermelden)]]</f>
        <v>0</v>
      </c>
      <c r="S25" s="23">
        <f>+Tabel1[[#This Row],[Totale kosten per maand (excl. BTW)]]*12</f>
        <v>0</v>
      </c>
    </row>
    <row r="26" spans="1:19" ht="7.55" customHeight="1" x14ac:dyDescent="0.3">
      <c r="A26" s="5"/>
      <c r="B26" s="11"/>
      <c r="C26" s="6"/>
      <c r="D26" s="14"/>
      <c r="E26" s="5"/>
      <c r="F26" s="7"/>
      <c r="G26" s="31"/>
      <c r="H26" s="7"/>
      <c r="I26" s="8"/>
      <c r="J26" s="8"/>
      <c r="K26" s="8"/>
      <c r="L26" s="8"/>
      <c r="M26" s="8"/>
      <c r="N26" s="8"/>
      <c r="O26" s="8"/>
      <c r="P26" s="8"/>
      <c r="Q26" s="8"/>
      <c r="R26" s="8"/>
      <c r="S26" s="17"/>
    </row>
    <row r="27" spans="1:19" x14ac:dyDescent="0.3">
      <c r="A27" s="3" t="s">
        <v>48</v>
      </c>
      <c r="B27" s="10" t="s">
        <v>29</v>
      </c>
      <c r="C27" s="1" t="s">
        <v>30</v>
      </c>
      <c r="D27" s="13" t="s">
        <v>25</v>
      </c>
      <c r="E27">
        <v>1</v>
      </c>
      <c r="F27" s="4" t="s">
        <v>26</v>
      </c>
      <c r="G27" s="30">
        <v>90</v>
      </c>
      <c r="H27" s="4">
        <v>0.2</v>
      </c>
      <c r="I27" s="28"/>
      <c r="J27" s="28"/>
      <c r="K27" s="28"/>
      <c r="L27" s="32"/>
      <c r="M27" s="28"/>
      <c r="N27" s="22">
        <f>Tabel1[[#This Row],[Aantal]]*Tabel1[[#This Row],[Huurprijs per container per maand]]</f>
        <v>0</v>
      </c>
      <c r="O27" s="22">
        <f>(((4*Tabel1[[#This Row],[Verwachte ledigingsfrequentie per week]])*Tabel1[[#This Row],[Ledigingskosten per container]])*Tabel1[[#This Row],[Aantal]])</f>
        <v>0</v>
      </c>
      <c r="P27" s="22">
        <f>(((Tabel1[[#This Row],[Kilogrammen per jaar]]/1000)/12)*Tabel1[[#This Row],[Verwerkingskosten per 1000kg.]])</f>
        <v>0</v>
      </c>
      <c r="Q27" s="22">
        <f>(((Tabel1[[#This Row],[Kilogrammen per jaar]]/12)/1000)*Tabel1[[#This Row],[Opbrengsten voor Aventus per 1000kg.
(opbrengsten als + bedrag vermelden)]])</f>
        <v>0</v>
      </c>
      <c r="R27" s="21">
        <f>+Tabel1[[#This Row],[Huur totaal p/maand]]+Tabel1[[#This Row],[Ledigingskosten totaal per maand]]+Tabel1[[#This Row],[Verwerkingskosten totaal per maand]]-Tabel1[[#This Row],[Opbrengsten voor Aventus totaal per maand
(opbrengsten als + bedrag vermelden)]]</f>
        <v>0</v>
      </c>
      <c r="S27" s="23">
        <f>+Tabel1[[#This Row],[Totale kosten per maand (excl. BTW)]]*12</f>
        <v>0</v>
      </c>
    </row>
    <row r="28" spans="1:19" ht="7.55" customHeight="1" x14ac:dyDescent="0.3">
      <c r="A28" s="5"/>
      <c r="B28" s="11"/>
      <c r="C28" s="6"/>
      <c r="D28" s="14"/>
      <c r="E28" s="5"/>
      <c r="F28" s="7"/>
      <c r="G28" s="31"/>
      <c r="H28" s="7"/>
      <c r="I28" s="8"/>
      <c r="J28" s="8"/>
      <c r="K28" s="8"/>
      <c r="L28" s="8"/>
      <c r="M28" s="8"/>
      <c r="N28" s="8"/>
      <c r="O28" s="8"/>
      <c r="P28" s="8"/>
      <c r="Q28" s="8"/>
      <c r="R28" s="8"/>
      <c r="S28" s="17"/>
    </row>
    <row r="29" spans="1:19" x14ac:dyDescent="0.3">
      <c r="A29" s="3" t="s">
        <v>49</v>
      </c>
      <c r="B29" s="10" t="s">
        <v>27</v>
      </c>
      <c r="C29" s="1" t="s">
        <v>33</v>
      </c>
      <c r="D29" s="13" t="s">
        <v>25</v>
      </c>
      <c r="E29">
        <v>2</v>
      </c>
      <c r="F29" s="4" t="s">
        <v>50</v>
      </c>
      <c r="G29" s="30">
        <v>4178.3</v>
      </c>
      <c r="H29" s="4">
        <v>1</v>
      </c>
      <c r="I29" s="28"/>
      <c r="J29" s="28"/>
      <c r="K29" s="28"/>
      <c r="L29" s="32"/>
      <c r="M29" s="28"/>
      <c r="N29" s="22">
        <f>Tabel1[[#This Row],[Aantal]]*Tabel1[[#This Row],[Huurprijs per container per maand]]</f>
        <v>0</v>
      </c>
      <c r="O29" s="22">
        <f>(((4*Tabel1[[#This Row],[Verwachte ledigingsfrequentie per week]])*Tabel1[[#This Row],[Ledigingskosten per container]])*Tabel1[[#This Row],[Aantal]])</f>
        <v>0</v>
      </c>
      <c r="P29" s="22">
        <f>(((Tabel1[[#This Row],[Kilogrammen per jaar]]/1000)/12)*Tabel1[[#This Row],[Verwerkingskosten per 1000kg.]])</f>
        <v>0</v>
      </c>
      <c r="Q29" s="22">
        <f>(((Tabel1[[#This Row],[Kilogrammen per jaar]]/12)/1000)*Tabel1[[#This Row],[Opbrengsten voor Aventus per 1000kg.
(opbrengsten als + bedrag vermelden)]])</f>
        <v>0</v>
      </c>
      <c r="R29" s="21">
        <f>+Tabel1[[#This Row],[Huur totaal p/maand]]+Tabel1[[#This Row],[Ledigingskosten totaal per maand]]+Tabel1[[#This Row],[Verwerkingskosten totaal per maand]]-Tabel1[[#This Row],[Opbrengsten voor Aventus totaal per maand
(opbrengsten als + bedrag vermelden)]]</f>
        <v>0</v>
      </c>
      <c r="S29" s="23">
        <f>+Tabel1[[#This Row],[Totale kosten per maand (excl. BTW)]]*12</f>
        <v>0</v>
      </c>
    </row>
    <row r="30" spans="1:19" x14ac:dyDescent="0.3">
      <c r="B30" s="10" t="s">
        <v>27</v>
      </c>
      <c r="C30" s="1" t="s">
        <v>40</v>
      </c>
      <c r="D30" s="13" t="s">
        <v>25</v>
      </c>
      <c r="E30">
        <v>1</v>
      </c>
      <c r="F30" s="4" t="s">
        <v>45</v>
      </c>
      <c r="G30" s="30">
        <v>14206.16</v>
      </c>
      <c r="H30" s="4">
        <v>1</v>
      </c>
      <c r="I30" s="28"/>
      <c r="J30" s="28"/>
      <c r="K30" s="28"/>
      <c r="L30" s="32"/>
      <c r="M30" s="28"/>
      <c r="N30" s="22">
        <f>Tabel1[[#This Row],[Aantal]]*Tabel1[[#This Row],[Huurprijs per container per maand]]</f>
        <v>0</v>
      </c>
      <c r="O30" s="22">
        <f>(((4*Tabel1[[#This Row],[Verwachte ledigingsfrequentie per week]])*Tabel1[[#This Row],[Ledigingskosten per container]])*Tabel1[[#This Row],[Aantal]])</f>
        <v>0</v>
      </c>
      <c r="P30" s="22">
        <f>(((Tabel1[[#This Row],[Kilogrammen per jaar]]/1000)/12)*Tabel1[[#This Row],[Verwerkingskosten per 1000kg.]])</f>
        <v>0</v>
      </c>
      <c r="Q30" s="22">
        <f>(((Tabel1[[#This Row],[Kilogrammen per jaar]]/12)/1000)*Tabel1[[#This Row],[Opbrengsten voor Aventus per 1000kg.
(opbrengsten als + bedrag vermelden)]])</f>
        <v>0</v>
      </c>
      <c r="R30" s="21">
        <f>+Tabel1[[#This Row],[Huur totaal p/maand]]+Tabel1[[#This Row],[Ledigingskosten totaal per maand]]+Tabel1[[#This Row],[Verwerkingskosten totaal per maand]]-Tabel1[[#This Row],[Opbrengsten voor Aventus totaal per maand
(opbrengsten als + bedrag vermelden)]]</f>
        <v>0</v>
      </c>
      <c r="S30" s="23">
        <f>+Tabel1[[#This Row],[Totale kosten per maand (excl. BTW)]]*12</f>
        <v>0</v>
      </c>
    </row>
    <row r="31" spans="1:19" x14ac:dyDescent="0.3">
      <c r="B31" s="10" t="s">
        <v>32</v>
      </c>
      <c r="C31" s="1" t="s">
        <v>30</v>
      </c>
      <c r="D31" s="13" t="s">
        <v>25</v>
      </c>
      <c r="E31">
        <v>4</v>
      </c>
      <c r="F31" s="4" t="s">
        <v>45</v>
      </c>
      <c r="G31" s="30">
        <v>2506.96</v>
      </c>
      <c r="H31" s="4">
        <v>1</v>
      </c>
      <c r="I31" s="28"/>
      <c r="J31" s="28"/>
      <c r="K31" s="28"/>
      <c r="L31" s="32"/>
      <c r="M31" s="28"/>
      <c r="N31" s="22">
        <f>Tabel1[[#This Row],[Aantal]]*Tabel1[[#This Row],[Huurprijs per container per maand]]</f>
        <v>0</v>
      </c>
      <c r="O31" s="22">
        <f>(((4*Tabel1[[#This Row],[Verwachte ledigingsfrequentie per week]])*Tabel1[[#This Row],[Ledigingskosten per container]])*Tabel1[[#This Row],[Aantal]])</f>
        <v>0</v>
      </c>
      <c r="P31" s="22">
        <f>(((Tabel1[[#This Row],[Kilogrammen per jaar]]/1000)/12)*Tabel1[[#This Row],[Verwerkingskosten per 1000kg.]])</f>
        <v>0</v>
      </c>
      <c r="Q31" s="22">
        <f>(((Tabel1[[#This Row],[Kilogrammen per jaar]]/12)/1000)*Tabel1[[#This Row],[Opbrengsten voor Aventus per 1000kg.
(opbrengsten als + bedrag vermelden)]])</f>
        <v>0</v>
      </c>
      <c r="R31" s="21">
        <f>+Tabel1[[#This Row],[Huur totaal p/maand]]+Tabel1[[#This Row],[Ledigingskosten totaal per maand]]+Tabel1[[#This Row],[Verwerkingskosten totaal per maand]]-Tabel1[[#This Row],[Opbrengsten voor Aventus totaal per maand
(opbrengsten als + bedrag vermelden)]]</f>
        <v>0</v>
      </c>
      <c r="S31" s="23">
        <f>+Tabel1[[#This Row],[Totale kosten per maand (excl. BTW)]]*12</f>
        <v>0</v>
      </c>
    </row>
    <row r="32" spans="1:19" x14ac:dyDescent="0.3">
      <c r="B32" s="10" t="s">
        <v>32</v>
      </c>
      <c r="C32" s="1" t="s">
        <v>33</v>
      </c>
      <c r="D32" s="13" t="s">
        <v>25</v>
      </c>
      <c r="E32">
        <v>1</v>
      </c>
      <c r="F32" s="4" t="s">
        <v>45</v>
      </c>
      <c r="G32" s="30">
        <v>4700.6000000000004</v>
      </c>
      <c r="H32" s="4">
        <v>1</v>
      </c>
      <c r="I32" s="28"/>
      <c r="J32" s="28"/>
      <c r="K32" s="28"/>
      <c r="L32" s="32"/>
      <c r="M32" s="28"/>
      <c r="N32" s="22">
        <f>Tabel1[[#This Row],[Aantal]]*Tabel1[[#This Row],[Huurprijs per container per maand]]</f>
        <v>0</v>
      </c>
      <c r="O32" s="22">
        <f>(((4*Tabel1[[#This Row],[Verwachte ledigingsfrequentie per week]])*Tabel1[[#This Row],[Ledigingskosten per container]])*Tabel1[[#This Row],[Aantal]])</f>
        <v>0</v>
      </c>
      <c r="P32" s="22">
        <f>(((Tabel1[[#This Row],[Kilogrammen per jaar]]/1000)/12)*Tabel1[[#This Row],[Verwerkingskosten per 1000kg.]])</f>
        <v>0</v>
      </c>
      <c r="Q32" s="22">
        <f>(((Tabel1[[#This Row],[Kilogrammen per jaar]]/12)/1000)*Tabel1[[#This Row],[Opbrengsten voor Aventus per 1000kg.
(opbrengsten als + bedrag vermelden)]])</f>
        <v>0</v>
      </c>
      <c r="R32" s="21">
        <f>+Tabel1[[#This Row],[Huur totaal p/maand]]+Tabel1[[#This Row],[Ledigingskosten totaal per maand]]+Tabel1[[#This Row],[Verwerkingskosten totaal per maand]]-Tabel1[[#This Row],[Opbrengsten voor Aventus totaal per maand
(opbrengsten als + bedrag vermelden)]]</f>
        <v>0</v>
      </c>
      <c r="S32" s="23">
        <f>+Tabel1[[#This Row],[Totale kosten per maand (excl. BTW)]]*12</f>
        <v>0</v>
      </c>
    </row>
    <row r="33" spans="1:19" x14ac:dyDescent="0.3">
      <c r="B33" s="10" t="s">
        <v>29</v>
      </c>
      <c r="C33" s="1" t="s">
        <v>30</v>
      </c>
      <c r="D33" s="13" t="s">
        <v>25</v>
      </c>
      <c r="E33">
        <v>4</v>
      </c>
      <c r="F33" s="4" t="s">
        <v>26</v>
      </c>
      <c r="G33" s="30">
        <v>405</v>
      </c>
      <c r="H33" s="4">
        <v>0.2</v>
      </c>
      <c r="I33" s="28"/>
      <c r="J33" s="28"/>
      <c r="K33" s="28"/>
      <c r="L33" s="32"/>
      <c r="M33" s="28"/>
      <c r="N33" s="22">
        <f>Tabel1[[#This Row],[Aantal]]*Tabel1[[#This Row],[Huurprijs per container per maand]]</f>
        <v>0</v>
      </c>
      <c r="O33" s="22">
        <f>(((4*Tabel1[[#This Row],[Verwachte ledigingsfrequentie per week]])*Tabel1[[#This Row],[Ledigingskosten per container]])*Tabel1[[#This Row],[Aantal]])</f>
        <v>0</v>
      </c>
      <c r="P33" s="22">
        <f>(((Tabel1[[#This Row],[Kilogrammen per jaar]]/1000)/12)*Tabel1[[#This Row],[Verwerkingskosten per 1000kg.]])</f>
        <v>0</v>
      </c>
      <c r="Q33" s="22">
        <f>(((Tabel1[[#This Row],[Kilogrammen per jaar]]/12)/1000)*Tabel1[[#This Row],[Opbrengsten voor Aventus per 1000kg.
(opbrengsten als + bedrag vermelden)]])</f>
        <v>0</v>
      </c>
      <c r="R33" s="21">
        <f>+Tabel1[[#This Row],[Huur totaal p/maand]]+Tabel1[[#This Row],[Ledigingskosten totaal per maand]]+Tabel1[[#This Row],[Verwerkingskosten totaal per maand]]-Tabel1[[#This Row],[Opbrengsten voor Aventus totaal per maand
(opbrengsten als + bedrag vermelden)]]</f>
        <v>0</v>
      </c>
      <c r="S33" s="23">
        <f>+Tabel1[[#This Row],[Totale kosten per maand (excl. BTW)]]*12</f>
        <v>0</v>
      </c>
    </row>
    <row r="34" spans="1:19" ht="7.55" customHeight="1" x14ac:dyDescent="0.3">
      <c r="A34" s="5"/>
      <c r="B34" s="11"/>
      <c r="C34" s="6"/>
      <c r="D34" s="14"/>
      <c r="E34" s="5"/>
      <c r="F34" s="7"/>
      <c r="G34" s="31"/>
      <c r="H34" s="7"/>
      <c r="I34" s="8"/>
      <c r="J34" s="8"/>
      <c r="K34" s="8"/>
      <c r="L34" s="8"/>
      <c r="M34" s="8"/>
      <c r="N34" s="8"/>
      <c r="O34" s="8"/>
      <c r="P34" s="8"/>
      <c r="Q34" s="8"/>
      <c r="R34" s="8"/>
      <c r="S34" s="17"/>
    </row>
    <row r="35" spans="1:19" x14ac:dyDescent="0.3">
      <c r="A35" s="3" t="s">
        <v>51</v>
      </c>
      <c r="B35" s="10" t="s">
        <v>39</v>
      </c>
      <c r="C35" s="1" t="s">
        <v>33</v>
      </c>
      <c r="D35" s="13" t="s">
        <v>52</v>
      </c>
      <c r="E35">
        <v>1</v>
      </c>
      <c r="F35" s="4" t="s">
        <v>45</v>
      </c>
      <c r="G35" s="30">
        <v>2350.25</v>
      </c>
      <c r="H35" s="4">
        <v>1</v>
      </c>
      <c r="I35" s="28"/>
      <c r="J35" s="28"/>
      <c r="K35" s="28"/>
      <c r="L35" s="32"/>
      <c r="M35" s="28"/>
      <c r="N35" s="22">
        <f>Tabel1[[#This Row],[Aantal]]*Tabel1[[#This Row],[Huurprijs per container per maand]]</f>
        <v>0</v>
      </c>
      <c r="O35" s="22">
        <f>(((4*Tabel1[[#This Row],[Verwachte ledigingsfrequentie per week]])*Tabel1[[#This Row],[Ledigingskosten per container]])*Tabel1[[#This Row],[Aantal]])</f>
        <v>0</v>
      </c>
      <c r="P35" s="22">
        <f>(((Tabel1[[#This Row],[Kilogrammen per jaar]]/1000)/12)*Tabel1[[#This Row],[Verwerkingskosten per 1000kg.]])</f>
        <v>0</v>
      </c>
      <c r="Q35" s="22">
        <f>(((Tabel1[[#This Row],[Kilogrammen per jaar]]/12)/1000)*Tabel1[[#This Row],[Opbrengsten voor Aventus per 1000kg.
(opbrengsten als + bedrag vermelden)]])</f>
        <v>0</v>
      </c>
      <c r="R35" s="21">
        <f>+Tabel1[[#This Row],[Huur totaal p/maand]]+Tabel1[[#This Row],[Ledigingskosten totaal per maand]]+Tabel1[[#This Row],[Verwerkingskosten totaal per maand]]-Tabel1[[#This Row],[Opbrengsten voor Aventus totaal per maand
(opbrengsten als + bedrag vermelden)]]</f>
        <v>0</v>
      </c>
      <c r="S35" s="23">
        <f>+Tabel1[[#This Row],[Totale kosten per maand (excl. BTW)]]*12</f>
        <v>0</v>
      </c>
    </row>
    <row r="36" spans="1:19" x14ac:dyDescent="0.3">
      <c r="B36" s="10" t="s">
        <v>27</v>
      </c>
      <c r="C36" s="1" t="s">
        <v>53</v>
      </c>
      <c r="D36" s="13" t="s">
        <v>25</v>
      </c>
      <c r="E36">
        <v>1</v>
      </c>
      <c r="F36" s="4" t="s">
        <v>54</v>
      </c>
      <c r="G36" s="30">
        <v>20891.45</v>
      </c>
      <c r="H36" s="4">
        <v>2</v>
      </c>
      <c r="I36" s="28"/>
      <c r="J36" s="28"/>
      <c r="K36" s="28"/>
      <c r="L36" s="32"/>
      <c r="M36" s="28"/>
      <c r="N36" s="22">
        <f>Tabel1[[#This Row],[Aantal]]*Tabel1[[#This Row],[Huurprijs per container per maand]]</f>
        <v>0</v>
      </c>
      <c r="O36" s="22">
        <f>(((4*Tabel1[[#This Row],[Verwachte ledigingsfrequentie per week]])*Tabel1[[#This Row],[Ledigingskosten per container]])*Tabel1[[#This Row],[Aantal]])</f>
        <v>0</v>
      </c>
      <c r="P36" s="22">
        <f>(((Tabel1[[#This Row],[Kilogrammen per jaar]]/1000)/12)*Tabel1[[#This Row],[Verwerkingskosten per 1000kg.]])</f>
        <v>0</v>
      </c>
      <c r="Q36" s="22">
        <f>(((Tabel1[[#This Row],[Kilogrammen per jaar]]/12)/1000)*Tabel1[[#This Row],[Opbrengsten voor Aventus per 1000kg.
(opbrengsten als + bedrag vermelden)]])</f>
        <v>0</v>
      </c>
      <c r="R36" s="21">
        <f>+Tabel1[[#This Row],[Huur totaal p/maand]]+Tabel1[[#This Row],[Ledigingskosten totaal per maand]]+Tabel1[[#This Row],[Verwerkingskosten totaal per maand]]-Tabel1[[#This Row],[Opbrengsten voor Aventus totaal per maand
(opbrengsten als + bedrag vermelden)]]</f>
        <v>0</v>
      </c>
      <c r="S36" s="23">
        <f>+Tabel1[[#This Row],[Totale kosten per maand (excl. BTW)]]*12</f>
        <v>0</v>
      </c>
    </row>
    <row r="37" spans="1:19" x14ac:dyDescent="0.3">
      <c r="B37" s="10" t="s">
        <v>29</v>
      </c>
      <c r="C37" s="1" t="s">
        <v>30</v>
      </c>
      <c r="D37" s="13" t="s">
        <v>25</v>
      </c>
      <c r="E37">
        <v>2</v>
      </c>
      <c r="F37" s="4" t="s">
        <v>26</v>
      </c>
      <c r="G37" s="30">
        <v>135</v>
      </c>
      <c r="H37" s="4">
        <v>0.2</v>
      </c>
      <c r="I37" s="28"/>
      <c r="J37" s="28"/>
      <c r="K37" s="28"/>
      <c r="L37" s="32"/>
      <c r="M37" s="28"/>
      <c r="N37" s="22">
        <f>Tabel1[[#This Row],[Aantal]]*Tabel1[[#This Row],[Huurprijs per container per maand]]</f>
        <v>0</v>
      </c>
      <c r="O37" s="22">
        <f>(((4*Tabel1[[#This Row],[Verwachte ledigingsfrequentie per week]])*Tabel1[[#This Row],[Ledigingskosten per container]])*Tabel1[[#This Row],[Aantal]])</f>
        <v>0</v>
      </c>
      <c r="P37" s="22">
        <f>(((Tabel1[[#This Row],[Kilogrammen per jaar]]/1000)/12)*Tabel1[[#This Row],[Verwerkingskosten per 1000kg.]])</f>
        <v>0</v>
      </c>
      <c r="Q37" s="22">
        <f>(((Tabel1[[#This Row],[Kilogrammen per jaar]]/12)/1000)*Tabel1[[#This Row],[Opbrengsten voor Aventus per 1000kg.
(opbrengsten als + bedrag vermelden)]])</f>
        <v>0</v>
      </c>
      <c r="R37" s="21">
        <f>+Tabel1[[#This Row],[Huur totaal p/maand]]+Tabel1[[#This Row],[Ledigingskosten totaal per maand]]+Tabel1[[#This Row],[Verwerkingskosten totaal per maand]]-Tabel1[[#This Row],[Opbrengsten voor Aventus totaal per maand
(opbrengsten als + bedrag vermelden)]]</f>
        <v>0</v>
      </c>
      <c r="S37" s="23">
        <f>+Tabel1[[#This Row],[Totale kosten per maand (excl. BTW)]]*12</f>
        <v>0</v>
      </c>
    </row>
    <row r="38" spans="1:19" ht="7.55" customHeight="1" x14ac:dyDescent="0.3">
      <c r="A38" s="5"/>
      <c r="B38" s="11"/>
      <c r="C38" s="6"/>
      <c r="D38" s="14"/>
      <c r="E38" s="5"/>
      <c r="F38" s="7"/>
      <c r="G38" s="31"/>
      <c r="H38" s="7"/>
      <c r="I38" s="8"/>
      <c r="J38" s="8"/>
      <c r="K38" s="8"/>
      <c r="L38" s="8"/>
      <c r="M38" s="8"/>
      <c r="N38" s="8"/>
      <c r="O38" s="8"/>
      <c r="P38" s="8"/>
      <c r="Q38" s="8"/>
      <c r="R38" s="8"/>
      <c r="S38" s="17"/>
    </row>
    <row r="39" spans="1:19" ht="14.55" thickBot="1" x14ac:dyDescent="0.35">
      <c r="A39" s="3" t="s">
        <v>55</v>
      </c>
      <c r="B39" s="10" t="s">
        <v>27</v>
      </c>
      <c r="C39" s="1" t="s">
        <v>30</v>
      </c>
      <c r="D39" s="13" t="s">
        <v>25</v>
      </c>
      <c r="E39">
        <v>2</v>
      </c>
      <c r="F39" s="4" t="s">
        <v>45</v>
      </c>
      <c r="G39" s="30">
        <v>2089.11</v>
      </c>
      <c r="H39" s="4">
        <v>1</v>
      </c>
      <c r="I39" s="28"/>
      <c r="J39" s="28"/>
      <c r="K39" s="28"/>
      <c r="L39" s="32"/>
      <c r="M39" s="28"/>
      <c r="N39" s="22">
        <f>Tabel1[[#This Row],[Aantal]]*Tabel1[[#This Row],[Huurprijs per container per maand]]</f>
        <v>0</v>
      </c>
      <c r="O39" s="22">
        <f>(((4*Tabel1[[#This Row],[Verwachte ledigingsfrequentie per week]])*Tabel1[[#This Row],[Ledigingskosten per container]])*Tabel1[[#This Row],[Aantal]])</f>
        <v>0</v>
      </c>
      <c r="P39" s="22">
        <f>(((Tabel1[[#This Row],[Kilogrammen per jaar]]/1000)/12)*Tabel1[[#This Row],[Verwerkingskosten per 1000kg.]])</f>
        <v>0</v>
      </c>
      <c r="Q39" s="22">
        <f>(((Tabel1[[#This Row],[Kilogrammen per jaar]]/12)/1000)*Tabel1[[#This Row],[Opbrengsten voor Aventus per 1000kg.
(opbrengsten als + bedrag vermelden)]])</f>
        <v>0</v>
      </c>
      <c r="R39" s="21">
        <f>+Tabel1[[#This Row],[Huur totaal p/maand]]+Tabel1[[#This Row],[Ledigingskosten totaal per maand]]+Tabel1[[#This Row],[Verwerkingskosten totaal per maand]]-Tabel1[[#This Row],[Opbrengsten voor Aventus totaal per maand
(opbrengsten als + bedrag vermelden)]]</f>
        <v>0</v>
      </c>
      <c r="S39" s="23">
        <f>+Tabel1[[#This Row],[Totale kosten per maand (excl. BTW)]]*12</f>
        <v>0</v>
      </c>
    </row>
    <row r="40" spans="1:19" ht="14.55" thickTop="1" x14ac:dyDescent="0.3">
      <c r="I40" s="2"/>
      <c r="J40" s="2"/>
      <c r="K40" s="2"/>
      <c r="L40" s="2"/>
      <c r="M40" s="2"/>
      <c r="N40" s="2">
        <f>SUM(N8:N39)</f>
        <v>0</v>
      </c>
      <c r="O40" s="2">
        <f>SUM(Tabel1[Ledigingskosten totaal per maand])</f>
        <v>0</v>
      </c>
      <c r="P40" s="2">
        <f>SUM(Tabel1[Verwerkingskosten totaal per maand])</f>
        <v>0</v>
      </c>
      <c r="Q40" s="2">
        <f>SUM(Tabel1[Opbrengsten voor Aventus totaal per maand
(opbrengsten als + bedrag vermelden)])</f>
        <v>0</v>
      </c>
      <c r="R40" s="2">
        <f>SUM(Tabel1[Totale kosten per maand (excl. BTW)])</f>
        <v>0</v>
      </c>
      <c r="S40" s="27">
        <f>SUM(S7:S39)</f>
        <v>0</v>
      </c>
    </row>
    <row r="41" spans="1:19" ht="18.399999999999999" customHeight="1" thickBot="1" x14ac:dyDescent="0.35">
      <c r="A41" s="5"/>
      <c r="B41" s="11"/>
      <c r="C41" s="6"/>
      <c r="D41" s="14"/>
      <c r="E41" s="5"/>
      <c r="F41" s="7"/>
      <c r="G41" s="7"/>
      <c r="H41" s="7"/>
      <c r="I41" s="8"/>
      <c r="J41" s="8"/>
      <c r="K41" s="8"/>
      <c r="L41" s="8"/>
      <c r="M41" s="8"/>
      <c r="N41" s="8"/>
      <c r="O41" s="8"/>
      <c r="P41" s="8"/>
      <c r="Q41" s="8"/>
      <c r="R41" s="8"/>
      <c r="S41" s="20" t="s">
        <v>56</v>
      </c>
    </row>
    <row r="42" spans="1:19" ht="26.9" customHeight="1" thickTop="1" x14ac:dyDescent="0.3">
      <c r="A42" s="36" t="s">
        <v>57</v>
      </c>
      <c r="B42" s="36"/>
      <c r="C42" s="36"/>
      <c r="D42" s="36"/>
      <c r="E42" s="36"/>
      <c r="F42" s="36"/>
      <c r="G42" s="36"/>
      <c r="H42" s="36"/>
      <c r="I42" s="36"/>
      <c r="J42" s="36"/>
      <c r="K42" s="36"/>
      <c r="L42" s="36"/>
      <c r="M42" s="36"/>
      <c r="N42" s="36"/>
      <c r="O42" s="36"/>
      <c r="P42" s="36"/>
      <c r="Q42" s="36"/>
      <c r="R42" s="37"/>
      <c r="S42" s="28"/>
    </row>
    <row r="43" spans="1:19" ht="14.65" customHeight="1" thickBot="1" x14ac:dyDescent="0.35">
      <c r="A43" s="5"/>
      <c r="B43" s="11"/>
      <c r="C43" s="6"/>
      <c r="D43" s="14"/>
      <c r="E43" s="5"/>
      <c r="F43" s="7"/>
      <c r="G43" s="7"/>
      <c r="H43" s="7"/>
      <c r="I43" s="8"/>
      <c r="J43" s="8"/>
      <c r="K43" s="8"/>
      <c r="L43" s="8"/>
      <c r="M43" s="8"/>
      <c r="N43" s="8"/>
      <c r="O43" s="8"/>
      <c r="P43" s="8"/>
      <c r="Q43" s="8"/>
      <c r="R43" s="8"/>
      <c r="S43" s="20" t="s">
        <v>58</v>
      </c>
    </row>
    <row r="44" spans="1:19" ht="26.9" customHeight="1" thickTop="1" x14ac:dyDescent="0.3">
      <c r="A44" s="36" t="s">
        <v>59</v>
      </c>
      <c r="B44" s="36"/>
      <c r="C44" s="36"/>
      <c r="D44" s="36"/>
      <c r="E44" s="36"/>
      <c r="F44" s="36"/>
      <c r="G44" s="36"/>
      <c r="H44" s="36"/>
      <c r="I44" s="36"/>
      <c r="J44" s="36"/>
      <c r="K44" s="36"/>
      <c r="L44" s="36"/>
      <c r="M44" s="36"/>
      <c r="N44" s="36"/>
      <c r="O44" s="36"/>
      <c r="P44" s="36"/>
      <c r="Q44" s="36"/>
      <c r="R44" s="37"/>
      <c r="S44" s="29">
        <f>(S40*5)+S42</f>
        <v>0</v>
      </c>
    </row>
    <row r="46" spans="1:19" x14ac:dyDescent="0.3">
      <c r="A46" s="35" t="s">
        <v>60</v>
      </c>
      <c r="B46" s="35"/>
      <c r="C46" s="35"/>
      <c r="D46" s="35"/>
      <c r="E46" s="35"/>
      <c r="F46" s="35"/>
      <c r="G46" s="35"/>
      <c r="H46" s="35"/>
    </row>
    <row r="47" spans="1:19" ht="40.299999999999997" customHeight="1" x14ac:dyDescent="0.3">
      <c r="A47" s="34" t="s">
        <v>61</v>
      </c>
      <c r="B47" s="34"/>
      <c r="C47" s="34"/>
      <c r="D47" s="34"/>
      <c r="E47" s="34"/>
      <c r="F47" s="34"/>
      <c r="G47" s="34"/>
      <c r="H47" s="34"/>
    </row>
  </sheetData>
  <mergeCells count="5">
    <mergeCell ref="A3:B3"/>
    <mergeCell ref="A47:H47"/>
    <mergeCell ref="A46:H46"/>
    <mergeCell ref="A42:R42"/>
    <mergeCell ref="A44:R44"/>
  </mergeCells>
  <phoneticPr fontId="2" type="noConversion"/>
  <pageMargins left="0.7" right="0.7" top="0.75" bottom="0.75" header="0.3" footer="0.3"/>
  <pageSetup orientation="portrait" r:id="rId1"/>
  <ignoredErrors>
    <ignoredError sqref="R15 R26 O7:O8 O9:O14 R8:R14 R19 R28 R34 R38" calculatedColumn="1"/>
  </ignoredErrors>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9CA264EF3DBFE4FAB7531FA7CA12662" ma:contentTypeVersion="6" ma:contentTypeDescription="Een nieuw document maken." ma:contentTypeScope="" ma:versionID="7e611cf977b4accf9344af36f1a1aebb">
  <xsd:schema xmlns:xsd="http://www.w3.org/2001/XMLSchema" xmlns:xs="http://www.w3.org/2001/XMLSchema" xmlns:p="http://schemas.microsoft.com/office/2006/metadata/properties" xmlns:ns2="6bf56b9c-7770-4a1c-a113-854c5445c394" xmlns:ns3="a6c2b28c-6d85-4364-bc8b-63575614739a" targetNamespace="http://schemas.microsoft.com/office/2006/metadata/properties" ma:root="true" ma:fieldsID="5f32cd38f538fca5638885d0d0ea9947" ns2:_="" ns3:_="">
    <xsd:import namespace="6bf56b9c-7770-4a1c-a113-854c5445c394"/>
    <xsd:import namespace="a6c2b28c-6d85-4364-bc8b-63575614739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f56b9c-7770-4a1c-a113-854c5445c3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c2b28c-6d85-4364-bc8b-63575614739a"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B3E93B-86AF-4F94-BA29-210B920484DB}">
  <ds:schemaRefs>
    <ds:schemaRef ds:uri="http://schemas.microsoft.com/sharepoint/v3/contenttype/forms"/>
  </ds:schemaRefs>
</ds:datastoreItem>
</file>

<file path=customXml/itemProps2.xml><?xml version="1.0" encoding="utf-8"?>
<ds:datastoreItem xmlns:ds="http://schemas.openxmlformats.org/officeDocument/2006/customXml" ds:itemID="{10FE0106-874D-49A8-A22C-149131F0183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FB22946-366C-4930-9D44-69B9628A8D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f56b9c-7770-4a1c-a113-854c5445c394"/>
    <ds:schemaRef ds:uri="a6c2b28c-6d85-4364-bc8b-6357561473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Wendy Brink</dc:creator>
  <cp:keywords/>
  <dc:description/>
  <cp:lastModifiedBy>Sander Bastianen - HIP</cp:lastModifiedBy>
  <cp:revision/>
  <dcterms:created xsi:type="dcterms:W3CDTF">2023-10-05T08:45:21Z</dcterms:created>
  <dcterms:modified xsi:type="dcterms:W3CDTF">2024-12-03T10:05:49Z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0x01010039CA264EF3DBFE4FAB7531FA7CA12662</vt:lpwstr>
  </property>
  <property fmtid="{D5CDD505-2E9C-101B-9397-08002B2CF9AE}" pid="3" name="MediaServiceImageTags">
    <vt:lpwstr/>
  </property>
</Properties>
</file>