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14C94EB-6319-4412-82F9-000502FD3141}" xr6:coauthVersionLast="47" xr6:coauthVersionMax="47" xr10:uidLastSave="{00000000-0000-0000-0000-000000000000}"/>
  <workbookProtection workbookAlgorithmName="SHA-512" workbookHashValue="ilBnymMkd8rTyJxa0VXqVJGER78SeGiskFa7U49eljg4xqsbmTuoLUQ+xNZ6bKqn8AxhXs84iJZ0euBq3jKkJg==" workbookSaltValue="YLijI46/XdteU4XaSDv0uA==" workbookSpinCount="100000" lockStructure="1"/>
  <bookViews>
    <workbookView xWindow="28680" yWindow="-120" windowWidth="29040" windowHeight="15840" tabRatio="753" xr2:uid="{00000000-000D-0000-FFFF-FFFF00000000}"/>
  </bookViews>
  <sheets>
    <sheet name="P1 Basisassortiment" sheetId="9" r:id="rId1"/>
    <sheet name="P1 Vrij aanbod" sheetId="11" r:id="rId2"/>
    <sheet name="Bronblad" sheetId="10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9" l="1"/>
  <c r="S14" i="9"/>
  <c r="S15" i="9"/>
  <c r="S16" i="9"/>
  <c r="S17" i="9"/>
  <c r="F48" i="9"/>
  <c r="H48" i="9" s="1"/>
  <c r="F49" i="9"/>
  <c r="H49" i="9" s="1"/>
  <c r="F50" i="9"/>
  <c r="H50" i="9" s="1"/>
  <c r="F51" i="9"/>
  <c r="H51" i="9" s="1"/>
  <c r="F52" i="9"/>
  <c r="H52" i="9" s="1"/>
  <c r="F53" i="9"/>
  <c r="H53" i="9" s="1"/>
  <c r="F47" i="9"/>
  <c r="H47" i="9" s="1"/>
  <c r="Q12" i="9"/>
  <c r="R12" i="9" s="1"/>
  <c r="Q13" i="9"/>
  <c r="R13" i="9" s="1"/>
  <c r="Q14" i="9"/>
  <c r="R14" i="9" s="1"/>
  <c r="Q15" i="9"/>
  <c r="R15" i="9" s="1"/>
  <c r="Q16" i="9"/>
  <c r="R16" i="9" s="1"/>
  <c r="Q17" i="9"/>
  <c r="R17" i="9" s="1"/>
  <c r="H12" i="9"/>
  <c r="I12" i="9" s="1"/>
  <c r="J12" i="9" s="1"/>
  <c r="H13" i="9"/>
  <c r="I13" i="9" s="1"/>
  <c r="J13" i="9" s="1"/>
  <c r="H14" i="9"/>
  <c r="I14" i="9" s="1"/>
  <c r="J14" i="9" s="1"/>
  <c r="H15" i="9"/>
  <c r="I15" i="9" s="1"/>
  <c r="J15" i="9" s="1"/>
  <c r="H16" i="9"/>
  <c r="I16" i="9" s="1"/>
  <c r="J16" i="9" s="1"/>
  <c r="H17" i="9"/>
  <c r="I17" i="9" s="1"/>
  <c r="J17" i="9" s="1"/>
  <c r="L12" i="9"/>
  <c r="M12" i="9" s="1"/>
  <c r="N12" i="9" s="1"/>
  <c r="L13" i="9"/>
  <c r="M13" i="9" s="1"/>
  <c r="N13" i="9" s="1"/>
  <c r="L14" i="9"/>
  <c r="M14" i="9" s="1"/>
  <c r="N14" i="9" s="1"/>
  <c r="L15" i="9"/>
  <c r="M15" i="9" s="1"/>
  <c r="N15" i="9" s="1"/>
  <c r="L16" i="9"/>
  <c r="M16" i="9" s="1"/>
  <c r="N16" i="9" s="1"/>
  <c r="L17" i="9"/>
  <c r="M17" i="9" s="1"/>
  <c r="N17" i="9" s="1"/>
  <c r="G52" i="9"/>
  <c r="C52" i="9"/>
  <c r="G41" i="9"/>
  <c r="C39" i="9"/>
  <c r="C41" i="9"/>
  <c r="C47" i="9"/>
  <c r="Q17" i="11"/>
  <c r="Q16" i="11"/>
  <c r="Q15" i="11"/>
  <c r="Q14" i="11"/>
  <c r="Q13" i="11"/>
  <c r="Q12" i="11"/>
  <c r="Q11" i="9"/>
  <c r="R11" i="9" s="1"/>
  <c r="D30" i="11"/>
  <c r="H23" i="11" s="1"/>
  <c r="L17" i="11"/>
  <c r="M17" i="11" s="1"/>
  <c r="H17" i="11"/>
  <c r="I17" i="11" s="1"/>
  <c r="L16" i="11"/>
  <c r="M16" i="11" s="1"/>
  <c r="H16" i="11"/>
  <c r="I16" i="11" s="1"/>
  <c r="L15" i="11"/>
  <c r="M15" i="11" s="1"/>
  <c r="H15" i="11"/>
  <c r="I15" i="11" s="1"/>
  <c r="L14" i="11"/>
  <c r="M14" i="11" s="1"/>
  <c r="H14" i="11"/>
  <c r="I14" i="11" s="1"/>
  <c r="L13" i="11"/>
  <c r="M13" i="11" s="1"/>
  <c r="H13" i="11"/>
  <c r="I13" i="11" s="1"/>
  <c r="L12" i="11"/>
  <c r="M12" i="11" s="1"/>
  <c r="H12" i="11"/>
  <c r="I12" i="11" s="1"/>
  <c r="D43" i="9"/>
  <c r="D32" i="9"/>
  <c r="L11" i="9"/>
  <c r="M11" i="9" s="1"/>
  <c r="N11" i="9" s="1"/>
  <c r="H11" i="9"/>
  <c r="F36" i="9" s="1"/>
  <c r="D48" i="9"/>
  <c r="G48" i="9" s="1"/>
  <c r="D49" i="9"/>
  <c r="G49" i="9" s="1"/>
  <c r="D50" i="9"/>
  <c r="G50" i="9" s="1"/>
  <c r="D51" i="9"/>
  <c r="G51" i="9" s="1"/>
  <c r="D53" i="9"/>
  <c r="G53" i="9" s="1"/>
  <c r="D47" i="9"/>
  <c r="G47" i="9" s="1"/>
  <c r="C48" i="9"/>
  <c r="C49" i="9"/>
  <c r="C50" i="9"/>
  <c r="C51" i="9"/>
  <c r="C53" i="9"/>
  <c r="G37" i="9"/>
  <c r="G38" i="9"/>
  <c r="G39" i="9"/>
  <c r="G40" i="9"/>
  <c r="G42" i="9"/>
  <c r="G36" i="9"/>
  <c r="C37" i="9"/>
  <c r="C38" i="9"/>
  <c r="C40" i="9"/>
  <c r="C42" i="9"/>
  <c r="C36" i="9"/>
  <c r="S11" i="9" l="1"/>
  <c r="S12" i="9"/>
  <c r="F41" i="9"/>
  <c r="R18" i="9"/>
  <c r="I23" i="9" s="1"/>
  <c r="N18" i="9"/>
  <c r="I22" i="9" s="1"/>
  <c r="F39" i="9"/>
  <c r="F40" i="9"/>
  <c r="F37" i="9"/>
  <c r="H41" i="9"/>
  <c r="F38" i="9"/>
  <c r="F42" i="9"/>
  <c r="I23" i="11"/>
  <c r="H38" i="9"/>
  <c r="I11" i="9"/>
  <c r="J11" i="9" s="1"/>
  <c r="J18" i="9" s="1"/>
  <c r="I21" i="9" s="1"/>
  <c r="H40" i="9"/>
  <c r="H37" i="9"/>
  <c r="H39" i="9"/>
  <c r="D54" i="9"/>
  <c r="H42" i="9"/>
  <c r="D28" i="11"/>
  <c r="H21" i="11" s="1"/>
  <c r="I21" i="11" s="1"/>
  <c r="H36" i="9"/>
  <c r="H54" i="9" l="1"/>
  <c r="M31" i="9" s="1"/>
  <c r="S18" i="9"/>
  <c r="H43" i="9"/>
  <c r="M30" i="9" s="1"/>
  <c r="D29" i="11" l="1"/>
  <c r="H22" i="11" s="1"/>
  <c r="I22" i="11" s="1"/>
  <c r="M32" i="9"/>
  <c r="M20" i="9" s="1"/>
</calcChain>
</file>

<file path=xl/sharedStrings.xml><?xml version="1.0" encoding="utf-8"?>
<sst xmlns="http://schemas.openxmlformats.org/spreadsheetml/2006/main" count="109" uniqueCount="61">
  <si>
    <t>Groene cellen in te vullen door Inschrijver</t>
  </si>
  <si>
    <t>TOTAAL</t>
  </si>
  <si>
    <t>INCOMPANY</t>
  </si>
  <si>
    <t>Weegfactor</t>
  </si>
  <si>
    <t>VERGELIJKINGSPRIJS</t>
  </si>
  <si>
    <t>Gewogen prijs</t>
  </si>
  <si>
    <t>Leerprofiel</t>
  </si>
  <si>
    <t>Titel aangeboden training</t>
  </si>
  <si>
    <t>Aantal
dagdelen</t>
  </si>
  <si>
    <t>Dropdown</t>
  </si>
  <si>
    <t>Ja</t>
  </si>
  <si>
    <t>Nee</t>
  </si>
  <si>
    <t>Bied u deze training ook online aan?</t>
  </si>
  <si>
    <t>Training zonder accommodatie 
incl BTW 
(per training)</t>
  </si>
  <si>
    <t>Blad: 1 van 2 (Basisassortiment)</t>
  </si>
  <si>
    <t>Incompany</t>
  </si>
  <si>
    <t>Input berekeningen</t>
  </si>
  <si>
    <t>BEREKENINGEN</t>
  </si>
  <si>
    <t>Onderdeel</t>
  </si>
  <si>
    <t>Open inschrijving - fysiek</t>
  </si>
  <si>
    <t>%</t>
  </si>
  <si>
    <t>Controlecel</t>
  </si>
  <si>
    <t>Blad: 2 van 2 (Vrij aanbod)</t>
  </si>
  <si>
    <t>&lt;nvt - training moet binnen scope perceel vallen&gt;</t>
  </si>
  <si>
    <t>Maximum dagdeeltarief (volgt uit blad 1 van 2)</t>
  </si>
  <si>
    <t>&lt;--  het maximum dagdeeltarief volgt uit de tarieven en het aantal dagdelen dat de inschrijver op blad 1 van 2 heeft in gevuld + 10%</t>
  </si>
  <si>
    <r>
      <rPr>
        <b/>
        <sz val="11"/>
        <color rgb="FFFF0000"/>
        <rFont val="Calibri"/>
        <family val="2"/>
        <scheme val="minor"/>
      </rPr>
      <t>* LET OP:</t>
    </r>
    <r>
      <rPr>
        <sz val="11"/>
        <color theme="1"/>
        <rFont val="Calibri"/>
        <family val="2"/>
        <scheme val="minor"/>
      </rPr>
      <t xml:space="preserve"> Het maximum dagdeeltarief (op basis van de door inschrijver opgegeven prijzen in het basisassortiment) mag niet overschreden worden. Zie hieronder onder  'berekeningen'.</t>
    </r>
  </si>
  <si>
    <t>Berekening maximaal dagdeeltarief online ten behoeve van het tabblad vrij aanbod</t>
  </si>
  <si>
    <r>
      <rPr>
        <b/>
        <sz val="11"/>
        <color rgb="FFFF0000"/>
        <rFont val="Calibri"/>
        <family val="2"/>
        <scheme val="minor"/>
      </rPr>
      <t>* LET OP:</t>
    </r>
    <r>
      <rPr>
        <sz val="11"/>
        <color theme="1"/>
        <rFont val="Calibri"/>
        <family val="2"/>
        <scheme val="minor"/>
      </rPr>
      <t xml:space="preserve"> Het maximum dagdeeltarief mag niet overschreden worden. 
De maximale dagdeeltarieven voor het basisassortiment zijn:</t>
    </r>
  </si>
  <si>
    <t>Output berekeningen</t>
  </si>
  <si>
    <r>
      <t xml:space="preserve">VERGELIJKINGSPRIJS
</t>
    </r>
    <r>
      <rPr>
        <sz val="12"/>
        <rFont val="Calibri"/>
        <family val="2"/>
        <scheme val="minor"/>
      </rPr>
      <t>(voor berekening zie onder)</t>
    </r>
  </si>
  <si>
    <t>Professioneel opdrachtgeverschap</t>
  </si>
  <si>
    <r>
      <rPr>
        <b/>
        <sz val="9"/>
        <color rgb="FFFF0000"/>
        <rFont val="Verdana"/>
        <family val="2"/>
      </rPr>
      <t xml:space="preserve">NB. </t>
    </r>
    <r>
      <rPr>
        <sz val="9"/>
        <color theme="1"/>
        <rFont val="Verdana"/>
        <family val="2"/>
      </rPr>
      <t xml:space="preserve">Voeg van iedere aangeboden training het trainingsprogramma toe (bijvoorbeeld in PDF). 
</t>
    </r>
    <r>
      <rPr>
        <i/>
        <sz val="9"/>
        <color theme="1"/>
        <rFont val="Verdana"/>
        <family val="2"/>
      </rPr>
      <t>In de uitwerking van de door u aangeboden training dient per dagdeel duidelijk te worden wat u gaat aanbieden en hoe dat bijdraagt aan de leerdoelen.</t>
    </r>
  </si>
  <si>
    <t>Perceel: 1</t>
  </si>
  <si>
    <t>Projectmatig werken voor alle medewerkers</t>
  </si>
  <si>
    <t>Project- en programmamanagement voor project- en programmasecretarissen</t>
  </si>
  <si>
    <t>Leidinggeven aan projecten (basis)</t>
  </si>
  <si>
    <t>Leidinggeven aan projecten voor gevorderden en leidinggeven aan programmama’s</t>
  </si>
  <si>
    <t>Stakeholdermanagement</t>
  </si>
  <si>
    <t>Procesregie</t>
  </si>
  <si>
    <t>Maximaal dagdeeltarief 
excl BTW</t>
  </si>
  <si>
    <t>Training excl BTW 
(per cursist)</t>
  </si>
  <si>
    <t>Training fysiek 
excl BTW 
(per cursist)</t>
  </si>
  <si>
    <t>Dagdeeltarief
excl BTW
(per cursist)</t>
  </si>
  <si>
    <t>Accommodatie en catering
excl BTW 
(per cursist)</t>
  </si>
  <si>
    <t>Online excl BTW
(per cursist)</t>
  </si>
  <si>
    <t>Dagdeeltarief
excl BTW
(per training)</t>
  </si>
  <si>
    <t xml:space="preserve">Incompany </t>
  </si>
  <si>
    <t>Gewogen prijs 
excl BTW</t>
  </si>
  <si>
    <t xml:space="preserve">INCOMPANY </t>
  </si>
  <si>
    <t>Training 
excl BTW 
(per training)</t>
  </si>
  <si>
    <t>Bijlage C Tarievenblad P1</t>
  </si>
  <si>
    <t>OPEN AANBOD - FYSIEK</t>
  </si>
  <si>
    <t>OPEN AANBOD - ONLINE</t>
  </si>
  <si>
    <t>Open aanbod - fysiek</t>
  </si>
  <si>
    <t>Open aanbod - online</t>
  </si>
  <si>
    <t>Open aanbod vs. incompany</t>
  </si>
  <si>
    <t>Open aanbod</t>
  </si>
  <si>
    <t>Bij afwijkende groepsgroote, meer/minder prijs lesmateriaal, excl BTW (per cursist)</t>
  </si>
  <si>
    <t>Training voor een groep van 8 cursisten, exclusief accommodatie, excl BTW (per training)</t>
  </si>
  <si>
    <t>Gewogen prijs 
excl BTW
(gedeeld door 10 deelnemers)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</si>
</sst>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9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</cellStyleXfs>
  <cellXfs count="122">
    <xf numFmtId="0" fontId="0" fillId="0" borderId="0" xfId="0"/>
    <xf numFmtId="0" fontId="9" fillId="3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6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12" fillId="0" borderId="6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0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6" fillId="0" borderId="6" xfId="0" applyFont="1" applyFill="1" applyBorder="1" applyAlignment="1">
      <alignment vertical="top" wrapText="1"/>
    </xf>
    <xf numFmtId="44" fontId="0" fillId="0" borderId="1" xfId="9" applyFont="1" applyBorder="1" applyAlignment="1">
      <alignment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/>
    </xf>
    <xf numFmtId="44" fontId="0" fillId="0" borderId="0" xfId="9" applyFont="1" applyFill="1" applyBorder="1" applyAlignment="1">
      <alignment vertical="top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 wrapText="1"/>
    </xf>
    <xf numFmtId="0" fontId="19" fillId="4" borderId="7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9" fontId="0" fillId="0" borderId="1" xfId="7" applyFont="1" applyBorder="1" applyAlignment="1">
      <alignment vertical="top"/>
    </xf>
    <xf numFmtId="0" fontId="21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top"/>
    </xf>
    <xf numFmtId="0" fontId="16" fillId="0" borderId="0" xfId="0" applyFont="1" applyFill="1" applyBorder="1" applyAlignment="1">
      <alignment horizontal="right" vertical="top"/>
    </xf>
    <xf numFmtId="44" fontId="16" fillId="0" borderId="0" xfId="9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44" fontId="1" fillId="0" borderId="1" xfId="9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2" xfId="0" applyFill="1" applyBorder="1" applyAlignment="1">
      <alignment vertical="top"/>
    </xf>
    <xf numFmtId="9" fontId="0" fillId="0" borderId="0" xfId="0" applyNumberFormat="1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0" fillId="0" borderId="0" xfId="0" quotePrefix="1" applyFill="1" applyBorder="1" applyAlignment="1">
      <alignment vertical="top"/>
    </xf>
    <xf numFmtId="44" fontId="0" fillId="0" borderId="1" xfId="9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44" fontId="20" fillId="0" borderId="0" xfId="9" applyFont="1" applyFill="1" applyBorder="1" applyAlignment="1">
      <alignment horizontal="left" vertical="top" wrapText="1"/>
    </xf>
    <xf numFmtId="165" fontId="0" fillId="0" borderId="0" xfId="9" applyNumberFormat="1" applyFont="1" applyFill="1" applyBorder="1" applyAlignment="1">
      <alignment horizontal="left" vertical="top" wrapText="1"/>
    </xf>
    <xf numFmtId="165" fontId="0" fillId="0" borderId="1" xfId="9" applyNumberFormat="1" applyFont="1" applyFill="1" applyBorder="1" applyAlignment="1">
      <alignment horizontal="left" vertical="top" wrapText="1"/>
    </xf>
    <xf numFmtId="0" fontId="0" fillId="6" borderId="0" xfId="0" applyFill="1" applyBorder="1" applyAlignment="1">
      <alignment vertical="top"/>
    </xf>
    <xf numFmtId="44" fontId="1" fillId="6" borderId="1" xfId="9" applyFont="1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0" fillId="0" borderId="7" xfId="0" applyBorder="1" applyAlignment="1">
      <alignment vertical="top"/>
    </xf>
    <xf numFmtId="0" fontId="20" fillId="6" borderId="0" xfId="0" applyFont="1" applyFill="1" applyBorder="1" applyAlignment="1">
      <alignment horizontal="left" vertical="top" wrapText="1"/>
    </xf>
    <xf numFmtId="0" fontId="21" fillId="6" borderId="6" xfId="0" applyFont="1" applyFill="1" applyBorder="1" applyAlignment="1">
      <alignment horizontal="center" vertical="top" wrapText="1"/>
    </xf>
    <xf numFmtId="44" fontId="0" fillId="6" borderId="0" xfId="0" applyNumberFormat="1" applyFill="1" applyBorder="1" applyAlignment="1">
      <alignment vertical="top"/>
    </xf>
    <xf numFmtId="0" fontId="22" fillId="6" borderId="0" xfId="0" applyFont="1" applyFill="1" applyBorder="1" applyAlignment="1">
      <alignment vertical="top"/>
    </xf>
    <xf numFmtId="44" fontId="22" fillId="6" borderId="0" xfId="0" applyNumberFormat="1" applyFont="1" applyFill="1" applyBorder="1" applyAlignment="1">
      <alignment vertical="top"/>
    </xf>
    <xf numFmtId="0" fontId="18" fillId="6" borderId="0" xfId="0" applyFont="1" applyFill="1" applyBorder="1" applyAlignment="1">
      <alignment vertical="top" wrapText="1"/>
    </xf>
    <xf numFmtId="0" fontId="21" fillId="6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44" fontId="22" fillId="0" borderId="1" xfId="0" applyNumberFormat="1" applyFont="1" applyFill="1" applyBorder="1" applyAlignment="1">
      <alignment vertical="top"/>
    </xf>
    <xf numFmtId="165" fontId="0" fillId="6" borderId="0" xfId="9" applyNumberFormat="1" applyFont="1" applyFill="1" applyBorder="1" applyAlignment="1">
      <alignment horizontal="left" vertical="top" wrapText="1"/>
    </xf>
    <xf numFmtId="44" fontId="20" fillId="6" borderId="0" xfId="9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vertical="top"/>
    </xf>
    <xf numFmtId="44" fontId="0" fillId="6" borderId="0" xfId="9" applyFont="1" applyFill="1" applyBorder="1" applyAlignment="1">
      <alignment vertical="top"/>
    </xf>
    <xf numFmtId="44" fontId="16" fillId="6" borderId="0" xfId="9" applyFont="1" applyFill="1" applyBorder="1" applyAlignment="1">
      <alignment vertical="top"/>
    </xf>
    <xf numFmtId="0" fontId="20" fillId="6" borderId="0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vertical="top"/>
    </xf>
    <xf numFmtId="0" fontId="17" fillId="6" borderId="8" xfId="0" applyFont="1" applyFill="1" applyBorder="1" applyAlignment="1">
      <alignment vertical="top"/>
    </xf>
    <xf numFmtId="0" fontId="9" fillId="6" borderId="8" xfId="0" applyFont="1" applyFill="1" applyBorder="1" applyAlignment="1">
      <alignment horizontal="center" vertical="top" wrapText="1"/>
    </xf>
    <xf numFmtId="0" fontId="18" fillId="6" borderId="8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165" fontId="25" fillId="0" borderId="0" xfId="9" applyNumberFormat="1" applyFont="1" applyFill="1" applyBorder="1" applyAlignment="1">
      <alignment horizontal="left" vertical="top"/>
    </xf>
    <xf numFmtId="44" fontId="0" fillId="0" borderId="1" xfId="0" applyNumberFormat="1" applyBorder="1" applyAlignment="1">
      <alignment vertical="top"/>
    </xf>
    <xf numFmtId="164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44" fontId="1" fillId="2" borderId="1" xfId="9" applyFont="1" applyFill="1" applyBorder="1" applyAlignment="1" applyProtection="1">
      <alignment vertical="top" wrapText="1"/>
      <protection locked="0"/>
    </xf>
    <xf numFmtId="44" fontId="0" fillId="2" borderId="1" xfId="9" applyFont="1" applyFill="1" applyBorder="1" applyAlignment="1" applyProtection="1">
      <alignment vertical="top"/>
      <protection locked="0"/>
    </xf>
    <xf numFmtId="0" fontId="0" fillId="5" borderId="1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9" fillId="0" borderId="0" xfId="0" applyFont="1" applyFill="1" applyBorder="1" applyAlignment="1">
      <alignment horizontal="left" vertical="top" wrapText="1"/>
    </xf>
    <xf numFmtId="1" fontId="26" fillId="0" borderId="0" xfId="0" applyNumberFormat="1" applyFont="1" applyAlignment="1">
      <alignment vertical="top" wrapText="1"/>
    </xf>
    <xf numFmtId="1" fontId="17" fillId="0" borderId="0" xfId="0" applyNumberFormat="1" applyFont="1" applyFill="1" applyBorder="1" applyAlignment="1">
      <alignment vertical="top"/>
    </xf>
    <xf numFmtId="9" fontId="0" fillId="0" borderId="1" xfId="7" applyFont="1" applyFill="1" applyBorder="1" applyAlignment="1">
      <alignment vertical="top"/>
    </xf>
    <xf numFmtId="9" fontId="0" fillId="0" borderId="0" xfId="0" applyNumberFormat="1" applyFill="1" applyBorder="1" applyAlignment="1">
      <alignment vertical="top"/>
    </xf>
    <xf numFmtId="9" fontId="0" fillId="0" borderId="0" xfId="7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20" fillId="3" borderId="9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6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9" fillId="4" borderId="6" xfId="0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19" fillId="4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vertical="top" wrapText="1"/>
    </xf>
    <xf numFmtId="0" fontId="22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0">
    <cellStyle name="Procent" xfId="7" builtinId="5"/>
    <cellStyle name="Standaard" xfId="0" builtinId="0"/>
    <cellStyle name="Standaard 2" xfId="1" xr:uid="{00000000-0005-0000-0000-000002000000}"/>
    <cellStyle name="Standaard 2 2" xfId="8" xr:uid="{00000000-0005-0000-0000-000003000000}"/>
    <cellStyle name="Standaard 3" xfId="2" xr:uid="{00000000-0005-0000-0000-000004000000}"/>
    <cellStyle name="Standaard 4" xfId="3" xr:uid="{00000000-0005-0000-0000-000005000000}"/>
    <cellStyle name="Standaard 5" xfId="4" xr:uid="{00000000-0005-0000-0000-000006000000}"/>
    <cellStyle name="Standaard 6" xfId="5" xr:uid="{00000000-0005-0000-0000-000007000000}"/>
    <cellStyle name="Standaard 7" xfId="6" xr:uid="{00000000-0005-0000-0000-000008000000}"/>
    <cellStyle name="Valuta" xfId="9" builtinId="4"/>
  </cellStyles>
  <dxfs count="18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068D-7B3F-4BA3-AD38-1F8B959ACC08}">
  <dimension ref="A1:W55"/>
  <sheetViews>
    <sheetView tabSelected="1" zoomScaleNormal="100" workbookViewId="0">
      <pane xSplit="1" topLeftCell="B1" activePane="topRight" state="frozen"/>
      <selection pane="topRight" activeCell="D11" sqref="D11"/>
    </sheetView>
  </sheetViews>
  <sheetFormatPr defaultColWidth="9.28515625" defaultRowHeight="15" x14ac:dyDescent="0.25"/>
  <cols>
    <col min="1" max="1" width="49.42578125" style="2" customWidth="1"/>
    <col min="2" max="2" width="3.5703125" style="7" customWidth="1"/>
    <col min="3" max="3" width="42.85546875" style="7" customWidth="1"/>
    <col min="4" max="4" width="9.85546875" style="7" bestFit="1" customWidth="1"/>
    <col min="5" max="5" width="3.5703125" style="7" customWidth="1"/>
    <col min="6" max="6" width="14.28515625" style="7" customWidth="1"/>
    <col min="7" max="8" width="14.85546875" style="7" customWidth="1"/>
    <col min="9" max="9" width="14.28515625" style="7" customWidth="1"/>
    <col min="10" max="10" width="3.5703125" style="7" customWidth="1"/>
    <col min="11" max="12" width="14.28515625" style="7" customWidth="1"/>
    <col min="13" max="13" width="14.42578125" style="7" customWidth="1"/>
    <col min="14" max="14" width="3.5703125" style="7" customWidth="1"/>
    <col min="15" max="16" width="17.140625" style="7" customWidth="1"/>
    <col min="17" max="17" width="15.28515625" style="7" customWidth="1"/>
    <col min="18" max="18" width="13" style="7" customWidth="1"/>
    <col min="19" max="19" width="20" style="2" hidden="1" customWidth="1"/>
    <col min="20" max="20" width="3.42578125" style="2" hidden="1" customWidth="1"/>
    <col min="21" max="21" width="0.140625" style="2" customWidth="1"/>
    <col min="22" max="22" width="20" style="2" customWidth="1"/>
    <col min="23" max="16384" width="9.28515625" style="2"/>
  </cols>
  <sheetData>
    <row r="1" spans="1:23" s="12" customForma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3" s="12" customFormat="1" x14ac:dyDescent="0.25">
      <c r="A2" s="86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3" s="12" customForma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3" s="12" customFormat="1" x14ac:dyDescent="0.25">
      <c r="A4" s="14" t="s">
        <v>33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s="12" customFormat="1" x14ac:dyDescent="0.25">
      <c r="A5" s="14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3" x14ac:dyDescent="0.25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3" ht="18.75" customHeight="1" x14ac:dyDescent="0.25">
      <c r="A7" s="6" t="s">
        <v>0</v>
      </c>
      <c r="B7" s="4"/>
      <c r="C7" s="2"/>
      <c r="D7" s="2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3" ht="18.75" customHeight="1" x14ac:dyDescent="0.25">
      <c r="A8" s="6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3" ht="22.5" customHeight="1" x14ac:dyDescent="0.25">
      <c r="A9" s="10"/>
      <c r="B9" s="11"/>
      <c r="C9" s="11"/>
      <c r="D9" s="11"/>
      <c r="E9" s="11"/>
      <c r="F9" s="114" t="s">
        <v>52</v>
      </c>
      <c r="G9" s="115"/>
      <c r="H9" s="115"/>
      <c r="I9" s="115"/>
      <c r="J9" s="28"/>
      <c r="K9" s="112" t="s">
        <v>53</v>
      </c>
      <c r="L9" s="113"/>
      <c r="M9" s="113"/>
      <c r="N9" s="11"/>
      <c r="O9" s="112" t="s">
        <v>2</v>
      </c>
      <c r="P9" s="113"/>
      <c r="Q9" s="113"/>
      <c r="R9" s="51"/>
      <c r="S9" s="7"/>
      <c r="T9" s="7"/>
      <c r="U9" s="7"/>
      <c r="V9" s="7"/>
      <c r="W9" s="7"/>
    </row>
    <row r="10" spans="1:23" ht="78.75" x14ac:dyDescent="0.25">
      <c r="A10" s="26" t="s">
        <v>6</v>
      </c>
      <c r="B10" s="9"/>
      <c r="C10" s="27" t="s">
        <v>7</v>
      </c>
      <c r="D10" s="27" t="s">
        <v>8</v>
      </c>
      <c r="E10" s="9"/>
      <c r="F10" s="27" t="s">
        <v>41</v>
      </c>
      <c r="G10" s="27" t="s">
        <v>44</v>
      </c>
      <c r="H10" s="27" t="s">
        <v>42</v>
      </c>
      <c r="I10" s="27" t="s">
        <v>43</v>
      </c>
      <c r="J10" s="29"/>
      <c r="K10" s="27" t="s">
        <v>12</v>
      </c>
      <c r="L10" s="27" t="s">
        <v>45</v>
      </c>
      <c r="M10" s="27" t="s">
        <v>43</v>
      </c>
      <c r="N10" s="18"/>
      <c r="O10" s="27" t="s">
        <v>59</v>
      </c>
      <c r="P10" s="27" t="s">
        <v>58</v>
      </c>
      <c r="Q10" s="27" t="s">
        <v>46</v>
      </c>
      <c r="R10" s="18"/>
      <c r="S10" s="103" t="s">
        <v>27</v>
      </c>
      <c r="T10" s="103"/>
      <c r="U10" s="103"/>
      <c r="V10" s="7"/>
      <c r="W10" s="7"/>
    </row>
    <row r="11" spans="1:23" x14ac:dyDescent="0.25">
      <c r="A11" s="42" t="s">
        <v>34</v>
      </c>
      <c r="B11" s="5"/>
      <c r="C11" s="89"/>
      <c r="D11" s="90"/>
      <c r="E11" s="5"/>
      <c r="F11" s="91"/>
      <c r="G11" s="91"/>
      <c r="H11" s="41">
        <f>IF(ISBLANK(A11),"",F11+G11)</f>
        <v>0</v>
      </c>
      <c r="I11" s="41">
        <f>IFERROR(H11/D11,0)</f>
        <v>0</v>
      </c>
      <c r="J11" s="97">
        <f>IF(I11&gt;$H$21,1,0)</f>
        <v>0</v>
      </c>
      <c r="K11" s="89"/>
      <c r="L11" s="41" t="str">
        <f t="shared" ref="L11:L17" si="0">IF(K11="Ja",F11,"")</f>
        <v/>
      </c>
      <c r="M11" s="41">
        <f>IFERROR(L11/D11,0)</f>
        <v>0</v>
      </c>
      <c r="N11" s="97">
        <f>IF(M11&gt;$H$22,1,0)</f>
        <v>0</v>
      </c>
      <c r="O11" s="91"/>
      <c r="P11" s="91"/>
      <c r="Q11" s="59">
        <f t="shared" ref="Q11:Q17" si="1">IFERROR(O11/D11,0)</f>
        <v>0</v>
      </c>
      <c r="R11" s="97">
        <f>IF(Q11&gt;$H$23,1,0)</f>
        <v>0</v>
      </c>
      <c r="S11" s="50" t="str">
        <f>IF(K11="Ja",L11/D11,"")</f>
        <v/>
      </c>
      <c r="T11" s="7"/>
      <c r="U11" s="7"/>
      <c r="V11" s="7"/>
      <c r="W11" s="7"/>
    </row>
    <row r="12" spans="1:23" ht="30" x14ac:dyDescent="0.25">
      <c r="A12" s="93" t="s">
        <v>35</v>
      </c>
      <c r="C12" s="89"/>
      <c r="D12" s="90"/>
      <c r="F12" s="91"/>
      <c r="G12" s="91"/>
      <c r="H12" s="41">
        <f t="shared" ref="H12:H17" si="2">IF(ISBLANK(A12),"",F12+G12)</f>
        <v>0</v>
      </c>
      <c r="I12" s="41">
        <f t="shared" ref="I12:I17" si="3">IFERROR(H12/D12,0)</f>
        <v>0</v>
      </c>
      <c r="J12" s="97">
        <f t="shared" ref="J12:J17" si="4">IF(I12&gt;$H$21,1,0)</f>
        <v>0</v>
      </c>
      <c r="K12" s="89"/>
      <c r="L12" s="41" t="str">
        <f t="shared" si="0"/>
        <v/>
      </c>
      <c r="M12" s="41">
        <f t="shared" ref="M12:M17" si="5">IFERROR(L12/D12,0)</f>
        <v>0</v>
      </c>
      <c r="N12" s="97">
        <f t="shared" ref="N12:N17" si="6">IF(M12&gt;$H$22,1,0)</f>
        <v>0</v>
      </c>
      <c r="O12" s="91"/>
      <c r="P12" s="91"/>
      <c r="Q12" s="59">
        <f t="shared" si="1"/>
        <v>0</v>
      </c>
      <c r="R12" s="97">
        <f t="shared" ref="R12:R17" si="7">IF(Q12&gt;$H$23,1,0)</f>
        <v>0</v>
      </c>
      <c r="S12" s="50" t="str">
        <f>IF(K12="Ja",L12/D12,"")</f>
        <v/>
      </c>
      <c r="T12" s="7"/>
      <c r="U12" s="7"/>
      <c r="V12" s="7"/>
      <c r="W12" s="7"/>
    </row>
    <row r="13" spans="1:23" x14ac:dyDescent="0.25">
      <c r="A13" s="43" t="s">
        <v>36</v>
      </c>
      <c r="C13" s="89"/>
      <c r="D13" s="90"/>
      <c r="F13" s="91"/>
      <c r="G13" s="91"/>
      <c r="H13" s="41">
        <f t="shared" si="2"/>
        <v>0</v>
      </c>
      <c r="I13" s="41">
        <f t="shared" si="3"/>
        <v>0</v>
      </c>
      <c r="J13" s="97">
        <f t="shared" si="4"/>
        <v>0</v>
      </c>
      <c r="K13" s="89"/>
      <c r="L13" s="41" t="str">
        <f t="shared" si="0"/>
        <v/>
      </c>
      <c r="M13" s="41">
        <f t="shared" si="5"/>
        <v>0</v>
      </c>
      <c r="N13" s="97">
        <f t="shared" si="6"/>
        <v>0</v>
      </c>
      <c r="O13" s="91"/>
      <c r="P13" s="91"/>
      <c r="Q13" s="59">
        <f t="shared" si="1"/>
        <v>0</v>
      </c>
      <c r="R13" s="97">
        <f t="shared" si="7"/>
        <v>0</v>
      </c>
      <c r="S13" s="50" t="str">
        <f t="shared" ref="S13:S17" si="8">IF(K13="Ja",L13/D13,"")</f>
        <v/>
      </c>
      <c r="T13" s="7"/>
      <c r="U13" s="7"/>
      <c r="V13" s="7"/>
      <c r="W13" s="7"/>
    </row>
    <row r="14" spans="1:23" ht="30" x14ac:dyDescent="0.25">
      <c r="A14" s="94" t="s">
        <v>37</v>
      </c>
      <c r="C14" s="89"/>
      <c r="D14" s="90"/>
      <c r="F14" s="91"/>
      <c r="G14" s="91"/>
      <c r="H14" s="41">
        <f t="shared" si="2"/>
        <v>0</v>
      </c>
      <c r="I14" s="41">
        <f t="shared" si="3"/>
        <v>0</v>
      </c>
      <c r="J14" s="97">
        <f t="shared" si="4"/>
        <v>0</v>
      </c>
      <c r="K14" s="89"/>
      <c r="L14" s="41" t="str">
        <f t="shared" si="0"/>
        <v/>
      </c>
      <c r="M14" s="41">
        <f t="shared" si="5"/>
        <v>0</v>
      </c>
      <c r="N14" s="97">
        <f t="shared" si="6"/>
        <v>0</v>
      </c>
      <c r="O14" s="91"/>
      <c r="P14" s="91"/>
      <c r="Q14" s="59">
        <f t="shared" si="1"/>
        <v>0</v>
      </c>
      <c r="R14" s="97">
        <f t="shared" si="7"/>
        <v>0</v>
      </c>
      <c r="S14" s="50" t="str">
        <f t="shared" si="8"/>
        <v/>
      </c>
      <c r="T14" s="7"/>
      <c r="U14" s="7"/>
      <c r="V14" s="7"/>
      <c r="W14" s="7"/>
    </row>
    <row r="15" spans="1:23" x14ac:dyDescent="0.25">
      <c r="A15" s="43" t="s">
        <v>38</v>
      </c>
      <c r="C15" s="89"/>
      <c r="D15" s="90"/>
      <c r="F15" s="91"/>
      <c r="G15" s="91"/>
      <c r="H15" s="41">
        <f t="shared" si="2"/>
        <v>0</v>
      </c>
      <c r="I15" s="41">
        <f t="shared" si="3"/>
        <v>0</v>
      </c>
      <c r="J15" s="97">
        <f t="shared" si="4"/>
        <v>0</v>
      </c>
      <c r="K15" s="89"/>
      <c r="L15" s="41" t="str">
        <f t="shared" si="0"/>
        <v/>
      </c>
      <c r="M15" s="41">
        <f t="shared" si="5"/>
        <v>0</v>
      </c>
      <c r="N15" s="97">
        <f t="shared" si="6"/>
        <v>0</v>
      </c>
      <c r="O15" s="91"/>
      <c r="P15" s="91"/>
      <c r="Q15" s="59">
        <f t="shared" si="1"/>
        <v>0</v>
      </c>
      <c r="R15" s="97">
        <f t="shared" si="7"/>
        <v>0</v>
      </c>
      <c r="S15" s="50" t="str">
        <f t="shared" si="8"/>
        <v/>
      </c>
      <c r="T15" s="7"/>
      <c r="U15" s="7"/>
      <c r="V15" s="7"/>
      <c r="W15" s="7"/>
    </row>
    <row r="16" spans="1:23" x14ac:dyDescent="0.25">
      <c r="A16" s="43" t="s">
        <v>39</v>
      </c>
      <c r="C16" s="89"/>
      <c r="D16" s="90"/>
      <c r="F16" s="91"/>
      <c r="G16" s="91"/>
      <c r="H16" s="41">
        <f t="shared" si="2"/>
        <v>0</v>
      </c>
      <c r="I16" s="41">
        <f t="shared" si="3"/>
        <v>0</v>
      </c>
      <c r="J16" s="97">
        <f t="shared" si="4"/>
        <v>0</v>
      </c>
      <c r="K16" s="89"/>
      <c r="L16" s="41" t="str">
        <f t="shared" si="0"/>
        <v/>
      </c>
      <c r="M16" s="41">
        <f t="shared" si="5"/>
        <v>0</v>
      </c>
      <c r="N16" s="97">
        <f t="shared" si="6"/>
        <v>0</v>
      </c>
      <c r="O16" s="91"/>
      <c r="P16" s="91"/>
      <c r="Q16" s="59">
        <f t="shared" si="1"/>
        <v>0</v>
      </c>
      <c r="R16" s="97">
        <f t="shared" si="7"/>
        <v>0</v>
      </c>
      <c r="S16" s="50" t="str">
        <f t="shared" si="8"/>
        <v/>
      </c>
      <c r="T16" s="7"/>
      <c r="U16" s="7"/>
      <c r="V16" s="7"/>
      <c r="W16" s="7"/>
    </row>
    <row r="17" spans="1:23" x14ac:dyDescent="0.25">
      <c r="A17" s="43" t="s">
        <v>31</v>
      </c>
      <c r="C17" s="89"/>
      <c r="D17" s="90"/>
      <c r="E17" s="31"/>
      <c r="F17" s="91"/>
      <c r="G17" s="91"/>
      <c r="H17" s="41">
        <f t="shared" si="2"/>
        <v>0</v>
      </c>
      <c r="I17" s="41">
        <f t="shared" si="3"/>
        <v>0</v>
      </c>
      <c r="J17" s="97">
        <f t="shared" si="4"/>
        <v>0</v>
      </c>
      <c r="K17" s="89"/>
      <c r="L17" s="41" t="str">
        <f t="shared" si="0"/>
        <v/>
      </c>
      <c r="M17" s="41">
        <f t="shared" si="5"/>
        <v>0</v>
      </c>
      <c r="N17" s="97">
        <f t="shared" si="6"/>
        <v>0</v>
      </c>
      <c r="O17" s="91"/>
      <c r="P17" s="91"/>
      <c r="Q17" s="59">
        <f t="shared" si="1"/>
        <v>0</v>
      </c>
      <c r="R17" s="97">
        <f t="shared" si="7"/>
        <v>0</v>
      </c>
      <c r="S17" s="50" t="str">
        <f t="shared" si="8"/>
        <v/>
      </c>
      <c r="T17" s="7"/>
      <c r="U17" s="7"/>
      <c r="V17" s="7"/>
      <c r="W17" s="7"/>
    </row>
    <row r="18" spans="1:23" x14ac:dyDescent="0.25">
      <c r="A18" s="62"/>
      <c r="E18" s="31"/>
      <c r="J18" s="98">
        <f>SUM(J11:J17)</f>
        <v>0</v>
      </c>
      <c r="N18" s="98">
        <f>SUM(N11:N17)</f>
        <v>0</v>
      </c>
      <c r="R18" s="98">
        <f>SUM(R11:R17)</f>
        <v>0</v>
      </c>
      <c r="S18" s="50">
        <f>SUM(S11:S17)</f>
        <v>0</v>
      </c>
      <c r="T18" s="7"/>
      <c r="U18" s="7"/>
      <c r="V18" s="7"/>
      <c r="W18" s="7"/>
    </row>
    <row r="19" spans="1:23" ht="31.5" customHeight="1" x14ac:dyDescent="0.25">
      <c r="A19" s="12"/>
      <c r="E19" s="31"/>
      <c r="F19" s="103" t="s">
        <v>28</v>
      </c>
      <c r="G19" s="103"/>
      <c r="H19" s="103"/>
      <c r="I19" s="22"/>
      <c r="S19" s="7"/>
      <c r="T19" s="7"/>
      <c r="U19" s="7"/>
      <c r="V19" s="7"/>
      <c r="W19" s="7"/>
    </row>
    <row r="20" spans="1:23" ht="33.75" x14ac:dyDescent="0.25">
      <c r="A20" s="12"/>
      <c r="E20" s="31"/>
      <c r="F20" s="105" t="s">
        <v>18</v>
      </c>
      <c r="G20" s="105"/>
      <c r="H20" s="27" t="s">
        <v>40</v>
      </c>
      <c r="I20" s="61"/>
      <c r="K20" s="118" t="s">
        <v>30</v>
      </c>
      <c r="L20" s="119"/>
      <c r="M20" s="73">
        <f>M32</f>
        <v>0</v>
      </c>
      <c r="S20" s="7"/>
      <c r="T20" s="7"/>
      <c r="U20" s="7"/>
      <c r="V20" s="7"/>
      <c r="W20" s="7"/>
    </row>
    <row r="21" spans="1:23" ht="15.75" customHeight="1" x14ac:dyDescent="0.25">
      <c r="A21" s="12"/>
      <c r="E21" s="31"/>
      <c r="F21" s="104" t="s">
        <v>54</v>
      </c>
      <c r="G21" s="104"/>
      <c r="H21" s="57">
        <v>300</v>
      </c>
      <c r="I21" s="87" t="str">
        <f>IF(J18&gt;0,"LET OP! U overschrijdt het maximum dagdeeltarief","")</f>
        <v/>
      </c>
      <c r="S21" s="7"/>
      <c r="T21" s="7"/>
      <c r="U21" s="7"/>
      <c r="V21" s="7"/>
      <c r="W21" s="7"/>
    </row>
    <row r="22" spans="1:23" ht="15" customHeight="1" x14ac:dyDescent="0.25">
      <c r="A22" s="12"/>
      <c r="E22" s="31"/>
      <c r="F22" s="104" t="s">
        <v>55</v>
      </c>
      <c r="G22" s="104"/>
      <c r="H22" s="57">
        <v>270</v>
      </c>
      <c r="I22" s="87" t="str">
        <f>IF(N18&gt;0,"LET OP! U overschrijdt het maximum dagdeeltarief","")</f>
        <v/>
      </c>
      <c r="S22" s="7"/>
      <c r="T22" s="7"/>
      <c r="U22" s="7"/>
      <c r="V22" s="7"/>
      <c r="W22" s="7"/>
    </row>
    <row r="23" spans="1:23" ht="18.75" x14ac:dyDescent="0.25">
      <c r="A23" s="12"/>
      <c r="E23" s="31"/>
      <c r="F23" s="104" t="s">
        <v>47</v>
      </c>
      <c r="G23" s="104"/>
      <c r="H23" s="57">
        <v>1250</v>
      </c>
      <c r="I23" s="87" t="str">
        <f>IF(R18&gt;0,"LET OP! U overschrijdt het maximum dagdeeltarief","")</f>
        <v/>
      </c>
      <c r="S23" s="7"/>
      <c r="T23" s="7"/>
      <c r="U23" s="7"/>
      <c r="V23" s="7"/>
      <c r="W23" s="7"/>
    </row>
    <row r="24" spans="1:23" x14ac:dyDescent="0.25">
      <c r="A24" s="12"/>
      <c r="E24" s="31"/>
      <c r="F24" s="22"/>
      <c r="G24" s="22"/>
      <c r="H24" s="56"/>
      <c r="I24" s="56"/>
      <c r="S24" s="7"/>
      <c r="T24" s="7"/>
      <c r="U24" s="7"/>
      <c r="V24" s="7"/>
      <c r="W24" s="7"/>
    </row>
    <row r="25" spans="1:23" x14ac:dyDescent="0.25">
      <c r="A25" s="12"/>
      <c r="E25" s="31"/>
      <c r="F25" s="22"/>
      <c r="G25" s="22"/>
      <c r="H25" s="56"/>
      <c r="I25" s="56"/>
      <c r="S25" s="7"/>
      <c r="T25" s="7"/>
      <c r="U25" s="7"/>
      <c r="V25" s="7"/>
      <c r="W25" s="7"/>
    </row>
    <row r="26" spans="1:23" x14ac:dyDescent="0.25">
      <c r="A26" s="12"/>
      <c r="E26" s="31"/>
      <c r="F26" s="22"/>
      <c r="G26" s="22"/>
      <c r="H26" s="56"/>
      <c r="I26" s="74"/>
      <c r="S26" s="7"/>
      <c r="T26" s="7"/>
      <c r="U26" s="7"/>
      <c r="V26" s="7"/>
      <c r="W26" s="7"/>
    </row>
    <row r="27" spans="1:23" x14ac:dyDescent="0.25">
      <c r="A27" s="63"/>
      <c r="E27" s="31"/>
      <c r="F27" s="38"/>
      <c r="G27" s="38"/>
      <c r="I27" s="58"/>
      <c r="J27" s="53"/>
      <c r="K27" s="38"/>
      <c r="L27" s="38"/>
      <c r="M27" s="38"/>
      <c r="N27" s="54"/>
      <c r="O27" s="38"/>
      <c r="P27" s="96"/>
      <c r="Q27" s="38"/>
      <c r="S27" s="7"/>
      <c r="T27" s="7"/>
      <c r="U27" s="7"/>
      <c r="V27" s="7"/>
      <c r="W27" s="7"/>
    </row>
    <row r="28" spans="1:23" ht="22.5" customHeight="1" x14ac:dyDescent="0.25">
      <c r="A28" s="32" t="s">
        <v>17</v>
      </c>
      <c r="C28" s="1" t="s">
        <v>16</v>
      </c>
      <c r="D28" s="1" t="s">
        <v>20</v>
      </c>
      <c r="E28" s="83"/>
      <c r="F28" s="81"/>
      <c r="G28" s="81"/>
      <c r="H28" s="82"/>
      <c r="I28" s="82"/>
      <c r="J28" s="85"/>
      <c r="K28" s="116" t="s">
        <v>29</v>
      </c>
      <c r="L28" s="116"/>
      <c r="M28" s="116"/>
      <c r="N28" s="84"/>
      <c r="O28" s="81"/>
      <c r="P28" s="81"/>
      <c r="Q28" s="81"/>
      <c r="S28" s="7"/>
      <c r="T28" s="7"/>
      <c r="U28" s="7"/>
      <c r="V28" s="7"/>
      <c r="W28" s="7"/>
    </row>
    <row r="29" spans="1:23" ht="22.5" x14ac:dyDescent="0.25">
      <c r="A29" s="20"/>
      <c r="C29" s="24" t="s">
        <v>56</v>
      </c>
      <c r="E29" s="31"/>
      <c r="H29" s="55"/>
      <c r="I29" s="75"/>
      <c r="K29" s="117" t="s">
        <v>18</v>
      </c>
      <c r="L29" s="117"/>
      <c r="M29" s="80" t="s">
        <v>5</v>
      </c>
      <c r="S29" s="7"/>
      <c r="T29" s="7"/>
      <c r="U29" s="7"/>
      <c r="V29" s="7"/>
      <c r="W29" s="7"/>
    </row>
    <row r="30" spans="1:23" x14ac:dyDescent="0.25">
      <c r="B30" s="2"/>
      <c r="C30" s="7" t="s">
        <v>57</v>
      </c>
      <c r="D30" s="100">
        <v>0.4</v>
      </c>
      <c r="E30" s="31"/>
      <c r="I30" s="58"/>
      <c r="K30" s="46" t="s">
        <v>19</v>
      </c>
      <c r="L30" s="46"/>
      <c r="M30" s="88">
        <f>H43</f>
        <v>0</v>
      </c>
      <c r="S30" s="7"/>
      <c r="T30" s="7"/>
      <c r="U30" s="7"/>
      <c r="V30" s="7"/>
      <c r="W30" s="7"/>
    </row>
    <row r="31" spans="1:23" x14ac:dyDescent="0.25">
      <c r="B31" s="2"/>
      <c r="C31" s="7" t="s">
        <v>15</v>
      </c>
      <c r="D31" s="101">
        <v>0.6</v>
      </c>
      <c r="E31" s="31"/>
      <c r="I31" s="58"/>
      <c r="K31" s="46" t="s">
        <v>47</v>
      </c>
      <c r="L31" s="46"/>
      <c r="M31" s="88">
        <f>H54</f>
        <v>0</v>
      </c>
      <c r="S31" s="7"/>
      <c r="T31" s="7"/>
      <c r="U31" s="7"/>
      <c r="V31" s="7"/>
      <c r="W31" s="7"/>
    </row>
    <row r="32" spans="1:23" ht="15.75" x14ac:dyDescent="0.25">
      <c r="B32" s="2"/>
      <c r="C32" s="35" t="s">
        <v>21</v>
      </c>
      <c r="D32" s="45">
        <f>SUM(D30:D31)</f>
        <v>1</v>
      </c>
      <c r="E32" s="21"/>
      <c r="F32" s="9"/>
      <c r="G32" s="9"/>
      <c r="H32" s="9"/>
      <c r="I32" s="76"/>
      <c r="J32" s="9"/>
      <c r="K32" s="72" t="s">
        <v>4</v>
      </c>
      <c r="L32" s="71"/>
      <c r="M32" s="73">
        <f>SUM(M30:M31)</f>
        <v>0</v>
      </c>
      <c r="N32" s="9"/>
      <c r="O32" s="9"/>
      <c r="P32" s="9"/>
      <c r="Q32" s="9"/>
      <c r="R32" s="9"/>
      <c r="S32" s="23"/>
      <c r="T32" s="9"/>
      <c r="U32" s="23"/>
      <c r="V32" s="23"/>
      <c r="W32" s="7"/>
    </row>
    <row r="33" spans="2:23" x14ac:dyDescent="0.25">
      <c r="B33" s="2"/>
      <c r="C33" s="35"/>
      <c r="D33" s="44"/>
      <c r="E33" s="21"/>
      <c r="F33" s="9"/>
      <c r="G33" s="9"/>
      <c r="H33" s="9"/>
      <c r="I33" s="76"/>
      <c r="J33" s="9"/>
      <c r="N33" s="9"/>
      <c r="O33" s="9"/>
      <c r="P33" s="9"/>
      <c r="Q33" s="9"/>
      <c r="R33" s="9"/>
      <c r="S33" s="23"/>
      <c r="T33" s="9"/>
      <c r="U33" s="23"/>
      <c r="V33" s="23"/>
      <c r="W33" s="7"/>
    </row>
    <row r="34" spans="2:23" ht="15" customHeight="1" x14ac:dyDescent="0.25">
      <c r="B34" s="2"/>
      <c r="F34" s="106" t="s">
        <v>52</v>
      </c>
      <c r="G34" s="107"/>
      <c r="H34" s="107"/>
      <c r="I34" s="64"/>
      <c r="J34" s="69"/>
      <c r="K34" s="108"/>
      <c r="L34" s="108"/>
      <c r="M34" s="64"/>
      <c r="N34" s="11"/>
      <c r="O34" s="109" t="s">
        <v>2</v>
      </c>
      <c r="P34" s="109"/>
      <c r="Q34" s="109"/>
      <c r="S34" s="103"/>
      <c r="T34" s="103"/>
      <c r="U34" s="103"/>
      <c r="V34" s="103"/>
      <c r="W34" s="7"/>
    </row>
    <row r="35" spans="2:23" ht="45" x14ac:dyDescent="0.25">
      <c r="B35" s="2"/>
      <c r="C35" s="1" t="s">
        <v>6</v>
      </c>
      <c r="D35" s="1" t="s">
        <v>20</v>
      </c>
      <c r="F35" s="34" t="s">
        <v>42</v>
      </c>
      <c r="G35" s="34" t="s">
        <v>3</v>
      </c>
      <c r="H35" s="34" t="s">
        <v>48</v>
      </c>
      <c r="I35" s="65"/>
      <c r="J35" s="61"/>
      <c r="K35" s="70"/>
      <c r="L35" s="70"/>
      <c r="M35" s="70"/>
      <c r="N35" s="23"/>
      <c r="O35" s="40" t="s">
        <v>13</v>
      </c>
      <c r="P35" s="40"/>
      <c r="Q35" s="40"/>
      <c r="S35" s="7"/>
      <c r="T35" s="7"/>
      <c r="U35" s="7"/>
      <c r="V35" s="7"/>
      <c r="W35" s="7"/>
    </row>
    <row r="36" spans="2:23" x14ac:dyDescent="0.25">
      <c r="C36" s="95" t="str">
        <f t="shared" ref="C36:C42" si="9">IF(ISBLANK(A11),"",A11)</f>
        <v>Projectmatig werken voor alle medewerkers</v>
      </c>
      <c r="D36" s="99">
        <v>0.15</v>
      </c>
      <c r="F36" s="17">
        <f>IF(ISBLANK(H11),"",H11)</f>
        <v>0</v>
      </c>
      <c r="G36" s="46">
        <f t="shared" ref="G36:G42" si="10">IF(ISBLANK(D36),"",(1*$D$30)*D36)</f>
        <v>0.06</v>
      </c>
      <c r="H36" s="48">
        <f t="shared" ref="H36:H42" si="11">IF(ISBLANK(D36),"",H11*G36)</f>
        <v>0</v>
      </c>
      <c r="I36" s="77"/>
      <c r="J36" s="58"/>
      <c r="K36" s="58"/>
      <c r="L36" s="66"/>
      <c r="M36" s="66"/>
      <c r="S36" s="102"/>
      <c r="T36" s="7"/>
      <c r="U36" s="7"/>
      <c r="V36" s="7"/>
      <c r="W36" s="7"/>
    </row>
    <row r="37" spans="2:23" ht="30" x14ac:dyDescent="0.25">
      <c r="C37" s="95" t="str">
        <f t="shared" si="9"/>
        <v>Project- en programmamanagement voor project- en programmasecretarissen</v>
      </c>
      <c r="D37" s="99">
        <v>0.15</v>
      </c>
      <c r="F37" s="17">
        <f t="shared" ref="F37:F42" si="12">IF(ISBLANK(H12),"",H12)</f>
        <v>0</v>
      </c>
      <c r="G37" s="46">
        <f t="shared" si="10"/>
        <v>0.06</v>
      </c>
      <c r="H37" s="48">
        <f t="shared" si="11"/>
        <v>0</v>
      </c>
      <c r="I37" s="77"/>
      <c r="J37" s="58"/>
      <c r="K37" s="58"/>
      <c r="L37" s="66"/>
      <c r="M37" s="66"/>
      <c r="S37" s="102"/>
      <c r="T37" s="7"/>
      <c r="U37" s="7"/>
      <c r="V37" s="7"/>
      <c r="W37" s="7"/>
    </row>
    <row r="38" spans="2:23" x14ac:dyDescent="0.25">
      <c r="C38" s="95" t="str">
        <f t="shared" si="9"/>
        <v>Leidinggeven aan projecten (basis)</v>
      </c>
      <c r="D38" s="99">
        <v>0.14000000000000001</v>
      </c>
      <c r="F38" s="17">
        <f t="shared" si="12"/>
        <v>0</v>
      </c>
      <c r="G38" s="46">
        <f t="shared" si="10"/>
        <v>5.6000000000000008E-2</v>
      </c>
      <c r="H38" s="48">
        <f t="shared" si="11"/>
        <v>0</v>
      </c>
      <c r="I38" s="77"/>
      <c r="J38" s="58"/>
      <c r="K38" s="58"/>
      <c r="L38" s="66"/>
      <c r="M38" s="66"/>
      <c r="S38" s="25"/>
      <c r="T38" s="7"/>
      <c r="U38" s="7"/>
      <c r="V38" s="7"/>
      <c r="W38" s="7"/>
    </row>
    <row r="39" spans="2:23" ht="30" x14ac:dyDescent="0.25">
      <c r="C39" s="95" t="str">
        <f t="shared" si="9"/>
        <v>Leidinggeven aan projecten voor gevorderden en leidinggeven aan programmama’s</v>
      </c>
      <c r="D39" s="99">
        <v>0.14000000000000001</v>
      </c>
      <c r="F39" s="17">
        <f t="shared" si="12"/>
        <v>0</v>
      </c>
      <c r="G39" s="46">
        <f t="shared" si="10"/>
        <v>5.6000000000000008E-2</v>
      </c>
      <c r="H39" s="48">
        <f t="shared" si="11"/>
        <v>0</v>
      </c>
      <c r="I39" s="77"/>
      <c r="J39" s="58"/>
      <c r="K39" s="67"/>
      <c r="L39" s="68"/>
      <c r="M39" s="68"/>
      <c r="S39" s="7"/>
      <c r="T39" s="7"/>
      <c r="U39" s="7"/>
      <c r="V39" s="7"/>
      <c r="W39" s="7"/>
    </row>
    <row r="40" spans="2:23" x14ac:dyDescent="0.25">
      <c r="C40" s="95" t="str">
        <f t="shared" si="9"/>
        <v>Stakeholdermanagement</v>
      </c>
      <c r="D40" s="99">
        <v>0.14000000000000001</v>
      </c>
      <c r="F40" s="17">
        <f t="shared" si="12"/>
        <v>0</v>
      </c>
      <c r="G40" s="46">
        <f t="shared" si="10"/>
        <v>5.6000000000000008E-2</v>
      </c>
      <c r="H40" s="48">
        <f t="shared" si="11"/>
        <v>0</v>
      </c>
      <c r="I40" s="77"/>
      <c r="S40" s="7"/>
      <c r="T40" s="7"/>
      <c r="U40" s="7"/>
      <c r="V40" s="7"/>
      <c r="W40" s="7"/>
    </row>
    <row r="41" spans="2:23" x14ac:dyDescent="0.25">
      <c r="C41" s="95" t="str">
        <f t="shared" si="9"/>
        <v>Procesregie</v>
      </c>
      <c r="D41" s="99">
        <v>0.14000000000000001</v>
      </c>
      <c r="F41" s="17">
        <f t="shared" si="12"/>
        <v>0</v>
      </c>
      <c r="G41" s="46">
        <f t="shared" si="10"/>
        <v>5.6000000000000008E-2</v>
      </c>
      <c r="H41" s="48">
        <f t="shared" si="11"/>
        <v>0</v>
      </c>
      <c r="I41" s="77"/>
      <c r="S41" s="7"/>
      <c r="T41" s="7"/>
      <c r="U41" s="7"/>
      <c r="V41" s="7"/>
      <c r="W41" s="7"/>
    </row>
    <row r="42" spans="2:23" x14ac:dyDescent="0.25">
      <c r="C42" s="95" t="str">
        <f t="shared" si="9"/>
        <v>Professioneel opdrachtgeverschap</v>
      </c>
      <c r="D42" s="99">
        <v>0.14000000000000001</v>
      </c>
      <c r="F42" s="17">
        <f t="shared" si="12"/>
        <v>0</v>
      </c>
      <c r="G42" s="46">
        <f t="shared" si="10"/>
        <v>5.6000000000000008E-2</v>
      </c>
      <c r="H42" s="48">
        <f t="shared" si="11"/>
        <v>0</v>
      </c>
      <c r="I42" s="77"/>
      <c r="S42" s="7"/>
      <c r="T42" s="7"/>
      <c r="U42" s="7"/>
      <c r="V42" s="7"/>
      <c r="W42" s="7"/>
    </row>
    <row r="43" spans="2:23" x14ac:dyDescent="0.25">
      <c r="C43" s="35" t="s">
        <v>21</v>
      </c>
      <c r="D43" s="45">
        <f>SUM(D36:D42)</f>
        <v>1</v>
      </c>
      <c r="G43" s="36" t="s">
        <v>1</v>
      </c>
      <c r="H43" s="37">
        <f>SUM(H36:H42)</f>
        <v>0</v>
      </c>
      <c r="I43" s="78"/>
    </row>
    <row r="44" spans="2:23" x14ac:dyDescent="0.25">
      <c r="I44" s="58"/>
    </row>
    <row r="45" spans="2:23" ht="15" customHeight="1" x14ac:dyDescent="0.25">
      <c r="F45" s="110" t="s">
        <v>49</v>
      </c>
      <c r="G45" s="111"/>
      <c r="H45" s="111"/>
      <c r="I45" s="79"/>
    </row>
    <row r="46" spans="2:23" ht="67.5" x14ac:dyDescent="0.25">
      <c r="C46" s="1" t="s">
        <v>6</v>
      </c>
      <c r="D46" s="1" t="s">
        <v>20</v>
      </c>
      <c r="F46" s="34" t="s">
        <v>50</v>
      </c>
      <c r="G46" s="34" t="s">
        <v>3</v>
      </c>
      <c r="H46" s="34" t="s">
        <v>60</v>
      </c>
      <c r="I46" s="70"/>
    </row>
    <row r="47" spans="2:23" x14ac:dyDescent="0.25">
      <c r="C47" s="15" t="str">
        <f t="shared" ref="C47:C53" si="13">IF(ISBLANK(A11),"",A11)</f>
        <v>Projectmatig werken voor alle medewerkers</v>
      </c>
      <c r="D47" s="33">
        <f>IF(ISBLANK(D36),"",D36)</f>
        <v>0.15</v>
      </c>
      <c r="F47" s="17" t="str">
        <f>IF(ISBLANK(O11),"",O11+(2*P11))</f>
        <v/>
      </c>
      <c r="G47" s="46">
        <f>IF(ISBLANK(D47),"",(1*$D$31)*D47)</f>
        <v>0.09</v>
      </c>
      <c r="H47" s="48" t="str">
        <f>IF(F47="","",(F47*G47)/10)</f>
        <v/>
      </c>
      <c r="I47" s="77"/>
    </row>
    <row r="48" spans="2:23" ht="30" x14ac:dyDescent="0.25">
      <c r="C48" s="95" t="str">
        <f t="shared" si="13"/>
        <v>Project- en programmamanagement voor project- en programmasecretarissen</v>
      </c>
      <c r="D48" s="33">
        <f>IF(ISBLANK(D37),"",D37)</f>
        <v>0.15</v>
      </c>
      <c r="F48" s="17" t="str">
        <f t="shared" ref="F48:F53" si="14">IF(ISBLANK(O12),"",O12+(2*P12))</f>
        <v/>
      </c>
      <c r="G48" s="46">
        <f t="shared" ref="G48:G53" si="15">IF(ISBLANK(D48),"",(1*$D$31)*D48)</f>
        <v>0.09</v>
      </c>
      <c r="H48" s="48" t="str">
        <f t="shared" ref="H48:H53" si="16">IF(F48="","",(F48*G48)/10)</f>
        <v/>
      </c>
      <c r="I48" s="77"/>
    </row>
    <row r="49" spans="3:9" x14ac:dyDescent="0.25">
      <c r="C49" s="15" t="str">
        <f t="shared" si="13"/>
        <v>Leidinggeven aan projecten (basis)</v>
      </c>
      <c r="D49" s="33">
        <f>IF(ISBLANK(D38),"",D38)</f>
        <v>0.14000000000000001</v>
      </c>
      <c r="F49" s="17" t="str">
        <f t="shared" si="14"/>
        <v/>
      </c>
      <c r="G49" s="46">
        <f t="shared" si="15"/>
        <v>8.4000000000000005E-2</v>
      </c>
      <c r="H49" s="48" t="str">
        <f t="shared" si="16"/>
        <v/>
      </c>
      <c r="I49" s="77"/>
    </row>
    <row r="50" spans="3:9" ht="30" x14ac:dyDescent="0.25">
      <c r="C50" s="95" t="str">
        <f t="shared" si="13"/>
        <v>Leidinggeven aan projecten voor gevorderden en leidinggeven aan programmama’s</v>
      </c>
      <c r="D50" s="33">
        <f>IF(ISBLANK(D39),"",D39)</f>
        <v>0.14000000000000001</v>
      </c>
      <c r="F50" s="17" t="str">
        <f t="shared" si="14"/>
        <v/>
      </c>
      <c r="G50" s="46">
        <f t="shared" si="15"/>
        <v>8.4000000000000005E-2</v>
      </c>
      <c r="H50" s="48" t="str">
        <f t="shared" si="16"/>
        <v/>
      </c>
      <c r="I50" s="77"/>
    </row>
    <row r="51" spans="3:9" x14ac:dyDescent="0.25">
      <c r="C51" s="15" t="str">
        <f t="shared" si="13"/>
        <v>Stakeholdermanagement</v>
      </c>
      <c r="D51" s="33">
        <f>IF(ISBLANK(D40),"",D40)</f>
        <v>0.14000000000000001</v>
      </c>
      <c r="F51" s="17" t="str">
        <f t="shared" si="14"/>
        <v/>
      </c>
      <c r="G51" s="46">
        <f t="shared" si="15"/>
        <v>8.4000000000000005E-2</v>
      </c>
      <c r="H51" s="48" t="str">
        <f t="shared" si="16"/>
        <v/>
      </c>
      <c r="I51" s="77"/>
    </row>
    <row r="52" spans="3:9" x14ac:dyDescent="0.25">
      <c r="C52" s="15" t="str">
        <f t="shared" si="13"/>
        <v>Procesregie</v>
      </c>
      <c r="D52" s="33">
        <v>0.14000000000000001</v>
      </c>
      <c r="F52" s="17" t="str">
        <f t="shared" si="14"/>
        <v/>
      </c>
      <c r="G52" s="46">
        <f t="shared" si="15"/>
        <v>8.4000000000000005E-2</v>
      </c>
      <c r="H52" s="48" t="str">
        <f t="shared" si="16"/>
        <v/>
      </c>
      <c r="I52" s="77"/>
    </row>
    <row r="53" spans="3:9" x14ac:dyDescent="0.25">
      <c r="C53" s="15" t="str">
        <f t="shared" si="13"/>
        <v>Professioneel opdrachtgeverschap</v>
      </c>
      <c r="D53" s="33">
        <f t="shared" ref="D53" si="17">IF(ISBLANK(D42),"",D42)</f>
        <v>0.14000000000000001</v>
      </c>
      <c r="F53" s="17" t="str">
        <f t="shared" si="14"/>
        <v/>
      </c>
      <c r="G53" s="46">
        <f t="shared" si="15"/>
        <v>8.4000000000000005E-2</v>
      </c>
      <c r="H53" s="48" t="str">
        <f t="shared" si="16"/>
        <v/>
      </c>
      <c r="I53" s="77"/>
    </row>
    <row r="54" spans="3:9" x14ac:dyDescent="0.25">
      <c r="C54" s="35" t="s">
        <v>21</v>
      </c>
      <c r="D54" s="45">
        <f>SUM(D47:D53)</f>
        <v>1</v>
      </c>
      <c r="G54" s="36" t="s">
        <v>1</v>
      </c>
      <c r="H54" s="37">
        <f>SUM(H47:H53)</f>
        <v>0</v>
      </c>
      <c r="I54" s="78"/>
    </row>
    <row r="55" spans="3:9" x14ac:dyDescent="0.25">
      <c r="I55" s="58"/>
    </row>
  </sheetData>
  <sheetProtection algorithmName="SHA-512" hashValue="NFu7a224yYSpuXCmhEn0mSuX0zi+MQeYQJYFU/3f0Fa3SnG1FfC8UIfCcYfnyQO0OcYI6YgiUQ9O+Vr8UAhzPg==" saltValue="4dwco3kjU/T8DqsnpQTvFw==" spinCount="100000" sheet="1" objects="1" scenarios="1"/>
  <mergeCells count="18">
    <mergeCell ref="F45:H45"/>
    <mergeCell ref="O9:Q9"/>
    <mergeCell ref="K9:M9"/>
    <mergeCell ref="F9:I9"/>
    <mergeCell ref="K28:M28"/>
    <mergeCell ref="K29:L29"/>
    <mergeCell ref="K20:L20"/>
    <mergeCell ref="S36:S37"/>
    <mergeCell ref="S10:U10"/>
    <mergeCell ref="F19:H19"/>
    <mergeCell ref="F21:G21"/>
    <mergeCell ref="F22:G22"/>
    <mergeCell ref="F23:G23"/>
    <mergeCell ref="F20:G20"/>
    <mergeCell ref="S34:V34"/>
    <mergeCell ref="F34:H34"/>
    <mergeCell ref="K34:L34"/>
    <mergeCell ref="O34:Q34"/>
  </mergeCells>
  <conditionalFormatting sqref="D32:D33">
    <cfRule type="cellIs" dxfId="17" priority="19" operator="notEqual">
      <formula>1</formula>
    </cfRule>
    <cfRule type="cellIs" dxfId="16" priority="20" operator="equal">
      <formula>1</formula>
    </cfRule>
  </conditionalFormatting>
  <conditionalFormatting sqref="D43">
    <cfRule type="cellIs" dxfId="15" priority="17" operator="notEqual">
      <formula>1</formula>
    </cfRule>
    <cfRule type="cellIs" dxfId="14" priority="18" operator="equal">
      <formula>1</formula>
    </cfRule>
  </conditionalFormatting>
  <conditionalFormatting sqref="D54">
    <cfRule type="cellIs" dxfId="13" priority="15" operator="notEqual">
      <formula>1</formula>
    </cfRule>
    <cfRule type="cellIs" dxfId="12" priority="16" operator="equal">
      <formula>1</formula>
    </cfRule>
  </conditionalFormatting>
  <conditionalFormatting sqref="H11:H17">
    <cfRule type="expression" dxfId="11" priority="5">
      <formula>"I12&gt;H21"</formula>
    </cfRule>
  </conditionalFormatting>
  <conditionalFormatting sqref="I11:I17">
    <cfRule type="cellIs" dxfId="10" priority="4" operator="greaterThan">
      <formula>"H21"</formula>
    </cfRule>
  </conditionalFormatting>
  <conditionalFormatting sqref="M11:M17">
    <cfRule type="cellIs" dxfId="9" priority="3" operator="greaterThan">
      <formula>"H22"</formula>
    </cfRule>
  </conditionalFormatting>
  <conditionalFormatting sqref="Q11:Q17">
    <cfRule type="cellIs" dxfId="8" priority="2" operator="greaterThan">
      <formula>"H23"</formula>
    </cfRule>
  </conditionalFormatting>
  <pageMargins left="0.7" right="0.7" top="0.75" bottom="0.75" header="0.3" footer="0.3"/>
  <pageSetup paperSize="8" orientation="landscape" r:id="rId1"/>
  <ignoredErrors>
    <ignoredError sqref="S1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FD14CA-E4E4-4633-A104-08EF408AD53E}">
          <x14:formula1>
            <xm:f>Bronblad!$A$2:$A$3</xm:f>
          </x14:formula1>
          <xm:sqref>K11:K17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7DB9-42DB-4ECD-85E3-E4FCBBFA974D}">
  <dimension ref="A1:W31"/>
  <sheetViews>
    <sheetView zoomScale="91" zoomScaleNormal="90" workbookViewId="0">
      <pane xSplit="1" topLeftCell="B1" activePane="topRight" state="frozen"/>
      <selection pane="topRight" activeCell="D29" sqref="D29"/>
    </sheetView>
  </sheetViews>
  <sheetFormatPr defaultColWidth="9.28515625" defaultRowHeight="15" x14ac:dyDescent="0.25"/>
  <cols>
    <col min="1" max="1" width="44.28515625" style="2" customWidth="1"/>
    <col min="2" max="2" width="3.5703125" style="7" customWidth="1"/>
    <col min="3" max="3" width="42.85546875" style="7" customWidth="1"/>
    <col min="4" max="4" width="11.5703125" style="7" customWidth="1"/>
    <col min="5" max="5" width="3.5703125" style="7" customWidth="1"/>
    <col min="6" max="6" width="14.28515625" style="7" customWidth="1"/>
    <col min="7" max="7" width="15.28515625" style="7" customWidth="1"/>
    <col min="8" max="8" width="14.85546875" style="7" customWidth="1"/>
    <col min="9" max="9" width="14.28515625" style="7" customWidth="1"/>
    <col min="10" max="10" width="3.5703125" style="7" customWidth="1"/>
    <col min="11" max="13" width="14.42578125" style="7" customWidth="1"/>
    <col min="14" max="14" width="3.5703125" style="7" customWidth="1"/>
    <col min="15" max="15" width="20" style="7" bestFit="1" customWidth="1"/>
    <col min="16" max="16" width="18.85546875" style="7" bestFit="1" customWidth="1"/>
    <col min="17" max="17" width="15.28515625" style="7" customWidth="1"/>
    <col min="18" max="18" width="7.140625" style="7" customWidth="1"/>
    <col min="19" max="19" width="20" style="2" customWidth="1"/>
    <col min="20" max="20" width="3.42578125" style="2" customWidth="1"/>
    <col min="21" max="22" width="20" style="2" customWidth="1"/>
    <col min="23" max="16384" width="9.28515625" style="2"/>
  </cols>
  <sheetData>
    <row r="1" spans="1:23" s="12" customForma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3" s="12" customFormat="1" x14ac:dyDescent="0.25">
      <c r="A2" s="8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3" s="12" customForma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3" s="12" customFormat="1" x14ac:dyDescent="0.25">
      <c r="A4" s="14" t="s">
        <v>33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3" s="12" customFormat="1" x14ac:dyDescent="0.25">
      <c r="A5" s="14" t="s">
        <v>22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3" x14ac:dyDescent="0.25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3" ht="18.75" customHeight="1" x14ac:dyDescent="0.25">
      <c r="A7" s="6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3" s="3" customFormat="1" ht="18.75" customHeight="1" x14ac:dyDescent="0.25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3" s="3" customFormat="1" ht="34.5" customHeight="1" x14ac:dyDescent="0.25">
      <c r="A9" s="120" t="s">
        <v>32</v>
      </c>
      <c r="B9" s="121"/>
      <c r="C9" s="121"/>
      <c r="D9" s="121"/>
      <c r="E9" s="121"/>
      <c r="F9" s="121"/>
      <c r="G9" s="121"/>
      <c r="H9" s="121"/>
      <c r="I9" s="121"/>
      <c r="J9" s="52"/>
      <c r="K9" s="52"/>
      <c r="L9" s="52"/>
      <c r="M9" s="52"/>
      <c r="N9" s="52"/>
      <c r="O9" s="52"/>
      <c r="P9" s="52"/>
      <c r="Q9" s="52"/>
      <c r="R9" s="52"/>
    </row>
    <row r="10" spans="1:23" ht="22.5" customHeight="1" x14ac:dyDescent="0.25">
      <c r="A10" s="10"/>
      <c r="B10" s="11"/>
      <c r="C10" s="11"/>
      <c r="D10" s="11"/>
      <c r="E10" s="11"/>
      <c r="F10" s="114" t="s">
        <v>52</v>
      </c>
      <c r="G10" s="115"/>
      <c r="H10" s="115"/>
      <c r="I10" s="30"/>
      <c r="J10" s="28"/>
      <c r="K10" s="112" t="s">
        <v>53</v>
      </c>
      <c r="L10" s="113"/>
      <c r="M10" s="113"/>
      <c r="N10" s="11"/>
      <c r="O10" s="114" t="s">
        <v>2</v>
      </c>
      <c r="P10" s="115"/>
      <c r="Q10" s="115"/>
      <c r="R10" s="19"/>
      <c r="S10" s="7"/>
      <c r="T10" s="7"/>
      <c r="U10" s="7"/>
      <c r="V10" s="7"/>
      <c r="W10" s="7"/>
    </row>
    <row r="11" spans="1:23" ht="57" customHeight="1" x14ac:dyDescent="0.25">
      <c r="A11" s="26" t="s">
        <v>6</v>
      </c>
      <c r="B11" s="9"/>
      <c r="C11" s="27" t="s">
        <v>7</v>
      </c>
      <c r="D11" s="27" t="s">
        <v>8</v>
      </c>
      <c r="E11" s="9"/>
      <c r="F11" s="27" t="s">
        <v>41</v>
      </c>
      <c r="G11" s="27" t="s">
        <v>44</v>
      </c>
      <c r="H11" s="27" t="s">
        <v>42</v>
      </c>
      <c r="I11" s="27" t="s">
        <v>43</v>
      </c>
      <c r="J11" s="29"/>
      <c r="K11" s="27" t="s">
        <v>12</v>
      </c>
      <c r="L11" s="27" t="s">
        <v>45</v>
      </c>
      <c r="M11" s="27" t="s">
        <v>43</v>
      </c>
      <c r="N11" s="18"/>
      <c r="O11" s="27" t="s">
        <v>59</v>
      </c>
      <c r="P11" s="27" t="s">
        <v>58</v>
      </c>
      <c r="Q11" s="27" t="s">
        <v>46</v>
      </c>
      <c r="R11" s="18"/>
      <c r="S11" s="7"/>
      <c r="T11" s="7"/>
      <c r="U11" s="7"/>
      <c r="V11" s="7"/>
      <c r="W11" s="7"/>
    </row>
    <row r="12" spans="1:23" x14ac:dyDescent="0.25">
      <c r="A12" s="46" t="s">
        <v>23</v>
      </c>
      <c r="B12" s="5"/>
      <c r="C12" s="89"/>
      <c r="D12" s="90"/>
      <c r="E12" s="5"/>
      <c r="F12" s="91"/>
      <c r="G12" s="91"/>
      <c r="H12" s="41">
        <f>IF(ISBLANK(A12),"",F12+G12)</f>
        <v>0</v>
      </c>
      <c r="I12" s="41">
        <f>IFERROR(H12/D12,0)</f>
        <v>0</v>
      </c>
      <c r="J12" s="5"/>
      <c r="K12" s="89"/>
      <c r="L12" s="41" t="str">
        <f>IF(K12="Ja",F12,"")</f>
        <v/>
      </c>
      <c r="M12" s="41">
        <f>IFERROR(L12/D12,0)</f>
        <v>0</v>
      </c>
      <c r="N12" s="5"/>
      <c r="O12" s="91"/>
      <c r="P12" s="91"/>
      <c r="Q12" s="59">
        <f>IFERROR(O12/D12,0)</f>
        <v>0</v>
      </c>
      <c r="R12" s="5"/>
      <c r="S12" s="7"/>
      <c r="T12" s="7"/>
      <c r="U12" s="7"/>
      <c r="V12" s="7"/>
      <c r="W12" s="7"/>
    </row>
    <row r="13" spans="1:23" x14ac:dyDescent="0.25">
      <c r="A13" s="46" t="s">
        <v>23</v>
      </c>
      <c r="C13" s="89"/>
      <c r="D13" s="90"/>
      <c r="F13" s="92"/>
      <c r="G13" s="92"/>
      <c r="H13" s="41">
        <f t="shared" ref="H13:H17" si="0">IF(ISBLANK(A13),"",F13+G13)</f>
        <v>0</v>
      </c>
      <c r="I13" s="41">
        <f t="shared" ref="I13:I17" si="1">IFERROR(H13/D13,0)</f>
        <v>0</v>
      </c>
      <c r="K13" s="89"/>
      <c r="L13" s="41" t="str">
        <f t="shared" ref="L13:L17" si="2">IF(K13="Ja",F13,"")</f>
        <v/>
      </c>
      <c r="M13" s="41">
        <f t="shared" ref="M13:M17" si="3">IFERROR(L13/D13,0)</f>
        <v>0</v>
      </c>
      <c r="O13" s="91"/>
      <c r="P13" s="91"/>
      <c r="Q13" s="59">
        <f t="shared" ref="Q13:Q17" si="4">IFERROR(O13/D13,0)</f>
        <v>0</v>
      </c>
      <c r="S13" s="7"/>
      <c r="T13" s="7"/>
      <c r="U13" s="7"/>
      <c r="V13" s="7"/>
      <c r="W13" s="7"/>
    </row>
    <row r="14" spans="1:23" x14ac:dyDescent="0.25">
      <c r="A14" s="46" t="s">
        <v>23</v>
      </c>
      <c r="C14" s="89"/>
      <c r="D14" s="90"/>
      <c r="F14" s="92"/>
      <c r="G14" s="92"/>
      <c r="H14" s="41">
        <f t="shared" si="0"/>
        <v>0</v>
      </c>
      <c r="I14" s="41">
        <f t="shared" si="1"/>
        <v>0</v>
      </c>
      <c r="K14" s="89"/>
      <c r="L14" s="41" t="str">
        <f t="shared" si="2"/>
        <v/>
      </c>
      <c r="M14" s="41">
        <f t="shared" si="3"/>
        <v>0</v>
      </c>
      <c r="O14" s="91"/>
      <c r="P14" s="91"/>
      <c r="Q14" s="59">
        <f t="shared" si="4"/>
        <v>0</v>
      </c>
      <c r="S14" s="7"/>
      <c r="T14" s="7"/>
      <c r="U14" s="7"/>
      <c r="V14" s="7"/>
      <c r="W14" s="7"/>
    </row>
    <row r="15" spans="1:23" x14ac:dyDescent="0.25">
      <c r="A15" s="46" t="s">
        <v>23</v>
      </c>
      <c r="C15" s="89"/>
      <c r="D15" s="90"/>
      <c r="F15" s="92"/>
      <c r="G15" s="92"/>
      <c r="H15" s="41">
        <f t="shared" si="0"/>
        <v>0</v>
      </c>
      <c r="I15" s="41">
        <f t="shared" si="1"/>
        <v>0</v>
      </c>
      <c r="K15" s="89"/>
      <c r="L15" s="41" t="str">
        <f t="shared" si="2"/>
        <v/>
      </c>
      <c r="M15" s="41">
        <f t="shared" si="3"/>
        <v>0</v>
      </c>
      <c r="O15" s="91"/>
      <c r="P15" s="91"/>
      <c r="Q15" s="59">
        <f t="shared" si="4"/>
        <v>0</v>
      </c>
      <c r="S15" s="7"/>
      <c r="T15" s="7"/>
      <c r="U15" s="7"/>
      <c r="V15" s="7"/>
      <c r="W15" s="7"/>
    </row>
    <row r="16" spans="1:23" x14ac:dyDescent="0.25">
      <c r="A16" s="46" t="s">
        <v>23</v>
      </c>
      <c r="C16" s="89"/>
      <c r="D16" s="90"/>
      <c r="F16" s="92"/>
      <c r="G16" s="92"/>
      <c r="H16" s="41">
        <f t="shared" si="0"/>
        <v>0</v>
      </c>
      <c r="I16" s="41">
        <f t="shared" si="1"/>
        <v>0</v>
      </c>
      <c r="K16" s="89"/>
      <c r="L16" s="41" t="str">
        <f t="shared" si="2"/>
        <v/>
      </c>
      <c r="M16" s="41">
        <f t="shared" si="3"/>
        <v>0</v>
      </c>
      <c r="O16" s="91"/>
      <c r="P16" s="91"/>
      <c r="Q16" s="59">
        <f t="shared" si="4"/>
        <v>0</v>
      </c>
      <c r="S16" s="7"/>
      <c r="T16" s="7"/>
      <c r="U16" s="7"/>
      <c r="V16" s="7"/>
      <c r="W16" s="7"/>
    </row>
    <row r="17" spans="1:23" x14ac:dyDescent="0.25">
      <c r="A17" s="46" t="s">
        <v>23</v>
      </c>
      <c r="C17" s="89"/>
      <c r="D17" s="90"/>
      <c r="E17" s="31"/>
      <c r="F17" s="92"/>
      <c r="G17" s="92"/>
      <c r="H17" s="41">
        <f t="shared" si="0"/>
        <v>0</v>
      </c>
      <c r="I17" s="41">
        <f t="shared" si="1"/>
        <v>0</v>
      </c>
      <c r="K17" s="89"/>
      <c r="L17" s="41" t="str">
        <f t="shared" si="2"/>
        <v/>
      </c>
      <c r="M17" s="41">
        <f t="shared" si="3"/>
        <v>0</v>
      </c>
      <c r="O17" s="91"/>
      <c r="P17" s="91"/>
      <c r="Q17" s="59">
        <f t="shared" si="4"/>
        <v>0</v>
      </c>
      <c r="S17" s="7"/>
      <c r="T17" s="7"/>
      <c r="U17" s="7"/>
      <c r="V17" s="7"/>
      <c r="W17" s="7"/>
    </row>
    <row r="18" spans="1:23" x14ac:dyDescent="0.25">
      <c r="A18" s="62"/>
      <c r="E18" s="31"/>
      <c r="S18" s="7"/>
      <c r="T18" s="7"/>
      <c r="U18" s="7"/>
      <c r="V18" s="7"/>
      <c r="W18" s="7"/>
    </row>
    <row r="19" spans="1:23" ht="35.25" customHeight="1" x14ac:dyDescent="0.25">
      <c r="A19" s="12"/>
      <c r="E19" s="31"/>
      <c r="F19" s="103" t="s">
        <v>26</v>
      </c>
      <c r="G19" s="103"/>
      <c r="H19" s="103"/>
      <c r="I19" s="103"/>
      <c r="J19" s="103"/>
      <c r="K19" s="103"/>
      <c r="L19" s="103"/>
      <c r="M19" s="103"/>
      <c r="S19" s="7"/>
      <c r="T19" s="7"/>
      <c r="U19" s="7"/>
      <c r="V19" s="7"/>
      <c r="W19" s="7"/>
    </row>
    <row r="20" spans="1:23" ht="33.75" customHeight="1" x14ac:dyDescent="0.25">
      <c r="A20" s="12"/>
      <c r="E20" s="31"/>
      <c r="F20" s="105" t="s">
        <v>18</v>
      </c>
      <c r="G20" s="105"/>
      <c r="H20" s="27" t="s">
        <v>40</v>
      </c>
      <c r="I20" s="61"/>
      <c r="S20" s="7"/>
      <c r="T20" s="7"/>
      <c r="U20" s="7"/>
      <c r="V20" s="7"/>
      <c r="W20" s="7"/>
    </row>
    <row r="21" spans="1:23" ht="18.75" x14ac:dyDescent="0.25">
      <c r="A21" s="12"/>
      <c r="E21" s="31"/>
      <c r="F21" s="104" t="s">
        <v>54</v>
      </c>
      <c r="G21" s="104"/>
      <c r="H21" s="48">
        <f>D28</f>
        <v>0</v>
      </c>
      <c r="I21" s="87" t="str">
        <f>IF(Bronblad!G2&gt;H21,"LET OP! U overschrijdt het maximum dagdeeltarief","")</f>
        <v/>
      </c>
      <c r="S21" s="7"/>
      <c r="T21" s="7"/>
      <c r="U21" s="7"/>
      <c r="V21" s="7"/>
      <c r="W21" s="7"/>
    </row>
    <row r="22" spans="1:23" ht="15" customHeight="1" x14ac:dyDescent="0.25">
      <c r="A22" s="12"/>
      <c r="E22" s="31"/>
      <c r="F22" s="104" t="s">
        <v>55</v>
      </c>
      <c r="G22" s="104"/>
      <c r="H22" s="48">
        <f>D29</f>
        <v>0</v>
      </c>
      <c r="I22" s="87" t="str">
        <f>IF(Bronblad!G3&gt;H22,"LET OP! U overschrijdt het maximum dagdeeltarief","")</f>
        <v/>
      </c>
      <c r="S22" s="7"/>
      <c r="T22" s="7"/>
      <c r="U22" s="7"/>
      <c r="V22" s="7"/>
      <c r="W22" s="7"/>
    </row>
    <row r="23" spans="1:23" ht="15" customHeight="1" x14ac:dyDescent="0.25">
      <c r="A23" s="12"/>
      <c r="E23" s="31"/>
      <c r="F23" s="104" t="s">
        <v>15</v>
      </c>
      <c r="G23" s="104"/>
      <c r="H23" s="48">
        <f>D30</f>
        <v>0</v>
      </c>
      <c r="I23" s="87" t="str">
        <f>IF(Bronblad!G4&gt;H23,"LET OP! U overschrijdt het maximum dagdeeltarief","")</f>
        <v/>
      </c>
      <c r="S23" s="7"/>
      <c r="T23" s="7"/>
      <c r="U23" s="7"/>
      <c r="V23" s="7"/>
      <c r="W23" s="7"/>
    </row>
    <row r="24" spans="1:23" ht="15" customHeight="1" x14ac:dyDescent="0.25">
      <c r="A24" s="12"/>
      <c r="E24" s="31"/>
      <c r="S24" s="7"/>
      <c r="T24" s="7"/>
      <c r="U24" s="7"/>
      <c r="V24" s="7"/>
      <c r="W24" s="7"/>
    </row>
    <row r="25" spans="1:23" x14ac:dyDescent="0.25">
      <c r="A25" s="63"/>
      <c r="E25" s="31"/>
      <c r="F25" s="109"/>
      <c r="G25" s="109"/>
      <c r="H25" s="109"/>
      <c r="I25" s="38"/>
      <c r="J25" s="39"/>
      <c r="K25" s="109"/>
      <c r="L25" s="109"/>
      <c r="M25" s="38"/>
      <c r="N25" s="11"/>
      <c r="O25" s="109"/>
      <c r="P25" s="109"/>
      <c r="Q25" s="109"/>
      <c r="S25" s="7"/>
      <c r="T25" s="7"/>
      <c r="U25" s="7"/>
      <c r="V25" s="7"/>
      <c r="W25" s="7"/>
    </row>
    <row r="26" spans="1:23" ht="22.5" customHeight="1" x14ac:dyDescent="0.25">
      <c r="A26" s="32" t="s">
        <v>17</v>
      </c>
      <c r="C26" s="1" t="s">
        <v>16</v>
      </c>
      <c r="D26" s="1"/>
      <c r="E26" s="31"/>
      <c r="F26" s="40"/>
      <c r="G26" s="40"/>
      <c r="H26" s="40"/>
      <c r="I26" s="40"/>
      <c r="J26" s="40"/>
      <c r="K26" s="40"/>
      <c r="L26" s="40"/>
      <c r="M26" s="40"/>
      <c r="N26" s="23"/>
      <c r="O26" s="40"/>
      <c r="P26" s="40"/>
      <c r="Q26" s="40"/>
      <c r="S26" s="7"/>
      <c r="T26" s="7"/>
      <c r="U26" s="7"/>
      <c r="V26" s="7"/>
      <c r="W26" s="7"/>
    </row>
    <row r="27" spans="1:23" x14ac:dyDescent="0.25">
      <c r="A27" s="20"/>
      <c r="C27" s="49" t="s">
        <v>24</v>
      </c>
      <c r="D27" s="46"/>
      <c r="E27" s="31"/>
      <c r="F27" s="47" t="s">
        <v>25</v>
      </c>
      <c r="S27" s="7"/>
      <c r="T27" s="7"/>
      <c r="U27" s="7"/>
      <c r="V27" s="7"/>
      <c r="W27" s="7"/>
    </row>
    <row r="28" spans="1:23" x14ac:dyDescent="0.25">
      <c r="B28" s="2"/>
      <c r="C28" s="46" t="s">
        <v>54</v>
      </c>
      <c r="D28" s="48">
        <f>IFERROR((SUM('P1 Basisassortiment'!H11:H17)/SUM('P1 Basisassortiment'!D11:D17))*1.1,0)</f>
        <v>0</v>
      </c>
      <c r="E28" s="31"/>
      <c r="F28" s="2"/>
      <c r="S28" s="7"/>
      <c r="T28" s="7"/>
      <c r="U28" s="7"/>
      <c r="V28" s="7"/>
      <c r="W28" s="7"/>
    </row>
    <row r="29" spans="1:23" x14ac:dyDescent="0.25">
      <c r="B29" s="2"/>
      <c r="C29" s="46" t="s">
        <v>55</v>
      </c>
      <c r="D29" s="48">
        <f>IFERROR('P1 Basisassortiment'!S18/(COUNT('P1 Basisassortiment'!S11:S17))*1.1,0)</f>
        <v>0</v>
      </c>
      <c r="E29" s="31"/>
      <c r="F29" s="47"/>
      <c r="S29" s="7"/>
      <c r="T29" s="7"/>
      <c r="U29" s="7"/>
      <c r="V29" s="7"/>
      <c r="W29" s="7"/>
    </row>
    <row r="30" spans="1:23" x14ac:dyDescent="0.25">
      <c r="B30" s="2"/>
      <c r="C30" s="46" t="s">
        <v>47</v>
      </c>
      <c r="D30" s="48">
        <f>IFERROR((SUM('P1 Basisassortiment'!O11:O17)/SUM('P1 Basisassortiment'!D11:D17))*1.1,0)</f>
        <v>0</v>
      </c>
      <c r="E30" s="31"/>
      <c r="F30" s="47"/>
      <c r="S30" s="7"/>
      <c r="T30" s="7"/>
      <c r="U30" s="7"/>
      <c r="V30" s="7"/>
      <c r="W30" s="7"/>
    </row>
    <row r="31" spans="1:23" x14ac:dyDescent="0.25">
      <c r="C31" s="35"/>
      <c r="D31" s="45"/>
      <c r="G31" s="36"/>
      <c r="H31" s="37"/>
      <c r="I31" s="37"/>
    </row>
  </sheetData>
  <sheetProtection algorithmName="SHA-512" hashValue="zGlvATSHvCpdkfWdfPQbaDO14LxavNKKk0v066E9Lp7ca2JBme8raL3c8OQS/8hMvk3T2Xgdpm0LWqdchqa09g==" saltValue="sHu7Wv6AYvt2oq2EQRH6mA==" spinCount="100000" sheet="1" objects="1" scenarios="1"/>
  <mergeCells count="12">
    <mergeCell ref="O10:Q10"/>
    <mergeCell ref="F25:H25"/>
    <mergeCell ref="K25:L25"/>
    <mergeCell ref="O25:Q25"/>
    <mergeCell ref="F21:G21"/>
    <mergeCell ref="F22:G22"/>
    <mergeCell ref="A9:I9"/>
    <mergeCell ref="F23:G23"/>
    <mergeCell ref="F20:G20"/>
    <mergeCell ref="K10:M10"/>
    <mergeCell ref="F19:M19"/>
    <mergeCell ref="F10:H10"/>
  </mergeCells>
  <conditionalFormatting sqref="D31">
    <cfRule type="cellIs" dxfId="7" priority="18" operator="notEqual">
      <formula>1</formula>
    </cfRule>
    <cfRule type="cellIs" dxfId="6" priority="19" operator="equal">
      <formula>1</formula>
    </cfRule>
  </conditionalFormatting>
  <conditionalFormatting sqref="H12:H17">
    <cfRule type="cellIs" dxfId="5" priority="13" operator="greaterThan">
      <formula>"$D$25"</formula>
    </cfRule>
  </conditionalFormatting>
  <conditionalFormatting sqref="I12:I17">
    <cfRule type="cellIs" dxfId="4" priority="4" operator="greaterThan">
      <formula>"H21"</formula>
    </cfRule>
  </conditionalFormatting>
  <conditionalFormatting sqref="L12:L17">
    <cfRule type="cellIs" dxfId="3" priority="11" operator="greaterThan">
      <formula>"$D$26"</formula>
    </cfRule>
  </conditionalFormatting>
  <conditionalFormatting sqref="M12:M17">
    <cfRule type="cellIs" dxfId="2" priority="3" operator="greaterThan">
      <formula>"H22"</formula>
    </cfRule>
  </conditionalFormatting>
  <conditionalFormatting sqref="O12:P17">
    <cfRule type="cellIs" dxfId="1" priority="9" operator="greaterThan">
      <formula>"$D$27"</formula>
    </cfRule>
  </conditionalFormatting>
  <conditionalFormatting sqref="Q12:Q17">
    <cfRule type="cellIs" dxfId="0" priority="2" operator="greaterThan">
      <formula>"H23"</formula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0578A-5490-4EAB-9D29-91A1E5BF1A29}">
          <x14:formula1>
            <xm:f>Bronblad!$A$2:$A$3</xm:f>
          </x14:formula1>
          <xm:sqref>K12:K17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E943-5A10-4AFC-A87B-CA719DB8F1E8}">
  <dimension ref="A1:A3"/>
  <sheetViews>
    <sheetView workbookViewId="0">
      <selection activeCell="J10" sqref="J10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BAF611DA92CF4784108E797A1A837E" ma:contentTypeVersion="2" ma:contentTypeDescription="Een nieuw document maken." ma:contentTypeScope="" ma:versionID="c75efab33050e5f8c31379ffb8c96848">
  <xsd:schema xmlns:xsd="http://www.w3.org/2001/XMLSchema" xmlns:xs="http://www.w3.org/2001/XMLSchema" xmlns:p="http://schemas.microsoft.com/office/2006/metadata/properties" xmlns:ns2="83db6365-d8ea-4295-92a1-c32ade3b8bc0" targetNamespace="http://schemas.microsoft.com/office/2006/metadata/properties" ma:root="true" ma:fieldsID="b78c52c276371b74b0e5526070c26a17" ns2:_="">
    <xsd:import namespace="83db6365-d8ea-4295-92a1-c32ade3b8b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6365-d8ea-4295-92a1-c32ade3b8b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2ADFC5-F86E-49F5-B49D-77634DF84F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E6485-30AF-4C44-B38C-D7CBFA0F8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6365-d8ea-4295-92a1-c32ade3b8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AD6AD-C1EC-4363-8AA0-8AB9B5F267CC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83db6365-d8ea-4295-92a1-c32ade3b8bc0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P1 Basisassortiment</vt:lpstr>
      <vt:lpstr>P1 Vrij aanbod</vt:lpstr>
      <vt:lpstr>Bronblad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2025-05-08T15:28:04Z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- Prijsinvulformulier.xlsx</vt:lpwstr>
  </property>
  <property fmtid="{D5CDD505-2E9C-101B-9397-08002B2CF9AE}" pid="3" name="ContentTypeId">
    <vt:lpwstr>0x010100CBBAF611DA92CF4784108E797A1A837E</vt:lpwstr>
  </property>
  <property fmtid="{D5CDD505-2E9C-101B-9397-08002B2CF9AE}" pid="4" name="MSIP_Label_0b3866f6-513b-41e9-9aa1-311b4823e2dc_Enabled">
    <vt:lpwstr>true</vt:lpwstr>
  </property>
  <property fmtid="{D5CDD505-2E9C-101B-9397-08002B2CF9AE}" pid="5" name="MSIP_Label_0b3866f6-513b-41e9-9aa1-311b4823e2dc_SetDate">
    <vt:lpwstr>2023-04-20T07:32:41Z</vt:lpwstr>
  </property>
  <property fmtid="{D5CDD505-2E9C-101B-9397-08002B2CF9AE}" pid="6" name="MSIP_Label_0b3866f6-513b-41e9-9aa1-311b4823e2dc_Method">
    <vt:lpwstr>Standard</vt:lpwstr>
  </property>
  <property fmtid="{D5CDD505-2E9C-101B-9397-08002B2CF9AE}" pid="7" name="MSIP_Label_0b3866f6-513b-41e9-9aa1-311b4823e2dc_Name">
    <vt:lpwstr>FIN-BEDR-Rijksoverheid</vt:lpwstr>
  </property>
  <property fmtid="{D5CDD505-2E9C-101B-9397-08002B2CF9AE}" pid="8" name="MSIP_Label_0b3866f6-513b-41e9-9aa1-311b4823e2dc_SiteId">
    <vt:lpwstr>84712536-f524-40a0-913b-5d25ba502732</vt:lpwstr>
  </property>
  <property fmtid="{D5CDD505-2E9C-101B-9397-08002B2CF9AE}" pid="9" name="MSIP_Label_0b3866f6-513b-41e9-9aa1-311b4823e2dc_ActionId">
    <vt:lpwstr>8a6d15c0-63ca-494e-8ec6-cd33ea9c9dbe</vt:lpwstr>
  </property>
  <property fmtid="{D5CDD505-2E9C-101B-9397-08002B2CF9AE}" pid="10" name="MSIP_Label_0b3866f6-513b-41e9-9aa1-311b4823e2dc_ContentBits">
    <vt:lpwstr>0</vt:lpwstr>
  </property>
</Properties>
</file>