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G:\SSC IUC G1 Aanbesteden\05 Categoriemanagement\CM Uitzendkrachten\OCW en DUO\EA IFA OCW 2025\_7 BD\Tariefstelling bijlage 5A en 5B, bev. en onbev\"/>
    </mc:Choice>
  </mc:AlternateContent>
  <workbookProtection workbookAlgorithmName="SHA-512" workbookHashValue="Ss/cWiHFAiLrXx07nUuuLldSJ307UWXTLdT4w6CKGHUEv+SCVkcTfLEe9/d6RfZKue5bK1ZzesCPpfZSNHHrXQ==" workbookSaltValue="P57jP7+B2WZyCbfL/VcFSQ==" workbookSpinCount="100000" lockStructure="1"/>
  <bookViews>
    <workbookView xWindow="0" yWindow="0" windowWidth="38400" windowHeight="17400" tabRatio="703"/>
  </bookViews>
  <sheets>
    <sheet name="0 Leeswijzer" sheetId="15" r:id="rId1"/>
    <sheet name="1. cao Rijk bruto Uurloon" sheetId="2" r:id="rId2"/>
    <sheet name="2a Fase A" sheetId="35" r:id="rId3"/>
    <sheet name="2b Fase B en C" sheetId="37" r:id="rId4"/>
    <sheet name="3. Gewogen gemiddelde ORF " sheetId="41" r:id="rId5"/>
    <sheet name="4. Kostenfactoren" sheetId="45" r:id="rId6"/>
    <sheet name="2a NVT Uitzenden fase A - Rg I " sheetId="3" state="hidden" r:id="rId7"/>
    <sheet name="2b NVT Detacheren fase A - Rg I" sheetId="16" state="hidden" r:id="rId8"/>
    <sheet name="2c NVT Detacheren fase B,C-Rg I" sheetId="10" state="hidden" r:id="rId9"/>
    <sheet name="2d NVT Uitzenden fase A - Rg II" sheetId="21" state="hidden" r:id="rId10"/>
    <sheet name="2e NVT  Detacheren fase A-Rg II" sheetId="23" state="hidden" r:id="rId11"/>
    <sheet name="2f NVT Detacheren fase B,C-RgII" sheetId="25" state="hidden" r:id="rId12"/>
    <sheet name="3 Gewogen gemiddelde ORF" sheetId="20" state="hidden" r:id="rId13"/>
  </sheets>
  <definedNames>
    <definedName name="_xlnm.Print_Area" localSheetId="6">'2a NVT Uitzenden fase A - Rg I '!$A$1:$M$50</definedName>
    <definedName name="_xlnm.Print_Area" localSheetId="5">'4. Kostenfactoren'!$A$1:$N$91</definedName>
  </definedNames>
  <calcPr calcId="162913"/>
</workbook>
</file>

<file path=xl/calcChain.xml><?xml version="1.0" encoding="utf-8"?>
<calcChain xmlns="http://schemas.openxmlformats.org/spreadsheetml/2006/main">
  <c r="I78" i="45" l="1"/>
  <c r="I77" i="45"/>
  <c r="I76" i="45"/>
  <c r="I75" i="45"/>
  <c r="I74" i="45"/>
  <c r="I73" i="45"/>
  <c r="I68" i="45"/>
  <c r="D78" i="45"/>
  <c r="D77" i="45"/>
  <c r="D76" i="45"/>
  <c r="D75" i="45"/>
  <c r="D74" i="45"/>
  <c r="D73" i="45"/>
  <c r="D71" i="45"/>
  <c r="G71" i="45" s="1"/>
  <c r="D70" i="45"/>
  <c r="D69" i="45"/>
  <c r="D68" i="45"/>
  <c r="I52" i="45"/>
  <c r="I53" i="45" s="1"/>
  <c r="I50" i="45"/>
  <c r="I49" i="45"/>
  <c r="I48" i="45"/>
  <c r="I47" i="45"/>
  <c r="I46" i="45"/>
  <c r="I45" i="45"/>
  <c r="I44" i="45"/>
  <c r="I39" i="45"/>
  <c r="I38" i="45"/>
  <c r="D52" i="45"/>
  <c r="D53" i="45" s="1"/>
  <c r="D50" i="45"/>
  <c r="D49" i="45"/>
  <c r="D47" i="45"/>
  <c r="D48" i="45"/>
  <c r="D46" i="45"/>
  <c r="D45" i="45"/>
  <c r="D44" i="45"/>
  <c r="D42" i="45"/>
  <c r="D40" i="45"/>
  <c r="D39" i="45"/>
  <c r="D38" i="45"/>
  <c r="I23" i="45"/>
  <c r="I22" i="45"/>
  <c r="I21" i="45"/>
  <c r="I20" i="45"/>
  <c r="I19" i="45"/>
  <c r="I18" i="45"/>
  <c r="I17" i="45"/>
  <c r="I12" i="45"/>
  <c r="D23" i="45"/>
  <c r="D22" i="45"/>
  <c r="D21" i="45"/>
  <c r="D20" i="45"/>
  <c r="D19" i="45"/>
  <c r="D18" i="45"/>
  <c r="D17" i="45"/>
  <c r="D15" i="45"/>
  <c r="D13" i="45"/>
  <c r="D12" i="45"/>
  <c r="J79" i="45"/>
  <c r="E79" i="45"/>
  <c r="J78" i="45"/>
  <c r="E78" i="45"/>
  <c r="J77" i="45"/>
  <c r="E77" i="45"/>
  <c r="J76" i="45"/>
  <c r="E76" i="45"/>
  <c r="J75" i="45"/>
  <c r="E75" i="45"/>
  <c r="J74" i="45"/>
  <c r="E74" i="45"/>
  <c r="J73" i="45"/>
  <c r="E73" i="45"/>
  <c r="J72" i="45"/>
  <c r="E72" i="45"/>
  <c r="E71" i="45"/>
  <c r="J70" i="45"/>
  <c r="I70" i="45"/>
  <c r="I72" i="45" s="1"/>
  <c r="E70" i="45"/>
  <c r="E69" i="45"/>
  <c r="I41" i="45"/>
  <c r="I43" i="45" s="1"/>
  <c r="D41" i="45"/>
  <c r="J39" i="45"/>
  <c r="E39" i="45"/>
  <c r="J24" i="45"/>
  <c r="E24" i="45"/>
  <c r="J23" i="45"/>
  <c r="E23" i="45"/>
  <c r="J22" i="45"/>
  <c r="E22" i="45"/>
  <c r="J21" i="45"/>
  <c r="E21" i="45"/>
  <c r="J20" i="45"/>
  <c r="E20" i="45"/>
  <c r="J19" i="45"/>
  <c r="E19" i="45"/>
  <c r="J18" i="45"/>
  <c r="E18" i="45"/>
  <c r="J17" i="45"/>
  <c r="E17" i="45"/>
  <c r="J16" i="45"/>
  <c r="I16" i="45"/>
  <c r="E16" i="45"/>
  <c r="E15" i="45"/>
  <c r="J14" i="45"/>
  <c r="L14" i="45" s="1"/>
  <c r="L16" i="45" s="1"/>
  <c r="M16" i="45" s="1"/>
  <c r="E14" i="45"/>
  <c r="G14" i="45" s="1"/>
  <c r="E13" i="45"/>
  <c r="G75" i="45" l="1"/>
  <c r="L39" i="45"/>
  <c r="M39" i="45" s="1"/>
  <c r="L77" i="45"/>
  <c r="L19" i="45"/>
  <c r="D16" i="45"/>
  <c r="G15" i="45"/>
  <c r="L18" i="45"/>
  <c r="G19" i="45"/>
  <c r="G23" i="45"/>
  <c r="G39" i="45"/>
  <c r="H39" i="45" s="1"/>
  <c r="E51" i="45" s="1"/>
  <c r="L23" i="45"/>
  <c r="L78" i="45"/>
  <c r="L22" i="45"/>
  <c r="L21" i="45"/>
  <c r="L20" i="45"/>
  <c r="L76" i="45"/>
  <c r="G22" i="45"/>
  <c r="D24" i="45"/>
  <c r="G21" i="45"/>
  <c r="G20" i="45"/>
  <c r="G76" i="45"/>
  <c r="G18" i="45"/>
  <c r="G17" i="45"/>
  <c r="G13" i="45"/>
  <c r="D43" i="45"/>
  <c r="G69" i="45"/>
  <c r="I24" i="45"/>
  <c r="G77" i="45"/>
  <c r="G70" i="45"/>
  <c r="G74" i="45"/>
  <c r="L74" i="45"/>
  <c r="G78" i="45"/>
  <c r="L17" i="45"/>
  <c r="L75" i="45"/>
  <c r="I51" i="45"/>
  <c r="J43" i="45"/>
  <c r="J45" i="45"/>
  <c r="L45" i="45" s="1"/>
  <c r="J47" i="45"/>
  <c r="L47" i="45" s="1"/>
  <c r="J48" i="45"/>
  <c r="L48" i="45" s="1"/>
  <c r="J44" i="45"/>
  <c r="L44" i="45" s="1"/>
  <c r="J49" i="45"/>
  <c r="L49" i="45" s="1"/>
  <c r="J41" i="45"/>
  <c r="L41" i="45" s="1"/>
  <c r="L43" i="45" s="1"/>
  <c r="M43" i="45" s="1"/>
  <c r="J50" i="45"/>
  <c r="L50" i="45" s="1"/>
  <c r="J46" i="45"/>
  <c r="L46" i="45" s="1"/>
  <c r="J51" i="45"/>
  <c r="G73" i="45"/>
  <c r="L70" i="45"/>
  <c r="L72" i="45" s="1"/>
  <c r="M72" i="45" s="1"/>
  <c r="E47" i="45" l="1"/>
  <c r="G47" i="45" s="1"/>
  <c r="E50" i="45"/>
  <c r="G50" i="45" s="1"/>
  <c r="G16" i="45"/>
  <c r="H16" i="45" s="1"/>
  <c r="E43" i="45"/>
  <c r="E41" i="45"/>
  <c r="G41" i="45" s="1"/>
  <c r="E44" i="45"/>
  <c r="G44" i="45" s="1"/>
  <c r="E45" i="45"/>
  <c r="G45" i="45" s="1"/>
  <c r="E40" i="45"/>
  <c r="G40" i="45" s="1"/>
  <c r="G43" i="45" s="1"/>
  <c r="H43" i="45" s="1"/>
  <c r="E49" i="45"/>
  <c r="G49" i="45" s="1"/>
  <c r="E46" i="45"/>
  <c r="G46" i="45" s="1"/>
  <c r="E48" i="45"/>
  <c r="G48" i="45" s="1"/>
  <c r="L24" i="45"/>
  <c r="M24" i="45" s="1"/>
  <c r="E42" i="45"/>
  <c r="G42" i="45" s="1"/>
  <c r="G72" i="45"/>
  <c r="H72" i="45" s="1"/>
  <c r="G24" i="45"/>
  <c r="H24" i="45" s="1"/>
  <c r="E25" i="45" s="1"/>
  <c r="G25" i="45" s="1"/>
  <c r="H25" i="45" s="1"/>
  <c r="H26" i="45" s="1"/>
  <c r="D51" i="45"/>
  <c r="D79" i="45"/>
  <c r="D72" i="45"/>
  <c r="G79" i="45"/>
  <c r="L51" i="45"/>
  <c r="M51" i="45" s="1"/>
  <c r="L73" i="45"/>
  <c r="L79" i="45" s="1"/>
  <c r="M79" i="45" s="1"/>
  <c r="I79" i="45"/>
  <c r="J80" i="45" l="1"/>
  <c r="L80" i="45"/>
  <c r="M80" i="45" s="1"/>
  <c r="J25" i="45"/>
  <c r="L25" i="45" s="1"/>
  <c r="M25" i="45" s="1"/>
  <c r="M26" i="45" s="1"/>
  <c r="H29" i="45" s="1"/>
  <c r="H28" i="45"/>
  <c r="G51" i="45"/>
  <c r="H51" i="45" s="1"/>
  <c r="H79" i="45"/>
  <c r="J52" i="45"/>
  <c r="L52" i="45" s="1"/>
  <c r="L53" i="45" s="1"/>
  <c r="M53" i="45" s="1"/>
  <c r="J53" i="45"/>
  <c r="E80" i="45" l="1"/>
  <c r="G80" i="45" s="1"/>
  <c r="H80" i="45" s="1"/>
  <c r="M82" i="45"/>
  <c r="H85" i="45" s="1"/>
  <c r="D31" i="45"/>
  <c r="J54" i="45"/>
  <c r="L54" i="45" s="1"/>
  <c r="M54" i="45" s="1"/>
  <c r="M55" i="45" s="1"/>
  <c r="H58" i="45" s="1"/>
  <c r="E52" i="45"/>
  <c r="G52" i="45" s="1"/>
  <c r="G53" i="45" s="1"/>
  <c r="H53" i="45" s="1"/>
  <c r="E53" i="45"/>
  <c r="H82" i="45" l="1"/>
  <c r="H84" i="45" s="1"/>
  <c r="D87" i="45" s="1"/>
  <c r="E54" i="45"/>
  <c r="G54" i="45" s="1"/>
  <c r="H54" i="45" s="1"/>
  <c r="H55" i="45" s="1"/>
  <c r="H57" i="45" s="1"/>
  <c r="D60" i="45" s="1"/>
  <c r="E14" i="37"/>
  <c r="E14" i="35"/>
  <c r="E13" i="35"/>
  <c r="E12" i="35"/>
  <c r="E11" i="35"/>
  <c r="E13" i="37"/>
  <c r="E12" i="37"/>
  <c r="E11" i="37"/>
  <c r="D20" i="37" l="1"/>
  <c r="D29" i="25" l="1"/>
  <c r="D29" i="23"/>
  <c r="D28" i="23"/>
  <c r="D28" i="10"/>
  <c r="D28" i="25" s="1"/>
  <c r="D26" i="16"/>
  <c r="D27" i="10" s="1"/>
  <c r="D27" i="25" s="1"/>
  <c r="D27" i="23" l="1"/>
  <c r="F14" i="20"/>
  <c r="F15" i="20"/>
  <c r="D36" i="37"/>
  <c r="D28" i="37"/>
  <c r="D14" i="37"/>
  <c r="D36" i="35"/>
  <c r="D28" i="35"/>
  <c r="D20" i="35"/>
  <c r="D14" i="35"/>
  <c r="F12" i="20"/>
  <c r="F11" i="20"/>
  <c r="D38" i="25"/>
  <c r="D30" i="25"/>
  <c r="D22" i="25"/>
  <c r="D16" i="25"/>
  <c r="G12" i="25"/>
  <c r="H12" i="25"/>
  <c r="E14" i="25" s="1"/>
  <c r="G14" i="25" s="1"/>
  <c r="D38" i="23"/>
  <c r="D30" i="23"/>
  <c r="D22" i="23"/>
  <c r="D16" i="23"/>
  <c r="G12" i="23"/>
  <c r="H12" i="23" s="1"/>
  <c r="D38" i="21"/>
  <c r="D30" i="21"/>
  <c r="D22" i="21"/>
  <c r="D16" i="21"/>
  <c r="G12" i="21"/>
  <c r="H12" i="21" s="1"/>
  <c r="D38" i="10"/>
  <c r="D30" i="10"/>
  <c r="D22" i="10"/>
  <c r="D16" i="10"/>
  <c r="G12" i="10"/>
  <c r="H12" i="10" s="1"/>
  <c r="E13" i="10" s="1"/>
  <c r="G13" i="10" s="1"/>
  <c r="D37" i="16"/>
  <c r="D29" i="16"/>
  <c r="D21" i="16"/>
  <c r="D15" i="16"/>
  <c r="G11" i="16"/>
  <c r="H11" i="16" s="1"/>
  <c r="E13" i="16" s="1"/>
  <c r="G13" i="16" s="1"/>
  <c r="D37" i="3"/>
  <c r="D29" i="3"/>
  <c r="D21" i="3"/>
  <c r="D15" i="3"/>
  <c r="G11" i="3"/>
  <c r="H11" i="3" s="1"/>
  <c r="E15" i="25" l="1"/>
  <c r="G15" i="25" s="1"/>
  <c r="E14" i="16"/>
  <c r="G14" i="16" s="1"/>
  <c r="F17" i="20"/>
  <c r="F18" i="20" s="1"/>
  <c r="E16" i="25"/>
  <c r="E14" i="21"/>
  <c r="G14" i="21" s="1"/>
  <c r="E13" i="21"/>
  <c r="G13" i="21" s="1"/>
  <c r="E14" i="3"/>
  <c r="G14" i="3" s="1"/>
  <c r="E13" i="3"/>
  <c r="G13" i="3" s="1"/>
  <c r="E12" i="3"/>
  <c r="G12" i="3" s="1"/>
  <c r="F19" i="20"/>
  <c r="F20" i="20" s="1"/>
  <c r="E14" i="10"/>
  <c r="G14" i="10" s="1"/>
  <c r="E15" i="10"/>
  <c r="G15" i="10" s="1"/>
  <c r="E12" i="16"/>
  <c r="G12" i="16" s="1"/>
  <c r="G15" i="16" s="1"/>
  <c r="H15" i="16" s="1"/>
  <c r="E15" i="16"/>
  <c r="E15" i="3"/>
  <c r="E16" i="10"/>
  <c r="E14" i="23"/>
  <c r="G14" i="23" s="1"/>
  <c r="E13" i="23"/>
  <c r="G13" i="23" s="1"/>
  <c r="E15" i="23"/>
  <c r="G15" i="23" s="1"/>
  <c r="E16" i="23"/>
  <c r="G11" i="35"/>
  <c r="G13" i="35"/>
  <c r="G12" i="35"/>
  <c r="G12" i="37"/>
  <c r="G13" i="37"/>
  <c r="G11" i="37"/>
  <c r="E16" i="21"/>
  <c r="E15" i="21"/>
  <c r="G15" i="21" s="1"/>
  <c r="E13" i="25"/>
  <c r="G13" i="25" s="1"/>
  <c r="G16" i="21" l="1"/>
  <c r="H16" i="21" s="1"/>
  <c r="E15" i="37"/>
  <c r="G15" i="37" s="1"/>
  <c r="E15" i="35"/>
  <c r="G15" i="35" s="1"/>
  <c r="E17" i="21"/>
  <c r="G17" i="21" s="1"/>
  <c r="H17" i="21" s="1"/>
  <c r="E16" i="3"/>
  <c r="G16" i="3" s="1"/>
  <c r="G15" i="3"/>
  <c r="H15" i="3" s="1"/>
  <c r="G16" i="10"/>
  <c r="H16" i="10" s="1"/>
  <c r="E17" i="10"/>
  <c r="G17" i="10" s="1"/>
  <c r="G14" i="37"/>
  <c r="E17" i="23"/>
  <c r="G17" i="23" s="1"/>
  <c r="E16" i="16"/>
  <c r="G16" i="16" s="1"/>
  <c r="H16" i="16" s="1"/>
  <c r="G16" i="25"/>
  <c r="H16" i="25" s="1"/>
  <c r="E17" i="25"/>
  <c r="G17" i="25" s="1"/>
  <c r="G16" i="23"/>
  <c r="H16" i="23" s="1"/>
  <c r="G14" i="35"/>
  <c r="H14" i="35" l="1"/>
  <c r="E37" i="35" s="1"/>
  <c r="G37" i="35" s="1"/>
  <c r="H37" i="35" s="1"/>
  <c r="H14" i="37"/>
  <c r="E37" i="37" s="1"/>
  <c r="G37" i="37" s="1"/>
  <c r="H16" i="3"/>
  <c r="E28" i="3" s="1"/>
  <c r="G28" i="3" s="1"/>
  <c r="E21" i="3"/>
  <c r="E23" i="3"/>
  <c r="G23" i="3" s="1"/>
  <c r="E17" i="3"/>
  <c r="G17" i="3" s="1"/>
  <c r="E20" i="3"/>
  <c r="G20" i="3" s="1"/>
  <c r="E18" i="3"/>
  <c r="G18" i="3" s="1"/>
  <c r="E19" i="3"/>
  <c r="G19" i="3" s="1"/>
  <c r="H17" i="10"/>
  <c r="E26" i="10" s="1"/>
  <c r="G26" i="10" s="1"/>
  <c r="E27" i="3"/>
  <c r="G27" i="3" s="1"/>
  <c r="E25" i="3"/>
  <c r="G25" i="3" s="1"/>
  <c r="E26" i="3"/>
  <c r="G26" i="3" s="1"/>
  <c r="E24" i="3"/>
  <c r="G24" i="3" s="1"/>
  <c r="E29" i="3"/>
  <c r="H17" i="25"/>
  <c r="E19" i="25" s="1"/>
  <c r="G19" i="25" s="1"/>
  <c r="H17" i="23"/>
  <c r="E26" i="23" s="1"/>
  <c r="G26" i="23" s="1"/>
  <c r="E22" i="16"/>
  <c r="G22" i="16" s="1"/>
  <c r="E26" i="16"/>
  <c r="G26" i="16" s="1"/>
  <c r="E27" i="16"/>
  <c r="G27" i="16" s="1"/>
  <c r="E23" i="16"/>
  <c r="G23" i="16" s="1"/>
  <c r="E17" i="16"/>
  <c r="G17" i="16" s="1"/>
  <c r="E24" i="16"/>
  <c r="G24" i="16" s="1"/>
  <c r="E18" i="16"/>
  <c r="G18" i="16" s="1"/>
  <c r="E25" i="16"/>
  <c r="G25" i="16" s="1"/>
  <c r="E19" i="16"/>
  <c r="G19" i="16" s="1"/>
  <c r="E21" i="16"/>
  <c r="E29" i="16"/>
  <c r="E20" i="16"/>
  <c r="G20" i="16" s="1"/>
  <c r="E28" i="16"/>
  <c r="G28" i="16" s="1"/>
  <c r="E30" i="21"/>
  <c r="E28" i="21"/>
  <c r="G28" i="21" s="1"/>
  <c r="E24" i="21"/>
  <c r="G24" i="21" s="1"/>
  <c r="E19" i="21"/>
  <c r="G19" i="21" s="1"/>
  <c r="E27" i="21"/>
  <c r="G27" i="21" s="1"/>
  <c r="E22" i="21"/>
  <c r="E26" i="21"/>
  <c r="G26" i="21" s="1"/>
  <c r="E23" i="21"/>
  <c r="G23" i="21" s="1"/>
  <c r="E20" i="21"/>
  <c r="G20" i="21" s="1"/>
  <c r="E29" i="21"/>
  <c r="G29" i="21" s="1"/>
  <c r="E18" i="21"/>
  <c r="G18" i="21" s="1"/>
  <c r="E21" i="21"/>
  <c r="G21" i="21" s="1"/>
  <c r="E25" i="21"/>
  <c r="G25" i="21" s="1"/>
  <c r="E22" i="3" l="1"/>
  <c r="G22" i="3" s="1"/>
  <c r="H15" i="35"/>
  <c r="E28" i="35" s="1"/>
  <c r="H37" i="37"/>
  <c r="H15" i="37"/>
  <c r="E17" i="37" s="1"/>
  <c r="G17" i="37" s="1"/>
  <c r="E29" i="25"/>
  <c r="G29" i="25" s="1"/>
  <c r="E18" i="25"/>
  <c r="G18" i="25" s="1"/>
  <c r="G21" i="16"/>
  <c r="H21" i="16" s="1"/>
  <c r="E20" i="10"/>
  <c r="G20" i="10" s="1"/>
  <c r="G21" i="3"/>
  <c r="H21" i="3" s="1"/>
  <c r="E30" i="23"/>
  <c r="G29" i="3"/>
  <c r="E20" i="25"/>
  <c r="G20" i="25" s="1"/>
  <c r="E24" i="25"/>
  <c r="G24" i="25" s="1"/>
  <c r="G29" i="16"/>
  <c r="E25" i="23"/>
  <c r="G25" i="23" s="1"/>
  <c r="E30" i="10"/>
  <c r="E25" i="10"/>
  <c r="G25" i="10" s="1"/>
  <c r="E29" i="10"/>
  <c r="G29" i="10" s="1"/>
  <c r="E22" i="10"/>
  <c r="E23" i="10"/>
  <c r="G23" i="10" s="1"/>
  <c r="E21" i="10"/>
  <c r="G21" i="10" s="1"/>
  <c r="E24" i="10"/>
  <c r="G24" i="10" s="1"/>
  <c r="E27" i="10"/>
  <c r="G27" i="10" s="1"/>
  <c r="E18" i="10"/>
  <c r="G18" i="10" s="1"/>
  <c r="E28" i="10"/>
  <c r="G28" i="10" s="1"/>
  <c r="E19" i="10"/>
  <c r="G19" i="10" s="1"/>
  <c r="E22" i="25"/>
  <c r="E21" i="25"/>
  <c r="G21" i="25" s="1"/>
  <c r="E28" i="23"/>
  <c r="G28" i="23" s="1"/>
  <c r="E30" i="25"/>
  <c r="E28" i="25"/>
  <c r="G28" i="25" s="1"/>
  <c r="E27" i="25"/>
  <c r="G27" i="25" s="1"/>
  <c r="E26" i="25"/>
  <c r="G26" i="25" s="1"/>
  <c r="E19" i="23"/>
  <c r="G19" i="23" s="1"/>
  <c r="E23" i="23"/>
  <c r="G23" i="23" s="1"/>
  <c r="E21" i="23"/>
  <c r="G21" i="23" s="1"/>
  <c r="E29" i="23"/>
  <c r="G29" i="23" s="1"/>
  <c r="E18" i="23"/>
  <c r="G18" i="23" s="1"/>
  <c r="E22" i="23"/>
  <c r="E23" i="25"/>
  <c r="G23" i="25" s="1"/>
  <c r="E25" i="25"/>
  <c r="G25" i="25" s="1"/>
  <c r="E20" i="23"/>
  <c r="G20" i="23" s="1"/>
  <c r="E24" i="23"/>
  <c r="G24" i="23" s="1"/>
  <c r="E27" i="23"/>
  <c r="G27" i="23" s="1"/>
  <c r="G22" i="21"/>
  <c r="H22" i="21" s="1"/>
  <c r="G30" i="21"/>
  <c r="E25" i="35" l="1"/>
  <c r="G25" i="35" s="1"/>
  <c r="E20" i="35"/>
  <c r="E24" i="35"/>
  <c r="G24" i="35" s="1"/>
  <c r="E16" i="35"/>
  <c r="G16" i="35" s="1"/>
  <c r="E17" i="35"/>
  <c r="G17" i="35" s="1"/>
  <c r="E19" i="35"/>
  <c r="G19" i="35" s="1"/>
  <c r="E21" i="35"/>
  <c r="G21" i="35" s="1"/>
  <c r="E23" i="35"/>
  <c r="G23" i="35" s="1"/>
  <c r="E26" i="35"/>
  <c r="G26" i="35" s="1"/>
  <c r="E27" i="35"/>
  <c r="G27" i="35" s="1"/>
  <c r="E18" i="35"/>
  <c r="G18" i="35" s="1"/>
  <c r="E22" i="35"/>
  <c r="G22" i="35" s="1"/>
  <c r="E21" i="37"/>
  <c r="G21" i="37" s="1"/>
  <c r="E18" i="37"/>
  <c r="G18" i="37" s="1"/>
  <c r="E19" i="37"/>
  <c r="G19" i="37" s="1"/>
  <c r="E22" i="37"/>
  <c r="G22" i="37" s="1"/>
  <c r="E24" i="37"/>
  <c r="G24" i="37" s="1"/>
  <c r="E27" i="37"/>
  <c r="G27" i="37" s="1"/>
  <c r="E16" i="37"/>
  <c r="G16" i="37" s="1"/>
  <c r="E23" i="37"/>
  <c r="G23" i="37" s="1"/>
  <c r="E28" i="37"/>
  <c r="E25" i="37"/>
  <c r="G25" i="37" s="1"/>
  <c r="E20" i="37"/>
  <c r="E26" i="37"/>
  <c r="G26" i="37" s="1"/>
  <c r="H29" i="16"/>
  <c r="H29" i="3"/>
  <c r="E31" i="3" s="1"/>
  <c r="G31" i="3" s="1"/>
  <c r="G22" i="25"/>
  <c r="H22" i="25" s="1"/>
  <c r="E32" i="3"/>
  <c r="G32" i="3" s="1"/>
  <c r="E30" i="3"/>
  <c r="G30" i="3" s="1"/>
  <c r="E34" i="3"/>
  <c r="G34" i="3" s="1"/>
  <c r="E33" i="3"/>
  <c r="G33" i="3" s="1"/>
  <c r="G22" i="23"/>
  <c r="H22" i="23" s="1"/>
  <c r="G22" i="10"/>
  <c r="H22" i="10" s="1"/>
  <c r="G30" i="25"/>
  <c r="G30" i="23"/>
  <c r="G30" i="10"/>
  <c r="E31" i="16"/>
  <c r="G31" i="16" s="1"/>
  <c r="E35" i="16"/>
  <c r="G35" i="16" s="1"/>
  <c r="E33" i="16"/>
  <c r="G33" i="16" s="1"/>
  <c r="E34" i="16"/>
  <c r="G34" i="16" s="1"/>
  <c r="E36" i="16"/>
  <c r="G36" i="16" s="1"/>
  <c r="E32" i="16"/>
  <c r="G32" i="16" s="1"/>
  <c r="E37" i="16"/>
  <c r="E30" i="16"/>
  <c r="G30" i="16" s="1"/>
  <c r="H30" i="21"/>
  <c r="E36" i="3" l="1"/>
  <c r="G36" i="3" s="1"/>
  <c r="G28" i="35"/>
  <c r="G20" i="35"/>
  <c r="H20" i="35" s="1"/>
  <c r="G28" i="37"/>
  <c r="G20" i="37"/>
  <c r="H20" i="37" s="1"/>
  <c r="H30" i="23"/>
  <c r="E34" i="23" s="1"/>
  <c r="G34" i="23" s="1"/>
  <c r="E35" i="3"/>
  <c r="G35" i="3" s="1"/>
  <c r="E37" i="3"/>
  <c r="G37" i="3"/>
  <c r="H37" i="3" s="1"/>
  <c r="H38" i="3" s="1"/>
  <c r="J38" i="3" s="1"/>
  <c r="H40" i="3" s="1"/>
  <c r="H30" i="25"/>
  <c r="E32" i="25" s="1"/>
  <c r="G32" i="25" s="1"/>
  <c r="H30" i="10"/>
  <c r="E36" i="23"/>
  <c r="G36" i="23" s="1"/>
  <c r="E37" i="21"/>
  <c r="G37" i="21" s="1"/>
  <c r="E33" i="21"/>
  <c r="G33" i="21" s="1"/>
  <c r="E36" i="21"/>
  <c r="G36" i="21" s="1"/>
  <c r="E32" i="21"/>
  <c r="G32" i="21" s="1"/>
  <c r="E31" i="21"/>
  <c r="G31" i="21" s="1"/>
  <c r="E38" i="21"/>
  <c r="E34" i="21"/>
  <c r="G34" i="21" s="1"/>
  <c r="E35" i="21"/>
  <c r="G35" i="21" s="1"/>
  <c r="G37" i="16"/>
  <c r="H37" i="16" s="1"/>
  <c r="H38" i="16" s="1"/>
  <c r="J38" i="16" s="1"/>
  <c r="E35" i="23" l="1"/>
  <c r="G35" i="23" s="1"/>
  <c r="E32" i="23"/>
  <c r="G32" i="23" s="1"/>
  <c r="E33" i="23"/>
  <c r="G33" i="23" s="1"/>
  <c r="E37" i="23"/>
  <c r="G37" i="23" s="1"/>
  <c r="E31" i="23"/>
  <c r="G31" i="23" s="1"/>
  <c r="G38" i="23" s="1"/>
  <c r="H38" i="23" s="1"/>
  <c r="H39" i="23" s="1"/>
  <c r="J39" i="23" s="1"/>
  <c r="H41" i="23" s="1"/>
  <c r="E38" i="23"/>
  <c r="H28" i="35"/>
  <c r="E29" i="35" s="1"/>
  <c r="G29" i="35" s="1"/>
  <c r="H28" i="37"/>
  <c r="E29" i="37" s="1"/>
  <c r="G29" i="37" s="1"/>
  <c r="E33" i="25"/>
  <c r="G33" i="25" s="1"/>
  <c r="E37" i="25"/>
  <c r="G37" i="25" s="1"/>
  <c r="E35" i="25"/>
  <c r="G35" i="25" s="1"/>
  <c r="E34" i="25"/>
  <c r="G34" i="25" s="1"/>
  <c r="E38" i="25"/>
  <c r="E31" i="25"/>
  <c r="G31" i="25" s="1"/>
  <c r="E36" i="25"/>
  <c r="G36" i="25" s="1"/>
  <c r="J40" i="3"/>
  <c r="C11" i="20" s="1"/>
  <c r="G11" i="20" s="1"/>
  <c r="G38" i="21"/>
  <c r="H38" i="21" s="1"/>
  <c r="H39" i="21" s="1"/>
  <c r="J39" i="21" s="1"/>
  <c r="H41" i="21" s="1"/>
  <c r="E33" i="10"/>
  <c r="G33" i="10" s="1"/>
  <c r="E36" i="10"/>
  <c r="G36" i="10" s="1"/>
  <c r="E35" i="10"/>
  <c r="G35" i="10" s="1"/>
  <c r="E37" i="10"/>
  <c r="G37" i="10" s="1"/>
  <c r="E38" i="10"/>
  <c r="E31" i="10"/>
  <c r="G31" i="10" s="1"/>
  <c r="E32" i="10"/>
  <c r="G32" i="10" s="1"/>
  <c r="E34" i="10"/>
  <c r="G34" i="10" s="1"/>
  <c r="J40" i="16"/>
  <c r="C12" i="20" s="1"/>
  <c r="G12" i="20" s="1"/>
  <c r="H40" i="16"/>
  <c r="G38" i="25" l="1"/>
  <c r="H38" i="25" s="1"/>
  <c r="H39" i="25" s="1"/>
  <c r="J39" i="25" s="1"/>
  <c r="H41" i="25" s="1"/>
  <c r="E33" i="35"/>
  <c r="G33" i="35" s="1"/>
  <c r="E35" i="35"/>
  <c r="G35" i="35" s="1"/>
  <c r="E36" i="35"/>
  <c r="E34" i="35"/>
  <c r="G34" i="35" s="1"/>
  <c r="E30" i="35"/>
  <c r="G30" i="35" s="1"/>
  <c r="E32" i="35"/>
  <c r="G32" i="35" s="1"/>
  <c r="E31" i="35"/>
  <c r="G31" i="35" s="1"/>
  <c r="E34" i="37"/>
  <c r="G34" i="37" s="1"/>
  <c r="E30" i="37"/>
  <c r="G30" i="37" s="1"/>
  <c r="E31" i="37"/>
  <c r="G31" i="37" s="1"/>
  <c r="E32" i="37"/>
  <c r="G32" i="37" s="1"/>
  <c r="E33" i="37"/>
  <c r="G33" i="37" s="1"/>
  <c r="E36" i="37"/>
  <c r="E35" i="37"/>
  <c r="G35" i="37" s="1"/>
  <c r="C23" i="20"/>
  <c r="G38" i="10"/>
  <c r="H38" i="10" s="1"/>
  <c r="H39" i="10" s="1"/>
  <c r="J39" i="10" s="1"/>
  <c r="J41" i="21"/>
  <c r="C14" i="20" s="1"/>
  <c r="G14" i="20" s="1"/>
  <c r="J41" i="25"/>
  <c r="C16" i="20" s="1"/>
  <c r="G16" i="20" s="1"/>
  <c r="J41" i="23"/>
  <c r="C15" i="20" s="1"/>
  <c r="G15" i="20" s="1"/>
  <c r="G36" i="35" l="1"/>
  <c r="H36" i="35" s="1"/>
  <c r="H38" i="35" s="1"/>
  <c r="H39" i="35" s="1"/>
  <c r="J39" i="35" s="1"/>
  <c r="J41" i="35" s="1"/>
  <c r="G36" i="37"/>
  <c r="H36" i="37" s="1"/>
  <c r="H38" i="37" s="1"/>
  <c r="H39" i="37" s="1"/>
  <c r="J39" i="37" s="1"/>
  <c r="J41" i="37" s="1"/>
  <c r="H41" i="10"/>
  <c r="J41" i="10"/>
  <c r="C13" i="20" s="1"/>
  <c r="G13" i="20" s="1"/>
  <c r="G17" i="20" s="1"/>
  <c r="B37" i="20" s="1"/>
  <c r="D37" i="20" s="1"/>
  <c r="H41" i="35" l="1"/>
  <c r="C26" i="20"/>
  <c r="E26" i="20" s="1"/>
  <c r="B9" i="41"/>
  <c r="D9" i="41" s="1"/>
  <c r="C27" i="20"/>
  <c r="E27" i="20" s="1"/>
  <c r="B10" i="41"/>
  <c r="D10" i="41" s="1"/>
  <c r="H41" i="37"/>
  <c r="C29" i="20"/>
  <c r="E29" i="20" s="1"/>
  <c r="D11" i="41" l="1"/>
  <c r="B20" i="41" s="1"/>
  <c r="C21" i="41" s="1"/>
  <c r="C28" i="20"/>
  <c r="E28" i="20" s="1"/>
  <c r="E30" i="20"/>
  <c r="B38" i="20" s="1"/>
  <c r="D38" i="20" s="1"/>
  <c r="D39" i="20" s="1"/>
  <c r="E39" i="20" s="1"/>
  <c r="B47" i="20" s="1"/>
  <c r="C48" i="20" s="1"/>
  <c r="C47" i="20" s="1"/>
  <c r="C20" i="41" l="1"/>
</calcChain>
</file>

<file path=xl/sharedStrings.xml><?xml version="1.0" encoding="utf-8"?>
<sst xmlns="http://schemas.openxmlformats.org/spreadsheetml/2006/main" count="1227" uniqueCount="365">
  <si>
    <t>Kenmerk SSC IUC/DJI/INKEA/MVV/2019-2</t>
  </si>
  <si>
    <t xml:space="preserve">3 Beoordeling -
Gewogen gemiddelde Omrekenfactor
</t>
  </si>
  <si>
    <t xml:space="preserve">Ja (tab 3)
</t>
  </si>
  <si>
    <t>Algemene informatie</t>
  </si>
  <si>
    <t>a.</t>
  </si>
  <si>
    <t>b.</t>
  </si>
  <si>
    <t>c.</t>
  </si>
  <si>
    <t>d.</t>
  </si>
  <si>
    <t>EA IFA Defensie 2019</t>
  </si>
  <si>
    <t>Manpower</t>
  </si>
  <si>
    <t>De gele velden betreffen door Inschrijver in te vullen velden</t>
  </si>
  <si>
    <t>LET OP: ook kolommen rechts bij Whk premie en helemaal onderaan invullen</t>
  </si>
  <si>
    <t>Blok</t>
  </si>
  <si>
    <t>Component</t>
  </si>
  <si>
    <t>Percentage</t>
  </si>
  <si>
    <t>Grondslag</t>
  </si>
  <si>
    <t>Bijdrage</t>
  </si>
  <si>
    <t>Totaal</t>
  </si>
  <si>
    <t>Toelichting</t>
  </si>
  <si>
    <t>Blok 1</t>
  </si>
  <si>
    <t xml:space="preserve">Basis (bruto Uurloon o.b.v. 
inlenersbeloning) </t>
  </si>
  <si>
    <t>basis</t>
  </si>
  <si>
    <t>Deze post is te allen tijde 100%.</t>
  </si>
  <si>
    <t>In te vullen door Inschrijver:</t>
  </si>
  <si>
    <t>wachtdag</t>
  </si>
  <si>
    <t>basis + wd</t>
  </si>
  <si>
    <t>Geldt indien het Uitzendbeding van toepassing is (zoals bij Uitzenden in deze loonsomfactor) conform de ABU-cao (in fase A). 
Geldt voor alle fasen van de NBBU-cao.</t>
  </si>
  <si>
    <t>Blok 2</t>
  </si>
  <si>
    <t>reserveringen</t>
  </si>
  <si>
    <t>kort verzuim/ bijzonder verlof</t>
  </si>
  <si>
    <t>totaal</t>
  </si>
  <si>
    <t>Blok 3</t>
  </si>
  <si>
    <t>vakantiegeld</t>
  </si>
  <si>
    <t>basis + wd + res - kv/bv</t>
  </si>
  <si>
    <t xml:space="preserve">In de ABU en NBBU-cao vastgesteld percentage in 2019. Deze dient hier één op één te worden overgenomen en is derhalve reeds ingevuld. </t>
  </si>
  <si>
    <t>Blok 4</t>
  </si>
  <si>
    <t>werkgeverslasten (cao) en pensioen</t>
  </si>
  <si>
    <t>basis + wd + res</t>
  </si>
  <si>
    <t>Deze verplichte afdracht is conform de ABU- en NBBU-cao  1,02% in 2019.
Opbouw in dit fonds conform de ABU-cao alleen voor Flexibele Arbeidskrachten in fase A. Opbouw conform de NBBU-cao alleen in de eerste 78 gewerkte weken.</t>
  </si>
  <si>
    <t>werkgeverslasten (o.a. sociale verzekeringspremies)</t>
  </si>
  <si>
    <t>PAWW</t>
  </si>
  <si>
    <t>Aof inclusief kinderopvang</t>
  </si>
  <si>
    <t>De Aof incl. kinderopvang, de Zvf en de Awf betreffen de elk jaar wettelijk vastgestelde premies, die één op één dienen te worden overgenomen en derhalve reeds zijn ingevuld. Uitgangspunt is - zoals voor de gehele loonsomfactor - de vaststelling in het jaar 2019.</t>
  </si>
  <si>
    <t>Zvf (zorgverzekeringsfonds)</t>
  </si>
  <si>
    <t xml:space="preserve">Awf werkloosheidswet  </t>
  </si>
  <si>
    <t>Werkhervattingskas - WGA
Dit betreft de van toepassing zijnde premie, waarop het gedeelte dat wordt doorberekend aan de Flexibele Arbeidskracht, te weten maximaal 50%, in mindering is gebracht. Zie tevens het geel gemarkeerde vak in kolom J.</t>
  </si>
  <si>
    <t>Werkhervattingskas ZW-Flex 
(ziektekosten na dienstverband)</t>
  </si>
  <si>
    <t xml:space="preserve">ERD ZW-Flex?
ja
</t>
  </si>
  <si>
    <t>Blok 5</t>
  </si>
  <si>
    <t>Administratieve
verplichtingen</t>
  </si>
  <si>
    <t>Arbeidsongeschiktheid</t>
  </si>
  <si>
    <t>basis + wd + res + soc.verz.</t>
  </si>
  <si>
    <t>Leegloop</t>
  </si>
  <si>
    <t>Wet Arbeid &amp; Zorg</t>
  </si>
  <si>
    <t>Overige Directe Kosten</t>
  </si>
  <si>
    <t>…</t>
  </si>
  <si>
    <t xml:space="preserve">totaal </t>
  </si>
  <si>
    <t xml:space="preserve">De loonsomfactor dient altijd hoger dan 1,0000 te zijn. </t>
  </si>
  <si>
    <t xml:space="preserve">De bureaumarge dient altijd hoger dan 1,0000 te zijn. </t>
  </si>
  <si>
    <r>
      <rPr>
        <sz val="10"/>
        <rFont val="Verdana"/>
        <family val="2"/>
      </rPr>
      <t>De Omrekenfactor dient altijd hoger dan 1,0000 te zijn.</t>
    </r>
    <r>
      <rPr>
        <sz val="10"/>
        <color rgb="FFFF0000"/>
        <rFont val="Verdana"/>
        <family val="2"/>
      </rPr>
      <t xml:space="preserve"> </t>
    </r>
  </si>
  <si>
    <t xml:space="preserve">Ingeval van detachering hebben NBBU-leden de keuze tussen 0, 1 of 2 wachtdagen. Alleen bij de keuze voor 2 wachtdagen is er sprake van wachtgeldcompensatie en mag Inschrijver hier een premie invullen. In dat laatste geval dient Inschrijver deze keuze op het niveau van de bedrijfsentiteit die optreedt als juridisch werkgever aan te tonen. 
Deze post dient te allen tijde op 0,000% te worden gesteld indien Inschrijver werkt conform de ABU-cao. </t>
  </si>
  <si>
    <t>vakantiedagen</t>
  </si>
  <si>
    <t>werkgeverslasten (CAO) en pensioen</t>
  </si>
  <si>
    <t>zw-aanvullend (Azw -aanvulling uitkering UWV 1e ziektejaar risicogroep I)</t>
  </si>
  <si>
    <t xml:space="preserve">Deze premie is bij Detacheren niet van toepassing en is daarom hier vervallen. Inschrijver dient hier niets voor in te vullen. </t>
  </si>
  <si>
    <t>pensioen</t>
  </si>
  <si>
    <t xml:space="preserve">De pensioenpremie wordt door het pensioenfonds waarbij Inschrijver is aangesloten op basis van de samenstelling van het 'werkend bestand' van Inschrijver jaarlijks vastgesteld binnen de kaders van de maximale procentuele premie(s) en rekening houdend met de vastgestelde franchise. Indien Opdrachtnemer een aanpassing van de pensioenpremie wenst, maakt zij het bij de contract- of categoriemanager Uitzendkrachten Rijksoverheid aannemelijk en verifieerbaar dat een dergelijke aanpassing noodzakelijk en correct is. Eventueel kan bij geschillen het advies van een onafhankelijke derde verlangd worden. Over de kosten daarvan worden alsdan nadere afspraken gemaakt tussen Opdrachtgever en Opdrachtnemer
</t>
  </si>
  <si>
    <t>sociaal fonds</t>
  </si>
  <si>
    <t xml:space="preserve">scholing </t>
  </si>
  <si>
    <t>Indien gewenst kan Inschrijver ervoor kiezen het een gedeelte van deze premie door te berekenen aan de werknemer, i.c. de Flexibele Arbeidskracht. In 2019 geldt  hiervoor conform de ABU-cao een maximum van 0,58% en conform de NBBU-cao een maximum van  0,74% in risicogroep I. Indien Inschrijver de Azw premie op 0,0000% stelt, echter wel de doorberekening aan de Flexibele Arbeidskracht van het werknemersdeel in de loonsomfactor wenst te verwerken, dan mag hier conform de ABU-cao maximaal
-0,58% (Inschrijver kan hier ook voor minder dan dit percentage kiezen, bijv. -0,3000%) worden ingevuld en conform de NBBU-cao  maximaal 0,74% Indien u een hoger percentage dan 0,0000% invult is het niet nodig om hier zichtbaar te maken hoe de eventuele aftrek voor het aan de werknemer doorberekende deel is verwerkt.
Gemiddelde premie AZW in 2019:
Risicogroep I : ABU 1,87% (wg 1,29%, wn max 0,58%), NBBU 1,49% (wg 0,75%, wn max 0,74%).</t>
  </si>
  <si>
    <t>BIJLAGE 7 - Tab 2a Loonsom- en Omrekenfactor Uitzenden (= met Uitzendbeding) in fase A (ABU) of fase 1, 2 (NBBU), risicogroep I, sectorpremie 52</t>
  </si>
  <si>
    <t>Tariefstelling 2019</t>
  </si>
  <si>
    <r>
      <t>Tarieven</t>
    </r>
    <r>
      <rPr>
        <b/>
        <u/>
        <sz val="11"/>
        <color theme="0" tint="-0.249977111117893"/>
        <rFont val="Verdana"/>
        <family val="2"/>
      </rPr>
      <t xml:space="preserve"> inclusief</t>
    </r>
    <r>
      <rPr>
        <b/>
        <sz val="11"/>
        <color theme="0" tint="-0.249977111117893"/>
        <rFont val="Verdana"/>
        <family val="2"/>
      </rPr>
      <t xml:space="preserve"> VOG en </t>
    </r>
    <r>
      <rPr>
        <b/>
        <u/>
        <sz val="11"/>
        <color theme="0" tint="-0.249977111117893"/>
        <rFont val="Verdana"/>
        <family val="2"/>
      </rPr>
      <t>inclusief</t>
    </r>
    <r>
      <rPr>
        <b/>
        <sz val="11"/>
        <color theme="0" tint="-0.249977111117893"/>
        <rFont val="Verdana"/>
        <family val="2"/>
      </rPr>
      <t xml:space="preserve"> reiskosten woon- werkverkeer</t>
    </r>
  </si>
  <si>
    <t>Versie n.a.v. Nota van Inlichtingen 1</t>
  </si>
  <si>
    <t>Gebaseerd op de huidige situatie voordat de Algemene Maatregel van Bestuur (AMvB) nr. 29244 (https://zoek.officielebekendmakingen.nl/stcrt-2017-29244.html) voor alle uitzendbedrijven geldt en/of de Wet arbeidsmarkt in balans ('Wab', nu in behandeling, beoogde ingangsdatum vooralsnog 1 januari 2020) van kracht wordt. Waarbij geldt dat, behoudens enkele wijzigingen zoals voor de transitievergoeding (zie ook de toelichting bij elke premie/reservering etc. in deze bijlage) Opdrachtgever alleen van dit tariefblad – conform de huidige situatie - gebruik gaat maken indien tijdig blijkt dat de bovengenoemde Wab en/of AMvB nr. 29244 later dan 1 juli 2020 van kracht worden. Een en ander om onnodige administratieve lastenverzwaring voor beide Partijen te beperken.</t>
  </si>
  <si>
    <t>Loonsomfactor Uitzenden (= met Uitzendbeding), in fase A (ABU) of  fase 1, 2 (NBBU) in risicogroep I, sectorpremie 52</t>
  </si>
  <si>
    <t>vakantiedagen 
ABU in 2019, 230 werkdagen = 10,87
NBBU in 2019, 231 werkdagen = 10,39</t>
  </si>
  <si>
    <r>
      <t xml:space="preserve">Deze reserveringen dienen voor de inhuurvorm 'Uitzenden' één op één vanuit de ABU of NBBU-cao afspraken te worden overgenomen en zijn derhalve reeds gedeeltelijk ingevuld. </t>
    </r>
    <r>
      <rPr>
        <u/>
        <sz val="8"/>
        <color theme="0" tint="-0.249977111117893"/>
        <rFont val="Verdana"/>
        <family val="2"/>
      </rPr>
      <t>Voor de ABU geldt dat  een aantal van 25 vakantiedagen (10,87) dient te worden aangehouden. Voor de NBBU-cao is dat 24 vakantiedagen (10,39).</t>
    </r>
    <r>
      <rPr>
        <sz val="8"/>
        <color theme="0" tint="-0.249977111117893"/>
        <rFont val="Verdana"/>
        <family val="2"/>
      </rPr>
      <t xml:space="preserve"> Voor de 'feestdagen' geldt hetzelfde uitgangspunt. 
Uitgangspunt voor de reserveringen in dit blok 2 is de berekening zoals deze in de uitzendbranche gebruikelijk is, dus </t>
    </r>
    <r>
      <rPr>
        <u/>
        <sz val="8"/>
        <color theme="0" tint="-0.249977111117893"/>
        <rFont val="Verdana"/>
        <family val="2"/>
      </rPr>
      <t>zonder</t>
    </r>
    <r>
      <rPr>
        <sz val="8"/>
        <color theme="0" tint="-0.249977111117893"/>
        <rFont val="Verdana"/>
        <family val="2"/>
      </rPr>
      <t xml:space="preserve"> bijv. opleidingsdagen of leegloopkosten. Indien gewenst moeten dit soort kosten in blok 5 van de loonsomfactor worden opgenomen. Conform de inlenersbeloning volgens de ABU of NBBU-cao geldt dat arbeidsduurverkorting - naar keuze van Opdrachtnemer - worden uitgekeerd in tijd of geld. Het is aan Opdrachtnemer hoe zij dit op een goede wijze en in overeenstemming met de voor haar toepasselijke uitzend-cao met haar Flexibele Arbeidskrachten en desgewenst in blok 5 van de loonsomfactor in dit prijzenblad verrekent. </t>
    </r>
    <r>
      <rPr>
        <u/>
        <sz val="8"/>
        <color theme="0" tint="-0.249977111117893"/>
        <rFont val="Verdana"/>
        <family val="2"/>
      </rPr>
      <t xml:space="preserve">Indien 5 mei in een jaar op een Werkdag valt is dit voor ambtenaren op basis van de ARAR een feestdag. Het aantal feestdagen dat op Werkdagen valt, wordt per jaar vastgesteld ten behoeve van de doorberekening in de loonsomfactor voor wat betreft de vakantiedagen en de feestdagen. 
</t>
    </r>
    <r>
      <rPr>
        <sz val="8"/>
        <color theme="0" tint="-0.249977111117893"/>
        <rFont val="Verdana"/>
        <family val="2"/>
      </rPr>
      <t xml:space="preserve">
In aanvulling hierop:
Kort verzuim/bijzonder verlof is bewust niet in de berekening van het vakantiegeld opgenomen, in overeenstemming met het model kostenopbouw uit de uitzendbranche dat de basis vormt van de in deze aanbesteding gehanteerde kostenopbouw en zoals ook wordt beschreven in de documenten die de brancheorganisaties jaarlijks over de kostenopbouw verspreiden.  Dit is een vast bij cao vastgesteld percentage dat los staat van het aantal werkbare dagen. Derhalve heeft Aanbestedende dient dit percentage alvast ingevuld.
</t>
    </r>
    <r>
      <rPr>
        <b/>
        <sz val="8"/>
        <color theme="0" tint="-0.249977111117893"/>
        <rFont val="Verdana"/>
        <family val="2"/>
      </rPr>
      <t xml:space="preserve">Wet invoering extra geboorteverlof (Wieg): 
</t>
    </r>
    <r>
      <rPr>
        <sz val="8"/>
        <color theme="0" tint="-0.249977111117893"/>
        <rFont val="Verdana"/>
        <family val="2"/>
      </rPr>
      <t xml:space="preserve">Eventuele effecten op de kostprijs vanwege de Wieg m.i.v. 1 januari 2019 dient u in blok 5 van deze loonsomfactor en/of in de bureaumarge te verdisconteren.  
Wat betreft de effecten op de kostprijs vanwege de Wieg met ingang van 
</t>
    </r>
    <r>
      <rPr>
        <b/>
        <sz val="8"/>
        <color theme="0" tint="-0.249977111117893"/>
        <rFont val="Verdana"/>
        <family val="2"/>
      </rPr>
      <t>1 juli 2020</t>
    </r>
    <r>
      <rPr>
        <sz val="8"/>
        <color theme="0" tint="-0.249977111117893"/>
        <rFont val="Verdana"/>
        <family val="2"/>
      </rPr>
      <t xml:space="preserve"> zal aanpassing in de loonsomfactor op een later moment plaatsvinden. Indien centraal binnen de uitzendbranche, zoals door de ABU en/of de NBBU, een percentage wordt vastgesteld dan wel geadviseerd, dan zal dit percentage in de eventuele aanpassing worden aangehouden. Indien dit niet zo is dan kan desgewenst het percentage in goed overleg  en na een gedegen onderbouwing van de contractpartner in de tariefstelling voor 2020 aangepast. Dit staat los van de ingangsdatum voor alle uitzendbedrijven van de AMvB nr. 29244 en/of de inwerkingtreding van de Wab. Echter, om de administratieve lasten beheersbaar te houden heeft het de voorkeur de ingangsdatum van tariefswijzigingen vanwege de Wieg zoveel mogelijk met andere aanpassingen te laten samenvallen.</t>
    </r>
  </si>
  <si>
    <t xml:space="preserve">feestdagen
ABU 6/230 = 2,61% in 2019
NBBU 6/231 = 2,60% in 2019 
</t>
  </si>
  <si>
    <t>zw-aanvullend (AZW-premie t.b.v. aanvulling uitkering UWV in het eerste ziektejaar, risicogroep I)
Dit betreft de van toepassing zijnde premie, waarop het gedeelte dat wordt doorberekend aan de Flexibele Arbeidskracht (zie tevens de toelichting in kolom I) in mindering is gebracht. Opdrachtgever behoudt zich het recht voor deze premie steekproefsgewijs te verifiëren.</t>
  </si>
  <si>
    <t xml:space="preserve">De maximale premie van de pensioenpremie voor Uitzenden wordt jaarlijks vastgesteld door het pensioenfonds waarbij Inschrijver/Opdrachtnemer regulier is aangesloten voor haar Flexibele Arbeidskrachten (in 2019 voor Stipp basispensioen 2,60%). Opdrachtnemer maakt bij de contract- of categoriemanager Uitzendkrachten Rijksoverheid ingeval van een gewenste tariefsaanpassing, in beginsel begin januari in elk jaar, aannemelijk en verifieerbaar dat de aanpassing in deze premie noodzakelijk en correct is. Eventueel kan bij geschillen het advies van een onafhankelijke derde door Opdrachtgever worden verlangd. Over de vergoeding van de kosten voor dit advies worden alsdan nadere afspraken gemaakt tussen Opdrachtgever en Opdrachtnemer. De in de loonsomfactor opgenomen pensioenpremie mag nooit hoger zijn dan de premie zoals die is vastgesteld voor Uitzenden door het pensioenfonds waar Inschrijver/Opdrachtnemer bij is aangesloten. Zoals Stipp of een ander door haar gedispenseerd pensioenfonds, zoals Flexsecurity. Indien voor Uitzenden lager wordt ingeschreven dan de door het relevante pensioenfonds vastgestelde premie is de eventuele latere aanpassing van de pensioenpremie niet hoger dan de procentuele bijstelling van de maximale pensioenpremie van het voor Inschrijver van toepassing zijnde pensioenfonds in dat jaar.  </t>
  </si>
  <si>
    <r>
      <t xml:space="preserve">sociaal fonds (betreft de procentuele </t>
    </r>
    <r>
      <rPr>
        <u/>
        <sz val="10"/>
        <color theme="0" tint="-0.249977111117893"/>
        <rFont val="Verdana"/>
        <family val="2"/>
      </rPr>
      <t>daadwerkelijke</t>
    </r>
    <r>
      <rPr>
        <sz val="10"/>
        <color theme="0" tint="-0.249977111117893"/>
        <rFont val="Verdana"/>
        <family val="2"/>
      </rPr>
      <t xml:space="preserve"> jaarlijks vastgestelde  bijdrage aan de SFU)</t>
    </r>
  </si>
  <si>
    <r>
      <t xml:space="preserve">Deze verplichte afdracht is conform de ABU- en NBBU-cao  maximaal 0,20% in 2019. </t>
    </r>
    <r>
      <rPr>
        <b/>
        <sz val="8"/>
        <color theme="0" tint="-0.249977111117893"/>
        <rFont val="Verdana"/>
        <family val="2"/>
      </rPr>
      <t xml:space="preserve">De jaarlijkse (meestal lagere) opgave van de Stichting Fonds Uitzendbranche (SFU) is leidend. Voor 2019 geldt zowel voor de ABU als voor de NBBU dat de SFU een percentage van 0,010% heeft vastgesteld. </t>
    </r>
  </si>
  <si>
    <t>premie sectorfonds IA, sector 52</t>
  </si>
  <si>
    <r>
      <t xml:space="preserve">De sectorpremies worden elk jaar door het UWV en SZW vastgesteld en gepubliceerd in de Staatscourant. Op de inhuurvorm 'Uitzenden' is in het algemeen de sector 52 van toepassing (ten minste totdat de Wab in werking treedt).. Inschijver dient in de tabel onderaan deze loonsomfactor aan te geven welke juridische entiteit de dienstverlening 'Uitzenden' gaat uitvoeren (althans: indien Inschrijver voor deze inhuurvorm kiest).  Deze premie dient Inschrijver één op één over te nemen in het invulveld 'premie sectorfonds'. Aanbestedende dienst heeft de premie reeds ingevuld. </t>
    </r>
    <r>
      <rPr>
        <b/>
        <sz val="8"/>
        <color theme="0" tint="-0.249977111117893"/>
        <rFont val="Verdana"/>
        <family val="2"/>
      </rPr>
      <t>Er mag hierin niets worden verrekend, een lagere of hogere sectorpremie worden opgevoerd, etc.</t>
    </r>
    <r>
      <rPr>
        <sz val="8"/>
        <color theme="0" tint="-0.249977111117893"/>
        <rFont val="Verdana"/>
        <family val="2"/>
      </rPr>
      <t xml:space="preserve">
Opdrachtgever eist inzage in de beschikking van de Belastingdienst om de hoogte van de in de loonsomfactor opgevoerde sectorpremie (juiste sectorindeling) en/of WGA premie(s) te kunnen verifiëren. Zoals in ieder geval na eventuele voorlopige gunning aan Inschrijver, als ook bijvoorbeeld ingeval van een tariefbijstelling rond januari van elk jaar, met terugwerkende kracht tot 1 januari van datzelfde jaar. Dit geldt overigens ook voor andere premies die op basis van een beschikking van de Belastingdienst worden vastgesteld. 
 </t>
    </r>
  </si>
  <si>
    <r>
      <t xml:space="preserve">Inschrijver dient in de hiernaast opgenomen tabel aan te geven of  hij wel of niet een eigen riscodrager (ERD) voor de premie Whk ZW-Flex en de premie Whk WGA is. 
Voorts dient Inschrijver in de hiernaast (in kolom J) voor de WGA werkhervattingskas premie tevens </t>
    </r>
    <r>
      <rPr>
        <u/>
        <sz val="8"/>
        <color theme="0" tint="-0.249977111117893"/>
        <rFont val="Verdana"/>
        <family val="2"/>
      </rPr>
      <t>in te vullen wat de volledige premie is en welk deel van de premie wordt doorbelast aan de werknemer, in casu de Flexibele Arbeidskracht. Doorgaans betreft dit in de uitzendbranche de maximaal toegestane 50%</t>
    </r>
    <r>
      <rPr>
        <sz val="8"/>
        <color theme="0" tint="-0.249977111117893"/>
        <rFont val="Verdana"/>
        <family val="2"/>
      </rPr>
      <t xml:space="preserve">. Inschrijver dient de juistheid van de premies, alsmede het percentage dat aan de Flexibele Arbeidskracht wordt doorbelast, na eventuele voorlopige gunning van de Raamovereenkomst en bij elke aanpassing van deze premie(s) gedurende de looptijd van de Raamovereenkomst, aan te tonen aan Opdrachtgever.
De Whk premie van eigen risicodragers mag alleen dan worden aangepast, indien deze aanpassing duidelijk wordt onderbouwd en verifieerbaar is door Opdrachtgever of - indien noodzakelijk - door een onafhankelijke derde. Opdrachtgever wil - voor zover uiteraard noodzakelijk en van toepassing - vermijden dat laag wordt ingeschreven en vervolgens de premie aanpassing in het nieuwe jaar fors is om de (te) lage Inschrijving in de aanbesteding te corrigeren. Indien Inschrijver geen eigenrisico drager voor één of beide Whk premies, dan zullen de desbetreffende Whk premies via bijvoorbeeld inzage in de beschikking van de Belastingdienst of andere bewijsmiddelen worden geverifieerd. Zie hiertoe eveneens het bij de toelichting op de 'premie sectorfonds' gestelde.  Desgewenst kan door Opdrachtgever ook worden gevraagd - al dan niet door tussenkomst van een onafhankelijke derde - om bewijsstukken te overleggen ten aanzien van de in de loonsom opgevoerde Whk-premies die op basis van ERD door Inschrijver zijn bepaald.
Er zal bij de verificatie ook kennis kunnen worden genomen van informatie (bijv. het gemiddelde WGA percentage) zoals gepubliceerd in de jaarlijkse relevante uitgave van UWV m.b.t. de gedifferentieerde premies voor WGA en ZW en de Premiewijzer van het UWV. </t>
    </r>
  </si>
  <si>
    <t>ERD WGA?
ja / nee
Hoogte WGA premie vóór 
doorbelasting aan Flexibele Arbeidskracht: …%
Percentage van de WGA premie dat aan Flexibele Arbeidskracht wordt doorbelast: …%</t>
  </si>
  <si>
    <t xml:space="preserve">ERD ZW-Flex?
ja / nee
</t>
  </si>
  <si>
    <t>Transitievergoeding (Wwz)</t>
  </si>
  <si>
    <r>
      <t xml:space="preserve">De reservering voor de transitievergoeding voortvloeiend uit de Wet werk en zekerheid (Wwz) </t>
    </r>
    <r>
      <rPr>
        <b/>
        <sz val="8"/>
        <color theme="0" tint="-0.249977111117893"/>
        <rFont val="Verdana"/>
        <family val="2"/>
      </rPr>
      <t xml:space="preserve">is vast gedurende de gehele looptijd van de Raamovereenkomst, inclusief eventuele verlengingstermijnen. </t>
    </r>
    <r>
      <rPr>
        <sz val="8"/>
        <color theme="0" tint="-0.249977111117893"/>
        <rFont val="Verdana"/>
        <family val="2"/>
      </rPr>
      <t xml:space="preserve">Uitzondering vormt de omstandigheid dat significante wettelijke wijzigingen wat betreft de transtitievergoeding gedurende de looptijd van de Raamovereenkomst worden doorgevoerd. Opdrachtnemer dient de gevolgen hiervan voor de hoogte van de in de loonsomfactor opgenomen transitievergoeding in dat geval te onderbouwen en aan te tonen.
</t>
    </r>
  </si>
  <si>
    <r>
      <t xml:space="preserve">Dit veld betreft eventuele overige verplichtingen waar Opdrachtnemer invloed op heeft en die derhalve gedurende de looptijd van de Raamovereenkomst inclusief eventuele verlengingen </t>
    </r>
    <r>
      <rPr>
        <u/>
        <sz val="8"/>
        <color theme="0" tint="-0.249977111117893"/>
        <rFont val="Verdana"/>
        <family val="2"/>
      </rPr>
      <t>niet mogen worden aangepast</t>
    </r>
    <r>
      <rPr>
        <sz val="8"/>
        <color theme="0" tint="-0.249977111117893"/>
        <rFont val="Verdana"/>
        <family val="2"/>
      </rPr>
      <t xml:space="preserve">. Inschrijver kan er voor kiezen hier één percentage op te voeren, de percentages in verschillende posten uit te splitsen of bijvoorbeeld de percentages op 0,000% te laten staan en alleen een bureaumarge voor de overige kosten te hanteren. Posten die in blok 1 tot en met 4 zijn opgevoerd mag Inschrijver echter hier niet nogmaals opnemen. Er mag niet tussen de blokken met de in de loonsomfactor worden geschoven. </t>
    </r>
  </si>
  <si>
    <t>Loonsomfactor Uitzenden (met Uitzenbeding) in fase A (ABU) of fase 1,2 (NBBU), risicogroep I, sectorpremie 52
(rekenkundig op vier decimalen achter de komma afgerond)</t>
  </si>
  <si>
    <r>
      <t>De bureaumarge kan gedurende de looptijd van de Raamovereenkomst inclusief eventuele verlengingen</t>
    </r>
    <r>
      <rPr>
        <u/>
        <sz val="10"/>
        <color theme="0" tint="-0.249977111117893"/>
        <rFont val="Verdana"/>
        <family val="2"/>
      </rPr>
      <t xml:space="preserve"> niet</t>
    </r>
    <r>
      <rPr>
        <sz val="10"/>
        <color theme="0" tint="-0.249977111117893"/>
        <rFont val="Verdana"/>
        <family val="2"/>
      </rPr>
      <t xml:space="preserve"> worden aangepast.</t>
    </r>
  </si>
  <si>
    <t>Bureaumarge Uitzenden
(= met Uitzendbeding)
in fase A (ABU) of fase 1,2 (NBBU), risicogroep I, sectorpremie 52</t>
  </si>
  <si>
    <t xml:space="preserve">Omrekenfactor Uitzenden
(= met Uitzendbeding) in fase A (ABU) of fase 1,2 (NBBU), risicogroep I, sectorpremie 52
(rekenkundig op vier decimalen achter de komma afgerond)
</t>
  </si>
  <si>
    <t xml:space="preserve">De Omrekenfactor dient altijd hoger dan 1,0000 te zijn. </t>
  </si>
  <si>
    <r>
      <rPr>
        <b/>
        <sz val="10"/>
        <color theme="0" tint="-0.249977111117893"/>
        <rFont val="Verdana"/>
        <family val="2"/>
      </rPr>
      <t>In te vullen door Inschrijver:</t>
    </r>
    <r>
      <rPr>
        <sz val="10"/>
        <color theme="0" tint="-0.249977111117893"/>
        <rFont val="Verdana"/>
        <family val="2"/>
      </rPr>
      <t xml:space="preserve">
</t>
    </r>
    <r>
      <rPr>
        <b/>
        <sz val="10"/>
        <color theme="0" tint="-0.249977111117893"/>
        <rFont val="Verdana"/>
        <family val="2"/>
      </rPr>
      <t>Bedrijfsentiteit(en) die deze dienstverlening in de hoedanigheid als juridisch werkgever gaat/gaan uitvoeren:</t>
    </r>
    <r>
      <rPr>
        <sz val="10"/>
        <color theme="0" tint="-0.249977111117893"/>
        <rFont val="Verdana"/>
        <family val="2"/>
      </rPr>
      <t xml:space="preserve"> </t>
    </r>
    <r>
      <rPr>
        <sz val="8"/>
        <color theme="0" tint="-0.249977111117893"/>
        <rFont val="Verdana"/>
        <family val="2"/>
      </rPr>
      <t xml:space="preserve">(van deze bedrijfsentiteit(en) wordt/worden de relevante beschikkingen van de Belastingdienst door Categoriemanagement Uitzendkrachten Rijksoverheid geverifieerd, zowel na voorlopige gunning als ook bij elke aanpassing van de loonsomfactor):
</t>
    </r>
  </si>
  <si>
    <t>BIJLAGE 7 - Tab 2b Loonsom- en Omrekenfactor Detacheren in fase A (ABU) of fase 1, 2 (NBBU) in risicogroep I</t>
  </si>
  <si>
    <r>
      <t>Tarieven</t>
    </r>
    <r>
      <rPr>
        <b/>
        <u/>
        <sz val="11"/>
        <color theme="0" tint="-0.34998626667073579"/>
        <rFont val="Verdana"/>
        <family val="2"/>
      </rPr>
      <t xml:space="preserve"> inclusief</t>
    </r>
    <r>
      <rPr>
        <b/>
        <sz val="11"/>
        <color theme="0" tint="-0.34998626667073579"/>
        <rFont val="Verdana"/>
        <family val="2"/>
      </rPr>
      <t xml:space="preserve"> VOG en </t>
    </r>
    <r>
      <rPr>
        <b/>
        <u/>
        <sz val="11"/>
        <color theme="0" tint="-0.34998626667073579"/>
        <rFont val="Verdana"/>
        <family val="2"/>
      </rPr>
      <t>inclusief</t>
    </r>
    <r>
      <rPr>
        <b/>
        <sz val="11"/>
        <color theme="0" tint="-0.34998626667073579"/>
        <rFont val="Verdana"/>
        <family val="2"/>
      </rPr>
      <t xml:space="preserve"> reiskosten woon- werkverkeer</t>
    </r>
  </si>
  <si>
    <t>Loonsomfactor Detacheren (= zonder Uitzendbeding) in fase A (ABU) of  fase 1, 2 (NBBU) in risicogroep I</t>
  </si>
  <si>
    <r>
      <t xml:space="preserve">Deze reserveringen dienen voor de inhuurvorm  'Detacheren in fase A' één op één vanuit de ABU of NBBU-cao afspraken te worden overgenomen en zijn derhalve reeds gedeeltelijk ingevuld. </t>
    </r>
    <r>
      <rPr>
        <u/>
        <sz val="8"/>
        <color theme="0" tint="-0.34998626667073579"/>
        <rFont val="Verdana"/>
        <family val="2"/>
      </rPr>
      <t>Voor de ABU geldt dat  een aantal van 25 vakantiedagen (10,87) dient te worden aangehouden. Voor de NBBU-cao is dat 24 vakantiedagen (10,39).</t>
    </r>
    <r>
      <rPr>
        <sz val="8"/>
        <color theme="0" tint="-0.34998626667073579"/>
        <rFont val="Verdana"/>
        <family val="2"/>
      </rPr>
      <t xml:space="preserve"> Voor de 'feestdagen' geldt hetzelfde uitgangspunt. 
Uitgangspunt voor de reserveringen in dit blok 2 is de berekening zoals deze in de uitzendbranche gebruikelijk is, dus </t>
    </r>
    <r>
      <rPr>
        <u/>
        <sz val="8"/>
        <color theme="0" tint="-0.34998626667073579"/>
        <rFont val="Verdana"/>
        <family val="2"/>
      </rPr>
      <t>zonder</t>
    </r>
    <r>
      <rPr>
        <sz val="8"/>
        <color theme="0" tint="-0.34998626667073579"/>
        <rFont val="Verdana"/>
        <family val="2"/>
      </rPr>
      <t xml:space="preserve"> bijv. opleidingsdagen of leegloopkosten. Indien gewenst moeten dit soort kosten in blok 5 van de loonsomfactor worden opgenomen. Conform de inlenersbeloning volgens de ABU of NBBU-cao geldt dat arbeidsduurverkorting - naar keuze van Opdrachtnemer - worden uitgekeerd in tijd of geld. Het is aan Opdrachtnemer hoe zij dit op een goede wijze en in overeenstemming met de voor haar toepasselijke uitzend-cao met haar Flexibele Arbeidskrachten en desgewenst in blok 5 van de loonsomfactor in dit prijzenblad verrekent. </t>
    </r>
    <r>
      <rPr>
        <u/>
        <sz val="8"/>
        <color theme="0" tint="-0.34998626667073579"/>
        <rFont val="Verdana"/>
        <family val="2"/>
      </rPr>
      <t xml:space="preserve">Indien 5 mei in een jaar op een Werkdag valt is dit voor ambtenaren op basis van de ARAR een feestdag. Het aantal feestdagen dat op Werkdagen valt, wordt per jaar vastgesteld ten behoeve van de doorberekening in de loonsomfactor voor wat betreft de vakantiedagen en de feestdagen. </t>
    </r>
    <r>
      <rPr>
        <sz val="8"/>
        <color theme="0" tint="-0.34998626667073579"/>
        <rFont val="Verdana"/>
        <family val="2"/>
      </rPr>
      <t xml:space="preserve">
In aanvulling hierop:
Kort verzuim/bijzonder verlof is bewust niet in de berekening van het vakantiegeld opgenomen, in overeenstemming met het model kostenopbouw uit de uitzendbranche dat de basis vormt van de in deze aanbesteding gehanteerde kostenopbouw en zoals ook wordt beschreven in de documenten die de brancheorganisaties jaarlijks over de kostenopbouw verspreiden.  Dit is een vast bij cao vastgesteld percentage dat los staat van het aantal werkbare dagen. Derhalve heeft Aanbestedende dient dit percentage alvast ingevuld.
</t>
    </r>
    <r>
      <rPr>
        <b/>
        <sz val="8"/>
        <color theme="0" tint="-0.34998626667073579"/>
        <rFont val="Verdana"/>
        <family val="2"/>
      </rPr>
      <t xml:space="preserve">Wet invoering extra geboorteverlof (Wieg): 
</t>
    </r>
    <r>
      <rPr>
        <sz val="8"/>
        <color theme="0" tint="-0.34998626667073579"/>
        <rFont val="Verdana"/>
        <family val="2"/>
      </rPr>
      <t xml:space="preserve">Eventuele effecten op de kostprijs vanwege de Wieg m.i.v. 1 januari 2019 dient u in blok 5 van deze loonsomfactor en/of in de bureaumarge te verdisconteren.  
Wat betreft de effecten op de kostprijs vanwege de Wieg met ingang van 
</t>
    </r>
    <r>
      <rPr>
        <b/>
        <sz val="8"/>
        <color theme="0" tint="-0.34998626667073579"/>
        <rFont val="Verdana"/>
        <family val="2"/>
      </rPr>
      <t xml:space="preserve">1 juli 2020 </t>
    </r>
    <r>
      <rPr>
        <sz val="8"/>
        <color theme="0" tint="-0.34998626667073579"/>
        <rFont val="Verdana"/>
        <family val="2"/>
      </rPr>
      <t>zal aanpassing in de loonsomfactor op een later moment plaatsvinden. Indien centraal binnen de uitzendbranche, zoals door de ABU en/of de NBBU, een percentage wordt vastgesteld dan wel geadviseerd, dan zal dit percentage in de eventuele aanpassing worden aangehouden. Indien dit niet zo is dan kan desgewenst het percentage in goed overleg  en na een gedegen onderbouwing van de contractpartner in de tariefstelling voor 2020 aangepast. Dit staat los van de ingangsdatum voor alle uitzendbedrijven van de AMvB nr. 29244 en/of de inwerkingtreding van de Wab. Echter, om de administratieve lasten beheersbaar te houden heeft het de voorkeur de ingangsdatum van tariefswijzigingen vanwege de Wieg zoveel mogelijk met andere aanpassingen te laten samenvallen.</t>
    </r>
  </si>
  <si>
    <t xml:space="preserve">Deze premie is bij 'Detacheren in fase A' niet van toepassing en is daarom hier vervallen. Inschrijver dient hier niets voor in te vullen. </t>
  </si>
  <si>
    <t xml:space="preserve">De maximale premie van de pensioenpremie voor Uitzenden wordt jaarlijks vastgesteld door het pensioenfonds waarbij Inschrijver/Opdrachtnemer regulier is aangesloten voor haar Flexibele Arbeidskrachten (in 2019 voor Stipp basispensioen 2,60%). Opdrachtnemer maakt bij de contract- of categoriemanager Uitzendkrachten Rijksoverheid ingeval van een gewenste tariefsaanpassing, in beginsel begin januari in elk jaar, aannemelijk en verifieerbaar dat de aanpassing in deze premie noodzakelijk en correct is. Eventueel kan bij geschillen het advies van een onafhankelijke derde door Opdrachtgever worden verlangd. Over de vergoeding van de kosten voor dit advies worden alsdan nadere afspraken gemaakt tussen Opdrachtgever en Opdrachtnemer. De in de loonsomfactor opgenomen pensioenpremie mag nooit hoger zijn dan de premie zoals die is vastgesteld voor Uitzenden door het pensioenfonds waar Inschrijver/Opdrachtnemer bij is aangesloten. Zoals Stipp of een ander door haar gedispenseerd pensioenfonds, zoals Flexsecurity. Indien voor 'Detacheren in fase A' lager wordt ingeschreven dan de door het relevante pensioenfonds vastgestelde premie is de eventuele latere aanpassing van de pensioenpremie niet hoger dan de procentuele bijstelling van de maximale pensioenpremie van het voor Inschrijver van toepassing zijnde pensioenfonds in dat jaar.  </t>
  </si>
  <si>
    <r>
      <t xml:space="preserve">sociaal fonds (betreft de procentuele </t>
    </r>
    <r>
      <rPr>
        <u/>
        <sz val="10"/>
        <color theme="0" tint="-0.34998626667073579"/>
        <rFont val="Verdana"/>
        <family val="2"/>
      </rPr>
      <t>daadwerkelijke</t>
    </r>
    <r>
      <rPr>
        <sz val="10"/>
        <color theme="0" tint="-0.34998626667073579"/>
        <rFont val="Verdana"/>
        <family val="2"/>
      </rPr>
      <t xml:space="preserve"> jaarlijks vastgestelde  bijdrage aan de SFU)</t>
    </r>
  </si>
  <si>
    <r>
      <t xml:space="preserve">Deze verplichte afdracht is conform de ABU- en NBBU-cao  maximaal 0,20% in 2019. </t>
    </r>
    <r>
      <rPr>
        <b/>
        <sz val="8"/>
        <color theme="0" tint="-0.34998626667073579"/>
        <rFont val="Verdana"/>
        <family val="2"/>
      </rPr>
      <t xml:space="preserve">De jaarlijkse (meestal lagere) opgave van de Stichting Fonds Uitzendbranche (SFU) is leidend. Voor 2019 geldt zowel voor de ABU als voor de NBBU dat de SFU een percentage van 0,010% heeft vastgesteld. </t>
    </r>
  </si>
  <si>
    <t xml:space="preserve">premie sectorfonds </t>
  </si>
  <si>
    <r>
      <t xml:space="preserve">De sectorpremies worden elk jaar door het UWV en SZW vastgesteld en gepubliceerd in de Staatscourant. Op de inhuurvorm 'Detacheren in fase A' is in het algemeen de sector 'Zakelijke Dienstverlening/45 van toepassing, zodat mede het fiscale voordeel van deze inhuurvorm uit de loonsomfactor blijkt. Inschijver dient in de tabel onderaan deze loonsomfactor aan te geven welke juridische entiteit de dienstverlening 'Detacheren in fase A' gaat uitvoeren (althans: indien Inschrijver voor deze inhuurvorm kiest) en in welke sectorgroep (en de groep) dit bedrijf is ingedeeld conform de beschikking. Deze premie dient Inschrijver één op één over te nemen in het invulveld 'premie sectorfonds'. </t>
    </r>
    <r>
      <rPr>
        <b/>
        <sz val="8"/>
        <color theme="0" tint="-0.34998626667073579"/>
        <rFont val="Verdana"/>
        <family val="2"/>
      </rPr>
      <t>Dus er mag hierin niets worden verrekend, een lagere of hogere sectorpremie worden opgevoerd, etc.</t>
    </r>
    <r>
      <rPr>
        <sz val="8"/>
        <color theme="0" tint="-0.34998626667073579"/>
        <rFont val="Verdana"/>
        <family val="2"/>
      </rPr>
      <t xml:space="preserve">
Opdrachtgever eist inzage in de beschikking van de Belastingdienst om de hoogte van de in de loonsomfactor opgevoerde sectorpremie (juiste sectorindeling) en/of WGA premie(s) te kunnen verifiëren. Zoals in ieder geval na eventuele voorlopige gunning aan Inschrijver, als ook bijvoorbeeld ingeval van een tariefbijstelling rond januari van elk jaar, met terugwerkende kracht tot 1 januari van datzelfde jaar. Dit geldt overigens ook voor andere premies die op basis van een beschikking van de Belastingdienst worden vastgesteld. 
 </t>
    </r>
  </si>
  <si>
    <r>
      <t xml:space="preserve">Inschrijver dient in de hiernaast opgenomen tabel aan te geven of  hij wel of niet een eigen riscodrager (ERD) voor de premie Whk ZW-Flex en de premie Whk WGA is. 
Voorts dient Inschrijver in de hiernaast (in kolom J) voor de WGA werkhervattingskas premie tevens </t>
    </r>
    <r>
      <rPr>
        <u/>
        <sz val="8"/>
        <color theme="0" tint="-0.34998626667073579"/>
        <rFont val="Verdana"/>
        <family val="2"/>
      </rPr>
      <t>in te vullen wat de volledige premie is en welk deel van de premie wordt doorbelast aan de werknemer, in casu de Flexibele Arbeidskracht. Doorgaans betreft dit in de uitzendbranche de maximaal toegestane 50%</t>
    </r>
    <r>
      <rPr>
        <sz val="8"/>
        <color theme="0" tint="-0.34998626667073579"/>
        <rFont val="Verdana"/>
        <family val="2"/>
      </rPr>
      <t xml:space="preserve">. Inschrijver dient de juistheid van de premies, alsmede het percentage dat aan de Flexibele Arbeidskracht wordt doorbelast, na eventuele voorlopige gunning van de Raamovereenkomst en bij elke aanpassing van deze premie(s) gedurende de looptijd van de Raamovereenkomst, aan te tonen aan Opdrachtgever.
De Whk premie van eigen risicodragers mag alleen dan worden aangepast, indien deze aanpassing duidelijk wordt onderbouwd en verifieerbaar is door Opdrachtgever of - indien noodzakelijk - door een onafhankelijke derde. Opdrachtgever wil - voor zover uiteraard noodzakelijk en van toepassing - vermijden dat laag wordt ingeschreven en vervolgens de premie aanpassing in het nieuwe jaar fors is om de (te) lage Inschrijving in de aanbesteding te corrigeren. Indien Inschrijver geen eigenrisico drager voor één of beide Whk premies, dan zullen de desbetreffende Whk premies via bijvoorbeeld inzage in de beschikking van de Belastingdienst of andere bewijsmiddelen worden geverifieerd. Zie hiertoe eveneens het bij de toelichting op de 'premie sectorfonds' gestelde.  Desgewenst kan door Opdrachtgever ook worden gevraagd - al dan niet door tussenkomst van een onafhankelijke derde - om bewijsstukken te overleggen ten aanzien van de in de loonsom opgevoerde Whk-premies die op basis van ERD door Inschrijver zijn bepaald.
Er zal bij de verificatie ook kennis kunnen worden genomen van informatie (bijv. het gemiddelde WGA percentage) zoals gepubliceerd in de jaarlijkse relevante uitgave van UWV m.b.t. de gedifferentieerde premies voor WGA en ZW en de Premiewijzer van het UWV. </t>
    </r>
  </si>
  <si>
    <t>ERD WGA?
ja
Hoogte WGA premie vóór 
doorbelasting aan Flexibele Arbeidskracht: 2,25%
Percentage van de WGA premie dat aan Flexibele Arbeidskracht wordt doorbelast: 50%</t>
  </si>
  <si>
    <r>
      <t>De reservering voor de transitievergoeding voortvloeiend uit de Wet werk en zekerheid (Wwz)</t>
    </r>
    <r>
      <rPr>
        <b/>
        <sz val="8"/>
        <color theme="0" tint="-0.34998626667073579"/>
        <rFont val="Verdana"/>
        <family val="2"/>
      </rPr>
      <t xml:space="preserve"> is vast gedurende de gehele looptijd van de Raamovereenkomst, inclusief eventuele verlengingstermijnen.</t>
    </r>
    <r>
      <rPr>
        <sz val="8"/>
        <color theme="0" tint="-0.34998626667073579"/>
        <rFont val="Verdana"/>
        <family val="2"/>
      </rPr>
      <t xml:space="preserve"> Uitzondering vormt de omstandigheid dat significante wettelijke wijzigingen wat betreft de transtitievergoeding gedurende de looptijd van de Raamovereenkomst worden doorgevoerd. Opdrachtnemer dient de gevolgen hiervan voor de hoogte van de in de loonsomfactor opgenomen transitievergoeding in dat geval te onderbouwen en aan te tonen.</t>
    </r>
  </si>
  <si>
    <r>
      <t xml:space="preserve">Dit veld betreft eventuele overige verplichtingen waar Opdrachtnemer invloed op heeft en die derhalve gedurende de looptijd van de Raamovereenkomst inclusief eventuele verlengingen </t>
    </r>
    <r>
      <rPr>
        <u/>
        <sz val="8"/>
        <color theme="0" tint="-0.34998626667073579"/>
        <rFont val="Verdana"/>
        <family val="2"/>
      </rPr>
      <t>niet mogen worden aangepast</t>
    </r>
    <r>
      <rPr>
        <sz val="8"/>
        <color theme="0" tint="-0.34998626667073579"/>
        <rFont val="Verdana"/>
        <family val="2"/>
      </rPr>
      <t xml:space="preserve">. Inschrijver kan er voor kiezen hier één percentage op te voeren, de percentages in verschillende posten uit te splitsen of bijvoorbeeld de percentages op 0,000% te laten staan en alleen een bureaumarge voor de overige kosten te hanteren. Posten die in blok 1 tot en met 4 zijn opgevoerd mag Inschrijver echter hier niet nogmaals opnemen. Er mag niet tussen de blokken met de in de loonsomfactor worden geschoven. </t>
    </r>
  </si>
  <si>
    <t xml:space="preserve">Loonsomfactor Detacheren (=zonder Uitzendbeding) in fase A (ABU) of 1, 2 (NBBU) in risicogroep I 
(rekenkundig op vier decimalen achter de komma afgerond)
</t>
  </si>
  <si>
    <r>
      <t xml:space="preserve">De bureaumarge kan gedurende de looptijd van de Raamovereenkomst inclusief eventuele verlengingen </t>
    </r>
    <r>
      <rPr>
        <u/>
        <sz val="10"/>
        <color theme="0" tint="-0.34998626667073579"/>
        <rFont val="Verdana"/>
        <family val="2"/>
      </rPr>
      <t>niet</t>
    </r>
    <r>
      <rPr>
        <sz val="10"/>
        <color theme="0" tint="-0.34998626667073579"/>
        <rFont val="Verdana"/>
        <family val="2"/>
      </rPr>
      <t xml:space="preserve"> worden aangepast.</t>
    </r>
  </si>
  <si>
    <t xml:space="preserve">Bureaumarge Detacheren (=zonder Uitzendbeding) 
 in fase A (ABU) of 1, 2 (NBBU) in risicogroep I </t>
  </si>
  <si>
    <t xml:space="preserve">Omrekenfactor Detacheren (=zonder Uitzendbeding) in fase A (ABU) of 1, 2 (NBBU) in risicogroep I 
(rekenkundig op vier decimalen achter de komma afgerond)
 </t>
  </si>
  <si>
    <r>
      <rPr>
        <b/>
        <sz val="10"/>
        <color theme="0" tint="-0.34998626667073579"/>
        <rFont val="Verdana"/>
        <family val="2"/>
      </rPr>
      <t xml:space="preserve">In te vullen door Inschrijver:
</t>
    </r>
    <r>
      <rPr>
        <sz val="10"/>
        <color theme="0" tint="-0.34998626667073579"/>
        <rFont val="Verdana"/>
        <family val="2"/>
      </rPr>
      <t xml:space="preserve">
</t>
    </r>
    <r>
      <rPr>
        <b/>
        <sz val="10"/>
        <color theme="0" tint="-0.34998626667073579"/>
        <rFont val="Verdana"/>
        <family val="2"/>
      </rPr>
      <t xml:space="preserve">Van toepassing zijnde fiscale sectorindeling: </t>
    </r>
    <r>
      <rPr>
        <sz val="10"/>
        <color theme="0" tint="-0.34998626667073579"/>
        <rFont val="Verdana"/>
        <family val="2"/>
      </rPr>
      <t xml:space="preserve">45 </t>
    </r>
    <r>
      <rPr>
        <sz val="8"/>
        <color theme="0" tint="-0.34998626667073579"/>
        <rFont val="Verdana"/>
        <family val="2"/>
      </rPr>
      <t>(in beginsel sector 45, 'Zakelijke dienstverlening')</t>
    </r>
    <r>
      <rPr>
        <sz val="10"/>
        <color theme="0" tint="-0.34998626667073579"/>
        <rFont val="Verdana"/>
        <family val="2"/>
      </rPr>
      <t xml:space="preserve">
</t>
    </r>
    <r>
      <rPr>
        <b/>
        <sz val="10"/>
        <color theme="0" tint="-0.34998626667073579"/>
        <rFont val="Verdana"/>
        <family val="2"/>
      </rPr>
      <t xml:space="preserve">Bedrijfsentiteit(en) die deze dienstverlening </t>
    </r>
    <r>
      <rPr>
        <b/>
        <u/>
        <sz val="10"/>
        <color theme="0" tint="-0.34998626667073579"/>
        <rFont val="Verdana"/>
        <family val="2"/>
      </rPr>
      <t>in de hoedanigheid van juridisch werkgever</t>
    </r>
    <r>
      <rPr>
        <b/>
        <sz val="10"/>
        <color theme="0" tint="-0.34998626667073579"/>
        <rFont val="Verdana"/>
        <family val="2"/>
      </rPr>
      <t xml:space="preserve"> gaat/gaan uitvoeren:</t>
    </r>
    <r>
      <rPr>
        <sz val="10"/>
        <color theme="0" tint="-0.34998626667073579"/>
        <rFont val="Verdana"/>
        <family val="2"/>
      </rPr>
      <t xml:space="preserve">  </t>
    </r>
    <r>
      <rPr>
        <sz val="8"/>
        <color theme="0" tint="-0.34998626667073579"/>
        <rFont val="Verdana"/>
        <family val="2"/>
      </rPr>
      <t>(van deze bedrijfsentiteit(en) wordt/worden de relevante beschikkingen van de Belastingdienst door Categoriemanagement Uitzendkrachten Rijksoverheid geverifieerd, zowel na voorlopige gunning als ook bij elke aanpassing van de loonsomfactor):
Manpower B.V. i.c.m. Manpower  Business Services B.V.</t>
    </r>
  </si>
  <si>
    <t>BIJLAGE 7 - Tab 2c Loonsom- en Omrekenfactor Detacheren  in fase B, C  (ABU) of 3, 4 (NBBU) in risicogroep I</t>
  </si>
  <si>
    <t>Gebaseerd op de huidige situatie voordat de Algemene Maatregel van Bestuur (AMvB) nr. 29244 (https://zoek.officielebekendmakingen.nl/stcrt-2017-29244.html) voor alle uitzendbedrijven geldt en/of de Wet arbeidsmarkt in balans ('Wab', nu in behandeling, beoogde ingangsdatum vooralsnog 1 januari 2020) van kracht wordt. Waarbij geldt dat, behoudens enkele wijzigingen zoals voor de transitievergoeding (zie ook de toelichting bij elke premie/reservering etc. in deze bijlage) Opdrachtgever alleen dit tariefblad – conform de huidige situatie - gebruik gaat maken indien tijdig blijkt dat de bovengenoemde Wab en/of AMvB nr. 29244 later dan 1 juli 2020 van kracht worden. Een en ander om onnodige administratieve lastenverzwaring voor beide Partijen te beperken.</t>
  </si>
  <si>
    <t>Loonsomfactor Detacheren (= zonder Uitzendbeding) in fase B, C (ABU) of 3, 4 (NBBU) in risicogroep I</t>
  </si>
  <si>
    <r>
      <t>De reserveringen voor 'vakantiedagen' en 'feestdagen' hoeven voor de inhuurvorm 'Detacheren in fase B, C' niet één op één vanuit de ABU of NBBU-cao afspraken te worden overgenomen. Ze kunnen (theoretisch) licht afwijken naar boven,  naar keuze van Inschrijver. Echter, bij de jaarlijkse aanpasssing zal naar rato ca. hetzelfde wijzigingspercentage van deze percentages van de inhuurvorm 'Uitzenden' en/of 'Detacheren in fase A' worden aangehouden. 
Uitgangspunt voor de reserveringen in dit blok 2 is de berekening zoals deze in de uitzendbranche gebruikelijk is, dus zonder bijv. opleidingsdagen of leegloopkosten. 
Indien gewenst moeten dit soort kosten in blok 5 van de loonsomfactor worden opgenomen. Conform de inlenersbeloning volgens de ABU of NBBU-cao geldt dat arbeidsduurverkorting - naar keuze van Opdrachtnemer - worden uitgekeerd in tijd of geld. Het is aan Opdrachtnemer hoe zij dit op een goede wijze en in overeenstemming met de voor haar toepasselijke uitzendcao met haar Flexibele Arbeidskrachten en desgewenst in blok 5 van de loonsomfactor in dit prijzenblad verrekent.</t>
    </r>
    <r>
      <rPr>
        <u/>
        <sz val="8"/>
        <color theme="0" tint="-0.249977111117893"/>
        <rFont val="Verdana"/>
        <family val="2"/>
      </rPr>
      <t xml:space="preserve"> Indien 5 mei in een jaar op een Werkdag valt is dit voor ambtenaren op basis van de ARAR een feestdag. Het aantal feestdagen dat op werkdagen valt, wordt per jaar vastgesteld ten behoeve van de doorberekening in de loonsomfactor. </t>
    </r>
    <r>
      <rPr>
        <sz val="8"/>
        <color theme="0" tint="-0.249977111117893"/>
        <rFont val="Verdana"/>
        <family val="2"/>
      </rPr>
      <t xml:space="preserve">
</t>
    </r>
    <r>
      <rPr>
        <b/>
        <sz val="8"/>
        <color theme="0" tint="-0.249977111117893"/>
        <rFont val="Verdana"/>
        <family val="2"/>
      </rPr>
      <t>In aanvulling hierop:</t>
    </r>
    <r>
      <rPr>
        <sz val="8"/>
        <color theme="0" tint="-0.249977111117893"/>
        <rFont val="Verdana"/>
        <family val="2"/>
      </rPr>
      <t xml:space="preserve">
Kort verzuim/bijzonder verlof is bewust niet in de berekening van het vakantiegeld opgenomen, in overeenstemming met het model kostenopbouw uit de uitzendbranche dat de basis vormt van de in deze aanbesteding gehanteerde kostenopbouw men zoals ook wordt beschreven in de documenten die de brancheorganisaties jaarlijks over de kostenopbouw verspreiden.  Dit is een voor fase A vast bij cao vastgesteld percentage dat los staat van het aantal werkbare dagen. De Aanbestedende dient dit percentage alvast ingevuld, ook al mag hiervoor in fase B en C worden afgeweken. Eventuele extra kosten (anders dan voor de Wieg m.i.v. 1 juli 2020) dient Inschrijver in blok 5 en/of in de bureaumarge op te nemen. 
</t>
    </r>
    <r>
      <rPr>
        <b/>
        <sz val="8"/>
        <color theme="0" tint="-0.249977111117893"/>
        <rFont val="Verdana"/>
        <family val="2"/>
      </rPr>
      <t xml:space="preserve">Wet invoering extra geboorteverlof (Wieg): </t>
    </r>
    <r>
      <rPr>
        <sz val="8"/>
        <color theme="0" tint="-0.249977111117893"/>
        <rFont val="Verdana"/>
        <family val="2"/>
      </rPr>
      <t xml:space="preserve">
Eventuele effecten op de kostprijs vanwege de Wieg m.i.v. 1 januari 2019 dient u in blok 5 van deze loonsomfactor en/of in de bureaumarge te verdisconteren.  
Wat betreft de effecten op de kostprijs vanwege de Wieg met ingang van 
1 juli 2020 zal aanpassing in de loonsomfactor op een later moment plaatsvinden. Indien centraal binnen de uitzendbranche, zoals door de ABU en/of de NBBU, een percentage wordt vastgesteld dan wel geadviseerd, dan zal dit percentage in de eventuele aanpassing worden aangehouden. Indien dit niet zo is dan kan desgewenst het percentage in goed overleg  en na een gedegen onderbouwing van de contractpartner in de tariefstelling voor 2020 aangepast. Dit staat los van de ingangsdatum voor alle uitzendbedrijven van de AMvB nr. 29244 en/of de inwerkingtreding van de Wab. Echter, om de administratieve lasten beheersbaar te houden heeft het de voorkeur de ingangsdatum van tariefswijzigingen vanwege de Wieg zoveel mogelijk met andere aanpassingen te laten samenvallen.</t>
    </r>
  </si>
  <si>
    <t xml:space="preserve">feestdagen
(6 in 2019)
</t>
  </si>
  <si>
    <t>Deze voorziening is voor de inhuurvorm 'Detacheren in fase B of C' niet van toepassing.</t>
  </si>
  <si>
    <r>
      <t xml:space="preserve">De sectorpremies worden elk jaar door het UWV en SZW vastgesteld en gepubliceerd in de Staatscourant. Op de inhuurvorm 'Detacheren in fase B etc.' is in het algemeen de sector 'Zakelijke Dienstverlening/45 van toepassing, doch Inschrijver kan ook kiezen voor een juridische entiteit die is aangesloten bij sector 52. Inschijver dient in de tabel onderaan deze loonsomfactor aan te geven welke juridische entiteit de dienstverlening 'Detacheren in fase B etc.' gaat uitvoeren en in welke sectorgroep (en de groep) dit bedrijf is ingedeeld conform de beschikking. Deze premie dient Inschrijver één op één over te nemen in het invulveld 'premie sectorfonds'. </t>
    </r>
    <r>
      <rPr>
        <b/>
        <sz val="8"/>
        <color theme="0" tint="-0.249977111117893"/>
        <rFont val="Verdana"/>
        <family val="2"/>
      </rPr>
      <t>Dus er mag hierin niets worden verrekend, een lagere of hogere sectorpremie worden opgevoerd, etc.</t>
    </r>
    <r>
      <rPr>
        <sz val="8"/>
        <color theme="0" tint="-0.249977111117893"/>
        <rFont val="Verdana"/>
        <family val="2"/>
      </rPr>
      <t xml:space="preserve">
Opdrachtgever eist inzage in de beschikking van de Belastingdienst om de hoogte van de in de loonsomfactor opgevoerde sectorpremie (juiste sectorindeling) en/of WGA premie(s) te kunnen verifiëren. Zoals in ieder geval na eventuele voorlopige gunning aan Inschrijver, als ook bijvoorbeeld ingeval van een  tariefbijstelling rond januari van elk jaar, met terugwerkende kracht tot 1 januari van datzelfde jaar. Dit geldt overigens ook voor andere premies die op basis van een beschikking van de Belastingdienst worden vastgesteld. 
 </t>
    </r>
  </si>
  <si>
    <r>
      <t>De reservering voor de transitievergoeding voortvloeiend uit de Wet werk en zekerheid (Wwz)</t>
    </r>
    <r>
      <rPr>
        <b/>
        <sz val="8"/>
        <color theme="0" tint="-0.249977111117893"/>
        <rFont val="Verdana"/>
        <family val="2"/>
      </rPr>
      <t xml:space="preserve"> is vast gedurende de gehele looptijd van de Raamovereenkomst, inclusief eventuele verlengingstermijnen.</t>
    </r>
    <r>
      <rPr>
        <sz val="8"/>
        <color theme="0" tint="-0.249977111117893"/>
        <rFont val="Verdana"/>
        <family val="2"/>
      </rPr>
      <t xml:space="preserve"> Uitzondering vormt de omstandigheid dat significante wettelijke wijzigingen wat betreft de transtitievergoeding gedurende de looptijd van de Raamovereenkomst worden doorgevoerd. Opdrachtnemer dient de gevolgen hiervan voor de hoogte van de in de loonsomfactor opgenomen transitievergoeding in dat geval te onderbouwen en aan te tonen.</t>
    </r>
  </si>
  <si>
    <t xml:space="preserve">Loonsomfactor Detacheren (=zonder Uitzendbeding) 
in fase B, C (ABU) of 3, 4 (NBBU) in risicogroep I 
(rekenkundig op vier decimalen achter de komma afgerond)
</t>
  </si>
  <si>
    <r>
      <t xml:space="preserve">De bureaumarge kan gedurende de looptijd van de Raamovereenkomst inclusief eventuele verlengingen </t>
    </r>
    <r>
      <rPr>
        <u/>
        <sz val="10"/>
        <color theme="0" tint="-0.249977111117893"/>
        <rFont val="Verdana"/>
        <family val="2"/>
      </rPr>
      <t>niet</t>
    </r>
    <r>
      <rPr>
        <sz val="10"/>
        <color theme="0" tint="-0.249977111117893"/>
        <rFont val="Verdana"/>
        <family val="2"/>
      </rPr>
      <t xml:space="preserve"> worden aangepast.</t>
    </r>
  </si>
  <si>
    <t xml:space="preserve">Bureaumarge Detacheren (=zonder Uitzendbeding) in fase B, C  (ABU) of 3, 4 (NBBU) in risicogroep I  
</t>
  </si>
  <si>
    <t>Omrekenfactor Detacheren (=zonder Uitzendbeding) in fase B, C (ABU) of 3, 4 (NBBU) in risicogroep I 
(rekenkundig op vier decimalen achter de komma afgerond)</t>
  </si>
  <si>
    <r>
      <rPr>
        <b/>
        <sz val="10"/>
        <color theme="0" tint="-0.249977111117893"/>
        <rFont val="Verdana"/>
        <family val="2"/>
      </rPr>
      <t xml:space="preserve">In te vullen door Inschrijver: 
</t>
    </r>
    <r>
      <rPr>
        <sz val="10"/>
        <color theme="0" tint="-0.249977111117893"/>
        <rFont val="Verdana"/>
        <family val="2"/>
      </rPr>
      <t xml:space="preserve">
</t>
    </r>
    <r>
      <rPr>
        <b/>
        <sz val="10"/>
        <color theme="0" tint="-0.249977111117893"/>
        <rFont val="Verdana"/>
        <family val="2"/>
      </rPr>
      <t xml:space="preserve">Van toepassing zijnde fiscale sectorindeling: </t>
    </r>
    <r>
      <rPr>
        <sz val="10"/>
        <color theme="0" tint="-0.249977111117893"/>
        <rFont val="Verdana"/>
        <family val="2"/>
      </rPr>
      <t xml:space="preserve">45 </t>
    </r>
    <r>
      <rPr>
        <sz val="8"/>
        <color theme="0" tint="-0.249977111117893"/>
        <rFont val="Verdana"/>
        <family val="2"/>
      </rPr>
      <t>(bijv. 45, 'zakelijke dienstverlening')</t>
    </r>
    <r>
      <rPr>
        <sz val="10"/>
        <color theme="0" tint="-0.249977111117893"/>
        <rFont val="Verdana"/>
        <family val="2"/>
      </rPr>
      <t xml:space="preserve">
</t>
    </r>
    <r>
      <rPr>
        <b/>
        <sz val="10"/>
        <color theme="0" tint="-0.249977111117893"/>
        <rFont val="Verdana"/>
        <family val="2"/>
      </rPr>
      <t xml:space="preserve">Bedrijfsentiteit(en) die deze dienstverlening </t>
    </r>
    <r>
      <rPr>
        <b/>
        <u/>
        <sz val="10"/>
        <color theme="0" tint="-0.249977111117893"/>
        <rFont val="Verdana"/>
        <family val="2"/>
      </rPr>
      <t xml:space="preserve">in de hoedanigheid van juridisch werkgever </t>
    </r>
    <r>
      <rPr>
        <b/>
        <sz val="10"/>
        <color theme="0" tint="-0.249977111117893"/>
        <rFont val="Verdana"/>
        <family val="2"/>
      </rPr>
      <t>gaat/gaan uitvoeren:</t>
    </r>
    <r>
      <rPr>
        <sz val="10"/>
        <color theme="0" tint="-0.249977111117893"/>
        <rFont val="Verdana"/>
        <family val="2"/>
      </rPr>
      <t xml:space="preserve">  </t>
    </r>
    <r>
      <rPr>
        <sz val="8"/>
        <color theme="0" tint="-0.249977111117893"/>
        <rFont val="Verdana"/>
        <family val="2"/>
      </rPr>
      <t>(van deze bedrijfsentiteit(en) wordt/worden de relevante beschikkingen van de Belastingdienst door door Categoriemanagement Uitzendkrachten Rijksoverheid geverifieerd, zowel na voorlopige gunning als ook bij elke aanpassing van de loonsomfactor):
Manpower B.V. i.c.m. Manpower  Business Services B.V.</t>
    </r>
  </si>
  <si>
    <t>BIJLAGE 7 - Tab 2d Loonsom- en Omrekenfactor Uitzenden (= met Uitzendbeding) in fase A (ABU) of fase 1, 2 (NBBU), risicogroep II, sectorpremie 52</t>
  </si>
  <si>
    <t xml:space="preserve">Loonsomfactor Uitzenden (= met Uitzendbeding), in fase A (ABU) of  fase 1, 2 (NBBU) in risicogroep II, sectorpremie 52  </t>
  </si>
  <si>
    <t xml:space="preserve">feestdagen
ABU 6//230 = 2,61% in 2019
NBBU 6/231 = 2,60% in 2019 
</t>
  </si>
  <si>
    <t>zw-aanvullend (AZW-premie t.b.v. aanvulling uitkering UWV risicogroep II)
Dit betreft de van toepassing zijnde premie, waarop het gedeelte dat wordt doorberekend aan de Flexibele Arbeidskracht (zie tevens de toelichting in kolom I) in mindering is gebracht. Opdrachtgever behoudt zich het recht voor deze premie steekproefsgewijs te verifiëren.</t>
  </si>
  <si>
    <t>Indien gewenst kan Inschrijver ervoor kiezen het een gedeelte van deze premie door te berekenen aan de werknemer, i.c. de Flexibele Arbeidskracht. In 2019 geldt  hiervoor conform de ABU-cao een maximum van 1,33% en conform de NBBU-cao een maximum van 1,43% in risicogroep I. Indien Inschrijver de Azw premie op 0,0000% stelt, echter wel de doorberekening aan de Flexibele Arbeidskracht van het werknemersdeel in de loonsomfactor wenst te verwerken, dan mag hier conform de ABU-cao maximaal
-1,33% (Inschrijver kan hier ook voor minder dan dit percentage kiezen, bijv.     -0,3000%) worden ingevuld en conform de NBBU-cao  maximaal 1,43% Indien u een hoger percentage dan 0,0000% invult is het niet nodig om hier zichtbaar te maken hoe de eventuele aftrek voor het aan de werknemer doorberekende deel is verwerkt.
Gemiddelde premie AZW (alleen in fase A) in 2019:
Risicogroep II : ABU 3,03% (wg 1,70%, wn max 1,33%), NBBU 2,86% (wg 1,43%, wn max 1,43%)</t>
  </si>
  <si>
    <t>premie sectorfonds IIA, sector 52</t>
  </si>
  <si>
    <t>Loonsomfactor Uitzenden
(= met Uitzendbeding) in fase A (ABU) of fase 1,2 (NBBU), risicogroep II, sectorpremie 52
(rekenkundig op vier decimalen achter de komma afgerond)</t>
  </si>
  <si>
    <t>Bureaumarge Uitzenden in fase A (ABU) of fase 1,2 (NBBU)(= met Uitzendbeding)
risicogroep II, sectorpremie 52</t>
  </si>
  <si>
    <t xml:space="preserve">Omrekenfactor Uitzenden
(= met Uitzendbeding) in fase A (ABU) of fase 1,2 (NBBU), risicogroep II, sectorpremie 52
(rekenkundig op vier decimalen achter de komma afgerond)
</t>
  </si>
  <si>
    <r>
      <rPr>
        <b/>
        <sz val="10"/>
        <color theme="0" tint="-0.249977111117893"/>
        <rFont val="Verdana"/>
        <family val="2"/>
      </rPr>
      <t>In te vullen door Inschrijver:</t>
    </r>
    <r>
      <rPr>
        <sz val="10"/>
        <color theme="0" tint="-0.249977111117893"/>
        <rFont val="Verdana"/>
        <family val="2"/>
      </rPr>
      <t xml:space="preserve">
</t>
    </r>
    <r>
      <rPr>
        <b/>
        <sz val="10"/>
        <color theme="0" tint="-0.249977111117893"/>
        <rFont val="Verdana"/>
        <family val="2"/>
      </rPr>
      <t>Bedrijfsentiteit(en) die deze dienstverlening in de hoedanigheid als juridisch werkgever gaat/gaan uitvoeren:</t>
    </r>
    <r>
      <rPr>
        <sz val="10"/>
        <color theme="0" tint="-0.249977111117893"/>
        <rFont val="Verdana"/>
        <family val="2"/>
      </rPr>
      <t xml:space="preserve"> </t>
    </r>
    <r>
      <rPr>
        <sz val="8"/>
        <color theme="0" tint="-0.249977111117893"/>
        <rFont val="Verdana"/>
        <family val="2"/>
      </rPr>
      <t xml:space="preserve">(van deze bedrijfsentiteit(en) wordt/worden de relevante beschikkingen van de Belastingdienst door Categoriemanagement Uitzendkrachten Rijksoverheid geverifieerd, zowel na voorlopige gunning als ook bij elke aanpassing van de loonsomfactor):
</t>
    </r>
  </si>
  <si>
    <t>BIJLAGE 7 - Tab 2e Loonsom- en Omrekenfactor Detacheren in fase A (ABU) of fase 1, 2 (NBBU) in risicogroep II</t>
  </si>
  <si>
    <t>Loonsomfactor Detacheren (= zonder Uitzendbeding) in fase A (ABU) of  fase 1, 2 (NBBU) in risicogroep II</t>
  </si>
  <si>
    <r>
      <t xml:space="preserve">Deze reserveringen dienen voor de inhuurvorm  'Detacheren in fase A' één op één vanuit de ABU of NBBU-cao afspraken te worden overgenomen en zijn derhalve reeds gedeeltelijk ingevuld. </t>
    </r>
    <r>
      <rPr>
        <u/>
        <sz val="8"/>
        <color theme="0" tint="-0.249977111117893"/>
        <rFont val="Verdana"/>
        <family val="2"/>
      </rPr>
      <t>Voor de ABU geldt dat  een aantal van 25 vakantiedagen (10,87) dient te worden aangehouden. Voor de NBBU-cao is dat 24 vakantiedagen (10,39).</t>
    </r>
    <r>
      <rPr>
        <sz val="8"/>
        <color theme="0" tint="-0.249977111117893"/>
        <rFont val="Verdana"/>
        <family val="2"/>
      </rPr>
      <t xml:space="preserve"> Voor de 'feestdagen' geldt hetzelfde uitgangspunt. 
Uitgangspunt voor de reserveringen in dit blok 2 is de berekening zoals deze in de uitzendbranche gebruikelijk is, dus </t>
    </r>
    <r>
      <rPr>
        <u/>
        <sz val="8"/>
        <color theme="0" tint="-0.249977111117893"/>
        <rFont val="Verdana"/>
        <family val="2"/>
      </rPr>
      <t>zonder</t>
    </r>
    <r>
      <rPr>
        <sz val="8"/>
        <color theme="0" tint="-0.249977111117893"/>
        <rFont val="Verdana"/>
        <family val="2"/>
      </rPr>
      <t xml:space="preserve"> bijv. opleidingsdagen of leegloopkosten. Indien gewenst moeten dit soort kosten in blok 5 van de loonsomfactor worden opgenomen. Conform de inlenersbeloning volgens de ABU of NBBU-cao geldt dat arbeidsduurverkorting - naar keuze van Opdrachtnemer - worden uitgekeerd in tijd of geld. Het is aan Opdrachtnemer hoe zij dit op een goede wijze en in overeenstemming met de voor haar toepasselijke uitzend-cao met haar Flexibele Arbeidskrachten en desgewenst in blok 5 van de loonsomfactor in dit prijzenblad verrekent. </t>
    </r>
    <r>
      <rPr>
        <u/>
        <sz val="8"/>
        <color theme="0" tint="-0.249977111117893"/>
        <rFont val="Verdana"/>
        <family val="2"/>
      </rPr>
      <t xml:space="preserve">Indien 5 mei in een jaar op een Werkdag valt is dit voor ambtenaren op basis van de ARAR een feestdag. Het aantal feestdagen dat op Werkdagen valt, wordt per jaar vastgesteld ten behoeve van de doorberekening in de loonsomfactor voor wat betreft de vakantiedagen en de feestdagen. 
</t>
    </r>
    <r>
      <rPr>
        <sz val="8"/>
        <color theme="0" tint="-0.249977111117893"/>
        <rFont val="Verdana"/>
        <family val="2"/>
      </rPr>
      <t xml:space="preserve">
In aanvulling hierop:
Kort verzuim/bijzonder verlof is bewust niet in de berekening van het vakantiegeld opgenomen, in overeenstemming met het model kostenopbouw uit de uitzendbranche dat de basis vormt van de in deze aanbesteding gehanteerde kostenopbouw en zoals ook wordt beschreven in de documenten die de brancheorganisaties jaarlijks over de kostenopbouw verspreiden.  Dit is een vast bij cao vastgesteld percentage dat los staat van het aantal werkbare dagen. Derhalve heeft Aanbestedende dient dit percentage alvast ingevuld.
</t>
    </r>
    <r>
      <rPr>
        <b/>
        <sz val="8"/>
        <color theme="0" tint="-0.249977111117893"/>
        <rFont val="Verdana"/>
        <family val="2"/>
      </rPr>
      <t xml:space="preserve">
Wet invoering extra geboorteverlof (Wieg): 
</t>
    </r>
    <r>
      <rPr>
        <sz val="8"/>
        <color theme="0" tint="-0.249977111117893"/>
        <rFont val="Verdana"/>
        <family val="2"/>
      </rPr>
      <t xml:space="preserve">Eventuele effecten op de kostprijs vanwege de Wieg m.i.v. 1 januari 2019 dient u in blok 5 van deze loonsomfactor en/of in de bureaumarge te verdisconteren.  
Wat betreft de effecten op de kostprijs vanwege de Wieg met ingang van 
</t>
    </r>
    <r>
      <rPr>
        <b/>
        <sz val="8"/>
        <color theme="0" tint="-0.249977111117893"/>
        <rFont val="Verdana"/>
        <family val="2"/>
      </rPr>
      <t>1 juli 2020</t>
    </r>
    <r>
      <rPr>
        <sz val="8"/>
        <color theme="0" tint="-0.249977111117893"/>
        <rFont val="Verdana"/>
        <family val="2"/>
      </rPr>
      <t xml:space="preserve"> zal aanpassing in de loonsomfactor op een later moment plaatsvinden. Indien centraal binnen de uitzendbranche, zoals door de ABU en/of de NBBU, een percentage wordt vastgesteld dan wel geadviseerd, dan zal dit percentage in de eventuele aanpassing worden aangehouden. Indien dit niet zo is dan kan desgewenst het percentage in goed overleg  en na een gedegen onderbouwing van de contractpartner in de tariefstelling voor 2020 aangepast. Dit staat los van de ingangsdatum voor alle uitzendbedrijven van de AMvB nr. 29244 en/of de inwerkingtreding van de Wab. Echter, om de administratieve lasten beheersbaar te houden heeft het de voorkeur de ingangsdatum van tariefswijzigingen vanwege de Wieg zoveel mogelijk met andere aanpassingen te laten samenvallen.</t>
    </r>
  </si>
  <si>
    <r>
      <t xml:space="preserve">De sectorpremies worden elk jaar door het UWV en SZW vastgesteld en gepubliceerd in de Staatscourant. Op de inhuurvorm 'Detacheren in fase A' is in het algemeen de sector 'Zakelijke Dienstverlening/45 van toepassing, zodat mede het fiscale voordeel van deze inhuurvorm uit de loonsomfactor blijkt. Inschijver dient in de tabel onderaan deze loonsomfactor aan te geven welke juridische entiteit de dienstverlening 'Detacheren in fase A' gaat uitvoeren (althans: indien Inschrijver voor deze inhuurvorm kiest) en in welke sectorgroep (en de groep) dit bedrijf is ingedeeld conform de beschikking. Deze premie dient Inschrijver één op één over te nemen in het invulveld 'premie sectorfonds'. </t>
    </r>
    <r>
      <rPr>
        <b/>
        <sz val="8"/>
        <color theme="0" tint="-0.249977111117893"/>
        <rFont val="Verdana"/>
        <family val="2"/>
      </rPr>
      <t>Dus er mag hierin niets worden verrekend, een lagere of hogere sectorpremie worden opgevoerd, etc.</t>
    </r>
    <r>
      <rPr>
        <sz val="8"/>
        <color theme="0" tint="-0.249977111117893"/>
        <rFont val="Verdana"/>
        <family val="2"/>
      </rPr>
      <t xml:space="preserve">
Opdrachtgever eist inzage in de beschikking van de Belastingdienst om de hoogte van de in de loonsomfactor opgevoerde sectorpremie (juiste sectorindeling) en/of WGA premie(s) te kunnen verifiëren. Zoals in ieder geval na eventuele voorlopige gunning aan Inschrijver, als ook bijvoorbeeld ingeval van een tariefbijstelling rond januari van elk jaar, met terugwerkende kracht tot 1 januari van datzelfde jaar. Dit geldt overigens ook voor andere premies die op basis van een beschikking van de Belastingdienst worden vastgesteld. 
 </t>
    </r>
  </si>
  <si>
    <t xml:space="preserve">Loonsomfactor Detacheren (=zonder Uitzendbeding) in fase A (ABU) of 1, 2 (NBBU) in risicogroep II 
(rekenkundig op vier decimalen achter de komma afgerond)
</t>
  </si>
  <si>
    <t xml:space="preserve">Bureaumarge Detacheren (=zonder Uitzendbeding) 
 in fase A (ABU) of 1, 2 (NBBU) in risicogroep II </t>
  </si>
  <si>
    <t xml:space="preserve">Omrekenfactor Detacheren (=zonder Uitzendbeding) in fase A (ABU) of 1, 2 (NBBU) in risicogroep II 
(rekenkundig op vier decimalen achter de komma afgerond)
 </t>
  </si>
  <si>
    <r>
      <rPr>
        <b/>
        <sz val="10"/>
        <color theme="0" tint="-0.249977111117893"/>
        <rFont val="Verdana"/>
        <family val="2"/>
      </rPr>
      <t xml:space="preserve">In te vullen door Inschrijver:
</t>
    </r>
    <r>
      <rPr>
        <sz val="10"/>
        <color theme="0" tint="-0.249977111117893"/>
        <rFont val="Verdana"/>
        <family val="2"/>
      </rPr>
      <t xml:space="preserve">
</t>
    </r>
    <r>
      <rPr>
        <b/>
        <sz val="10"/>
        <color theme="0" tint="-0.249977111117893"/>
        <rFont val="Verdana"/>
        <family val="2"/>
      </rPr>
      <t>Van toepassing zijnde fiscale sectorindeling: 45</t>
    </r>
    <r>
      <rPr>
        <sz val="10"/>
        <color theme="0" tint="-0.249977111117893"/>
        <rFont val="Verdana"/>
        <family val="2"/>
      </rPr>
      <t xml:space="preserve"> </t>
    </r>
    <r>
      <rPr>
        <sz val="8"/>
        <color theme="0" tint="-0.249977111117893"/>
        <rFont val="Verdana"/>
        <family val="2"/>
      </rPr>
      <t>(in beginsel sector 45, 'Zakelijke dienstverlening')</t>
    </r>
    <r>
      <rPr>
        <sz val="10"/>
        <color theme="0" tint="-0.249977111117893"/>
        <rFont val="Verdana"/>
        <family val="2"/>
      </rPr>
      <t xml:space="preserve">
</t>
    </r>
    <r>
      <rPr>
        <b/>
        <sz val="10"/>
        <color theme="0" tint="-0.249977111117893"/>
        <rFont val="Verdana"/>
        <family val="2"/>
      </rPr>
      <t xml:space="preserve">Bedrijfsentiteit(en) die deze dienstverlening </t>
    </r>
    <r>
      <rPr>
        <b/>
        <u/>
        <sz val="10"/>
        <color theme="0" tint="-0.249977111117893"/>
        <rFont val="Verdana"/>
        <family val="2"/>
      </rPr>
      <t>in de hoedanigheid van juridisch werkgever</t>
    </r>
    <r>
      <rPr>
        <b/>
        <sz val="10"/>
        <color theme="0" tint="-0.249977111117893"/>
        <rFont val="Verdana"/>
        <family val="2"/>
      </rPr>
      <t xml:space="preserve"> gaat/gaan uitvoeren:</t>
    </r>
    <r>
      <rPr>
        <sz val="10"/>
        <color theme="0" tint="-0.249977111117893"/>
        <rFont val="Verdana"/>
        <family val="2"/>
      </rPr>
      <t xml:space="preserve">  </t>
    </r>
    <r>
      <rPr>
        <sz val="8"/>
        <color theme="0" tint="-0.249977111117893"/>
        <rFont val="Verdana"/>
        <family val="2"/>
      </rPr>
      <t>(van deze bedrijfsentiteit(en) wordt/worden de relevante beschikkingen van de Belastingdienst door Categoriemanagement Uitzendkrachten Rijksoverheid geverifieerd, zowel na voorlopige gunning als ook bij elke aanpassing van de loonsomfactor):
Manpower B.V. i.c.m. Manpower  Business Services B.V.</t>
    </r>
  </si>
  <si>
    <t>BIJLAGE 7 - Tab 2f Loonsom- en Omrekenfactor Detacheren  in fase B, C (ABU) of 3, 4 (NBBU) in risicogroep II</t>
  </si>
  <si>
    <t>Loonsomfactor Detacheren (= zonder Uitzendbeding) in fase B, C (ABU) of 3, 4 (NBBU) in risicogroep II</t>
  </si>
  <si>
    <r>
      <t>De reserveringen voor 'vakantiedagen' en 'feestdagen' hoeven voor de inhuurvorm 'Detacheren in fase B, C' niet één op één vanuit de ABU of NBBU-cao afspraken te worden overgenomen. Ze kunnen (theoretisch) licht afwijken naar boven,  naar keuze van Inschrijver. Echter, bij de jaarlijkse aanpasssing zal naar rato ca. hetzelfde wijzigingspercentage van deze percentages van de inhuurvorm 'Uitzenden' en/of 'Detacheren in fase A' worden aangehouden. 
Uitgangspunt voor de reserveringen in dit blok 2 is de berekening zoals deze in de uitzendbranche gebruikelijk is, dus zonder bijv. opleidingsdagen of leegloopkosten. 
Indien gewenst moeten dit soort kosten in blok 5 van de loonsomfactor worden opgenomen. Conform de inlenersbeloning volgens de ABU of NBBU-cao geldt dat arbeidsduurverkorting - naar keuze van Opdrachtnemer - worden uitgekeerd in tijd of geld. Het is aan Opdrachtnemer hoe zij dit op een goede wijze en in overeenstemming met de voor haar toepasselijke uitzendcao met haar Flexibele Arbeidskrachten en desgewenst in blok 5 van de loonsomfactor in dit prijzenblad verrekent.</t>
    </r>
    <r>
      <rPr>
        <u/>
        <sz val="8"/>
        <color theme="0" tint="-0.249977111117893"/>
        <rFont val="Verdana"/>
        <family val="2"/>
      </rPr>
      <t xml:space="preserve"> Indien 5 mei in een jaar op een Werkdag valt is dit voor ambtenaren op basis van de ARAR een feestdag. Het aantal feestdagen dat op werkdagen valt, wordt per jaar vastgesteld ten behoeve van de doorberekening in de loonsomfactor. </t>
    </r>
    <r>
      <rPr>
        <sz val="8"/>
        <color theme="0" tint="-0.249977111117893"/>
        <rFont val="Verdana"/>
        <family val="2"/>
      </rPr>
      <t xml:space="preserve">
In aanvulling hierop:
Kort verzuim/bijzonder verlof is bewust niet in de berekening van het vakantiegeld opgenomen, in overeenstemming met het model kostenopbouw uit de uitzendbranche dat de basis vormt van de in deze aanbesteding gehanteerde kostenopbouw men zoals ook wordt beschreven in de documenten die de brancheorganisaties jaarlijks over de kostenopbouw verspreiden.  Dit is een voor fase A vast bij cao vastgesteld percentage dat los staat van het aantal werkbare dagen. De Aanbestedende dient dit percentage alvast ingevuld, ook al mag hiervoor in fase B en C worden afgeweken. Eventuele extra kosten (anders dan voor de Wieg m.i.v. 1 juli 2020) dient Inschrijver in blok 5 en/of in de bureaumarge op te nemen.
</t>
    </r>
    <r>
      <rPr>
        <b/>
        <sz val="8"/>
        <color theme="0" tint="-0.249977111117893"/>
        <rFont val="Verdana"/>
        <family val="2"/>
      </rPr>
      <t xml:space="preserve">Wet invoering extra geboorteverlof (Wieg): 
</t>
    </r>
    <r>
      <rPr>
        <sz val="8"/>
        <color theme="0" tint="-0.249977111117893"/>
        <rFont val="Verdana"/>
        <family val="2"/>
      </rPr>
      <t xml:space="preserve">Eventuele effecten op de kostprijs vanwege de Wieg m.i.v. 1 januari 2019 dient u in blok 5 van deze loonsomfactor en/of in de bureaumarge te verdisconteren.  
Wat betreft de effecten op de kostprijs vanwege de Wieg met ingang van 
</t>
    </r>
    <r>
      <rPr>
        <b/>
        <sz val="8"/>
        <color theme="0" tint="-0.249977111117893"/>
        <rFont val="Verdana"/>
        <family val="2"/>
      </rPr>
      <t>1 juli 2020</t>
    </r>
    <r>
      <rPr>
        <sz val="8"/>
        <color theme="0" tint="-0.249977111117893"/>
        <rFont val="Verdana"/>
        <family val="2"/>
      </rPr>
      <t xml:space="preserve"> zal aanpassing in de loonsomfactor op een later moment plaatsvinden. Indien centraal binnen de uitzendbranche, zoals door de ABU en/of de NBBU, een percentage wordt vastgesteld dan wel geadviseerd, dan zal dit percentage in de eventuele aanpassing worden aangehouden. Indien dit niet zo is dan kan desgewenst het percentage in goed overleg  en na een gedegen onderbouwing van de contractpartner in de tariefstelling voor 2020 aangepast. Dit staat los van de ingangsdatum voor alle uitzendbedrijven van de AMvB nr. 29244 en/of de inwerkingtreding van de Wab. Echter, om de administratieve lasten beheersbaar te houden heeft het de voorkeur de ingangsdatum van tariefswijzigingen vanwege de Wieg zoveel mogelijk met andere aanpassingen te laten samenvallen.</t>
    </r>
  </si>
  <si>
    <t xml:space="preserve">Loonsomfactor Detacheren (=zonder Uitzendbeding) 
in fase B, C (ABU) of 3, 4 (NBBU) in risicogroep II 
(rekenkundig op vier decimalen achter de komma afgerond)
</t>
  </si>
  <si>
    <t xml:space="preserve">Bureaumarge Detacheren (=zonder Uitzendbeding) in fase B, C (ABU) of 3, 4 (NBBU) in risicogroep II 
</t>
  </si>
  <si>
    <t>Omrekenfactor Detacheren (=zonder Uitzendbeding) in fase B, C (ABU) of 3, 4 (NBBU) in risicogroep II 
(rekenkundig op vier decimalen achter de komma afgerond)</t>
  </si>
  <si>
    <t>BIJLAGE 7 - Tab 3  (Totale) Gewogen gemiddelde Omrekenfactor</t>
  </si>
  <si>
    <t>ALLEEN RELEVANT IN AANBESTEDINGSPROCES</t>
  </si>
  <si>
    <t>* Inschrijver dient in kolom D aan te geven hoe de procentuele verhouding tussen 'Uitzenden' en Detacheren in fase A, etc. is.</t>
  </si>
  <si>
    <t>INVULLEN DOOR INSCHRIJVER</t>
  </si>
  <si>
    <t>GEWOGEN GEMIDDELDE OMREKENFACTOR 
nr. 1</t>
  </si>
  <si>
    <t>Onderscheiden vormen Uitzendovereenkomst</t>
  </si>
  <si>
    <t>Omrekenfactor</t>
  </si>
  <si>
    <t>Verdeling Uitzenden en
Detacheren in fase A (ABU) of fase 1,2 (NBBU)*</t>
  </si>
  <si>
    <t>Weging in gewogen gemiddelde Omrekenfactor nr. 1</t>
  </si>
  <si>
    <t>Verificatie kolom ter 
controle totaal = 100%</t>
  </si>
  <si>
    <t>Omrekenfactoren na
weging onderscheiden vormen Uitzendovereenkomst</t>
  </si>
  <si>
    <t>Gebaseerd op de huidige situatie voordat de Algemene Maatregel van Bestuur (AmvB) nr. 29244 (https://zoek.officielebekendmakingen.nl/stcrt-2017-29244.html) voor alle uitzendbedrijven geldt en/of de Wet arbeidsmarkt in balans ('Wab', nu in behandeling, beoogde ingangsdatum vooralsnog 1 januari 2020) van kracht wordt. Waarbij geldt dat, behoudens enkele wijzigingen zoals voor de transitievergoeding (zie ook de toelichting bij elke premie/reservering etc. in deze bijlage) Opdrachtgever alleen van deze tariefbladen – conform de huidige situatie - gebruik gaat maken indien tijdig blijkt dat de bovengenoemde Wab en/of AMvB nr. 29244 later dan 1 juli 2020 van kracht worden. Een en ander om onnodige administratieve lastenverzwaring voor beide Partijen te beperken.</t>
  </si>
  <si>
    <r>
      <t xml:space="preserve">1: Uitzenden in </t>
    </r>
    <r>
      <rPr>
        <b/>
        <sz val="9"/>
        <color theme="0" tint="-0.34998626667073579"/>
        <rFont val="Verdana"/>
        <family val="2"/>
      </rPr>
      <t>ABU fase A, NBBU 1 en 2, risicogroep I</t>
    </r>
    <r>
      <rPr>
        <sz val="9"/>
        <color theme="0" tint="-0.34998626667073579"/>
        <rFont val="Verdana"/>
        <family val="2"/>
      </rPr>
      <t xml:space="preserve"> (tab 2a)</t>
    </r>
  </si>
  <si>
    <r>
      <t xml:space="preserve">2: Detacheren in </t>
    </r>
    <r>
      <rPr>
        <b/>
        <sz val="9"/>
        <color theme="0" tint="-0.34998626667073579"/>
        <rFont val="Verdana"/>
        <family val="2"/>
      </rPr>
      <t>ABU fase A, NBBU 1 en 2, risicogroep I</t>
    </r>
    <r>
      <rPr>
        <sz val="9"/>
        <color theme="0" tint="-0.34998626667073579"/>
        <rFont val="Verdana"/>
        <family val="2"/>
      </rPr>
      <t xml:space="preserve"> (tab 2b)</t>
    </r>
  </si>
  <si>
    <r>
      <t xml:space="preserve">3: Detacheren in </t>
    </r>
    <r>
      <rPr>
        <b/>
        <sz val="9"/>
        <color theme="0" tint="-0.34998626667073579"/>
        <rFont val="Verdana"/>
        <family val="2"/>
      </rPr>
      <t>ABU</t>
    </r>
    <r>
      <rPr>
        <sz val="9"/>
        <color theme="0" tint="-0.34998626667073579"/>
        <rFont val="Verdana"/>
        <family val="2"/>
      </rPr>
      <t xml:space="preserve"> </t>
    </r>
    <r>
      <rPr>
        <b/>
        <sz val="9"/>
        <color theme="0" tint="-0.34998626667073579"/>
        <rFont val="Verdana"/>
        <family val="2"/>
      </rPr>
      <t xml:space="preserve">fase B, C, NBBU 3, 4 risicogroep I </t>
    </r>
    <r>
      <rPr>
        <sz val="9"/>
        <color theme="0" tint="-0.34998626667073579"/>
        <rFont val="Verdana"/>
        <family val="2"/>
      </rPr>
      <t>(tab 2c)</t>
    </r>
  </si>
  <si>
    <r>
      <t>4: Uitzenden in</t>
    </r>
    <r>
      <rPr>
        <b/>
        <sz val="9"/>
        <color theme="0" tint="-0.34998626667073579"/>
        <rFont val="Verdana"/>
        <family val="2"/>
      </rPr>
      <t xml:space="preserve"> ABU fase A, NBBU 1 en 2, risicogroep II</t>
    </r>
    <r>
      <rPr>
        <sz val="9"/>
        <color theme="0" tint="-0.34998626667073579"/>
        <rFont val="Verdana"/>
        <family val="2"/>
      </rPr>
      <t xml:space="preserve"> (tab 2d)</t>
    </r>
  </si>
  <si>
    <r>
      <t xml:space="preserve">5: Detacheren in </t>
    </r>
    <r>
      <rPr>
        <b/>
        <sz val="9"/>
        <color theme="0" tint="-0.34998626667073579"/>
        <rFont val="Verdana"/>
        <family val="2"/>
      </rPr>
      <t>ABU fase A, NBBU 1 en 2, risicogroep II</t>
    </r>
    <r>
      <rPr>
        <sz val="9"/>
        <color theme="0" tint="-0.34998626667073579"/>
        <rFont val="Verdana"/>
        <family val="2"/>
      </rPr>
      <t xml:space="preserve"> (tab 2e)</t>
    </r>
  </si>
  <si>
    <r>
      <t>6: Detacheren in</t>
    </r>
    <r>
      <rPr>
        <b/>
        <sz val="9"/>
        <color theme="0" tint="-0.34998626667073579"/>
        <rFont val="Verdana"/>
        <family val="2"/>
      </rPr>
      <t xml:space="preserve"> ABU fase B, C  NBBU 3 en 4</t>
    </r>
    <r>
      <rPr>
        <sz val="9"/>
        <color theme="0" tint="-0.34998626667073579"/>
        <rFont val="Verdana"/>
        <family val="2"/>
      </rPr>
      <t xml:space="preserve">, </t>
    </r>
    <r>
      <rPr>
        <b/>
        <sz val="9"/>
        <color theme="0" tint="-0.34998626667073579"/>
        <rFont val="Verdana"/>
        <family val="2"/>
      </rPr>
      <t>risicogroep II</t>
    </r>
    <r>
      <rPr>
        <sz val="9"/>
        <color theme="0" tint="-0.34998626667073579"/>
        <rFont val="Verdana"/>
        <family val="2"/>
      </rPr>
      <t xml:space="preserve"> (tab 2f) </t>
    </r>
  </si>
  <si>
    <t>*Invullen procentuele verdeling door Inschrijver
* Beide percentages (1 en 2) dienen samen 100% te zijn. Dit geldt ook voor de percentages 4 en 5)</t>
  </si>
  <si>
    <t>Totaal ORF 1 en 2 (tabblad 2a en 2b):</t>
  </si>
  <si>
    <t>Gewogen gemiddelde Omrekenfactor nr. 1</t>
  </si>
  <si>
    <t>Afgerond op 4 decimalen
 achter de komma</t>
  </si>
  <si>
    <t>Totaal ORF 4 en 5 (tabblad 2d en 2e):</t>
  </si>
  <si>
    <t>Omrekenfactor Vakantiekrachten in sectorpremie 52 (tabblad 2g)</t>
  </si>
  <si>
    <t>Vakantiekrachten tabblad 2g (telt niet mee in gewogen gemiddelde Omrekenfactor, geldt zowel in de situatie voor als na de Wab en/of de Algemene Maatregel van Bestuur nr. 29244 d.d. 24 mei 2017</t>
  </si>
  <si>
    <t>Deze Omrekenfactor weegt niet mee in de beoordeling van het gunningcriterium 'Prijs.'</t>
  </si>
  <si>
    <r>
      <t xml:space="preserve">Tabblad 2g: Vakantiekrachten in </t>
    </r>
    <r>
      <rPr>
        <b/>
        <sz val="9"/>
        <color theme="0" tint="-0.34998626667073579"/>
        <rFont val="Verdana"/>
        <family val="2"/>
      </rPr>
      <t>ABU fase A, NBBU fase 1 en 2</t>
    </r>
    <r>
      <rPr>
        <sz val="9"/>
        <color theme="0" tint="-0.34998626667073579"/>
        <rFont val="Verdana"/>
        <family val="2"/>
      </rPr>
      <t xml:space="preserve">, </t>
    </r>
    <r>
      <rPr>
        <b/>
        <sz val="9"/>
        <color theme="0" tint="-0.34998626667073579"/>
        <rFont val="Verdana"/>
        <family val="2"/>
      </rPr>
      <t>risicogroep I (eventuele minimale inzet risicogroep II dient in deze Omrekenfactor te worden verdisconteerd),</t>
    </r>
    <r>
      <rPr>
        <sz val="9"/>
        <color theme="0" tint="-0.34998626667073579"/>
        <rFont val="Verdana"/>
        <family val="2"/>
      </rPr>
      <t xml:space="preserve"> sectorpremie 52 (tab 2g)  </t>
    </r>
  </si>
  <si>
    <r>
      <t xml:space="preserve">Deze Omrekenfactor dient </t>
    </r>
    <r>
      <rPr>
        <b/>
        <u/>
        <sz val="9"/>
        <color theme="0" tint="-0.34998626667073579"/>
        <rFont val="Verdana"/>
        <family val="2"/>
      </rPr>
      <t>minimaal 5,0 %</t>
    </r>
    <r>
      <rPr>
        <b/>
        <sz val="9"/>
        <color theme="0" tint="-0.34998626667073579"/>
        <rFont val="Verdana"/>
        <family val="2"/>
      </rPr>
      <t xml:space="preserve"> lager</t>
    </r>
    <r>
      <rPr>
        <sz val="9"/>
        <color theme="0" tint="-0.34998626667073579"/>
        <rFont val="Verdana"/>
        <family val="2"/>
      </rPr>
      <t xml:space="preserve"> te zijn dan de Omrekenfactor die u in tabblad 2a en/of 2b heeft aangeboden. Zie tevens de aan tabblad 2g gestelde voorwaarden in tabblad 0 'Leeswijzer', alsmede hoofdstuk 6 van het Programma van Eisen (bijlage 5).    </t>
    </r>
  </si>
  <si>
    <t>GEWOGEN GEMIDDELDE OMREKENFACTOR 
nr. 2</t>
  </si>
  <si>
    <t xml:space="preserve">Onderscheiden vormen Uitzendovereenkomst </t>
  </si>
  <si>
    <t xml:space="preserve">
Omrekenfactor</t>
  </si>
  <si>
    <t>Weging in gewogen gemiddelde Omrekenfactor nr. 2</t>
  </si>
  <si>
    <t>Gebaseerd op de situatie nadat de Algemene Maatregel van Bestuur (AmvB) nr. 29244 (https://zoek.officielebekendmakingen.nl/stcrt-2017-29244.html) voor alle uitzendbedrijven geldt en/of de Wet arbeidsmarkt in balans ('Wab', nu in behandeling, beoogde ingangsdatum vooralsnog 1 januari 2020) van kracht wordt. Waarbij geldt dat, behoudens eventueel enkele wijzigingen zoals voor de transitievergoeding (zie ook de toelichting bij elke premie/reservering etc. in deze bijlage), Opdrachtgever al bij ingang van de aamovereenkomst (beoogde datum 15 september 2019) van deze tariefbladen – conform de ‘nieuwe’ situatie situatie - gebruik gaat maken indien tijdig blijkt dat de bovengenoemde Wab en/of AMvB nr. 29244 op 1 januari 2020 of uiterlijk op 1 juli 2020 van kracht worden. Een en ander om onnodige administratieve lastenverzwaring voor beide Partijen te beperken.</t>
  </si>
  <si>
    <r>
      <t xml:space="preserve">7: </t>
    </r>
    <r>
      <rPr>
        <b/>
        <sz val="9"/>
        <color theme="0" tint="-0.34998626667073579"/>
        <rFont val="Verdana"/>
        <family val="2"/>
      </rPr>
      <t>Uitzenden (met Uitzendbeding) en/of Detacheren (zonder Uitzendbeding)</t>
    </r>
    <r>
      <rPr>
        <sz val="9"/>
        <color theme="0" tint="-0.34998626667073579"/>
        <rFont val="Verdana"/>
        <family val="2"/>
      </rPr>
      <t xml:space="preserve"> </t>
    </r>
    <r>
      <rPr>
        <b/>
        <sz val="9"/>
        <color theme="0" tint="-0.34998626667073579"/>
        <rFont val="Verdana"/>
        <family val="2"/>
      </rPr>
      <t>in ABU fase A, NBBU fase 1 en 2 en Detacheren (zonder Uitzendbeding) ABU fase B, NBBU fase 3 en 4</t>
    </r>
    <r>
      <rPr>
        <sz val="9"/>
        <color theme="0" tint="-0.34998626667073579"/>
        <rFont val="Verdana"/>
        <family val="2"/>
      </rPr>
      <t>, bij Inschrijving (nog) op basis sector 52,</t>
    </r>
    <r>
      <rPr>
        <b/>
        <sz val="9"/>
        <color theme="0" tint="-0.34998626667073579"/>
        <rFont val="Verdana"/>
        <family val="2"/>
      </rPr>
      <t xml:space="preserve"> risicogroep I </t>
    </r>
    <r>
      <rPr>
        <sz val="9"/>
        <color theme="0" tint="-0.34998626667073579"/>
        <rFont val="Verdana"/>
        <family val="2"/>
      </rPr>
      <t>(tab 2h)</t>
    </r>
  </si>
  <si>
    <r>
      <t xml:space="preserve">8: </t>
    </r>
    <r>
      <rPr>
        <b/>
        <sz val="9"/>
        <color theme="0" tint="-0.34998626667073579"/>
        <rFont val="Verdana"/>
        <family val="2"/>
      </rPr>
      <t>Detacheren (zonder Uitzendbeding) ABU</t>
    </r>
    <r>
      <rPr>
        <sz val="9"/>
        <color theme="0" tint="-0.34998626667073579"/>
        <rFont val="Verdana"/>
        <family val="2"/>
      </rPr>
      <t xml:space="preserve"> </t>
    </r>
    <r>
      <rPr>
        <b/>
        <sz val="9"/>
        <color theme="0" tint="-0.34998626667073579"/>
        <rFont val="Verdana"/>
        <family val="2"/>
      </rPr>
      <t>fase C, NBBU fase 4</t>
    </r>
    <r>
      <rPr>
        <sz val="9"/>
        <color theme="0" tint="-0.34998626667073579"/>
        <rFont val="Verdana"/>
        <family val="2"/>
      </rPr>
      <t xml:space="preserve">, bij Inschrijving (nog) op basis sector 52, </t>
    </r>
    <r>
      <rPr>
        <b/>
        <sz val="9"/>
        <color theme="0" tint="-0.34998626667073579"/>
        <rFont val="Verdana"/>
        <family val="2"/>
      </rPr>
      <t>risicogroep I</t>
    </r>
    <r>
      <rPr>
        <sz val="9"/>
        <color theme="0" tint="-0.34998626667073579"/>
        <rFont val="Verdana"/>
        <family val="2"/>
      </rPr>
      <t xml:space="preserve"> (tab 2i) </t>
    </r>
  </si>
  <si>
    <r>
      <t xml:space="preserve">9: </t>
    </r>
    <r>
      <rPr>
        <b/>
        <sz val="9"/>
        <color theme="0" tint="-0.34998626667073579"/>
        <rFont val="Verdana"/>
        <family val="2"/>
      </rPr>
      <t>Uitzenden (met Uitzendbeding) en/of Detacheren (zonder Uitzendbeding) in ABU fase A, NBBU fase 1 en 2 en Detacheren (zonder uitzendbeding) en</t>
    </r>
    <r>
      <rPr>
        <sz val="9"/>
        <color theme="0" tint="-0.34998626667073579"/>
        <rFont val="Verdana"/>
        <family val="2"/>
      </rPr>
      <t xml:space="preserve"> </t>
    </r>
    <r>
      <rPr>
        <b/>
        <sz val="9"/>
        <color theme="0" tint="-0.34998626667073579"/>
        <rFont val="Verdana"/>
        <family val="2"/>
      </rPr>
      <t>in ABU fase B, NBBU fase 3 en 4,</t>
    </r>
    <r>
      <rPr>
        <sz val="9"/>
        <color theme="0" tint="-0.34998626667073579"/>
        <rFont val="Verdana"/>
        <family val="2"/>
      </rPr>
      <t xml:space="preserve"> bij Inschrijving (nog) op basis sector 52,</t>
    </r>
    <r>
      <rPr>
        <b/>
        <sz val="9"/>
        <color theme="0" tint="-0.34998626667073579"/>
        <rFont val="Verdana"/>
        <family val="2"/>
      </rPr>
      <t xml:space="preserve"> risicogroep II </t>
    </r>
    <r>
      <rPr>
        <sz val="9"/>
        <color theme="0" tint="-0.34998626667073579"/>
        <rFont val="Verdana"/>
        <family val="2"/>
      </rPr>
      <t>(tab 2j)</t>
    </r>
  </si>
  <si>
    <r>
      <t xml:space="preserve">10: </t>
    </r>
    <r>
      <rPr>
        <b/>
        <sz val="9"/>
        <color theme="0" tint="-0.34998626667073579"/>
        <rFont val="Verdana"/>
        <family val="2"/>
      </rPr>
      <t>Detacheren (zonder Uitzendbeding) ABU fase C, NBBU fase 4</t>
    </r>
    <r>
      <rPr>
        <sz val="9"/>
        <color theme="0" tint="-0.34998626667073579"/>
        <rFont val="Verdana"/>
        <family val="2"/>
      </rPr>
      <t xml:space="preserve">, bij Inschrijving (nog) op basis sector 52 , </t>
    </r>
    <r>
      <rPr>
        <b/>
        <sz val="9"/>
        <color theme="0" tint="-0.34998626667073579"/>
        <rFont val="Verdana"/>
        <family val="2"/>
      </rPr>
      <t>risicogroep II</t>
    </r>
    <r>
      <rPr>
        <sz val="9"/>
        <color theme="0" tint="-0.34998626667073579"/>
        <rFont val="Verdana"/>
        <family val="2"/>
      </rPr>
      <t xml:space="preserve"> (tab 2k) </t>
    </r>
  </si>
  <si>
    <t>Gewogen gemiddelde Omrekenfactor nr. 2</t>
  </si>
  <si>
    <t>Weging in beoordeling van gunningcriterium Prijs van de gewogen gemiddelde Omrekenfactoren 
1 en 2</t>
  </si>
  <si>
    <t>Gewogen gemiddelde Omrekenfactoren 1 en 2</t>
  </si>
  <si>
    <t>Weging in uiteindelijke totale gewogen gemiddelde Omrekenfactor 1 en 2</t>
  </si>
  <si>
    <t>Resultaat</t>
  </si>
  <si>
    <t>Gewogen gemiddelde Omrekenfactor 1</t>
  </si>
  <si>
    <t>Gewogen gemiddelde 
Omrekenfactor 2</t>
  </si>
  <si>
    <t>Totale  gewogen gemiddelde Omrekenfactor o.b.v. nr. 1 en 2 als basis voor de uiteindelijke beoordeling van het gunningcriterium Prijs.</t>
  </si>
  <si>
    <t>Formule eindbeoordeling gunningcriterium Prijs:</t>
  </si>
  <si>
    <t>De formule is: 545,4545 x (2,1500 -/- totale gewogen gemiddelde Omrekenfactor) = score in punten</t>
  </si>
  <si>
    <t>Gehanteerde bandbreedte totale gewogen gemiddelde Omrekenfactor t.b.v. beoordeling Prijs: 1,6000 - 2,1500</t>
  </si>
  <si>
    <t>Berekening verschil</t>
  </si>
  <si>
    <t>Eindbeoordeling (score) in punten gunningcriterium Prijs:</t>
  </si>
  <si>
    <t>(het maximaal aantal te behalen punten voor de 'Prijs' is 300)</t>
  </si>
  <si>
    <t>Bij publicatie deze regel verbergen = het werkelijke aantal punten indien lager dan 1,6000 wordt aangeboden.</t>
  </si>
  <si>
    <t>INVULLEN DOOR INSCHRIJVER (Graag attentie: Verder alles volledig ingevuld? Ook de blokken rechts en onderaan de tabbladen? Verschil ORF vakantiekrachten minimaal 5%?</t>
  </si>
  <si>
    <t>Naam:</t>
  </si>
  <si>
    <t>J.B.A. Zwinkels</t>
  </si>
  <si>
    <t>Functie:</t>
  </si>
  <si>
    <t>Algemeen Directeur ManpowerGroup Netherlands</t>
  </si>
  <si>
    <t>Bedrijf:</t>
  </si>
  <si>
    <t>Manpower B.V.</t>
  </si>
  <si>
    <t>Handtekening:</t>
  </si>
  <si>
    <t>Blok 6</t>
  </si>
  <si>
    <t>Weging in gewogen gemiddelde Omrekenfactor</t>
  </si>
  <si>
    <t>(het maximaal aantal te behalen punten voor de 'Prijs' is 250)</t>
  </si>
  <si>
    <t>Kostprijsvariabele</t>
  </si>
  <si>
    <t>Tab</t>
  </si>
  <si>
    <t xml:space="preserve">Toelichting </t>
  </si>
  <si>
    <t>Tabblad toevoegen aan Inschrijving?</t>
  </si>
  <si>
    <t>Omrekenfactoren na
weging onderscheiden inhuurvormen Uitzendovereenkomst</t>
  </si>
  <si>
    <r>
      <t xml:space="preserve">Transitievergoeding 
</t>
    </r>
    <r>
      <rPr>
        <b/>
        <u/>
        <sz val="10"/>
        <rFont val="Verdana"/>
        <family val="2"/>
      </rPr>
      <t>Het maximum percentage is rekenkundig 2,7800%. Hoger aanbieden dan 2,7800% leidt tot uitsluiting van deze aanbestedingsprocedure</t>
    </r>
    <r>
      <rPr>
        <b/>
        <sz val="10"/>
        <rFont val="Verdana"/>
        <family val="2"/>
      </rPr>
      <t xml:space="preserve">. </t>
    </r>
  </si>
  <si>
    <t>scholing</t>
  </si>
  <si>
    <t xml:space="preserve">SFU/sociaal fonds </t>
  </si>
  <si>
    <t>n.v.t.</t>
  </si>
  <si>
    <t>Zvw (zorgverzekeringswet)</t>
  </si>
  <si>
    <t>Zvw(zorgverzekeringswet)</t>
  </si>
  <si>
    <r>
      <rPr>
        <b/>
        <sz val="9"/>
        <color rgb="FF0070C0"/>
        <rFont val="Verdana"/>
        <family val="2"/>
      </rPr>
      <t>Niet-bedrijfsspecifieke kostprijsvariabele</t>
    </r>
    <r>
      <rPr>
        <sz val="10"/>
        <rFont val="Verdana"/>
        <family val="2"/>
      </rPr>
      <t xml:space="preserve">
De inlenersbeloning is bepalend voor o.a. de hoogte van de eindejaarsuitkering. </t>
    </r>
  </si>
  <si>
    <r>
      <rPr>
        <b/>
        <sz val="8"/>
        <color rgb="FF0070C0"/>
        <rFont val="Verdana"/>
        <family val="2"/>
      </rPr>
      <t>Niet-bedrijfsspecifieke kostprijsvariabele</t>
    </r>
    <r>
      <rPr>
        <sz val="8"/>
        <rFont val="Verdana"/>
        <family val="2"/>
      </rPr>
      <t xml:space="preserve">
Deze kostenpost is altijd 100,0000%. De inlenersbeloning is bepalend voor de hoogte van het bruto Uurloon. 
</t>
    </r>
  </si>
  <si>
    <r>
      <rPr>
        <b/>
        <sz val="8"/>
        <color rgb="FF0070C0"/>
        <rFont val="Verdana"/>
        <family val="2"/>
      </rPr>
      <t>Niet-bedrijfsspecifieke kostprijsvariabele</t>
    </r>
    <r>
      <rPr>
        <sz val="8"/>
        <color rgb="FFFF0000"/>
        <rFont val="Verdana"/>
        <family val="2"/>
      </rPr>
      <t xml:space="preserve">
</t>
    </r>
    <r>
      <rPr>
        <sz val="8"/>
        <rFont val="Verdana"/>
        <family val="2"/>
      </rPr>
      <t xml:space="preserve">Dit betreft een conform de ABU- en NBBU-cao vastgesteld percentage. Dit percentage dient hier een-op-een te worden overgenomen en is daarom al ingevuld. Ingeval van wijziging in de ABU- en/of NBBU-cao geldt ook dat het nieuw vastgestelde percentage een-op-een wordt overgenomen. </t>
    </r>
  </si>
  <si>
    <t>Werkhervattingskas - WGA
Dit betreft de van toepassing zijnde premie, waarop het gedeelte dat wordt doorberekend aan de Uitzendkrachten, te weten maximaal 50%, in mindering is gebracht. Zie ook het geel gemarkeerde vak in kolom J/K.</t>
  </si>
  <si>
    <r>
      <t xml:space="preserve">cao Rijk-salarisschaal </t>
    </r>
    <r>
      <rPr>
        <b/>
        <sz val="12"/>
        <rFont val="Verdana"/>
        <family val="2"/>
      </rPr>
      <t>→</t>
    </r>
    <r>
      <rPr>
        <b/>
        <sz val="10"/>
        <rFont val="Verdana"/>
        <family val="2"/>
      </rPr>
      <t xml:space="preserve">
Trede/periodiek </t>
    </r>
    <r>
      <rPr>
        <sz val="14"/>
        <rFont val="Verdana"/>
        <family val="2"/>
      </rPr>
      <t>↓</t>
    </r>
  </si>
  <si>
    <r>
      <t xml:space="preserve">
INVULLEN DOOR INSCHRIJVER (Graag attentie: is alles volledig ingevuld? Ook de blokken </t>
    </r>
    <r>
      <rPr>
        <b/>
        <u/>
        <sz val="10"/>
        <color rgb="FFFF0000"/>
        <rFont val="Verdana"/>
        <family val="2"/>
      </rPr>
      <t>rechts en onderaan</t>
    </r>
    <r>
      <rPr>
        <b/>
        <sz val="10"/>
        <color rgb="FFFF0000"/>
        <rFont val="Verdana"/>
        <family val="2"/>
      </rPr>
      <t xml:space="preserve"> in de tabbladen 2a en 2b?) 
</t>
    </r>
  </si>
  <si>
    <t>Ja (tab 2a en 2b)</t>
  </si>
  <si>
    <r>
      <t xml:space="preserve">De bureaumarge kan gedurende de looptijd van de Raamovereenkomst inclusief verleningen </t>
    </r>
    <r>
      <rPr>
        <u/>
        <sz val="10"/>
        <rFont val="Verdana"/>
        <family val="2"/>
      </rPr>
      <t>niet</t>
    </r>
    <r>
      <rPr>
        <sz val="10"/>
        <rFont val="Verdana"/>
        <family val="2"/>
      </rPr>
      <t xml:space="preserve"> worden aangepast. </t>
    </r>
  </si>
  <si>
    <t>Bureaumarge Uitzenden en/of Detacheren in fase A/fase 1,2.</t>
  </si>
  <si>
    <t>Zw-aanvullend (ZW-A premie t.b.v. aanvulling uitkering UWV in het eerste en tweede ziektejaar, risicopremiegroep 1)</t>
  </si>
  <si>
    <r>
      <t xml:space="preserve">Inschrijver vult uitsluitend informatie in de </t>
    </r>
    <r>
      <rPr>
        <b/>
        <sz val="9"/>
        <rFont val="Verdana"/>
        <family val="2"/>
      </rPr>
      <t>geel</t>
    </r>
    <r>
      <rPr>
        <sz val="9"/>
        <rFont val="Verdana"/>
        <family val="2"/>
      </rPr>
      <t xml:space="preserve"> gemarkeerde invulvelden en de velden die bedoeld zijn voor ondertekening in. Inschrijver mag de overige velden niet wijzigen, tenzij de Aanbestedende dienst anders heeft aangegeven. Wijziging van het format, de lay-out of inhoudelijke aanpassing van overige velden (niet zijnde invulvelden) zonder toestemming van de Aanbestedende dienst kan leiden tot uitsluiting.
De tabbladen in deze bijlage zijn met een wachtwoord beveiligd. Het eventueel ontgrendelen van deze tabbladen, op welke manier dan ook, komt voor rekening en risico van Inschrijver.</t>
    </r>
  </si>
  <si>
    <t>Vakantiegeld</t>
  </si>
  <si>
    <r>
      <t xml:space="preserve">
</t>
    </r>
    <r>
      <rPr>
        <b/>
        <sz val="11"/>
        <rFont val="Verdana"/>
        <family val="2"/>
      </rPr>
      <t xml:space="preserve">Ziektekosten tijdens dienstverband
in deze regel, cel D29, invullen.  </t>
    </r>
    <r>
      <rPr>
        <b/>
        <sz val="10"/>
        <rFont val="Verdana"/>
        <family val="2"/>
      </rPr>
      <t xml:space="preserve">(gekoppeld aan cel H37 in blok 6 als onderdeel van de 
berekeningsgrondslag van de eindejaarsuitkering)
</t>
    </r>
  </si>
  <si>
    <t xml:space="preserve">basis </t>
  </si>
  <si>
    <t>basis + res - kv/bv</t>
  </si>
  <si>
    <t>basis + res</t>
  </si>
  <si>
    <t>basis  + res</t>
  </si>
  <si>
    <t>basis + res + soc.verz.</t>
  </si>
  <si>
    <r>
      <rPr>
        <b/>
        <sz val="10"/>
        <rFont val="Verdana"/>
        <family val="2"/>
      </rPr>
      <t>Loonsomfactor Uitzenden en/of Detacheren in fase A/fase 1,2. 
(</t>
    </r>
    <r>
      <rPr>
        <b/>
        <sz val="9"/>
        <rFont val="Verdana"/>
        <family val="2"/>
      </rPr>
      <t>rekenkundig op vier decimalen achter de komma afgerond)</t>
    </r>
  </si>
  <si>
    <r>
      <rPr>
        <b/>
        <sz val="8"/>
        <color rgb="FF0070C0"/>
        <rFont val="Verdana"/>
        <family val="2"/>
      </rPr>
      <t xml:space="preserve">Bedrijfsspecifieke kostprijsvariabele </t>
    </r>
    <r>
      <rPr>
        <b/>
        <sz val="8"/>
        <color theme="0" tint="-0.499984740745262"/>
        <rFont val="Verdana"/>
        <family val="2"/>
      </rPr>
      <t xml:space="preserve">
</t>
    </r>
    <r>
      <rPr>
        <sz val="8"/>
        <rFont val="Verdana"/>
        <family val="2"/>
      </rPr>
      <t xml:space="preserve">Deze voorziening is voor de inhuurvorm 'Detacheren in fase B of C' op grond van de ABU- en NBBU-cao niet van toepassing. Inschrijver dient hier niets voor in te vullen. </t>
    </r>
  </si>
  <si>
    <r>
      <rPr>
        <b/>
        <sz val="8"/>
        <color rgb="FF0070C0"/>
        <rFont val="Verdana"/>
        <family val="2"/>
      </rPr>
      <t>Niet-bedrijfsspecifieke kostprijsvariabele</t>
    </r>
    <r>
      <rPr>
        <sz val="8"/>
        <rFont val="Verdana"/>
        <family val="2"/>
      </rPr>
      <t xml:space="preserve">
Deze voorziening is voor de inhuurvorm 'Detacheren in fase B of C' op grond van de ABU- en NBBU-cao niet van toepassing. Inschrijver dient hier niets voor in te vullen.  </t>
    </r>
  </si>
  <si>
    <r>
      <rPr>
        <b/>
        <sz val="8"/>
        <color rgb="FF0070C0"/>
        <rFont val="Verdana"/>
        <family val="2"/>
      </rPr>
      <t xml:space="preserve">Niet-bedrijfsspecifieke kostprijsvariabele
</t>
    </r>
    <r>
      <rPr>
        <sz val="8"/>
        <rFont val="Verdana"/>
        <family val="2"/>
      </rPr>
      <t xml:space="preserve">Deze voorziening is voor de inhuurvorm 'Detacheren in fase B of C' op grond van de ABU- en NBBU-cao niet van toepassing. Inschrijver dient hier niets voor in te vullen. </t>
    </r>
  </si>
  <si>
    <r>
      <rPr>
        <b/>
        <sz val="8"/>
        <color rgb="FF0070C0"/>
        <rFont val="Verdana"/>
        <family val="2"/>
      </rPr>
      <t xml:space="preserve">Bedrijfsspecifieke kostprijsvariabele, binnen door het relevante pensioenfonds (zoals StiPP) vastgestelde kaders en waardes.  
</t>
    </r>
    <r>
      <rPr>
        <sz val="8"/>
        <rFont val="Verdana"/>
        <family val="2"/>
      </rPr>
      <t>Het premiepercentage voor pensioen wordt jaarlijks vastgesteld door het pensioenfonds waarbij Opdrachtnemer is aangesloten, zoals het StiPP. Dit geldt ook voor de zogeheten franchise, een nominaal bedrag dat van het gemiddelde pensioengevend uurloon wordt afgetrokken. De hoogte van de franchise is gekoppeld aan het Wml en wordt jaarlijks vastgesteld. Verder wordt er jaarlijks een maximaal pensioengevend uurloon vastgesteld. Deze buiten de invloedssfeer van Opdrachtnemer vastgestelde waardes zijn leidend in de berekening van de in de Loonsomfactor door Inschrijver op te voeren pensioenpremie. Ook de ABU- en NBBU-cao kunnen invloed hebben op de hoogte van de pensioenpremie. Tot slot wordt er rekening gehouden met het gemiddeld pensioengevend uurloon bij de berekening van de pensioenpremie. 
Indien Opdrachtnemer een aanpassing van de pensioenpremie wenst, maakt hij bij Opdrachtgever op grond van een gedegen onderbouwing aannemelijk en verifieerbaar dat een dergelijke aanpassing noodzakelijk en correct is. Eventueel kan bij geschillen het advies en/of een onderzoek van een onafhankelijke derde worden verlangd. Over de kosten daarvan worden alsdan nadere afspraken gemaakt tussen Opdrachtgever en Opdrachtnemer. Opdrachtgever wil - voor zover uiteraard noodzakelijk en van toepassing - vermijden dat laag wordt ingeschreven en vervolgens de premie aanpassing in een nieuw kalenderjaar (fors) wordt verhoogd om de (te) lage Inschrijving in de aanbesteding te corrigeren.</t>
    </r>
    <r>
      <rPr>
        <sz val="8"/>
        <color rgb="FFFF0000"/>
        <rFont val="Verdana"/>
        <family val="2"/>
      </rPr>
      <t xml:space="preserve">
</t>
    </r>
  </si>
  <si>
    <t>LET OP: ook kolommen rechts bij Whk premies (kolom J/K) en helemaal onderaan invullen.</t>
  </si>
  <si>
    <r>
      <t xml:space="preserve">Omrekenfactor ('reguliere ORF') Uitzenden en/of Detacheren in fase A/fase 1,2. 
</t>
    </r>
    <r>
      <rPr>
        <b/>
        <sz val="9"/>
        <rFont val="Verdana"/>
        <family val="2"/>
      </rPr>
      <t>(rekenkundig op vier decimalen achter de komma afgerond)</t>
    </r>
    <r>
      <rPr>
        <b/>
        <sz val="10"/>
        <rFont val="Verdana"/>
        <family val="2"/>
      </rPr>
      <t xml:space="preserve">
</t>
    </r>
  </si>
  <si>
    <t>2a en 2b Loonsomfactor, voorwaarden voor aanpassing</t>
  </si>
  <si>
    <t>2a en 2b
Omrekenfactor</t>
  </si>
  <si>
    <t>2a en 2b
Loonsomfactor, opbouw</t>
  </si>
  <si>
    <t xml:space="preserve">2a en 2b
Loonsomfactor </t>
  </si>
  <si>
    <t xml:space="preserve">Ja (tab 2a en 2b)
</t>
  </si>
  <si>
    <t>2a en 2b
Bureaumarge</t>
  </si>
  <si>
    <t xml:space="preserve">Gewogen gemiddelde Omrekenfactor  </t>
  </si>
  <si>
    <t>Vakantiedagen, feestdagen,  kort/bijzonder verzuim (cel H14, zie cel E37)
+ 
ZW-+PAWW+pensioen+SFU+AOF
+Zwv+AWF+WGA+ZW-Flex+ transitievergoeding + ziektekosten tijdens dienstverband cel D29 (zie cel G37 voor uitkomst optelling tweede deel vanaf PAWW t/m Transitievergoeding)</t>
  </si>
  <si>
    <t>Vakantiedagen, feestdagen,  kort/bijzonder verzuim (cel H14, zie cel E37)
+ PAWW+pensioen+SFU+AOF+
Zwv+AWF+WGA+
ZW-Flex+transitievergoeding + ziektekosten tijdens dienstverband cel D29 (zie cel G37 voor uitkomst optelling tweede deel vanaf PAWW t/m Transitievergoeding)</t>
  </si>
  <si>
    <t>Loonsomfactor Detacheren in in fase B en C / fase 3 en 4.
(rekenkundig op vier decimalen achter de komma afgerond)</t>
  </si>
  <si>
    <t>Bureaumarge Detacheren in fase B en C / fase 3 en 4.</t>
  </si>
  <si>
    <t>Omrekenfactor ('reguliere ORF') Detacheren in fase B en C / fase 3 en 4.
(rekenkundig op vier decimalen achter de komma afgerond)</t>
  </si>
  <si>
    <t>Het Wml bruto uurloon is met ingang van 1 juli 2024 € 13,68 bij een 36-urige werkweek.</t>
  </si>
  <si>
    <t>Eindejaarsuitkering (EJU) (8,3%) + verhoging IKB per 01-07-2024 (0,2%)</t>
  </si>
  <si>
    <t>* Wanneer de toeslag niet structureel is</t>
  </si>
  <si>
    <t>Werkhervattingskas - WGA</t>
  </si>
  <si>
    <t>Werkhervattingskas - ZW-Flex</t>
  </si>
  <si>
    <t xml:space="preserve">Transitievergoeding </t>
  </si>
  <si>
    <t>totaal kostenfactor per fase</t>
  </si>
  <si>
    <t xml:space="preserve">vakantiedagen </t>
  </si>
  <si>
    <t>Administratieve verplichtingen</t>
  </si>
  <si>
    <t>Ziekte tijdens dienstverband (vast gedurende looptijd ROK)</t>
  </si>
  <si>
    <t>3) Kostenfactor t.b.v. eenmalige uitkeringen &amp; bewust belonen</t>
  </si>
  <si>
    <t>Aanvullend</t>
  </si>
  <si>
    <t>Handling fee</t>
  </si>
  <si>
    <t>Handling fee (vastgesteld door 
Opdrachtgever)</t>
  </si>
  <si>
    <r>
      <t xml:space="preserve">1) Kostenfactor t.b.v. niet-structurele bruto vergoedingen en niet-structurele toeslagen 
</t>
    </r>
    <r>
      <rPr>
        <i/>
        <sz val="10"/>
        <rFont val="Verdana"/>
        <family val="2"/>
      </rPr>
      <t>(Waaronder momenteel</t>
    </r>
    <r>
      <rPr>
        <i/>
        <sz val="10"/>
        <color rgb="FF7030A0"/>
        <rFont val="Verdana"/>
        <family val="2"/>
      </rPr>
      <t xml:space="preserve"> </t>
    </r>
    <r>
      <rPr>
        <i/>
        <sz val="10"/>
        <rFont val="Verdana"/>
        <family val="2"/>
      </rPr>
      <t xml:space="preserve">overwerk, onregelmatige dienst*, bereikbaarheids-/beschikbaarheidsdienst (Consignatiedienst)*, bezwarende omstandigheden*, bijzondere werktijden: werktijdverschuiving*, dienstreizen binnenland, verblijfkostenvergoeding dienstreizen binnenland, parkeerkosten, kosten van tolwegen of veerponten, BHV-er*, maaltijd bij overwerk)   </t>
    </r>
  </si>
  <si>
    <r>
      <t xml:space="preserve">2) Kostenfactor t.b.v. structurele bruto vergoedingen en structurele toeslagen
</t>
    </r>
    <r>
      <rPr>
        <i/>
        <sz val="10"/>
        <rFont val="Verdana"/>
        <family val="2"/>
      </rPr>
      <t xml:space="preserve">(Waaronder momenteel onregelmatige dienst, bereikbaarheids-/beschikbaarheidsdienst (Consignatiedienst), bezwarende omstandigheden, bijzondere werktijden: werktijdverschuiving en BHV-er) </t>
    </r>
  </si>
  <si>
    <t xml:space="preserve">(*) Uitgangspunt is de pensioenpremie van StiPP. Indien een aantoonbaar door StiPP gedispenseerd pensioenfonds een andere premie als werkgeversdeel heeft vastgesteld, dan zal de pensioenpremie in de implementatiefase worden aangepast. </t>
  </si>
  <si>
    <t>Fase A of fase 1,2 (ABU/NBBU)</t>
  </si>
  <si>
    <t>Fase B/C fase 3 en 4 (ABU/NBBU)</t>
  </si>
  <si>
    <t xml:space="preserve">2a en 2b
WGA- en ZW-flex premie
</t>
  </si>
  <si>
    <t xml:space="preserve">4 Kostenfactoren
</t>
  </si>
  <si>
    <t xml:space="preserve">Nee (tab 4)
</t>
  </si>
  <si>
    <t xml:space="preserve">Zie o.a. ook paragraaf 5.4 van het Beschrijvend Document en hoofdstuk 10 van het Programma van Eisen </t>
  </si>
  <si>
    <r>
      <t xml:space="preserve">Zie o.a. ook eis 10.23 (onderaan), hoofdstuk 10, Programma van Eisen (bijlage A) en bijlage S BRI/BRO 
</t>
    </r>
    <r>
      <rPr>
        <sz val="9"/>
        <rFont val="Verdana"/>
        <family val="2"/>
      </rPr>
      <t>In tabblad 4 staan drie verschillende kostenfactoren, bedoeld als opslag bij doorberekening aan Deelnemer voor diverse kosten en toelagen die niet zijn opgenomen in de Omrekenfactor. Zie ook bijlage S BRI/BRO. Tijdens de implementatiefase wordt op initiatief van Deelnemer bepaald of zowel kostenfactor 1 als 2 wordt gehanteerd of dat kostenfactor nummer 1 vervalt en hiervoor in de plaats kostenfactor 2 wordt gehanteerd. Indien alleen kostenfactor 2 wordt gehanteerd is dit in het voordeel van Opdrachtnemer. Kostenfactor 3 wordt altijd gehanteerd.</t>
    </r>
    <r>
      <rPr>
        <sz val="9"/>
        <color rgb="FFFF0000"/>
        <rFont val="Verdana"/>
        <family val="2"/>
      </rPr>
      <t xml:space="preserve">
</t>
    </r>
    <r>
      <rPr>
        <b/>
        <sz val="9"/>
        <rFont val="Verdana"/>
        <family val="2"/>
      </rPr>
      <t xml:space="preserve">
</t>
    </r>
    <r>
      <rPr>
        <sz val="9"/>
        <rFont val="Verdana"/>
        <family val="2"/>
      </rPr>
      <t xml:space="preserve">De kostprijsvariabelen die deel uitmaken van de drie onderscheiden kostenfactoren zijn gekoppeld aan de kostprijsvariabelen die in de tabbladen 2a en 2b staan. De kostenfactoren die in tabblad 4 staan maken daarom geen deel uit van de beoordeling ten behoeve van het gunningscriterium ‘Prijs’. Alleen de pensioenpremie wijkt af, omdat in deze kostenfactoren geen aftrek van franchise van toepassing is. 
Het uitgangspunt bij Inschrijving is de pensioenpremie van StiPP. Indien een aantoonbaar door StiPP gedispenseerd pensioenfonds een andere premie als werkgeversdeel heeft vastgesteld, dan zal de pensioenpremie in de implementatiefase worden aangepast. </t>
    </r>
    <r>
      <rPr>
        <sz val="9"/>
        <color theme="8"/>
        <rFont val="Verdana"/>
        <family val="2"/>
      </rPr>
      <t xml:space="preserve">
</t>
    </r>
    <r>
      <rPr>
        <sz val="9"/>
        <rFont val="Verdana"/>
        <family val="2"/>
      </rPr>
      <t xml:space="preserve">
Er is steeds één gemiddelde kostenfactor van toepassing voor zowel fase A/1,2 als fase B,C/3,4. Voor de procentuele verhouding van de Omrekenfactoren voor fase A/1,2 en fase B,C in de gemiddelde kostenfactoren, houden we gedurende de looptijd van de Raamovereenkomst de verdeling tussen fase A/1,2 en fase B,C/3,4 aan zoals vastgesteld in tabblad 3 van deze Tariefstelling. </t>
    </r>
  </si>
  <si>
    <t xml:space="preserve">ERD ZW-Flex?
Ja/nee (s.v.p. aangeven wat van toepassing is)
</t>
  </si>
  <si>
    <t>ERD WGA?
Ja/nee (s.v.p. aangeven wat van toepassing is)
Hoogte WGA premie vóór door- belasting aan Uitzendkracht: XXX % (hier het daadwerkelijke percentage invullen, dus niet bijv. 100%)
Percentage van de WGA premie dat aan Uitzendkracht wordt doorbelast: XXX %</t>
  </si>
  <si>
    <t>ERD WGA?
Ja/nee (s.v.p. aangeven wat van toepassing is)
Hoogte WGA premie vóór door- belasting aan Uitzendkracht: XXX % (hier het daadwerkelijke percentage invullen, dus niet bijv. 100%)
Percentage van de WGA premie dat aan Uitzendkracht wordt doorbelast: XXX%</t>
  </si>
  <si>
    <t>*Dit tabblad is geen onderdeel van de Inschrijving en hoeft niet te worden ingediend. In de implementatieperiode wordt door Deelnemers besloten of alle kostenfactoren van toepassing zijn of enkel nummer 2 en 3. Dat zou in het voordeel van Opdrachtnemer zijn.</t>
  </si>
  <si>
    <t>totaal loonsomfactor</t>
  </si>
  <si>
    <t>Gemiddelde kostenfactor 1*</t>
  </si>
  <si>
    <t>Gemiddelde kostenfactor 2*</t>
  </si>
  <si>
    <t>Gemiddelde kostenfactor 3*</t>
  </si>
  <si>
    <t>De bureaumarge dient altijd hoger dan 1,0000 te zijn. Maximaal 4 decimalen achter de komma invullen.</t>
  </si>
  <si>
    <r>
      <rPr>
        <b/>
        <sz val="8"/>
        <color rgb="FF0070C0"/>
        <rFont val="Verdana"/>
        <family val="2"/>
      </rPr>
      <t xml:space="preserve">Niet-bedrijfsspecifieke kostprijsvariabelen
</t>
    </r>
    <r>
      <rPr>
        <sz val="8"/>
        <rFont val="Verdana"/>
        <family val="2"/>
      </rPr>
      <t xml:space="preserve">Dit betreft conform de ABU- en NBBU-cao jaarlijks vastgesteld percentages. Deze percentages dienen hier een-op-een te worden overgenomen en zijn daarom al ingevuld. Ingeval van wijziging in de ABU- en/of NBBU-cao geldt ook dat de nieuw vastgestelde percentages een-op-een worden overgenomen. 
</t>
    </r>
    <r>
      <rPr>
        <b/>
        <sz val="8"/>
        <color rgb="FF0070C0"/>
        <rFont val="Verdana"/>
        <family val="2"/>
      </rPr>
      <t xml:space="preserve">
Uitzondering </t>
    </r>
    <r>
      <rPr>
        <sz val="8"/>
        <rFont val="Verdana"/>
        <family val="2"/>
      </rPr>
      <t xml:space="preserve">hierop zijn de reserveringen voor vakantie- en feestdagen in de jaren dat Bevrijdingsdag/5 mei wel op een Werkdag valt, maar niet in een lustrumjaar. Net zoals voor de medewerkers van Deelnemer is dit voor Uitzendkrachten in die situatie een vrije dag die wordt doorbetaald. Deze doorbetaling wordt in de reservering voor de vakantie- en feestdagen verwerkt. 
</t>
    </r>
    <r>
      <rPr>
        <b/>
        <sz val="8"/>
        <color rgb="FF0070C0"/>
        <rFont val="Verdana"/>
        <family val="2"/>
      </rPr>
      <t xml:space="preserve">Uitgangspunten:
</t>
    </r>
    <r>
      <rPr>
        <b/>
        <sz val="8"/>
        <rFont val="Verdana"/>
        <family val="2"/>
      </rPr>
      <t xml:space="preserve">- </t>
    </r>
    <r>
      <rPr>
        <sz val="8"/>
        <rFont val="Verdana"/>
        <family val="2"/>
      </rPr>
      <t xml:space="preserve">Voor de reserveringen in dit blok 2 is de berekening </t>
    </r>
    <r>
      <rPr>
        <u/>
        <sz val="8"/>
        <rFont val="Verdana"/>
        <family val="2"/>
      </rPr>
      <t>zonder</t>
    </r>
    <r>
      <rPr>
        <sz val="8"/>
        <rFont val="Verdana"/>
        <family val="2"/>
      </rPr>
      <t xml:space="preserve"> bijvoorbeeld opleidings-, ziekte- of leegloopdagen (m.u.v. 'Wab-leegloopdagen vanwege oproep binnen 4 kalenderdagen voor aanvang Werkzaamheden - zie ook het Programma van Eisen, bijlage A) niet toegestaan. Indien gewenst moeten hieraan gerelateerde voorzieningen in blok 5 en/of de bureaumarge van de loonsomfactor worden verwerkt; 
- Conform de inlenersbeloning volgens de ABU of NBBU-cao geldt dat arbeidsduurverkorting - naar keuze van Opdrachtnemer - wordt uitgekeerd in tijd of geld. Het is aan Opdrachtnemer hoe zij dit op een goede wijze en in overeenstemming met de voor haar toepasselijke uitzendcao met haar Uitzendkrachten verrekent; </t>
    </r>
    <r>
      <rPr>
        <u/>
        <sz val="8"/>
        <rFont val="Verdana"/>
        <family val="2"/>
      </rPr>
      <t xml:space="preserve">
</t>
    </r>
    <r>
      <rPr>
        <sz val="8"/>
        <rFont val="Verdana"/>
        <family val="2"/>
      </rPr>
      <t>- Met de Wieg, WaZo en dergelijke samenhangende voorzieningen moeten indien gewenst in blok 5 en/of de bureaumarge van de loonsomfactor worden verwerkt; 
- Kort verzuim/bijzonder verlof is bewust niet in de berekeningsgrondslag van het vakantiegeld (blok 3) opgenomen, in overeenstemming met het model kostenopbouw uit de uitzendbranche op dit punt. Dit betreft een vast in de ABU- en NBBU-cao vastgesteld percentage dat los staat van het aantal werkbare dagen. Daarom heeft Aanbestedende dienst ook dit percentage alvast ingevuld.</t>
    </r>
    <r>
      <rPr>
        <b/>
        <sz val="8"/>
        <rFont val="Verdana"/>
        <family val="2"/>
      </rPr>
      <t xml:space="preserve">
</t>
    </r>
  </si>
  <si>
    <r>
      <rPr>
        <b/>
        <sz val="8"/>
        <color rgb="FF0070C0"/>
        <rFont val="Verdana"/>
        <family val="2"/>
      </rPr>
      <t xml:space="preserve">Bedrijfsspecifieke kostprijsvariabele, binnen door het relevante pensioenfonds (zoals StiPP) vastgestelde kaders en waardes.  
</t>
    </r>
    <r>
      <rPr>
        <sz val="8"/>
        <rFont val="Verdana"/>
        <family val="2"/>
      </rPr>
      <t>Het premiepercentage voor pensioen wordt jaarlijks vastgesteld door het pensioenfonds waarbij Opdrachtnemer is aangesloten, zoals het StiPP. Dit geldt ook voor de zogeheten franchise, een nominaal bedrag dat van het gemiddelde pensioengevend uurloon wordt afgetrokken. De hoogte van de franchise is gekoppeld aan het Wml en wordt jaarlijks vastgesteld. Verder wordt er jaarlijks een maximaal pensioengevend uurloon vastgesteld. Deze buiten de invloedssfeer van Opdrachtnemer vastgestelde waardes zijn leidend in de berekening van de in de loonsomfactor door Inschrijver op te voeren pensioenpremie. Ook de ABU- en NBBU-cao kunnen invloed hebben op de hoogte van de pensioenpremie. Tot slot wordt er rekening gehouden met het gemiddeld pensioengevend uurloon bij de berekening van de pensioenpremie. 
Indien Opdrachtnemer een aanpassing van de pensioenpremie wenst, maakt hij bij Opdrachtgever op grond van een gedegen onderbouwing aannemelijk en verifieerbaar dat een dergelijke aanpassing noodzakelijk en correct is. Eventueel kan bij geschillen het advies en/of een onderzoek van een onafhankelijke derde worden verlangd. Over de kosten daarvan worden alsdan nadere afspraken gemaakt tussen Opdrachtgever en Opdrachtnemer. Opdrachtgever wil - voor zover uiteraard noodzakelijk en van toepassing - vermijden dat laag wordt ingeschreven en vervolgens de premie aanpassing in een nieuw kalenderjaar (fors) wordt verhoogd om de (te) lage Inschrijving in de aanbesteding te corrigeren.</t>
    </r>
    <r>
      <rPr>
        <sz val="8"/>
        <color rgb="FFFF0000"/>
        <rFont val="Verdana"/>
        <family val="2"/>
      </rPr>
      <t xml:space="preserve">
</t>
    </r>
  </si>
  <si>
    <r>
      <rPr>
        <b/>
        <sz val="8"/>
        <color rgb="FF0070C0"/>
        <rFont val="Verdana"/>
        <family val="2"/>
      </rPr>
      <t>Niet-bedrijfsspecifieke kostprijsvariabele</t>
    </r>
    <r>
      <rPr>
        <sz val="8"/>
        <rFont val="Verdana"/>
        <family val="2"/>
      </rPr>
      <t xml:space="preserve">
Op grond van de ABU- en NBBU-cao is de afdracht van dit percentage in fase A verplicht. 
Het percentage wordt jaarlijks vastgesteld en een-op-een in de loonsomfactor overgenomen. </t>
    </r>
  </si>
  <si>
    <r>
      <rPr>
        <b/>
        <sz val="8"/>
        <color rgb="FF0070C0"/>
        <rFont val="Verdana"/>
        <family val="2"/>
      </rPr>
      <t>Niet-bedrijfsspecifieke kostprijsvariabele(n)</t>
    </r>
    <r>
      <rPr>
        <sz val="8"/>
        <rFont val="Verdana"/>
        <family val="2"/>
      </rPr>
      <t xml:space="preserve">
Dit veld betreft eventuele overige voorzieningen en reserveringen  waar Opdrachtnemer invloed op heeft en die derhalve gedurende de looptijd van de Raamovereenkomst inclusief eventuele verlengingen </t>
    </r>
    <r>
      <rPr>
        <u/>
        <sz val="8"/>
        <rFont val="Verdana"/>
        <family val="2"/>
      </rPr>
      <t>niet mogen worden aangepast</t>
    </r>
    <r>
      <rPr>
        <sz val="8"/>
        <rFont val="Verdana"/>
        <family val="2"/>
      </rPr>
      <t xml:space="preserve">. Inschrijver kan er voor kiezen hier één percentage op te voeren, de percentages in verschillende posten uit te splitsen of bijvoorbeeld de percentages op 0,000% te laten staan en alleen een bureaumarge voor de overige kosten te hanteren. Posten die in blok 1 tot en met 4 zijn opgevoerd mag Inschrijver echter hier niet nogmaals opnemen. Er mag ook niet met de posten tussen de blokken met de in de loonsomfactor worden geschoven. 
</t>
    </r>
    <r>
      <rPr>
        <b/>
        <sz val="8"/>
        <color rgb="FF0070C0"/>
        <rFont val="Verdana"/>
        <family val="2"/>
      </rPr>
      <t>Aandachtspunt: de voorziening voor 'ziektekosten tijdens dienstverband' is gekoppeld aan cel H37 in blok 6 als onderdeel van de berekeningsgrondslag van de eindejaarsuitkering. ZORG ER DAAROM VOOR DAT U DEZE PREMIE IN CEL D29 INVULT, EN NIET BIJVOORBEELD OP EEN ANDERE REGEL IN BLOK 5. HET NIET JUIST INVULLEN IS VOOR REKENING EN RISICO VAN INSCHRIJVER.</t>
    </r>
  </si>
  <si>
    <r>
      <rPr>
        <b/>
        <sz val="8"/>
        <color rgb="FF0070C0"/>
        <rFont val="Verdana"/>
        <family val="2"/>
      </rPr>
      <t xml:space="preserve">Niet-bedrijfsspecifieke kostprijsvariabelen
</t>
    </r>
    <r>
      <rPr>
        <sz val="8"/>
        <rFont val="Verdana"/>
        <family val="2"/>
      </rPr>
      <t xml:space="preserve">Dit betreft  conform de ABU- en NBBU-cao jaarlijks vastgesteld percentages. Deze percentages dienen hier een-op-een te worden overgenomen en zijn daarom al ingevuld. Ingeval van wijziging in de ABU- en/of NBBU-cao geldt ook dat de nieuw vastgestelde percentages een-op-een worden overgenomen. 
</t>
    </r>
    <r>
      <rPr>
        <b/>
        <sz val="8"/>
        <color rgb="FF0070C0"/>
        <rFont val="Verdana"/>
        <family val="2"/>
      </rPr>
      <t xml:space="preserve">
Uitzondering </t>
    </r>
    <r>
      <rPr>
        <sz val="8"/>
        <rFont val="Verdana"/>
        <family val="2"/>
      </rPr>
      <t xml:space="preserve">hierop zijn de reserveringen voor vakantie- en feestdagen in de jaren dat Bevrijdingsdag/5 mei wel op een Werkdag valt, maar niet in een lustrumjaar. Net zoals voor de medewerkers van Deelnemer is dit voor Uitzendkrachten in die situatie een vrije dag die wordt doorbetaald. Deze doorbetaling wordt in de reservering voor de vakantie- en feestdagen verwerkt. 
</t>
    </r>
    <r>
      <rPr>
        <b/>
        <sz val="8"/>
        <color rgb="FF0070C0"/>
        <rFont val="Verdana"/>
        <family val="2"/>
      </rPr>
      <t>Aanvullende uitzondering:</t>
    </r>
    <r>
      <rPr>
        <sz val="8"/>
        <rFont val="Verdana"/>
        <family val="2"/>
      </rPr>
      <t xml:space="preserve"> voor de rerveringen voor 'vakantiedagen','feestdagen' en 'kort verzuim/bijzonder verlof',    mag in fase B/3 en C/4  NIET worden afgeweken van fase A/1,2, hoewel dit conform de ABU-en NBBU-cao theoretisch mogelijk is. Indien Inschrijver extra opslag wenst voor deze reserveringen in fase B en/of C, dan dient dit bij Inschrijving in blok 5 en/of de bureaumarge van de loonsomfactor te worden verwerkt. 
</t>
    </r>
    <r>
      <rPr>
        <b/>
        <sz val="8"/>
        <color rgb="FF0070C0"/>
        <rFont val="Verdana"/>
        <family val="2"/>
      </rPr>
      <t xml:space="preserve">Uitgangspunten:
</t>
    </r>
    <r>
      <rPr>
        <b/>
        <sz val="8"/>
        <rFont val="Verdana"/>
        <family val="2"/>
      </rPr>
      <t xml:space="preserve">- </t>
    </r>
    <r>
      <rPr>
        <sz val="8"/>
        <rFont val="Verdana"/>
        <family val="2"/>
      </rPr>
      <t xml:space="preserve">Voor de reserveringen in dit blok 2 is de berekening </t>
    </r>
    <r>
      <rPr>
        <u/>
        <sz val="8"/>
        <rFont val="Verdana"/>
        <family val="2"/>
      </rPr>
      <t>zonder</t>
    </r>
    <r>
      <rPr>
        <sz val="8"/>
        <rFont val="Verdana"/>
        <family val="2"/>
      </rPr>
      <t xml:space="preserve"> bijvoorbeeld opleidings-, ziekte- of leegloopdagen (m.u.v. 'Wab-leegloopdagen vanwege oproep binnen 4 kalenderdagen voor aanvang Werkzaamheden - zie ook het Programma van Eisen, bijlage A) niet toegestaan. Indien gewenst moeten hieraan gerelateerde voorzieningen in blok 5 en/of de bureaumarge van de loonsomfactor worden verwerkt; 
- Conform de inlenersbeloning volgens de ABU of NBBU-cao geldt dat arbeidsduurverkorting - naar keuze van Opdrachtnemer - wordt uitgekeerd in tijd of geld. Het is aan Opdrachtnemer hoe zij dit op een goede wijze en in overeenstemming met de voor haar toepasselijke uitzendcao met haar Uitzendkrachten verrekent; </t>
    </r>
    <r>
      <rPr>
        <u/>
        <sz val="8"/>
        <rFont val="Verdana"/>
        <family val="2"/>
      </rPr>
      <t xml:space="preserve">
</t>
    </r>
    <r>
      <rPr>
        <sz val="8"/>
        <rFont val="Verdana"/>
        <family val="2"/>
      </rPr>
      <t>- Met de Wieg, WaZo en dergelijke samenhangende voorzieningen moeten indien gewenst in blok 5 en/of de bureaumarge van de loonsomfactor worden verwerkt; 
- Kort verzuim/bijzonder verlof is bewust niet in de berekeningsgrondslag van het vakantiegeld (blok 3) opgenomen, in overeenstemming met het model kostenopbouw uit de uitzendbranche op dit punt. Dit betreft een vast in de ABU- en NBBU-cao vastgesteld percentage dat los staat van het aantal werkbare dagen. Daarom heeft Aanbestedende dienst ook dit percentage alvast ingevuld.</t>
    </r>
    <r>
      <rPr>
        <b/>
        <sz val="8"/>
        <rFont val="Verdana"/>
        <family val="2"/>
      </rPr>
      <t xml:space="preserve">
</t>
    </r>
  </si>
  <si>
    <t>Tariefstelling 2025</t>
  </si>
  <si>
    <r>
      <t xml:space="preserve">Inschrijver hanteert voor de prijsstelling de </t>
    </r>
    <r>
      <rPr>
        <b/>
        <sz val="9"/>
        <rFont val="Verdana"/>
        <family val="2"/>
      </rPr>
      <t xml:space="preserve">voor het jaar 2025 </t>
    </r>
    <r>
      <rPr>
        <sz val="9"/>
        <rFont val="Verdana"/>
        <family val="2"/>
      </rPr>
      <t>vastgestelde wettelijke premies, cao-gerelateerde premies en reserveringen, werkhervattingskaspremies (WGA- en ZW-deel) et cetera als uitgangspunt voor zijn Inschrijving.</t>
    </r>
  </si>
  <si>
    <t>Tariefstelling bij Inschrijving gebaseerd op kostprijsvariabelen van toepassing in 2025</t>
  </si>
  <si>
    <t>Bij publicatie deze regel verbergen = het werkelijke aantal punten indien lager dan 1,9600 wordt aangeboden.</t>
  </si>
  <si>
    <t>Opmerking: schaal 9.0 is nog steeds hoger dan 10.0 zoals ook in de vorige cao Rijk</t>
  </si>
  <si>
    <t>Alle cao Rijk-salarisschalen en tredes zijn met ingang 1 juli 2024 hoger dan het Wml bruto uurloon.</t>
  </si>
  <si>
    <t>1 Uurloon</t>
  </si>
  <si>
    <t>Ja (tab 1)</t>
  </si>
  <si>
    <t>1, 2a en 2b
Opbouw Uurtarief</t>
  </si>
  <si>
    <r>
      <rPr>
        <b/>
        <sz val="9"/>
        <color rgb="FF0070C0"/>
        <rFont val="Verdana"/>
        <family val="2"/>
      </rPr>
      <t xml:space="preserve">Zie o.a. ook eis 10.25, hoofdstuk 10, Programma van Eisen (bijlage A)
</t>
    </r>
    <r>
      <rPr>
        <sz val="9"/>
        <rFont val="Verdana"/>
        <family val="2"/>
      </rPr>
      <t xml:space="preserve">Inschrijver vult in tabblad 2a en 2b van deze Tariefstelling voor elk van de uitgevraagde loonsomfactoren in, </t>
    </r>
    <r>
      <rPr>
        <b/>
        <sz val="9"/>
        <rFont val="Verdana"/>
        <family val="2"/>
      </rPr>
      <t xml:space="preserve">uitgaand van het jaar 2025: </t>
    </r>
    <r>
      <rPr>
        <sz val="9"/>
        <rFont val="Verdana"/>
        <family val="2"/>
      </rPr>
      <t xml:space="preserve">
1. Voor welke werkhervattingskas premies (WGA- en ZW-Flex deel, sector 52) Inschrijver wel of niet eigenrisicodrager (ERD) is op het moment van Inschrijving;
2. Hoogte werkhervattingskas WGA-premie (sector 52) vóór doorbelasting aan de Uitzendkracht;
3. Percentage van de werkhervattingskas WGA-premie (sector 52) dat aan de Uitzendkracht wordt doorbelast;
4. Welke juridische entiteit van Inschrijver in zijn hoedanigheid van juridisch werkgever de Diensten waar de betreffende </t>
    </r>
    <r>
      <rPr>
        <sz val="9"/>
        <color rgb="FF7030A0"/>
        <rFont val="Verdana"/>
        <family val="2"/>
      </rPr>
      <t>l</t>
    </r>
    <r>
      <rPr>
        <sz val="9"/>
        <rFont val="Verdana"/>
        <family val="2"/>
      </rPr>
      <t xml:space="preserve">oonsomfactor betrekking op heeft, zal uitvoeren.
Inschrijver vult hiertoe de daarvoor bestemde geel gemarkeerde velden van tabblad 2a en 2b van dit format Tariefstelling in. </t>
    </r>
    <r>
      <rPr>
        <sz val="9"/>
        <color rgb="FFFF0000"/>
        <rFont val="Verdana"/>
        <family val="2"/>
      </rPr>
      <t xml:space="preserve"> </t>
    </r>
    <r>
      <rPr>
        <sz val="9"/>
        <rFont val="Verdana"/>
        <family val="2"/>
      </rPr>
      <t xml:space="preserve">
Bij Inschrijving dient in de loonsomfactoren 2a en 2b voor de vaststelling van de ZW/WGA-premie premiesector 52 'Uitzendbedrijven' conform de Wab leidend te zijn
Op verzoek van categoriemanagement UZKA toont Inschrijver/Opdrachtnemer aan dat de bij Inschrijving verstrekte informatie correct is door relevante beschikkingen of andere bewijsmiddelen te overleggen. Categoriemanagement UZKA kan een dergelijk verzoek doen in het kader van beoordeling van de Inschrijving op de aanbesteding of op een later moment. Verder zal bij elke aanpassing van de loonsomfactor gedurende de looptijd van de Raamovereenkomst inclusief eventuele verlengingen standaard een dergelijke verificatie plaatsvinden. 
Indien gedurende de looptijd van de Raamovereenkomst, inclusief eventuele verlenging(en) daarvan, zich wijzigingen voordoen omtrent het eigenrisicodragerschap en daarmee gepaard gaande verplichtingen van Opdrachtnemer dan informeert Opdrachtnemer categoriemanagement UZKA hierover. 
</t>
    </r>
  </si>
  <si>
    <t>Bruto uurlonen cao Rijk m.i.v. 1 juli 2024</t>
  </si>
  <si>
    <r>
      <rPr>
        <b/>
        <sz val="10"/>
        <color rgb="FFFF0000"/>
        <rFont val="Verdana"/>
        <family val="2"/>
      </rPr>
      <t xml:space="preserve">In te vullen door Inschrijver: 
</t>
    </r>
    <r>
      <rPr>
        <b/>
        <sz val="10"/>
        <rFont val="Verdana"/>
        <family val="2"/>
      </rPr>
      <t xml:space="preserve">Bedrijfsentiteit(en) die deze dienstverlening in de hoedanigheid van juridisch werkgever gaat/gaan uitvoeren: </t>
    </r>
    <r>
      <rPr>
        <sz val="10"/>
        <rFont val="Verdana"/>
        <family val="2"/>
      </rPr>
      <t xml:space="preserve"> (zo nodig verificatie van deze bedrijfsentiteit(en) door Categoriemanagement Uitzendkrachten en Arbeidsparticipanten Rijksoverheid (CM UZKA), bijvoorbeeld via relevante beschikkingen van de Belastingdienst ingeval van niet-ERD:</t>
    </r>
    <r>
      <rPr>
        <b/>
        <sz val="10"/>
        <rFont val="Verdana"/>
        <family val="2"/>
      </rPr>
      <t xml:space="preserve">
.......................................................</t>
    </r>
  </si>
  <si>
    <r>
      <rPr>
        <b/>
        <sz val="10"/>
        <color rgb="FFFF0000"/>
        <rFont val="Verdana"/>
        <family val="2"/>
      </rPr>
      <t xml:space="preserve">In te vullen door Inschrijver: </t>
    </r>
    <r>
      <rPr>
        <sz val="10"/>
        <rFont val="Verdana"/>
        <family val="2"/>
      </rPr>
      <t xml:space="preserve">
</t>
    </r>
    <r>
      <rPr>
        <b/>
        <sz val="10"/>
        <rFont val="Verdana"/>
        <family val="2"/>
      </rPr>
      <t xml:space="preserve">Bedrijfsentiteit(en) die deze dienstverlening </t>
    </r>
    <r>
      <rPr>
        <b/>
        <u/>
        <sz val="10"/>
        <rFont val="Verdana"/>
        <family val="2"/>
      </rPr>
      <t xml:space="preserve">in de hoedanigheid van juridisch werkgever </t>
    </r>
    <r>
      <rPr>
        <b/>
        <sz val="10"/>
        <rFont val="Verdana"/>
        <family val="2"/>
      </rPr>
      <t>gaat/gaan uitvoeren:</t>
    </r>
    <r>
      <rPr>
        <sz val="10"/>
        <rFont val="Verdana"/>
        <family val="2"/>
      </rPr>
      <t xml:space="preserve">  (zo nodig verificatie van deze bedrijfsentiteit(en) door Categoriemanagement Uitzendkrachten en Arbeidsparticipanten Rijksoverheid (CM UZKA), bijvoorbeeld via relevante beschikkingen van de Belastingdienst ingeval van niet-ERD):
</t>
    </r>
    <r>
      <rPr>
        <b/>
        <sz val="10"/>
        <rFont val="Verdana"/>
        <family val="2"/>
      </rPr>
      <t>....................................................................</t>
    </r>
  </si>
  <si>
    <t xml:space="preserve">Perceel 2
</t>
  </si>
  <si>
    <t>BIJLAGE 5B - Tab 0 Leeswijzer</t>
  </si>
  <si>
    <r>
      <rPr>
        <b/>
        <sz val="9"/>
        <color rgb="FF0070C0"/>
        <rFont val="Verdana"/>
        <family val="2"/>
      </rPr>
      <t>Zie o.a. ook eis 10.20, hoofdstuk 10, Programma van Eisen (bijlage A)</t>
    </r>
    <r>
      <rPr>
        <sz val="9"/>
        <rFont val="Verdana"/>
        <family val="2"/>
      </rPr>
      <t xml:space="preserve">
Deelnemer betaalt een Uurtarief aan Opdrachtnemer voor elk (door een Uitzendkracht gewerkt) uur dat op basis van het bepaalde in de Aanbestedingsstukken in rekening wordt gebracht bij Deelnemer. 
Het Uurtarief is het resultaat van het Uurloon (d.w.z. bruto Uurloon bij Deelnemer uit tabblad 1 Tariefstelling, bijlage 5B) vermenigvuldigd met de van toepassing zijnde Omrekenfactor. De Omrekenfactor is het resultaat van de loonsomfactor vermenigvuldigd met de bureaumarge. 
Dus: 
Uurtarief = Uurloon * Omrekenfactor  
Omrekenfactor = loonsomfactor * bureaumarge
In deze Tariefstelling vult Inschrijver onder andere percentages van componenten van de loonsomfactor en bureaumarge in die hij offreert. Daaruit volgt ook welke Omrekenfactor Inschrijver offreert. 
Het Uurtarief is afhankelijk van de van toepassing zijnde loonsomfactor en bureaumarge en dus Omrekenfactor. In de Tariefstelling wordt het volgende uitgevraagd: 
- Loonsomfactor en bureaumarge en dus Omrekenfactor voor Uitzenden en/of Detacheren in fase A/ 1,2;
- Loonsomfactor en bureaumarge en dus Omrekenfactor voor Detacheren in fase B en C/ 3,4.
De loonsomfactoren, bureaumarges en Omrekenfactoren worden elk uitgedrukt in een getal met maximaal vier decimalen achter de komma, waar van toepassing rekenkundig afgerond op deze vier decimalen. De loonsomfactoren, bureaumarges en Omrekenfactoren zijn altijd hoger dan 1,0000.
</t>
    </r>
  </si>
  <si>
    <t xml:space="preserve">Aanbestedende dienst wijst Inschrijver op de eisen en overige voorwaarden die van toepassing zijn op de Tariefstelling. De eisen staan in het Programma van Eisen (bijlage A, hoofdstuk 10). Ook wijst Inschrijver op paragraaf 5.4 van het Beschrijvend Document en de toelichtingen en instructies in deze bijlage 5B 'Tariefstelling'. In deze bijlage 5B 'Tariefstelling' mag niet worden afgeweken van de eisen zoals weergegeven in het Programma van Eisen en dienen de instructies in de andere relevante Aanbestedingsstukken, zoals ook deze bijlage 5B Tariefstelling, te worden gevolgd. </t>
  </si>
  <si>
    <r>
      <rPr>
        <b/>
        <sz val="9"/>
        <color rgb="FF0070C0"/>
        <rFont val="Verdana"/>
        <family val="2"/>
      </rPr>
      <t>Zie o.a. ook eis 10.2 en 10.4, hoofdstuk 10, Programma van Eisen (bijlage A)</t>
    </r>
    <r>
      <rPr>
        <sz val="9"/>
        <rFont val="Verdana"/>
        <family val="2"/>
      </rPr>
      <t xml:space="preserve">
In tabblad 1 staan de actuele bruto Uurlonen, per salarisschaal en periodiek gebaseerd op de cao Rijk. Het Uurloon voor Uitzendkrachten wordt bepaald door het bruto maandsalaris te delen door 156. In de tabbladen 0, 1 en 4 vult Inschrijver niets in.
Inschrijver dient in de overige tabbladen van deze Tariefstelling de geel gemarkeerde velden in te vullen. </t>
    </r>
  </si>
  <si>
    <r>
      <t xml:space="preserve">
</t>
    </r>
    <r>
      <rPr>
        <b/>
        <sz val="9"/>
        <rFont val="Verdana"/>
        <family val="2"/>
      </rPr>
      <t xml:space="preserve">- De eindejaarsuitkering </t>
    </r>
    <r>
      <rPr>
        <sz val="9"/>
        <rFont val="Verdana"/>
        <family val="2"/>
      </rPr>
      <t xml:space="preserve">
Met ingang van 1 januari 2023 maakt een vaste eindejaarsuitkering deel uit van de inlenersbeloning. Conform de arbeidsvoorwaarden van de cao Rijk is momenteel sprake van een eindejaarsuitkering inclusief per 1 juli 2024 niet langer los te onderscheiden voormalige componenten van IKB ter waarde van 0,20%. Per 1 juli 2024 is het percentage in totaal 8,5%. 
Zie ook bijlage S Bri/Bro. 
Aanbestedende dienst heeft het percentage 8,5000% ingevuld in de Loonsomfactoren in de tabbladen 2a en 2b in de Tariefstelling (bijlage 5B) in een wit, beveiligd veld in kolom D. 
Zie ook de instructies en toelichtingen in deze Tariefstelling (bijlage 5B) en hoofdstuk 10 van het Programma van Eisen (Bijlage A).  
</t>
    </r>
  </si>
  <si>
    <r>
      <rPr>
        <b/>
        <sz val="9"/>
        <rFont val="Verdana"/>
        <family val="2"/>
      </rPr>
      <t xml:space="preserve">Inschrijver dient uitsluitend de gele velden in de tabbladen 2a, 2b en 3 in te vullen, tabblad 3 rechtsgeldig te ondertekenen en als onderdeel van zijn Inschrijving in te dienen. Inschrijver geeft door middel van het invullen van deze tabbladen een gedetailleerd inzicht in de voor de Raamovereenkomst te hanteren Tariefstelling. Inschrijver dient de door hem ingevulde bijlage 5B in zowel in Excel, als – in tabblad 3 rechtsgeldig ondertekend – in PDF (het gehele document behalve tabblad 4, dus niet alleen tabblad 3).  </t>
    </r>
    <r>
      <rPr>
        <sz val="9"/>
        <rFont val="Verdana"/>
        <family val="2"/>
      </rPr>
      <t xml:space="preserve">
De door Inschrijver ingediende Inschrijving, waarvan de Tariefstelling deel uitmaakt, wordt onderdeel van de Raamovereenkomst.
</t>
    </r>
  </si>
  <si>
    <r>
      <rPr>
        <b/>
        <sz val="9"/>
        <color rgb="FF0070C0"/>
        <rFont val="Verdana"/>
        <family val="2"/>
      </rPr>
      <t>Zie o.a. ook eis 10.20 en 10.29, hoofdstuk 10, Programma van Eisen (bijlage A)</t>
    </r>
    <r>
      <rPr>
        <b/>
        <sz val="9"/>
        <rFont val="Verdana"/>
        <family val="2"/>
      </rPr>
      <t xml:space="preserve"> </t>
    </r>
    <r>
      <rPr>
        <sz val="9"/>
        <rFont val="Verdana"/>
        <family val="2"/>
      </rPr>
      <t xml:space="preserve">
In de Tariefstelling (bijlage 5B) zijn</t>
    </r>
    <r>
      <rPr>
        <b/>
        <sz val="9"/>
        <rFont val="Verdana"/>
        <family val="2"/>
      </rPr>
      <t xml:space="preserve"> twee Omrekenfactoren </t>
    </r>
    <r>
      <rPr>
        <sz val="9"/>
        <rFont val="Verdana"/>
        <family val="2"/>
      </rPr>
      <t>gedefinieerd, die resulteren uit de invulling van de loonsomfactor (zie eis 10.21) en bureaumarge</t>
    </r>
    <r>
      <rPr>
        <sz val="9"/>
        <color rgb="FFFF0000"/>
        <rFont val="Verdana"/>
        <family val="2"/>
      </rPr>
      <t xml:space="preserve"> </t>
    </r>
    <r>
      <rPr>
        <sz val="9"/>
        <rFont val="Verdana"/>
        <family val="2"/>
      </rPr>
      <t xml:space="preserve">(eis 10.26) in tabblad 2a en 2b. 
</t>
    </r>
    <r>
      <rPr>
        <b/>
        <sz val="9"/>
        <rFont val="Verdana"/>
        <family val="2"/>
      </rPr>
      <t>Dit betreft de volgende twee Omrekenfactoren:</t>
    </r>
    <r>
      <rPr>
        <sz val="9"/>
        <rFont val="Verdana"/>
        <family val="2"/>
      </rPr>
      <t xml:space="preserve">
- Tabblad 2a: Omrekenfactor voor Uitzenden en/of Detacheren in fase A / 1,2;
- Tabblad 2b: Omrekenfactor voor Detacheren in fase B en C / 3,4.
</t>
    </r>
  </si>
  <si>
    <r>
      <rPr>
        <b/>
        <sz val="9"/>
        <color rgb="FF0070C0"/>
        <rFont val="Verdana"/>
        <family val="2"/>
      </rPr>
      <t>Zie o.a. ook eis 10.21, hoofdstuk 10, Programma van Eisen (bijlage A)</t>
    </r>
    <r>
      <rPr>
        <sz val="9"/>
        <rFont val="Verdana"/>
        <family val="2"/>
      </rPr>
      <t xml:space="preserve">
Inschrijver vult in tabblad 2a en 2b van deze Tariefstelling (bijlage 5B) de volgende </t>
    </r>
    <r>
      <rPr>
        <b/>
        <sz val="9"/>
        <rFont val="Verdana"/>
        <family val="2"/>
      </rPr>
      <t xml:space="preserve">loonsomfactoren in, </t>
    </r>
    <r>
      <rPr>
        <b/>
        <u/>
        <sz val="9"/>
        <rFont val="Verdana"/>
        <family val="2"/>
      </rPr>
      <t>op basis van het prijspeil van 2025</t>
    </r>
    <r>
      <rPr>
        <b/>
        <sz val="9"/>
        <rFont val="Verdana"/>
        <family val="2"/>
      </rPr>
      <t>:</t>
    </r>
    <r>
      <rPr>
        <sz val="9"/>
        <rFont val="Verdana"/>
        <family val="2"/>
      </rPr>
      <t xml:space="preserve"> 
- Tabblad 2a: Loonsomfactor voor Uitzenden en/of Detacheren in fase A/ 1,2;
- Tabblad 2b: Loonsomfactor voor Detacheren in fase B en C/ 3,4. 
Inschrijver vult hiertoe de geel gemarkeerde velden van de bovengenoemde tabbladen 2a en 2b in conform het bepaalde in hoofdstuk 10 van het Programma van Eisen en dit format Tariefstelling (bijlage 5B). Inschrijver mag de wit gemarkeerde velden niet wijzigen. 
Inschrijver dient zich bij de Inschrijving bij het invullen van de loonsomfactor te baseren op inhuur voor functies in risicopremiegroep 1. Desgewenst verdisconteert Inschrijver voor de kans dat incidenteel sprake kan zijn van inhuur voor functies in risicopremiegroep 2, een kostenopslag in blok 5 van de loonsomfactor en/of in de bureaumarge.
Zie voor meer informatie over de scope van de bovengenoemde loonsomfactoren paragraaf 1.8.1 van het Beschrijvend Document. 
</t>
    </r>
  </si>
  <si>
    <r>
      <t xml:space="preserve">Zie o.a. ook eis 10.23 en 10.24, hoofdstuk 10, Programma van Eisen (bijlage A)
</t>
    </r>
    <r>
      <rPr>
        <sz val="9"/>
        <rFont val="Verdana"/>
        <family val="2"/>
      </rPr>
      <t xml:space="preserve">Onder strikte voorwaarden, zowel meer algemeen als ook specifiek, kunnen aanpassingen </t>
    </r>
    <r>
      <rPr>
        <b/>
        <sz val="9"/>
        <rFont val="Verdana"/>
        <family val="2"/>
      </rPr>
      <t>van een aantal (niet-)bedrijfsspecifieke kostprijsvariabelen in de loonsomfactor</t>
    </r>
    <r>
      <rPr>
        <sz val="9"/>
        <rFont val="Verdana"/>
        <family val="2"/>
      </rPr>
      <t xml:space="preserve"> (zie ook eis 10.22) gedurende de looptijd van de Raamovereenkomst inclusief eventuele verlengingen worden doorgevoerd. 
Doorgaans wijzigt een aantal (niet-)bedrijfsspecifieke kostprijsvariabelen per 1 januari van een kalenderjaar. Uiterlijk in de loop van december zijn de meeste premies, verplichte afdrachten en reserveringen definitief vastgesteld. 
De aanpassing van een aantal bedrijfsspecifieke en niet-bedrijfsspecifieke kostprijsvariabelen is niet optioneel. Opdrachtgever beoogt met de opzet van deze Tariefstelling (bijlage 5B) mee te bewegen met de (opgelegde) wijzigingen hierin. Een belangrijke reden hiervoor is dat Inschrijver voor deze kostprijsvariabelen geen risico-opslag in de Tariefstelling hoeft te verdisconteren om op nog niet bekende verhogingen te anticiperen. Opdrachtgever betaalt op haar beurt een zo reëel mogelijke prijs, omdat ook aanpassingen die in lagere kostprijsvariabelen resulteren worden doorgevoerd.
</t>
    </r>
    <r>
      <rPr>
        <b/>
        <sz val="9"/>
        <rFont val="Verdana"/>
        <family val="2"/>
      </rPr>
      <t>Algemene voorwaarden voor wijziging van kostprijsvariabelen die mogen of moeten worden aangepast</t>
    </r>
    <r>
      <rPr>
        <sz val="9"/>
        <rFont val="Verdana"/>
        <family val="2"/>
      </rPr>
      <t xml:space="preserve">
- Wijziging van een aantal (niet-)bedrijfsspecifieke kostprijsvariabelen is alleen mogelijk op basis van een bij categoriemanagement UZKA in te dienen tijdig, 
  duidelijk onderbouwd en verifieerbaar voorstel. Ten behoeve van deze verificatie kan categoriemanagement UZKA indien zij dat noodzakelijk vindt een 
  onafhankelijke derde raadplegen;
- Categoriemanagement UZKA kan ten behoeve van verificatie bewijsmiddelen opvragen, die Opdrachtnemer dient te overleggen. Dit voor zover deze niet
  al meteen bij het indienen van het wijzigingsvoorstel zoals in het vorige punt genoemd worden gevoegd, wat de voorkeur van categoriemanagement 
  UZKA heeft. 
  Voorbeelden van dergelijke bewijsmiddelen zijn een beschikking van de Belastingdienst (bij geen eigenrisicodragerschap), een verzekeringspolis of 
  andersoortige onderbouwing (bij eigenrisicodragerschap) t.b.v. de vaststelling van de werkhervattingskas premies WGA en ZW-Flex. Het kan ook een 
  onderbouwing van de voorgestelde reservering voor de pensioenafdracht betreffen. Opdrachtnemer mag daarbij irrelevante delen weglakken. 
  Categoriemanagement UZKA kan het voorstel tot aanpassing weigeren als deze onvoldoende is onderbouwd of geen correcte informatie bevat; 
- Na verificatie door categoriemanagement UZKA wordt de aanpassing in overleg met Deelnemer (met terugwerkende kracht) doorgevoerd;
- Gewijzigde percentages van (niet-)bedrijfsspecifieke kostprijsvariabelen worden een-op-een in de loonsomfactor overgenomen. Uitzondering hierop zijn
  de reserveringen voor vakantie- en feestdagen in de jaren dat Bevrijdingsdag/5 mei wel op een Werkdag valt, maar niet in een lustrumjaar. Net zoals 
  voor medewerkers van Deelnemer is dit voor Uitzendkrachten in die situatie een vrije dag die wordt doorbetaald. Deze doorbetaling wordt in de   
  reservering voor de vakantie- en feestdagen verwerkt. 
</t>
    </r>
    <r>
      <rPr>
        <b/>
        <sz val="9"/>
        <rFont val="Verdana"/>
        <family val="2"/>
      </rPr>
      <t xml:space="preserve">
Aanvullende specifieke voorwaarden en bijzonderheden </t>
    </r>
    <r>
      <rPr>
        <sz val="9"/>
        <rFont val="Verdana"/>
        <family val="2"/>
      </rPr>
      <t xml:space="preserve">
- In tabblad 0 ‘Leeswijzer’ van de loonsomfactoren in deze Tariefstelling (bijlage 5B) staat aanvullende informatie en een aantal instructies;
- In de tabbladen 2a en 2b staat per onderscheiden kostprijsvariabele in de toelichting in de rechterkolom of het een niet-bedrijfsspecifieke of 
   bedrijfsspecifieke loonsomfactor betreft. Ook worden hier instructies en voorwaarden vermeld die gelden voor de betreffende kostprijsvariabele.  
   Bijvoorbeeld of een (niet-)bedrijfsspecifieke kostprijsvariabele gedurende de looptijd van de Raamovereenkomst, inclusief de verlenging daarvan, mag 
   worden aangepast en zo ja, onder welke voorwaarden dat kan; </t>
    </r>
  </si>
  <si>
    <r>
      <t xml:space="preserve">
- Zie ook eis 10.25 voor de werkhervattingskas premies WGA en ZW-Flex;
- De reservering voor de transitievergoeding mag gedurende de looptijd van de Raamovereenkomst, inclusief de verlenging daarvan, niet worden 
  aangepast. Uitzondering hierop is aanpassing vanwege een wettelijke wijziging waardoor de hoogte van de uit te keren transitievergoeding wijzigt.  
  Opdrachtgever eist dat Opdrachtnemer proactief de transitievergoeding aan de Uitzendkracht uitkeert zodra deze hier recht op heeft; 
- De in blok 5 van de loonsomfactor opgenomen kostprijsvariabelen mogen gedurende de looptijd van de Raamovereenkomst, inclusief de verlenging 
  daarvan, niet worden aangepast;
- </t>
    </r>
    <r>
      <rPr>
        <b/>
        <u/>
        <sz val="9"/>
        <rFont val="Verdana"/>
        <family val="2"/>
      </rPr>
      <t xml:space="preserve">In blok 5, cel D29, dient Inschrijver in ieder geval – indien hij dat wenst – een reservering voor de ziektekosten tijdens dienstverband op te nemen. 
</t>
    </r>
    <r>
      <rPr>
        <b/>
        <sz val="9"/>
        <rFont val="Verdana"/>
        <family val="2"/>
      </rPr>
      <t xml:space="preserve">  </t>
    </r>
    <r>
      <rPr>
        <b/>
        <u/>
        <sz val="9"/>
        <rFont val="Verdana"/>
        <family val="2"/>
      </rPr>
      <t>Deze  reservering is namelijk onderdeel van de berekeningsgrondslag van de eindejaarsuitkering die in blok 6 staat en moet daarom bepaalbaar zijn;</t>
    </r>
    <r>
      <rPr>
        <sz val="9"/>
        <rFont val="Verdana"/>
        <family val="2"/>
      </rPr>
      <t xml:space="preserve">
- Inschrijver dient in zijn Tariefstelling rekening te houden met de kostprijsvariabelen die niet mogen worden aangepast. Aanbestedende dienst wijst er op
  dat strategische Inschrijvingen, waarbij bijvoorbeeld de contractuele kaders op een later moment toch nog worden opgerekt, niet zijn toegestaan. Indien
  Inschrijver toch ervoor kiest met een (te) lage kostprijsvariabele in te schrijven, dan is dit voor zijn eigen rekening en risico. 
</t>
    </r>
    <r>
      <rPr>
        <b/>
        <sz val="9"/>
        <rFont val="Verdana"/>
        <family val="2"/>
      </rPr>
      <t xml:space="preserve">Moment van inwerkingtreding gewijzigde loonsomfactoren (en dus gewijzigde Omrekenfactoren en Uurtarieven) </t>
    </r>
    <r>
      <rPr>
        <sz val="9"/>
        <rFont val="Verdana"/>
        <family val="2"/>
      </rPr>
      <t xml:space="preserve">
Een wijziging in de loonsomfactor (en dus de Omrekenfactor en het Uurtarief) wordt in beginsel altijd van kracht op de maandag die het dichtst bij de ingangsdatum van de doorgevoerde wijziging ligt. Indien de administratieve aanpassingen niet tijdig kunnen worden doorgevoerd, is er sprake van wijziging met terugwerkende kracht waaruit doorgaans een separate verrekening volgt. Zie ook eis 10.23 en 10.27.
</t>
    </r>
    <r>
      <rPr>
        <b/>
        <sz val="9"/>
        <rFont val="Verdana"/>
        <family val="2"/>
      </rPr>
      <t>Voor de volledigheid:</t>
    </r>
    <r>
      <rPr>
        <sz val="9"/>
        <rFont val="Verdana"/>
        <family val="2"/>
      </rPr>
      <t xml:space="preserve"> alle contacten inzake de afstemming van aanpassingen bedoeld in deze eis verlopen via categoriemanagement UZKA en niet via Deelnemer. Pas nadat categoriemanagement UZKA de Deelnemer heeft geadviseerd en geïnformeerd over de overeengekomen Tariefstellingen mag Opdrachtnemer hierover rechtstreeks afstemming hebben met Deelnemer.  
</t>
    </r>
  </si>
  <si>
    <t>BIJLAGE 5B - Tab 1 cao Rijk-salarisschalen en tredes/periodieken</t>
  </si>
  <si>
    <t>BIJLAGE 5B - Tab 3 Gewogen gemiddelde Omrekenfactor</t>
  </si>
  <si>
    <t>BIJLAGE 5B - Tab 4  Kostenfactoren</t>
  </si>
  <si>
    <r>
      <t xml:space="preserve">feestdagen
7 feestdagen/gedeeld door aantal werkbare dagen (229) in 2025.
(maandag 5 mei valt in 2025 in een lustrumjaar)
</t>
    </r>
    <r>
      <rPr>
        <sz val="10"/>
        <color rgb="FFFF0000"/>
        <rFont val="Verdana"/>
        <family val="2"/>
      </rPr>
      <t/>
    </r>
  </si>
  <si>
    <t>vakantiedagen 
25 vakantiedagen/gedeeld door aantal werkbare dagen (229) in 2025.
(maandag 5 mei valt in 2025 in een lustrumjaar)</t>
  </si>
  <si>
    <t>Verhoging IKB per 01-07-2024 (0,2%)</t>
  </si>
  <si>
    <t>basis + res + soc.verz.+ IKB</t>
  </si>
  <si>
    <t xml:space="preserve">basis+res+soc.verz.+ EJU/IKB </t>
  </si>
  <si>
    <t>basis+res+soc.verz.+ EJU/IKB</t>
  </si>
  <si>
    <r>
      <t xml:space="preserve">pensioen </t>
    </r>
    <r>
      <rPr>
        <sz val="10"/>
        <color rgb="FF7030A0"/>
        <rFont val="Verdana"/>
        <family val="2"/>
      </rPr>
      <t>(*)</t>
    </r>
  </si>
  <si>
    <r>
      <t>pensioen</t>
    </r>
    <r>
      <rPr>
        <sz val="10"/>
        <color rgb="FF7030A0"/>
        <rFont val="Verdana"/>
        <family val="2"/>
      </rPr>
      <t xml:space="preserve"> (*)</t>
    </r>
  </si>
  <si>
    <t xml:space="preserve">*Voor de procentuele verhouding van de Omrekenfactoren fase A en fase B/C in het gemiddelde, houden we gedurende de looptijd van de Raamovereenkomst de verdeling zoals vastgesteld in tabblad 3 van de Tariefstelling, bijlage 5B, aan. </t>
  </si>
  <si>
    <t>basis + res + soc. verz.</t>
  </si>
  <si>
    <r>
      <t xml:space="preserve">Bedrijfsspecifieke kostprijsvariabele, maar met een uit de wet te herleiden rekenkundig maximum van 2,7800%. 
</t>
    </r>
    <r>
      <rPr>
        <sz val="8"/>
        <rFont val="Verdana"/>
        <family val="2"/>
      </rPr>
      <t xml:space="preserve">Het percentage voor  de reservering voor de transitievergoeding waarmee hier is ingeschreven, is vast gedurende de looptijd van de Raamovereenkomst, inclusief eventuele verlenging(en). </t>
    </r>
    <r>
      <rPr>
        <b/>
        <sz val="8"/>
        <color rgb="FF0070C0"/>
        <rFont val="Verdana"/>
        <family val="2"/>
      </rPr>
      <t xml:space="preserve">
Uitzondering </t>
    </r>
    <r>
      <rPr>
        <sz val="8"/>
        <rFont val="Verdana"/>
        <family val="2"/>
      </rPr>
      <t>vormt de omstandigheid dat significante wettelijke wijzigingen in de transitievergoeding gedurende de looptijd van de Raamovereenkomst worden doorgevoerd. Bijvoorbeeld wettelijke wijzigingen in de hoogte van transitievergoeding en/of de berekeningswijze.  Deze wijziging dient dan door Inschrijver/ Opdrachtnemer afdoende te worden onderbouwd.</t>
    </r>
  </si>
  <si>
    <t>EA IFA OCW                                        Kenmerk IUC DJI/INEA/SBdJ/2025</t>
  </si>
  <si>
    <t>DUO</t>
  </si>
  <si>
    <r>
      <t xml:space="preserve">Tarieven </t>
    </r>
    <r>
      <rPr>
        <b/>
        <u/>
        <sz val="12"/>
        <color rgb="FF002060"/>
        <rFont val="Verdana"/>
        <family val="2"/>
      </rPr>
      <t>exclusief</t>
    </r>
    <r>
      <rPr>
        <b/>
        <sz val="12"/>
        <color rgb="FF002060"/>
        <rFont val="Verdana"/>
        <family val="2"/>
      </rPr>
      <t xml:space="preserve"> VOG-kosten en </t>
    </r>
    <r>
      <rPr>
        <b/>
        <u/>
        <sz val="12"/>
        <color rgb="FF002060"/>
        <rFont val="Verdana"/>
        <family val="2"/>
      </rPr>
      <t>exclusief</t>
    </r>
    <r>
      <rPr>
        <b/>
        <sz val="12"/>
        <color rgb="FF002060"/>
        <rFont val="Verdana"/>
        <family val="2"/>
      </rPr>
      <t xml:space="preserve"> reiskosten woon-werkverkeer</t>
    </r>
  </si>
  <si>
    <t>1. (tabblad 2a): Uitzenden (met Uitzendbeding) en/of Detacheren (zonder Uitzendbeding) in fase A  / fase 1 en 2 ABU- en NBBU-cao, cao Rijk-salarisschaal 1 t/m 12</t>
  </si>
  <si>
    <t xml:space="preserve">
2. (tabblad 2b): Detacheren (zonder Uitzendbeding) ABU fase B en C / fase 3 en 4 ABU- en NBBU-cao, cao Rijk-salarisschaal 1 t/m 12</t>
  </si>
  <si>
    <t>Onderscheiden Omrekenfactoren per inhuurvorm Uitzendovereenkomst 
cao Rijk- salarisschaal 1 t/m 12</t>
  </si>
  <si>
    <t>De formule is: 1562,5000 x (2,1200 -/- Gewogen gemiddelde Omrekenfactor) = score in punten</t>
  </si>
  <si>
    <t>Gehanteerde bandbreedte Gewogen gemiddelde Omrekenfactor t.b.v. beoordeling Prijs: 2,1200 -1,9600</t>
  </si>
  <si>
    <t>Fase A</t>
  </si>
  <si>
    <t>Fase B/C</t>
  </si>
  <si>
    <t>Loonsomfactor Uitzenden (=met Uitzendbeding) en/of Detacheren (= zonder Uitzendbeding), in fase A of fase 1, 2 (ABU/NBBU) cao Rijk-salarisschaal 1 tot en met 12</t>
  </si>
  <si>
    <t>Loonsomfactor Detacheren (= zonder Uitzendbeding) in fase B en C / fase 3 en 4 (ABU/NBBU) cao Rijk-salarisschaal 1 tot en met 12</t>
  </si>
  <si>
    <r>
      <rPr>
        <b/>
        <sz val="8"/>
        <color rgb="FF0070C0"/>
        <rFont val="Verdana"/>
        <family val="2"/>
      </rPr>
      <t xml:space="preserve">Niet-bedrijfsspecifieke kostprijsvariabele
</t>
    </r>
    <r>
      <rPr>
        <sz val="8"/>
        <rFont val="Verdana"/>
        <family val="2"/>
      </rPr>
      <t>Op grond van de ABU- en NBBU-cao is de PAWW van toepassing. 
De Stichting PAWW (private aanvulling op de WW en WGA) stelt jaarlijks de premie vast. Deze premie wordt een-op-een overgenomen in de loonsomfactor. Voor 2025 geldt een premie van 0,10%.</t>
    </r>
  </si>
  <si>
    <r>
      <rPr>
        <b/>
        <sz val="8"/>
        <color rgb="FF0070C0"/>
        <rFont val="Verdana"/>
        <family val="2"/>
      </rPr>
      <t>Niet-bedrijfsspecifieke kostprijsvariabele</t>
    </r>
    <r>
      <rPr>
        <sz val="8"/>
        <rFont val="Verdana"/>
        <family val="2"/>
      </rPr>
      <t xml:space="preserve">
De Aof inclusief kinderopvang, de Zvw en de Awf betreffen de jaarlijks wettelijk vastgestelde premies, die een-op-een dienen te worden overgenomen in de loonsomfactor. 
Uitgangspunt is steeds de wettelijke premie die in een bepaald kalenderjaar van toepassing is. Voor de AOF en AWf kan er sprake zijn van een gedifferentieerde premie. Daarbij is echter op grond van het wettelijke kader vast te stellen welke wettelijke premie van toepassing is voor een Opdrachtnemer. 
</t>
    </r>
    <r>
      <rPr>
        <strike/>
        <u/>
        <sz val="8"/>
        <color rgb="FFFF0000"/>
        <rFont val="Verdana"/>
        <family val="2"/>
      </rPr>
      <t/>
    </r>
  </si>
  <si>
    <r>
      <t xml:space="preserve">Bedrijfsspecifieke kostprijsvariabele, maar met een uit de wet te herleiden rekenkundig maximum van 2,7800%. 
</t>
    </r>
    <r>
      <rPr>
        <sz val="8"/>
        <rFont val="Verdana"/>
        <family val="2"/>
      </rPr>
      <t xml:space="preserve">Het percentage voor  de reservering voor de transitievergoeding waarmee hier is ingeschreven, is vast gedurende de looptijd van de Raamovereenkomst, inclusief eventuele verlenging(en). </t>
    </r>
    <r>
      <rPr>
        <b/>
        <sz val="8"/>
        <color rgb="FF0070C0"/>
        <rFont val="Verdana"/>
        <family val="2"/>
      </rPr>
      <t xml:space="preserve">
Uitzondering </t>
    </r>
    <r>
      <rPr>
        <sz val="8"/>
        <rFont val="Verdana"/>
        <family val="2"/>
      </rPr>
      <t>vormt de omstandigheid dat significante wettelijke wijzigingen in de transitievergoeding gedurende de looptijd van de Raamovereenkomst worden doorgevoerd. Bijvoorbeeld wettelijke wijzigingen in de hoogte van transitievergoeding en/of de berekeningswijze. Deze wijziging dient dan door Inschrijver/ Opdrachtnemer afdoende te worden onderbouwd.</t>
    </r>
  </si>
  <si>
    <r>
      <rPr>
        <b/>
        <sz val="8"/>
        <color rgb="FF0070C0"/>
        <rFont val="Verdana"/>
        <family val="2"/>
      </rPr>
      <t>Bedrijfsspecifieke kostprijsvariabele</t>
    </r>
    <r>
      <rPr>
        <sz val="8"/>
        <rFont val="Verdana"/>
        <family val="2"/>
      </rPr>
      <t xml:space="preserve">
Inschrijver dient in de hiernaast opgenomen tabel aan te geven of  hij wel of niet een eigenriscodrager (ERD) voor de premie Whk-WGA en de premie ZW-Flex is. 
Ook dient Inschrijver in hiernaast (in kolom J) voor de WGA-Whk premie </t>
    </r>
    <r>
      <rPr>
        <u/>
        <sz val="8"/>
        <rFont val="Verdana"/>
        <family val="2"/>
      </rPr>
      <t>in te vullen wat de volledige premie is en welk deel van de premie wordt doorbelast aan de Uitzendkracht. Doorgaans betreft dit in de uitzendbranche de maximaal toegestane 50%</t>
    </r>
    <r>
      <rPr>
        <sz val="8"/>
        <rFont val="Verdana"/>
        <family val="2"/>
      </rPr>
      <t xml:space="preserve">. Inschrijver dient de juistheid van de premies, alsmede het percentage dat aan de Uitzendkracht wordt doorbelast, desgewenst na gunning en vervolgens tijdens elke tariefsafstemming aan te tonen aan Opdrachtgever.
De Whk premies worden alleen aangepast op basis van een duidelijke en correcte onderbouwing van Opdrachtnemer. Waarbij deze onderbouwing verifieerbaar is door Opdrachtgever of - indien noodzakelijk - door een onafhankelijke derde. Opdrachtgever wil - voor zover uiteraard noodzakelijk en van toepassing - vermijden dat laag wordt ingeschreven en vervolgens de premie aanpassing in een nieuw kalenderjaar fors is om de (te) lage Inschrijving in de aanbesteding te corrigeren.
Indien Inschrijver geen eigenrisicodrager voor één of beide Whk premies is, dan zullen de desbetreffende Whk-premies via inzage in de juiste beschikking van de Belastingdienst worden geverifieerd. Daarbij mag niet-relevante informatie worden weggelakt. Tijdens elke tariefsafstemming (of bij uitzondering op een ander gerechtvaardigd moment) kan door Opdrachtgever worden gevraagd - al dan niet door tussenkomst van een onafhankelijke derde - om bewijsstukken te overleggen ten aanzien van de in de loonsomfactor opgevoerde Whk-premies die op basis van ERD of deelname aan het publieke stelsel (niet-ERD) door Inschrijver zijn bepaald. 
Ook indien uit de bewijsmiddelen en/of onderbouwing blijkt dat een of beide premies zijn gedaald, wordt het lagere percentage in de loonsomfactor overgenomen. 
Er wordt bij de verificatie van deze premies door Opdrachtnemer ook kennis genomen van bijvoorbeeld de voor elk opvolgend kalenderjaar gepubliceerde informatie over de gedifferentieerde premies WGA en ZW-Flex en de Premiewijzer van het UWV. </t>
    </r>
  </si>
  <si>
    <r>
      <rPr>
        <b/>
        <sz val="8"/>
        <color rgb="FF0070C0"/>
        <rFont val="Verdana"/>
        <family val="2"/>
      </rPr>
      <t>Bedrijfsspecifieke kostprijsvariabele</t>
    </r>
    <r>
      <rPr>
        <sz val="8"/>
        <rFont val="Verdana"/>
        <family val="2"/>
      </rPr>
      <t xml:space="preserve">
Inschrijver dient in de hiernaast opgenomen tabel aan te geven of  hij wel of niet een eigenriscodrager (ERD) voor de premie Whk-WGA en de premie ZW-Flex is. 
Ook dient Inschrijver in hiernaast (in kolom J) voor de WGA-Whk premie </t>
    </r>
    <r>
      <rPr>
        <u/>
        <sz val="8"/>
        <rFont val="Verdana"/>
        <family val="2"/>
      </rPr>
      <t>in te vullen wat de volledige premie is en welk deel van de premie wordt doorbelast aan de Uitzendkracht. Doorgaans betreft dit in de uitzendbranche de maximaal toegestane 50%</t>
    </r>
    <r>
      <rPr>
        <sz val="8"/>
        <rFont val="Verdana"/>
        <family val="2"/>
      </rPr>
      <t xml:space="preserve">. Inschrijver dient de juistheid van de premies, alsmede het percentage dat aan de Uitzendkracht wordt doorbelast, desgewenst na gunning en vervolgens tijdens elke tariefsafstemming aan te tonen aan Opdrachtgever.
De Whk premies worden alleen aangepast op basis van een duidelijke en correcte onderbouwing van Opdrachtnemer. Waarbij deze onderbouwing verifieerbaar is door Opdrachtgever of - indien noodzakelijk - door een onafhankelijke derde. Opdrachtgever wil - voor zover uiteraard noodzakelijk en van toepassing - vermijden dat laag wordt ingeschreven en vervolgens de premie aanpassing in een nieuw kalenderjaar fors is om de (te) lage Inschrijving in de aanbesteding te corrigeren.
Indien Inschrijver geen eigenrisicodrager voor één of beide Whk premies is, dan zullen de desbetreffende Whk-premies via inzage in de juiste beschikking van de Belastingdienst worden geverifieerd. Daarbij mag niet-relevante informatie worden weggelakt. Tijdens elke tariefsafstemming (of bij uitzondering op een ander gerechtvaardigd moment) kan door Opdrachtgever worden gevraagd - al dan niet door tussenkomst van een onafhankelijke derde - om bewijsstukken te overleggen ten aanzien van de in de loonsomfactor opgevoerde Whk-premies die op basis van ERD of deelname aan het publieke stelsel (niet-ERD) door Inschrijver zijn bepaald. 
Ook indien uit de bewijsmiddelen en/of onderbouwing blijkt dat een of beide premies zijn gedaald, wordt het lagere percentage in de Loonsomfactor overgenomen. 
Er wordt bij de verificatie van deze premies door Opdrachtnemer ook kennis genomen van bijvoorbeeld de voor elk opvolgend kalenderjaar gepubliceerde informatie over de gedifferentieerde premies WGA en ZW-Flex en de Premiewijzer van het UWV. </t>
    </r>
  </si>
  <si>
    <r>
      <rPr>
        <b/>
        <sz val="8"/>
        <color rgb="FF0070C0"/>
        <rFont val="Verdana"/>
        <family val="2"/>
      </rPr>
      <t xml:space="preserve">Bedrijfsspecifieke kostprijsvariabele, binnen door de toepasselijke uitzendcao ABU en NBBU gestelde kaders en jaarlijks vastgestelde maximale waardes.  
</t>
    </r>
    <r>
      <rPr>
        <sz val="8"/>
        <rFont val="Verdana"/>
        <family val="2"/>
      </rPr>
      <t xml:space="preserve">De maximale hoogte van de ZW-A premie wordt per risicopremiegroep jaarlijks door de ABU en NBBU vastgesteld. Dat betekent voor deze Tariefstelling dat de door Inschrijver ingevulde premie niet hoger mag zijn dan de voor 2025 door de ABU en NBBU vastgestelde maximale premie voor risciopremiegroep 1 (2,20% RG-1 </t>
    </r>
    <r>
      <rPr>
        <sz val="8"/>
        <color theme="0" tint="-0.499984740745262"/>
        <rFont val="Verdana"/>
        <family val="2"/>
      </rPr>
      <t>en RG-2 3,96%</t>
    </r>
    <r>
      <rPr>
        <sz val="8"/>
        <rFont val="Verdana"/>
        <family val="2"/>
      </rPr>
      <t xml:space="preserve">)
Indien gewenst kan Inschrijver ervoor kiezen het een gedeelte van deze premie door te berekenen aan de Uitzendkracht. In dat geval wordt deze inhouding een-op-een van de hier door Inschrijver in te vullen premie afgetrokken. 
In 2025 geldt conform de ABU en NBBU-cao de volgende maximale inhouding door Opdrachtnemer op het loon van de Uitzendkracht:
risicopremiegroep 1: 0,30%.
</t>
    </r>
    <r>
      <rPr>
        <sz val="8"/>
        <color theme="0" tint="-0.499984740745262"/>
        <rFont val="Verdana"/>
        <family val="2"/>
      </rPr>
      <t xml:space="preserve">Risicopremiegroep 2: 0,70%   </t>
    </r>
  </si>
  <si>
    <t>Op grond van de ABU- en NBBU-cao is de afdracht van dit percentage in fase A/1,2 verplicht. 
Het door de SFU in een lopend jaar vastgestelde percentage is leidend bij de vaststelling voor het opvolgende kalenderjaar, indien in de derde week van december de premie voor het opvolgende jaar nog niet bekend is gemaakt. Voorbeeld: in een dergelijke situatie bij de vaststelling van de tariefstelling voor 2026 in december 2025 geldt het percentage zoals dat eind december 2024 of in de loop van 2025 door de SFU is vastgesteld. 
Dit percentage wordt een-op-een in de loonsomfactor overgenomen. De SFU-reservering voor kalenderjaar 2025 is 0,20%.</t>
  </si>
  <si>
    <t>BIJLAGE 5B - Tab 2a Uitzenden (met Uitzendbeding) en/of Detacheren (=zonder Uitzendbeding ) in fase A of fase 1,2 (ABU/NBBU) in cao Rijk-salarisschaal 1 tot en met 12</t>
  </si>
  <si>
    <r>
      <rPr>
        <b/>
        <sz val="9"/>
        <color rgb="FF0070C0"/>
        <rFont val="Verdana"/>
        <family val="2"/>
      </rPr>
      <t>Zie o.a. ook eis 10.22, hoofdstuk 10, Programma van Eisen (bijlage A)</t>
    </r>
    <r>
      <rPr>
        <sz val="9"/>
        <rFont val="Verdana"/>
        <family val="2"/>
      </rPr>
      <t xml:space="preserve">
De loonsomfactor bestaat uit diverse kostprijsvariabelen, die bij elkaar opgeteld resulteren in de geoffreerde kostprijs van Opdrachtnemer.  
Elke loonsomfactor in de tabbladen 2a en 2b van de Tariefstelling (bijlage 5B) bestaat uit zes blokken, waarover de looncomponenten zijn verdeeld:
Blok 1: Basis (Uurloon, conform het toepasselijke bruto uurloon van Deelnemer);
Blok 2: Reserveringen; 
Blok 3: Vakantiegeld;
Blok 4: Werkgeverslasten, waaronder pensioenafdracht, sociale verzekeringspremies, cao-gerelateerde premies en werkhervattingskaspremies;  
Blok 5: Administratieve verplichtingen;
Blok 6: Eindejaarsuitkering + verhoging IKB per 01-07-2024.
</t>
    </r>
    <r>
      <rPr>
        <b/>
        <sz val="9"/>
        <rFont val="Verdana"/>
        <family val="2"/>
      </rPr>
      <t>Op hoofdlijnen betreft het de volgende kostprijsvariabelen:</t>
    </r>
    <r>
      <rPr>
        <sz val="9"/>
        <rFont val="Verdana"/>
        <family val="2"/>
      </rPr>
      <t xml:space="preserve">
</t>
    </r>
    <r>
      <rPr>
        <b/>
        <sz val="9"/>
        <rFont val="Verdana"/>
        <family val="2"/>
      </rPr>
      <t>- De basis</t>
    </r>
    <r>
      <rPr>
        <sz val="9"/>
        <rFont val="Verdana"/>
        <family val="2"/>
      </rPr>
      <t xml:space="preserve">
De ‘basis’ bestaat uit het Uurloon, waarmee het bruto uurloon conform de arbeidsvoorwaarden van Deelnemer wordt bedoeld. Het Uurloon in de ‘basis’ is altijd 100,0000% in dit kostenmodel. Dit percentage is daarom door Aanbestedende dienst al ingevuld in de loonkostenfactoren in de tabbladen 2a en 2b in de Tariefstelling (bijlage 5B), in een wit, beveiligd veld in kolom D. Inschrijver mag dit percentage niet aanpassen. Zie ook de instructies en toelichtingen in deze Tariefstelling (bijlage 5B) en hoofdstuk 5 van het Beschrijvend Document. 
</t>
    </r>
    <r>
      <rPr>
        <b/>
        <sz val="9"/>
        <rFont val="Verdana"/>
        <family val="2"/>
      </rPr>
      <t xml:space="preserve">- Bedrijfsspecifieke kostprijsvariabelen </t>
    </r>
    <r>
      <rPr>
        <sz val="9"/>
        <rFont val="Verdana"/>
        <family val="2"/>
      </rPr>
      <t xml:space="preserve">
Bedrijfsspecifieke kostprijsvariabelen zijn in meer of mindere mate beïnvloedbaar of bepaalbaar door Opdrachtnemer. Deze kostprijsvariabelen kunnen per Opdrachtnemer en zelfs per specifieke loonsomfactor/raamovereenkomst van een Opdrachtnemer in hoogte verschillend zijn.
Voorbeelden van bedrijfsspecifieke kostprijsvariabelen zijn de pensioenpremie, de werkhervattingskas premies WGA en ZW-Flex, de reservering voor de transitievergoeding, eventuele leegloopkosten, in-housekosten en de reservering voor ziektekosten tijdens dienstverband. 
Het kan ook reserveringen betreffen voor wettelijke verplichtingen of verplichte afdrachten waarvoor geen uniforme procentuele premie is vastgesteld, en/ of alleen een (rekenkundig) minimum/maximum of kader. Denk aan de Wet arbeid en zorg (Wazo) en de Wet invoering extra geboorteverlof Wieg). Opdrachtnemer bepaalt dan zelf of hij hiervoor een reservering in de kostprijs wil opnemen en zo ja, hoe hoog deze is. 
Slechts een aantal van de bedrijfsspecifieke kostprijsvariabelen mag onder strikte voorwaarden gedurende de looptijd van de Raamovereenkomst, inclusief eventuele verlenging(en) daarvan, worden aangepast. Zie voor meer informatie hierover eis 10.23, 10.24, 10.25,10.27 en de instructies en toelichtingen in deze Tariefstelling (bijlage 5B). 
Inschrijver dient de bedrijfsspecifieke kostprijsvariabelen in de daartoe bestemde gele velden in de loonsomfactoren in tabbladen 2a en 2b van deze Tariefstelling (bijlage 5B) in te vullen. Zie ook de instructies en toelichtingen in de Tariefstelling (bijlage 5B) en hoofdstuk 5 van het Beschrijvend Document. 
Zie ook de instructies en toelichtingen in deze Tariefstelling (bijlage 5B) en hoofdstuk 5 van het Beschrijvend Document.  
</t>
    </r>
  </si>
  <si>
    <r>
      <rPr>
        <b/>
        <sz val="9"/>
        <rFont val="Verdana"/>
        <family val="2"/>
      </rPr>
      <t xml:space="preserve">
- Niet-bedrijfsspecifieke kostprijsvariabelen</t>
    </r>
    <r>
      <rPr>
        <sz val="9"/>
        <rFont val="Verdana"/>
        <family val="2"/>
      </rPr>
      <t xml:space="preserve">
Niet-bedrijfsspecifieke kostprijsvariabelen zijn cao-gerelateerde reserveringen, verplichte afdrachten aan fondsen en wettelijk vastgestelde sociale verzekeringspremies, die worden uitgedrukt in uniform vastgestelde percentages en in de Loonsomfactoren in deze Tariefstelling (bijlage 5B) door Aanbestedende dienst zijn gedefinieerd. Opdrachtnemer heeft hier geen invloed op en voor alle Opdrachtnemers zijn de uniform vastgestelde percentages hetzelfde. Uitzondering hierop zijn de wettelijk gedifferentieerde premies, zoals de Aof en Awf. In een dergelijke situatie is wettelijk vastgelegd welke gedifferentieerde premie van toepassing is.  
Op grond van voldoende onderbouwing door Opdrachtnemer, kan met instemming van categoriemanagement UZKA een nieuwe niet-bedrijfsspecifieke kostprijsvariabele aan de loonsomfactor worden toegevoegd. Voorwaarde hiervoor is in ieder geval dat het een niet-bedrijfsspecifieke kostprijsvariabele betreft zoals bovenstaand is omschreven. De PAWW is ee</t>
    </r>
    <r>
      <rPr>
        <sz val="9"/>
        <color rgb="FF7030A0"/>
        <rFont val="Verdana"/>
        <family val="2"/>
      </rPr>
      <t>n</t>
    </r>
    <r>
      <rPr>
        <sz val="9"/>
        <rFont val="Verdana"/>
        <family val="2"/>
      </rPr>
      <t xml:space="preserve"> voorbeeld van een dergelijke relatief nieuwe premie. 
Onder dezelfde voorwaarden kunnen ook niet-bedrijfsspecifieke kostprijsvariabelen uit de loonsomfactor worden verwijderd. De sectorpremie is hiervan een wat ouder voorbeeld. Beide situaties doen zich tot nu toe alleen bij uitzondering voor. 
Doorgaans wijzigt een aantal niet-bedrijfsspecifieke kostprijsvariabelen per 1 januari van een kalenderjaar. Uiterlijk in de loop van december zijn de meeste premies, verplichte afdrachten en reserveringen definitief vastgesteld. 
De percentages van niet-bedrijfsspecifieke kostprijsvariabelen worden volledig in lijn met de verplichte aanpassingen zoals hierboven genoemd,    
gedurende de looptijd van de Raamovereenkomst, inclusief eventuele verlenging(en) daarvan, aangepast. 
Zie voor meer informatie hierover eis 10.23, 10.24, 10.27 en de instructies en toelichtingen in deze Tariefstelling (bijlage 5B).
Voorbeelden van niet-bedrijfsspecifieke kostprijsvariabelen zijn de reserveringen voor kort/bijzonder verzuim, vakantie- en feestdagen, de verplichte 
afdracht voor de Stichting Fonds Uitzendbranche (SFU) en de premies voor het Algemeen Werkloosfonds (Awf), de Zorgverzekeringswet (Zvw), het 
Arbeidsongeschiktheidsfonds (Aof) en de Private aanvulling werkloosheidswet (sPAWW).   
De niet-bedrijfsspecifieke kostprijsvariabelen heeft Aanbestedende dienst in de loonsomfactoren in tabbladen 2a en 2b van deze Tariefstelling (bijlage 5B) al ingevuld in de daartoe bestemde witte, beveiligde velden in kolom D. Inschrijver mag deze witte velden niet aanpassen.
Zie ook de instructies en toelichtingen in deze Tariefstelling (bijlage 5B) en hoofdstuk 5 van het Beschrijvend Document. 
</t>
    </r>
    <r>
      <rPr>
        <strike/>
        <u/>
        <sz val="9"/>
        <color rgb="FFFF0000"/>
        <rFont val="Verdana"/>
        <family val="2"/>
      </rPr>
      <t/>
    </r>
  </si>
  <si>
    <r>
      <rPr>
        <b/>
        <sz val="9"/>
        <color rgb="FF0070C0"/>
        <rFont val="Verdana"/>
        <family val="2"/>
      </rPr>
      <t xml:space="preserve">Zie o.a. ook eis 10.26, hoofdstuk 10, Programma van Eisen (bijlage A) </t>
    </r>
    <r>
      <rPr>
        <sz val="9"/>
        <rFont val="Verdana"/>
        <family val="2"/>
      </rPr>
      <t xml:space="preserve">
Inschrijver vult in tabblad 2a en 2b van de Tariefstelling (bijlage 5B) de volgende Bureaumarges in: 
- Tabblad 2a: Bureaumarge voor Uitzenden en/of Detacheren in fase A/ 1,2;
- Tabblad 2b: Bureaumarge voor Detacheren in fase B en C/ 3,4.
Inschrijver vult hiertoe de daarvoor bestemde gele velden in de tabbladen 2a en 2b van het format Tariefstelling (bijlage 5B) in, met vier decimalen achter de komma.
De bureaumarge bestaat doorgaans uit componenten die door Opdrachtnemer beïnvloed kunnen worden in de zin dat Inschrijver hiermee de door hem te behalen winst of verlies kan beïnvloeden. 
</t>
    </r>
    <r>
      <rPr>
        <b/>
        <sz val="9"/>
        <rFont val="Verdana"/>
        <family val="2"/>
      </rPr>
      <t xml:space="preserve">De bureaumarges die Inschrijver in de Tariefstelling invult, mogen niet worden aangepast gedurende de looptijd van de Raamovereenkomst, inclusief eventuele verlenging(en) van de Raamovereenkomst. 
Inschrijver dient hier rekening mee te houden in haar Tariefstelling. </t>
    </r>
    <r>
      <rPr>
        <sz val="9"/>
        <rFont val="Verdana"/>
        <family val="2"/>
      </rPr>
      <t xml:space="preserve">Aanbestedende dienst wijst er op dat strategische Inschrijvingen, waarbij bijvoorbeeld de contractuele kaders op een later moment toch nog worden opgerekt, niet zijn toegestaan. Indien Inschrijver toch ervoor kiest met een (te) lage bureaumarge in te schrijven, dan is dit voor zijn eigen rekening en risico. 
</t>
    </r>
    <r>
      <rPr>
        <sz val="9"/>
        <color rgb="FFFF0000"/>
        <rFont val="Verdana"/>
        <family val="2"/>
      </rPr>
      <t xml:space="preserve">
</t>
    </r>
    <r>
      <rPr>
        <b/>
        <sz val="9"/>
        <rFont val="Verdana"/>
        <family val="2"/>
      </rPr>
      <t/>
    </r>
  </si>
  <si>
    <r>
      <rPr>
        <b/>
        <sz val="9"/>
        <color rgb="FF0070C0"/>
        <rFont val="Verdana"/>
        <family val="2"/>
      </rPr>
      <t>Zie o.a. ook paragraaf 5.4 van het Beschrijvend Document en hoofdstuk 10 van het Programma van Eisen (bijlage A)</t>
    </r>
    <r>
      <rPr>
        <sz val="9"/>
        <color rgb="FFFF0000"/>
        <rFont val="Verdana"/>
        <family val="2"/>
      </rPr>
      <t xml:space="preserve">
</t>
    </r>
    <r>
      <rPr>
        <sz val="9"/>
        <rFont val="Verdana"/>
        <family val="2"/>
      </rPr>
      <t xml:space="preserve">In tabblad 3 staat in cel D11 de </t>
    </r>
    <r>
      <rPr>
        <b/>
        <sz val="9"/>
        <rFont val="Verdana"/>
        <family val="2"/>
      </rPr>
      <t xml:space="preserve">gewogen gemiddelde Omrekenfactor (GGORF) </t>
    </r>
    <r>
      <rPr>
        <sz val="9"/>
        <rFont val="Verdana"/>
        <family val="2"/>
      </rPr>
      <t xml:space="preserve">ten behoeve van de beoordeling van het subgunningscriterium 'Prijs'. Deze gewogen gemiddelde Omrekenfactor wordt op basis van waarden in de tabbladen 2a en 2b en vastgestelde procentuele verdelingen, wegingen en formules in tabblad 3 bepaald. De Omrekenfactoren worden automatisch overgenomen uit de tabbladen 2a en 2b. De wegingsfactoren en formule in tabblad 3 zijn door categoriemanagement UZKA en Deelnemers vastgesteld.
</t>
    </r>
    <r>
      <rPr>
        <b/>
        <sz val="9"/>
        <rFont val="Verdana"/>
        <family val="2"/>
      </rPr>
      <t>Score subgunningscriterium Prijs</t>
    </r>
    <r>
      <rPr>
        <sz val="9"/>
        <rFont val="Verdana"/>
        <family val="2"/>
      </rPr>
      <t xml:space="preserve">
Uit de gewogen gemiddelde Omrekenfactor volgt na toepassing van de formule in tabblad 3 een totaalaantal punten als score op het subgunningscriterium Prijs. </t>
    </r>
    <r>
      <rPr>
        <b/>
        <sz val="9"/>
        <rFont val="Verdana"/>
        <family val="2"/>
      </rPr>
      <t>Het totaalaantal punten ('de score op het subgunningscriterium Prijs')  staat in cel C20</t>
    </r>
    <r>
      <rPr>
        <b/>
        <sz val="9"/>
        <color rgb="FF7030A0"/>
        <rFont val="Verdana"/>
        <family val="2"/>
      </rPr>
      <t xml:space="preserve"> </t>
    </r>
    <r>
      <rPr>
        <b/>
        <sz val="9"/>
        <rFont val="Verdana"/>
        <family val="2"/>
      </rPr>
      <t>van tabblad 3.</t>
    </r>
    <r>
      <rPr>
        <sz val="9"/>
        <rFont val="Verdana"/>
        <family val="2"/>
      </rPr>
      <t xml:space="preserve">
De gewogen gemiddelde Omrekenfactor wordt uitsluitend gebruikt voor de beoordeling van de Inschrijving. Inschrijver kan de hoogte van de gewogen gemiddelde Omrekenfactor alleen beïnvloeden door invulling van de loonsomfactoren en de bureaumarges in de tabbladen 2a en 2b van deze Tariefstelling bijlage 5B. In de Raamovereenkomst zijn de loonsomfactoren, bureaumarges en Omrekenfactoren zoals vermeld in tabbladen 2a en 2b van toepassing. Zie voor meer informatie over de beoordeling van het subgunningscriterium Prijs, de formules, vastgestelde bandbreedte en andere voorwaarden paragraaf 5.4 van het Beschrijvend Document en hoofdstuk 10 van het Programma van Eisen (bijlage A). 
</t>
    </r>
    <r>
      <rPr>
        <b/>
        <sz val="9"/>
        <rFont val="Verdana"/>
        <family val="2"/>
      </rPr>
      <t xml:space="preserve">Inschrijver ondertekent tabblad 3 van deze bijlage 5B rechtsgeldig, vult de overige geel gemarkeerde velden in het ondertekeningsblok in en voegt dit tabblad 3 toe als onderdeel van de Inschrijving. Zie ook onderstaand in het blok 'Algemene informatie' 
</t>
    </r>
    <r>
      <rPr>
        <sz val="9"/>
        <color rgb="FFFF0000"/>
        <rFont val="Verdana"/>
        <family val="2"/>
      </rPr>
      <t xml:space="preserve">
</t>
    </r>
  </si>
  <si>
    <r>
      <t xml:space="preserve">BIJLAGE 5B - Tab 2b </t>
    </r>
    <r>
      <rPr>
        <b/>
        <sz val="16"/>
        <color rgb="FF002060"/>
        <rFont val="Verdana"/>
        <family val="2"/>
      </rPr>
      <t>Detacheren (=zonder Uitzendbeding ) in fase B en C / fase 3 en 4 (ABU/NBBU) in cao Rijk-salarisschaal 1 tot en met 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</si>
</sst>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quot;€&quot;\ * #,##0.00_ ;_ &quot;€&quot;\ * \-#,##0.00_ ;_ &quot;€&quot;\ * &quot;-&quot;??_ ;_ @_ "/>
    <numFmt numFmtId="164" formatCode="_-&quot;€&quot;\ * #,##0.00_-;_-&quot;€&quot;\ * #,##0.00\-;_-&quot;€&quot;\ * &quot;-&quot;??_-;_-@_-"/>
    <numFmt numFmtId="165" formatCode="0.0000"/>
    <numFmt numFmtId="166" formatCode="0.0000%"/>
    <numFmt numFmtId="167" formatCode="0.000000"/>
    <numFmt numFmtId="168" formatCode="#,##0.0000_ ;\-#,##0.0000\ "/>
    <numFmt numFmtId="169" formatCode="_ [$€-413]\ * #,##0.00_ ;_ [$€-413]\ * \-#,##0.00_ ;_ [$€-413]\ * &quot;-&quot;??_ ;_ @_ "/>
    <numFmt numFmtId="170" formatCode="&quot;€&quot;\ #,##0.00"/>
  </numFmts>
  <fonts count="122" x14ac:knownFonts="1">
    <font>
      <sz val="10"/>
      <name val="Arial"/>
    </font>
    <font>
      <sz val="11"/>
      <color theme="1"/>
      <name val="Calibri"/>
      <family val="2"/>
      <scheme val="minor"/>
    </font>
    <font>
      <sz val="11"/>
      <color theme="1"/>
      <name val="Calibri"/>
      <family val="2"/>
      <scheme val="minor"/>
    </font>
    <font>
      <sz val="10"/>
      <name val="Arial"/>
      <family val="2"/>
    </font>
    <font>
      <b/>
      <sz val="12"/>
      <name val="Verdana"/>
      <family val="2"/>
    </font>
    <font>
      <sz val="10"/>
      <name val="Verdana"/>
      <family val="2"/>
    </font>
    <font>
      <sz val="8"/>
      <name val="Arial"/>
      <family val="2"/>
    </font>
    <font>
      <b/>
      <sz val="10"/>
      <name val="Verdana"/>
      <family val="2"/>
    </font>
    <font>
      <sz val="9"/>
      <name val="Verdana"/>
      <family val="2"/>
    </font>
    <font>
      <b/>
      <sz val="10"/>
      <color rgb="FFFF0000"/>
      <name val="Arial"/>
      <family val="2"/>
    </font>
    <font>
      <sz val="10"/>
      <color rgb="FFFF0000"/>
      <name val="Arial"/>
      <family val="2"/>
    </font>
    <font>
      <sz val="8"/>
      <name val="Verdana"/>
      <family val="2"/>
    </font>
    <font>
      <b/>
      <sz val="12"/>
      <color theme="3"/>
      <name val="Verdana"/>
      <family val="2"/>
    </font>
    <font>
      <b/>
      <sz val="9"/>
      <name val="Verdana"/>
      <family val="2"/>
    </font>
    <font>
      <b/>
      <sz val="11"/>
      <color theme="3"/>
      <name val="Verdana"/>
      <family val="2"/>
    </font>
    <font>
      <sz val="9"/>
      <name val="Arial"/>
      <family val="2"/>
    </font>
    <font>
      <b/>
      <sz val="10"/>
      <color rgb="FFFF0000"/>
      <name val="Verdana"/>
      <family val="2"/>
    </font>
    <font>
      <b/>
      <sz val="11"/>
      <name val="Verdana"/>
      <family val="2"/>
    </font>
    <font>
      <sz val="10"/>
      <color rgb="FFFF0000"/>
      <name val="Verdana"/>
      <family val="2"/>
    </font>
    <font>
      <b/>
      <sz val="8"/>
      <name val="Verdana"/>
      <family val="2"/>
    </font>
    <font>
      <u/>
      <sz val="8"/>
      <name val="Verdana"/>
      <family val="2"/>
    </font>
    <font>
      <strike/>
      <sz val="10"/>
      <color theme="0" tint="-0.499984740745262"/>
      <name val="Verdana"/>
      <family val="2"/>
    </font>
    <font>
      <sz val="10"/>
      <color theme="0" tint="-0.499984740745262"/>
      <name val="Verdana"/>
      <family val="2"/>
    </font>
    <font>
      <sz val="9"/>
      <color rgb="FFFF0000"/>
      <name val="Verdana"/>
      <family val="2"/>
    </font>
    <font>
      <b/>
      <sz val="11"/>
      <color rgb="FFFF0000"/>
      <name val="Verdana"/>
      <family val="2"/>
    </font>
    <font>
      <b/>
      <u/>
      <sz val="10"/>
      <name val="Verdana"/>
      <family val="2"/>
    </font>
    <font>
      <b/>
      <sz val="12"/>
      <color rgb="FFFF0000"/>
      <name val="Verdana"/>
      <family val="2"/>
    </font>
    <font>
      <sz val="11"/>
      <name val="Verdana"/>
      <family val="2"/>
    </font>
    <font>
      <u/>
      <sz val="10"/>
      <name val="Verdana"/>
      <family val="2"/>
    </font>
    <font>
      <sz val="11"/>
      <color theme="3"/>
      <name val="Verdana"/>
      <family val="2"/>
    </font>
    <font>
      <b/>
      <sz val="12"/>
      <color rgb="FF002060"/>
      <name val="Verdana"/>
      <family val="2"/>
    </font>
    <font>
      <b/>
      <sz val="14"/>
      <name val="Verdana"/>
      <family val="2"/>
    </font>
    <font>
      <sz val="14"/>
      <name val="Arial"/>
      <family val="2"/>
    </font>
    <font>
      <sz val="10"/>
      <name val="Arial"/>
      <family val="2"/>
    </font>
    <font>
      <sz val="10"/>
      <color theme="0" tint="-0.249977111117893"/>
      <name val="Verdana"/>
      <family val="2"/>
    </font>
    <font>
      <b/>
      <sz val="12"/>
      <color theme="0" tint="-0.249977111117893"/>
      <name val="Verdana"/>
      <family val="2"/>
    </font>
    <font>
      <sz val="10"/>
      <color theme="0" tint="-0.249977111117893"/>
      <name val="Arial"/>
      <family val="2"/>
    </font>
    <font>
      <sz val="11"/>
      <color theme="0" tint="-0.249977111117893"/>
      <name val="Verdana"/>
      <family val="2"/>
    </font>
    <font>
      <b/>
      <sz val="11"/>
      <color theme="0" tint="-0.249977111117893"/>
      <name val="Verdana"/>
      <family val="2"/>
    </font>
    <font>
      <b/>
      <u/>
      <sz val="11"/>
      <color theme="0" tint="-0.249977111117893"/>
      <name val="Verdana"/>
      <family val="2"/>
    </font>
    <font>
      <b/>
      <sz val="14"/>
      <color theme="0" tint="-0.249977111117893"/>
      <name val="Verdana"/>
      <family val="2"/>
    </font>
    <font>
      <sz val="14"/>
      <color theme="0" tint="-0.249977111117893"/>
      <name val="Arial"/>
      <family val="2"/>
    </font>
    <font>
      <b/>
      <sz val="10"/>
      <color theme="0" tint="-0.249977111117893"/>
      <name val="Verdana"/>
      <family val="2"/>
    </font>
    <font>
      <sz val="8"/>
      <color theme="0" tint="-0.249977111117893"/>
      <name val="Verdana"/>
      <family val="2"/>
    </font>
    <font>
      <u/>
      <sz val="8"/>
      <color theme="0" tint="-0.249977111117893"/>
      <name val="Verdana"/>
      <family val="2"/>
    </font>
    <font>
      <b/>
      <sz val="8"/>
      <color theme="0" tint="-0.249977111117893"/>
      <name val="Verdana"/>
      <family val="2"/>
    </font>
    <font>
      <i/>
      <sz val="8"/>
      <color theme="0" tint="-0.249977111117893"/>
      <name val="Verdana"/>
      <family val="2"/>
    </font>
    <font>
      <u/>
      <sz val="10"/>
      <color theme="0" tint="-0.249977111117893"/>
      <name val="Verdana"/>
      <family val="2"/>
    </font>
    <font>
      <b/>
      <sz val="12"/>
      <color theme="0" tint="-0.249977111117893"/>
      <name val="Arial"/>
      <family val="2"/>
    </font>
    <font>
      <strike/>
      <sz val="10"/>
      <color theme="0" tint="-0.249977111117893"/>
      <name val="Verdana"/>
      <family val="2"/>
    </font>
    <font>
      <b/>
      <sz val="10"/>
      <color theme="0" tint="-0.249977111117893"/>
      <name val="Arial"/>
      <family val="2"/>
    </font>
    <font>
      <b/>
      <u/>
      <sz val="10"/>
      <color theme="0" tint="-0.249977111117893"/>
      <name val="Verdana"/>
      <family val="2"/>
    </font>
    <font>
      <sz val="12"/>
      <color theme="0" tint="-0.249977111117893"/>
      <name val="Verdana"/>
      <family val="2"/>
    </font>
    <font>
      <b/>
      <sz val="14"/>
      <color rgb="FFFF0000"/>
      <name val="Verdana"/>
      <family val="2"/>
    </font>
    <font>
      <b/>
      <sz val="12"/>
      <color theme="0" tint="-0.34998626667073579"/>
      <name val="Verdana"/>
      <family val="2"/>
    </font>
    <font>
      <sz val="10"/>
      <color theme="0" tint="-0.34998626667073579"/>
      <name val="Verdana"/>
      <family val="2"/>
    </font>
    <font>
      <b/>
      <sz val="12"/>
      <color theme="0" tint="-0.34998626667073579"/>
      <name val="Arial"/>
      <family val="2"/>
    </font>
    <font>
      <sz val="10"/>
      <color theme="0" tint="-0.34998626667073579"/>
      <name val="Arial"/>
      <family val="2"/>
    </font>
    <font>
      <b/>
      <sz val="14"/>
      <color theme="0" tint="-0.34998626667073579"/>
      <name val="Verdana"/>
      <family val="2"/>
    </font>
    <font>
      <sz val="14"/>
      <color theme="0" tint="-0.34998626667073579"/>
      <name val="Arial"/>
      <family val="2"/>
    </font>
    <font>
      <sz val="11"/>
      <color theme="0" tint="-0.34998626667073579"/>
      <name val="Verdana"/>
      <family val="2"/>
    </font>
    <font>
      <b/>
      <sz val="11"/>
      <color theme="0" tint="-0.34998626667073579"/>
      <name val="Verdana"/>
      <family val="2"/>
    </font>
    <font>
      <b/>
      <u/>
      <sz val="11"/>
      <color theme="0" tint="-0.34998626667073579"/>
      <name val="Verdana"/>
      <family val="2"/>
    </font>
    <font>
      <b/>
      <sz val="9"/>
      <color theme="0" tint="-0.34998626667073579"/>
      <name val="Verdana"/>
      <family val="2"/>
    </font>
    <font>
      <sz val="9"/>
      <color theme="0" tint="-0.34998626667073579"/>
      <name val="Verdana"/>
      <family val="2"/>
    </font>
    <font>
      <i/>
      <sz val="9"/>
      <color theme="0" tint="-0.34998626667073579"/>
      <name val="Verdana"/>
      <family val="2"/>
    </font>
    <font>
      <b/>
      <sz val="10"/>
      <color theme="0" tint="-0.34998626667073579"/>
      <name val="Verdana"/>
      <family val="2"/>
    </font>
    <font>
      <sz val="8"/>
      <color theme="0" tint="-0.34998626667073579"/>
      <name val="Verdana"/>
      <family val="2"/>
    </font>
    <font>
      <b/>
      <u/>
      <sz val="9"/>
      <color theme="0" tint="-0.34998626667073579"/>
      <name val="Verdana"/>
      <family val="2"/>
    </font>
    <font>
      <sz val="11"/>
      <color theme="0" tint="-0.34998626667073579"/>
      <name val="Calibri"/>
      <family val="2"/>
      <scheme val="minor"/>
    </font>
    <font>
      <b/>
      <u/>
      <sz val="10"/>
      <color theme="0" tint="-0.34998626667073579"/>
      <name val="Verdana"/>
      <family val="2"/>
    </font>
    <font>
      <b/>
      <sz val="10"/>
      <color theme="0" tint="-0.34998626667073579"/>
      <name val="Arial"/>
      <family val="2"/>
    </font>
    <font>
      <b/>
      <sz val="8"/>
      <color theme="0" tint="-0.34998626667073579"/>
      <name val="Verdana"/>
      <family val="2"/>
    </font>
    <font>
      <sz val="9"/>
      <color theme="0" tint="-0.34998626667073579"/>
      <name val="Arial"/>
      <family val="2"/>
    </font>
    <font>
      <u/>
      <sz val="8"/>
      <color theme="0" tint="-0.34998626667073579"/>
      <name val="Verdana"/>
      <family val="2"/>
    </font>
    <font>
      <strike/>
      <sz val="10"/>
      <color theme="0" tint="-0.34998626667073579"/>
      <name val="Verdana"/>
      <family val="2"/>
    </font>
    <font>
      <u/>
      <sz val="10"/>
      <color theme="0" tint="-0.34998626667073579"/>
      <name val="Verdana"/>
      <family val="2"/>
    </font>
    <font>
      <sz val="10"/>
      <name val="Arial"/>
      <family val="2"/>
    </font>
    <font>
      <b/>
      <u/>
      <sz val="10"/>
      <color rgb="FFFF0000"/>
      <name val="Verdana"/>
      <family val="2"/>
    </font>
    <font>
      <b/>
      <sz val="10"/>
      <name val="Arial"/>
      <family val="2"/>
    </font>
    <font>
      <b/>
      <sz val="11"/>
      <color rgb="FF0070C0"/>
      <name val="Verdana"/>
      <family val="2"/>
    </font>
    <font>
      <b/>
      <sz val="14"/>
      <color rgb="FF0070C0"/>
      <name val="Arial"/>
      <family val="2"/>
    </font>
    <font>
      <b/>
      <u/>
      <sz val="12"/>
      <color rgb="FF002060"/>
      <name val="Verdana"/>
      <family val="2"/>
    </font>
    <font>
      <sz val="12"/>
      <color rgb="FF002060"/>
      <name val="Verdana"/>
      <family val="2"/>
    </font>
    <font>
      <b/>
      <i/>
      <sz val="11"/>
      <color rgb="FFFF0000"/>
      <name val="Arial"/>
      <family val="2"/>
    </font>
    <font>
      <b/>
      <sz val="11"/>
      <color theme="0"/>
      <name val="Verdana"/>
      <family val="2"/>
    </font>
    <font>
      <b/>
      <sz val="12"/>
      <color theme="0"/>
      <name val="Verdana"/>
      <family val="2"/>
    </font>
    <font>
      <i/>
      <sz val="9"/>
      <name val="Verdana"/>
      <family val="2"/>
    </font>
    <font>
      <sz val="9"/>
      <color rgb="FFFF0000"/>
      <name val="Arial"/>
      <family val="2"/>
    </font>
    <font>
      <sz val="8"/>
      <color rgb="FFFF0000"/>
      <name val="Verdana"/>
      <family val="2"/>
    </font>
    <font>
      <sz val="14"/>
      <name val="Verdana"/>
      <family val="2"/>
    </font>
    <font>
      <b/>
      <sz val="10"/>
      <color theme="1"/>
      <name val="Verdana"/>
      <family val="2"/>
    </font>
    <font>
      <b/>
      <sz val="9"/>
      <color rgb="FF0070C0"/>
      <name val="Verdana"/>
      <family val="2"/>
    </font>
    <font>
      <b/>
      <sz val="10"/>
      <color rgb="FF0070C0"/>
      <name val="Verdana"/>
      <family val="2"/>
    </font>
    <font>
      <b/>
      <sz val="8"/>
      <color rgb="FF0070C0"/>
      <name val="Verdana"/>
      <family val="2"/>
    </font>
    <font>
      <sz val="8"/>
      <color theme="0" tint="-0.499984740745262"/>
      <name val="Verdana"/>
      <family val="2"/>
    </font>
    <font>
      <b/>
      <sz val="8"/>
      <color theme="0" tint="-0.499984740745262"/>
      <name val="Verdana"/>
      <family val="2"/>
    </font>
    <font>
      <sz val="11"/>
      <name val="Arial"/>
      <family val="2"/>
    </font>
    <font>
      <b/>
      <sz val="14"/>
      <color rgb="FF002060"/>
      <name val="Verdana"/>
      <family val="2"/>
    </font>
    <font>
      <b/>
      <u/>
      <sz val="9"/>
      <name val="Verdana"/>
      <family val="2"/>
    </font>
    <font>
      <strike/>
      <u/>
      <sz val="9"/>
      <color rgb="FFFF0000"/>
      <name val="Verdana"/>
      <family val="2"/>
    </font>
    <font>
      <sz val="11"/>
      <color rgb="FF000000"/>
      <name val="Calibri"/>
      <family val="2"/>
    </font>
    <font>
      <b/>
      <i/>
      <sz val="10"/>
      <name val="Verdana"/>
      <family val="2"/>
    </font>
    <font>
      <sz val="10"/>
      <color rgb="FF7030A0"/>
      <name val="Verdana"/>
      <family val="2"/>
    </font>
    <font>
      <b/>
      <sz val="10"/>
      <color rgb="FF7030A0"/>
      <name val="Verdana"/>
      <family val="2"/>
    </font>
    <font>
      <i/>
      <sz val="10"/>
      <name val="Verdana"/>
      <family val="2"/>
    </font>
    <font>
      <i/>
      <sz val="10"/>
      <color rgb="FF7030A0"/>
      <name val="Verdana"/>
      <family val="2"/>
    </font>
    <font>
      <sz val="10"/>
      <color rgb="FF7030A0"/>
      <name val="Calibri"/>
      <family val="2"/>
      <scheme val="minor"/>
    </font>
    <font>
      <i/>
      <sz val="8"/>
      <name val="Verdana"/>
      <family val="2"/>
    </font>
    <font>
      <i/>
      <sz val="8"/>
      <name val="Calibri"/>
      <family val="2"/>
      <scheme val="minor"/>
    </font>
    <font>
      <i/>
      <sz val="8"/>
      <name val="Arial"/>
      <family val="2"/>
    </font>
    <font>
      <sz val="9"/>
      <color rgb="FF1F497D"/>
      <name val="Verdana"/>
      <family val="2"/>
    </font>
    <font>
      <sz val="9"/>
      <color theme="8"/>
      <name val="Verdana"/>
      <family val="2"/>
    </font>
    <font>
      <sz val="9"/>
      <color rgb="FF7030A0"/>
      <name val="Verdana"/>
      <family val="2"/>
    </font>
    <font>
      <b/>
      <sz val="9"/>
      <color rgb="FF7030A0"/>
      <name val="Verdana"/>
      <family val="2"/>
    </font>
    <font>
      <sz val="10"/>
      <color theme="1"/>
      <name val="Verdana"/>
      <family val="2"/>
    </font>
    <font>
      <strike/>
      <u/>
      <sz val="8"/>
      <color rgb="FFFF0000"/>
      <name val="Verdana"/>
      <family val="2"/>
    </font>
    <font>
      <sz val="14"/>
      <color rgb="FF002060"/>
      <name val="Verdana"/>
      <family val="2"/>
    </font>
    <font>
      <sz val="10"/>
      <color rgb="FF002060"/>
      <name val="Arial"/>
      <family val="2"/>
    </font>
    <font>
      <sz val="11"/>
      <color rgb="FF002060"/>
      <name val="Verdana"/>
      <family val="2"/>
    </font>
    <font>
      <sz val="10"/>
      <color rgb="FF002060"/>
      <name val="Verdana"/>
      <family val="2"/>
    </font>
    <font>
      <b/>
      <sz val="16"/>
      <color rgb="FF002060"/>
      <name val="Verdana"/>
      <family val="2"/>
    </font>
  </fonts>
  <fills count="1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8" tint="0.59999389629810485"/>
        <bgColor indexed="64"/>
      </patternFill>
    </fill>
    <fill>
      <patternFill patternType="solid">
        <fgColor rgb="FFFFFF99"/>
        <bgColor indexed="64"/>
      </patternFill>
    </fill>
    <fill>
      <patternFill patternType="solid">
        <fgColor theme="3"/>
        <bgColor indexed="64"/>
      </patternFill>
    </fill>
    <fill>
      <patternFill patternType="solid">
        <fgColor rgb="FF002060"/>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C0C0C0"/>
        <bgColor rgb="FFC0C0C0"/>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bgColor indexed="64"/>
      </patternFill>
    </fill>
    <fill>
      <patternFill patternType="solid">
        <fgColor theme="9"/>
        <bgColor indexed="64"/>
      </patternFill>
    </fill>
    <fill>
      <patternFill patternType="solid">
        <fgColor theme="6" tint="0.79998168889431442"/>
        <bgColor indexed="64"/>
      </patternFill>
    </fill>
    <fill>
      <patternFill patternType="lightGray">
        <bgColor theme="6" tint="0.79998168889431442"/>
      </patternFill>
    </fill>
    <fill>
      <patternFill patternType="solid">
        <fgColor theme="4"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0">
    <xf numFmtId="0" fontId="0" fillId="0" borderId="0"/>
    <xf numFmtId="164" fontId="3" fillId="0" borderId="0" applyFont="0" applyFill="0" applyBorder="0" applyAlignment="0" applyProtection="0"/>
    <xf numFmtId="0" fontId="5" fillId="0" borderId="0"/>
    <xf numFmtId="44" fontId="33" fillId="0" borderId="0" applyFont="0" applyFill="0" applyBorder="0" applyAlignment="0" applyProtection="0"/>
    <xf numFmtId="9" fontId="77" fillId="0" borderId="0" applyFont="0" applyFill="0" applyBorder="0" applyAlignment="0" applyProtection="0"/>
    <xf numFmtId="0" fontId="2" fillId="0" borderId="0"/>
    <xf numFmtId="44" fontId="3" fillId="0" borderId="0" applyFont="0" applyFill="0" applyBorder="0" applyAlignment="0" applyProtection="0"/>
    <xf numFmtId="0" fontId="3" fillId="0" borderId="0"/>
    <xf numFmtId="0" fontId="101" fillId="0" borderId="0"/>
    <xf numFmtId="0" fontId="1" fillId="0" borderId="0"/>
  </cellStyleXfs>
  <cellXfs count="638">
    <xf numFmtId="0" fontId="0" fillId="0" borderId="0" xfId="0"/>
    <xf numFmtId="0" fontId="14" fillId="0" borderId="0" xfId="0" applyFont="1"/>
    <xf numFmtId="0" fontId="8" fillId="0" borderId="8" xfId="0" applyFont="1" applyBorder="1" applyAlignment="1">
      <alignment vertical="top" wrapText="1"/>
    </xf>
    <xf numFmtId="0" fontId="8" fillId="0" borderId="7" xfId="0" applyFont="1" applyBorder="1" applyAlignment="1">
      <alignment vertical="top" wrapText="1"/>
    </xf>
    <xf numFmtId="0" fontId="8" fillId="0" borderId="10" xfId="0" applyFont="1" applyBorder="1" applyAlignment="1">
      <alignment vertical="top" wrapText="1"/>
    </xf>
    <xf numFmtId="0" fontId="8" fillId="0" borderId="1" xfId="0" applyFont="1" applyBorder="1" applyAlignment="1">
      <alignment vertical="top" wrapText="1"/>
    </xf>
    <xf numFmtId="0" fontId="15" fillId="0" borderId="0" xfId="0" applyFont="1" applyAlignment="1">
      <alignment vertical="top"/>
    </xf>
    <xf numFmtId="165" fontId="5" fillId="6" borderId="1" xfId="0" applyNumberFormat="1" applyFont="1" applyFill="1" applyBorder="1" applyAlignment="1" applyProtection="1">
      <alignment vertical="top" wrapText="1"/>
      <protection locked="0"/>
    </xf>
    <xf numFmtId="166" fontId="5" fillId="3" borderId="1" xfId="0" applyNumberFormat="1" applyFont="1" applyFill="1" applyBorder="1" applyAlignment="1" applyProtection="1">
      <alignment vertical="top" wrapText="1"/>
      <protection locked="0"/>
    </xf>
    <xf numFmtId="0" fontId="3" fillId="0" borderId="0" xfId="0" applyFont="1" applyAlignment="1">
      <alignment vertical="top"/>
    </xf>
    <xf numFmtId="0" fontId="10" fillId="0" borderId="0" xfId="0" applyFont="1" applyAlignment="1">
      <alignment vertical="top"/>
    </xf>
    <xf numFmtId="0" fontId="16" fillId="3" borderId="8" xfId="0" applyFont="1" applyFill="1" applyBorder="1"/>
    <xf numFmtId="0" fontId="5" fillId="3" borderId="8" xfId="0" applyFont="1" applyFill="1" applyBorder="1"/>
    <xf numFmtId="0" fontId="7" fillId="0" borderId="1" xfId="0" applyFont="1" applyBorder="1"/>
    <xf numFmtId="0" fontId="7" fillId="0" borderId="1" xfId="0" applyFont="1" applyBorder="1" applyAlignment="1">
      <alignment vertical="top"/>
    </xf>
    <xf numFmtId="0" fontId="7" fillId="0" borderId="1" xfId="0" applyFont="1" applyBorder="1" applyAlignment="1">
      <alignment vertical="top" wrapText="1"/>
    </xf>
    <xf numFmtId="0" fontId="5" fillId="0" borderId="1" xfId="0" applyFont="1" applyBorder="1"/>
    <xf numFmtId="165" fontId="5" fillId="0" borderId="1" xfId="0" applyNumberFormat="1" applyFont="1" applyBorder="1"/>
    <xf numFmtId="0" fontId="5" fillId="0" borderId="1" xfId="0" applyFont="1" applyBorder="1" applyAlignment="1">
      <alignment vertical="top"/>
    </xf>
    <xf numFmtId="166" fontId="5" fillId="4" borderId="1" xfId="0" applyNumberFormat="1" applyFont="1" applyFill="1" applyBorder="1" applyAlignment="1">
      <alignment vertical="top"/>
    </xf>
    <xf numFmtId="165" fontId="5" fillId="0" borderId="1" xfId="0" applyNumberFormat="1" applyFont="1" applyBorder="1" applyAlignment="1">
      <alignment vertical="top"/>
    </xf>
    <xf numFmtId="165" fontId="11" fillId="0" borderId="1" xfId="0" applyNumberFormat="1" applyFont="1" applyBorder="1" applyAlignment="1">
      <alignment vertical="top" wrapText="1"/>
    </xf>
    <xf numFmtId="166" fontId="7" fillId="0" borderId="1" xfId="0" applyNumberFormat="1" applyFont="1" applyBorder="1"/>
    <xf numFmtId="165" fontId="7" fillId="0" borderId="1" xfId="0" applyNumberFormat="1" applyFont="1" applyBorder="1"/>
    <xf numFmtId="0" fontId="5" fillId="0" borderId="1" xfId="0" applyFont="1" applyBorder="1" applyAlignment="1">
      <alignment vertical="top" wrapText="1"/>
    </xf>
    <xf numFmtId="165" fontId="5" fillId="0" borderId="1" xfId="0" applyNumberFormat="1" applyFont="1" applyBorder="1" applyAlignment="1">
      <alignment vertical="top" wrapText="1"/>
    </xf>
    <xf numFmtId="166" fontId="5" fillId="4" borderId="1" xfId="0" applyNumberFormat="1" applyFont="1" applyFill="1" applyBorder="1" applyAlignment="1">
      <alignment vertical="top" wrapText="1"/>
    </xf>
    <xf numFmtId="0" fontId="5" fillId="4" borderId="1" xfId="0" applyFont="1" applyFill="1" applyBorder="1" applyAlignment="1">
      <alignment vertical="top" wrapText="1"/>
    </xf>
    <xf numFmtId="0" fontId="5" fillId="3" borderId="1" xfId="0" applyFont="1" applyFill="1" applyBorder="1"/>
    <xf numFmtId="0" fontId="7" fillId="4" borderId="1" xfId="0" applyFont="1" applyFill="1" applyBorder="1" applyAlignment="1">
      <alignment vertical="top" wrapText="1"/>
    </xf>
    <xf numFmtId="165" fontId="5" fillId="5" borderId="1" xfId="0" applyNumberFormat="1" applyFont="1" applyFill="1" applyBorder="1" applyAlignment="1">
      <alignment vertical="top" wrapText="1"/>
    </xf>
    <xf numFmtId="165" fontId="7" fillId="5" borderId="1" xfId="0" applyNumberFormat="1" applyFont="1" applyFill="1" applyBorder="1" applyAlignment="1">
      <alignment vertical="top" wrapText="1"/>
    </xf>
    <xf numFmtId="165" fontId="18" fillId="5" borderId="1" xfId="0" applyNumberFormat="1" applyFont="1" applyFill="1" applyBorder="1" applyAlignment="1">
      <alignment vertical="top" wrapText="1"/>
    </xf>
    <xf numFmtId="165" fontId="4" fillId="5" borderId="1" xfId="0" applyNumberFormat="1" applyFont="1" applyFill="1" applyBorder="1" applyAlignment="1">
      <alignment vertical="top" wrapText="1"/>
    </xf>
    <xf numFmtId="0" fontId="5" fillId="0" borderId="0" xfId="0" applyFont="1"/>
    <xf numFmtId="0" fontId="16" fillId="3" borderId="10" xfId="0" applyFont="1" applyFill="1" applyBorder="1"/>
    <xf numFmtId="0" fontId="5" fillId="3" borderId="10" xfId="0" applyFont="1" applyFill="1" applyBorder="1"/>
    <xf numFmtId="0" fontId="16" fillId="3" borderId="1" xfId="0" applyFont="1" applyFill="1" applyBorder="1"/>
    <xf numFmtId="0" fontId="21" fillId="0" borderId="1" xfId="0" applyFont="1" applyBorder="1" applyAlignment="1">
      <alignment vertical="top" wrapText="1"/>
    </xf>
    <xf numFmtId="165" fontId="7" fillId="4" borderId="1" xfId="0" applyNumberFormat="1" applyFont="1" applyFill="1" applyBorder="1" applyAlignment="1">
      <alignment vertical="top" wrapText="1"/>
    </xf>
    <xf numFmtId="0" fontId="5" fillId="0" borderId="0" xfId="0" applyFont="1" applyAlignment="1">
      <alignment vertical="top"/>
    </xf>
    <xf numFmtId="166" fontId="21" fillId="4" borderId="1" xfId="0" applyNumberFormat="1" applyFont="1" applyFill="1" applyBorder="1" applyAlignment="1">
      <alignment vertical="top" wrapText="1"/>
    </xf>
    <xf numFmtId="165" fontId="22" fillId="0" borderId="1" xfId="0" applyNumberFormat="1" applyFont="1" applyBorder="1" applyAlignment="1">
      <alignment vertical="top" wrapText="1"/>
    </xf>
    <xf numFmtId="0" fontId="22" fillId="0" borderId="1" xfId="0" applyFont="1" applyBorder="1" applyAlignment="1">
      <alignment vertical="top" wrapText="1"/>
    </xf>
    <xf numFmtId="0" fontId="8" fillId="0" borderId="0" xfId="0" applyFont="1"/>
    <xf numFmtId="0" fontId="9" fillId="0" borderId="0" xfId="0" applyFont="1" applyAlignment="1">
      <alignment vertical="top"/>
    </xf>
    <xf numFmtId="0" fontId="18" fillId="0" borderId="1" xfId="0" applyFont="1" applyBorder="1" applyAlignment="1">
      <alignment vertical="top" wrapText="1"/>
    </xf>
    <xf numFmtId="0" fontId="26" fillId="0" borderId="0" xfId="0" applyFont="1" applyAlignment="1">
      <alignment vertical="top"/>
    </xf>
    <xf numFmtId="0" fontId="12" fillId="0" borderId="0" xfId="0" applyFont="1" applyAlignment="1">
      <alignment vertical="top"/>
    </xf>
    <xf numFmtId="0" fontId="27" fillId="0" borderId="0" xfId="0" applyFont="1" applyAlignment="1">
      <alignment wrapText="1"/>
    </xf>
    <xf numFmtId="0" fontId="18" fillId="0" borderId="0" xfId="0" applyFont="1"/>
    <xf numFmtId="10" fontId="5" fillId="0" borderId="0" xfId="0" applyNumberFormat="1" applyFont="1"/>
    <xf numFmtId="0" fontId="18" fillId="0" borderId="1" xfId="0" applyFont="1" applyBorder="1"/>
    <xf numFmtId="0" fontId="29" fillId="0" borderId="0" xfId="0" applyFont="1"/>
    <xf numFmtId="0" fontId="13" fillId="4" borderId="1" xfId="0" applyFont="1" applyFill="1" applyBorder="1" applyAlignment="1">
      <alignment vertical="top" wrapText="1"/>
    </xf>
    <xf numFmtId="0" fontId="34" fillId="0" borderId="1" xfId="0" applyFont="1" applyBorder="1" applyAlignment="1">
      <alignment vertical="top" wrapText="1"/>
    </xf>
    <xf numFmtId="0" fontId="34" fillId="0" borderId="0" xfId="0" applyFont="1"/>
    <xf numFmtId="0" fontId="35" fillId="0" borderId="0" xfId="0" applyFont="1" applyAlignment="1">
      <alignment vertical="top"/>
    </xf>
    <xf numFmtId="0" fontId="37" fillId="0" borderId="0" xfId="0" applyFont="1" applyAlignment="1">
      <alignment wrapText="1"/>
    </xf>
    <xf numFmtId="0" fontId="34" fillId="0" borderId="0" xfId="0" applyFont="1" applyAlignment="1">
      <alignment vertical="top"/>
    </xf>
    <xf numFmtId="0" fontId="38" fillId="0" borderId="0" xfId="0" applyFont="1" applyAlignment="1">
      <alignment vertical="top"/>
    </xf>
    <xf numFmtId="0" fontId="42" fillId="3" borderId="8" xfId="0" applyFont="1" applyFill="1" applyBorder="1"/>
    <xf numFmtId="0" fontId="34" fillId="3" borderId="8" xfId="0" applyFont="1" applyFill="1" applyBorder="1"/>
    <xf numFmtId="0" fontId="42" fillId="0" borderId="1" xfId="0" applyFont="1" applyBorder="1"/>
    <xf numFmtId="0" fontId="42" fillId="0" borderId="1" xfId="0" applyFont="1" applyBorder="1" applyAlignment="1">
      <alignment vertical="top"/>
    </xf>
    <xf numFmtId="0" fontId="42" fillId="0" borderId="1" xfId="0" applyFont="1" applyBorder="1" applyAlignment="1">
      <alignment vertical="top" wrapText="1"/>
    </xf>
    <xf numFmtId="0" fontId="34" fillId="0" borderId="1" xfId="0" applyFont="1" applyBorder="1"/>
    <xf numFmtId="166" fontId="34" fillId="0" borderId="1" xfId="0" applyNumberFormat="1" applyFont="1" applyBorder="1"/>
    <xf numFmtId="165" fontId="34" fillId="0" borderId="1" xfId="0" applyNumberFormat="1" applyFont="1" applyBorder="1"/>
    <xf numFmtId="165" fontId="43" fillId="0" borderId="1" xfId="0" applyNumberFormat="1" applyFont="1" applyBorder="1" applyAlignment="1">
      <alignment vertical="top"/>
    </xf>
    <xf numFmtId="0" fontId="34" fillId="0" borderId="1" xfId="0" applyFont="1" applyBorder="1" applyAlignment="1">
      <alignment vertical="top"/>
    </xf>
    <xf numFmtId="166" fontId="34" fillId="4" borderId="1" xfId="0" applyNumberFormat="1" applyFont="1" applyFill="1" applyBorder="1" applyAlignment="1">
      <alignment vertical="top"/>
    </xf>
    <xf numFmtId="165" fontId="34" fillId="0" borderId="1" xfId="0" applyNumberFormat="1" applyFont="1" applyBorder="1" applyAlignment="1">
      <alignment vertical="top"/>
    </xf>
    <xf numFmtId="165" fontId="43" fillId="0" borderId="1" xfId="0" applyNumberFormat="1" applyFont="1" applyBorder="1" applyAlignment="1">
      <alignment vertical="top" wrapText="1"/>
    </xf>
    <xf numFmtId="166" fontId="34" fillId="3" borderId="1" xfId="0" applyNumberFormat="1" applyFont="1" applyFill="1" applyBorder="1" applyAlignment="1" applyProtection="1">
      <alignment vertical="top"/>
      <protection locked="0"/>
    </xf>
    <xf numFmtId="166" fontId="34" fillId="6" borderId="1" xfId="0" applyNumberFormat="1" applyFont="1" applyFill="1" applyBorder="1" applyAlignment="1" applyProtection="1">
      <alignment vertical="top"/>
      <protection locked="0"/>
    </xf>
    <xf numFmtId="166" fontId="42" fillId="0" borderId="1" xfId="0" applyNumberFormat="1" applyFont="1" applyBorder="1"/>
    <xf numFmtId="165" fontId="42" fillId="0" borderId="1" xfId="0" applyNumberFormat="1" applyFont="1" applyBorder="1"/>
    <xf numFmtId="166" fontId="34" fillId="3" borderId="1" xfId="0" applyNumberFormat="1" applyFont="1" applyFill="1" applyBorder="1" applyAlignment="1" applyProtection="1">
      <alignment vertical="top" wrapText="1"/>
      <protection locked="0"/>
    </xf>
    <xf numFmtId="165" fontId="34" fillId="0" borderId="1" xfId="0" applyNumberFormat="1" applyFont="1" applyBorder="1" applyAlignment="1">
      <alignment vertical="top" wrapText="1"/>
    </xf>
    <xf numFmtId="166" fontId="34" fillId="0" borderId="1" xfId="0" applyNumberFormat="1" applyFont="1" applyBorder="1" applyAlignment="1">
      <alignment vertical="top" wrapText="1"/>
    </xf>
    <xf numFmtId="166" fontId="34" fillId="4" borderId="1" xfId="0" applyNumberFormat="1" applyFont="1" applyFill="1" applyBorder="1" applyAlignment="1">
      <alignment vertical="top" wrapText="1"/>
    </xf>
    <xf numFmtId="0" fontId="34" fillId="4" borderId="1" xfId="0" applyFont="1" applyFill="1" applyBorder="1" applyAlignment="1">
      <alignment vertical="top" wrapText="1"/>
    </xf>
    <xf numFmtId="10" fontId="34" fillId="0" borderId="0" xfId="0" applyNumberFormat="1" applyFont="1"/>
    <xf numFmtId="0" fontId="34" fillId="3" borderId="1" xfId="0" applyFont="1" applyFill="1" applyBorder="1" applyProtection="1">
      <protection locked="0"/>
    </xf>
    <xf numFmtId="166" fontId="34" fillId="3" borderId="1" xfId="0" applyNumberFormat="1" applyFont="1" applyFill="1" applyBorder="1" applyProtection="1">
      <protection locked="0"/>
    </xf>
    <xf numFmtId="0" fontId="42" fillId="4" borderId="1" xfId="0" applyFont="1" applyFill="1" applyBorder="1" applyAlignment="1">
      <alignment vertical="top" wrapText="1"/>
    </xf>
    <xf numFmtId="165" fontId="34" fillId="5" borderId="1" xfId="0" applyNumberFormat="1" applyFont="1" applyFill="1" applyBorder="1" applyAlignment="1">
      <alignment vertical="top" wrapText="1"/>
    </xf>
    <xf numFmtId="165" fontId="42" fillId="5" borderId="1" xfId="0" applyNumberFormat="1" applyFont="1" applyFill="1" applyBorder="1" applyAlignment="1">
      <alignment vertical="top" wrapText="1"/>
    </xf>
    <xf numFmtId="165" fontId="34" fillId="6" borderId="1" xfId="0" applyNumberFormat="1" applyFont="1" applyFill="1" applyBorder="1" applyAlignment="1" applyProtection="1">
      <alignment vertical="top" wrapText="1"/>
      <protection locked="0"/>
    </xf>
    <xf numFmtId="165" fontId="35" fillId="5" borderId="1" xfId="0" applyNumberFormat="1" applyFont="1" applyFill="1" applyBorder="1" applyAlignment="1">
      <alignment vertical="top" wrapText="1"/>
    </xf>
    <xf numFmtId="0" fontId="42" fillId="3" borderId="10" xfId="0" applyFont="1" applyFill="1" applyBorder="1"/>
    <xf numFmtId="0" fontId="34" fillId="3" borderId="10" xfId="0" applyFont="1" applyFill="1" applyBorder="1"/>
    <xf numFmtId="0" fontId="42" fillId="4" borderId="0" xfId="0" applyFont="1" applyFill="1"/>
    <xf numFmtId="0" fontId="34" fillId="4" borderId="0" xfId="0" applyFont="1" applyFill="1"/>
    <xf numFmtId="0" fontId="36" fillId="0" borderId="0" xfId="0" applyFont="1"/>
    <xf numFmtId="0" fontId="36" fillId="0" borderId="0" xfId="0" applyFont="1" applyAlignment="1">
      <alignment vertical="top"/>
    </xf>
    <xf numFmtId="0" fontId="48" fillId="0" borderId="0" xfId="0" applyFont="1"/>
    <xf numFmtId="0" fontId="42" fillId="3" borderId="1" xfId="0" applyFont="1" applyFill="1" applyBorder="1"/>
    <xf numFmtId="0" fontId="34" fillId="3" borderId="1" xfId="0" applyFont="1" applyFill="1" applyBorder="1"/>
    <xf numFmtId="166" fontId="34" fillId="6" borderId="1" xfId="0" applyNumberFormat="1" applyFont="1" applyFill="1" applyBorder="1" applyAlignment="1" applyProtection="1">
      <alignment vertical="top" wrapText="1"/>
      <protection locked="0"/>
    </xf>
    <xf numFmtId="0" fontId="49" fillId="0" borderId="1" xfId="0" applyFont="1" applyBorder="1" applyAlignment="1">
      <alignment vertical="top" wrapText="1"/>
    </xf>
    <xf numFmtId="166" fontId="49" fillId="4" borderId="1" xfId="0" applyNumberFormat="1" applyFont="1" applyFill="1" applyBorder="1" applyAlignment="1">
      <alignment vertical="top"/>
    </xf>
    <xf numFmtId="10" fontId="36" fillId="0" borderId="0" xfId="0" applyNumberFormat="1" applyFont="1"/>
    <xf numFmtId="0" fontId="50" fillId="0" borderId="1" xfId="0" applyFont="1" applyBorder="1"/>
    <xf numFmtId="0" fontId="36" fillId="0" borderId="1" xfId="0" applyFont="1" applyBorder="1"/>
    <xf numFmtId="165" fontId="42" fillId="4" borderId="1" xfId="0" applyNumberFormat="1" applyFont="1" applyFill="1" applyBorder="1" applyAlignment="1">
      <alignment vertical="top" wrapText="1"/>
    </xf>
    <xf numFmtId="0" fontId="35" fillId="0" borderId="0" xfId="0" applyFont="1"/>
    <xf numFmtId="166" fontId="34" fillId="4" borderId="1" xfId="0" applyNumberFormat="1" applyFont="1" applyFill="1" applyBorder="1" applyAlignment="1" applyProtection="1">
      <alignment vertical="top"/>
      <protection locked="0"/>
    </xf>
    <xf numFmtId="166" fontId="49" fillId="4" borderId="1" xfId="0" applyNumberFormat="1" applyFont="1" applyFill="1" applyBorder="1" applyAlignment="1">
      <alignment vertical="top" wrapText="1"/>
    </xf>
    <xf numFmtId="0" fontId="52" fillId="0" borderId="0" xfId="0" applyFont="1"/>
    <xf numFmtId="0" fontId="40" fillId="0" borderId="0" xfId="0" applyFont="1" applyAlignment="1">
      <alignment vertical="top" wrapText="1"/>
    </xf>
    <xf numFmtId="0" fontId="36" fillId="0" borderId="0" xfId="0" applyFont="1" applyAlignment="1">
      <alignment wrapText="1"/>
    </xf>
    <xf numFmtId="0" fontId="54" fillId="0" borderId="0" xfId="0" applyFont="1"/>
    <xf numFmtId="0" fontId="55" fillId="0" borderId="0" xfId="0" applyFont="1"/>
    <xf numFmtId="0" fontId="56" fillId="0" borderId="0" xfId="0" applyFont="1"/>
    <xf numFmtId="0" fontId="57" fillId="0" borderId="0" xfId="0" applyFont="1"/>
    <xf numFmtId="0" fontId="54" fillId="0" borderId="0" xfId="0" applyFont="1" applyAlignment="1">
      <alignment vertical="top"/>
    </xf>
    <xf numFmtId="0" fontId="60" fillId="0" borderId="0" xfId="0" applyFont="1" applyAlignment="1">
      <alignment wrapText="1"/>
    </xf>
    <xf numFmtId="0" fontId="55" fillId="0" borderId="0" xfId="0" applyFont="1" applyAlignment="1">
      <alignment vertical="top"/>
    </xf>
    <xf numFmtId="0" fontId="61" fillId="0" borderId="0" xfId="0" applyFont="1" applyAlignment="1">
      <alignment vertical="top"/>
    </xf>
    <xf numFmtId="0" fontId="57" fillId="0" borderId="0" xfId="0" applyFont="1" applyAlignment="1">
      <alignment horizontal="center"/>
    </xf>
    <xf numFmtId="0" fontId="63" fillId="6" borderId="0" xfId="0" applyFont="1" applyFill="1"/>
    <xf numFmtId="0" fontId="63" fillId="4" borderId="0" xfId="0" applyFont="1" applyFill="1"/>
    <xf numFmtId="0" fontId="64" fillId="0" borderId="0" xfId="0" applyFont="1"/>
    <xf numFmtId="0" fontId="64" fillId="0" borderId="0" xfId="0" applyFont="1" applyAlignment="1">
      <alignment horizontal="center"/>
    </xf>
    <xf numFmtId="0" fontId="63" fillId="6" borderId="1" xfId="0" applyFont="1" applyFill="1" applyBorder="1" applyAlignment="1">
      <alignment wrapText="1"/>
    </xf>
    <xf numFmtId="0" fontId="65" fillId="0" borderId="0" xfId="0" applyFont="1"/>
    <xf numFmtId="0" fontId="61" fillId="8" borderId="1" xfId="0" applyFont="1" applyFill="1" applyBorder="1" applyAlignment="1">
      <alignment vertical="top" wrapText="1"/>
    </xf>
    <xf numFmtId="0" fontId="63" fillId="0" borderId="1" xfId="0" applyFont="1" applyBorder="1" applyAlignment="1">
      <alignment horizontal="left" wrapText="1"/>
    </xf>
    <xf numFmtId="0" fontId="63" fillId="0" borderId="1" xfId="0" applyFont="1" applyBorder="1" applyAlignment="1">
      <alignment horizontal="center"/>
    </xf>
    <xf numFmtId="0" fontId="63" fillId="0" borderId="1" xfId="0" applyFont="1" applyBorder="1" applyAlignment="1">
      <alignment wrapText="1"/>
    </xf>
    <xf numFmtId="0" fontId="64" fillId="0" borderId="1" xfId="0" applyFont="1" applyBorder="1"/>
    <xf numFmtId="165" fontId="64" fillId="0" borderId="1" xfId="0" applyNumberFormat="1" applyFont="1" applyBorder="1" applyAlignment="1">
      <alignment horizontal="center"/>
    </xf>
    <xf numFmtId="9" fontId="63" fillId="6" borderId="1" xfId="0" applyNumberFormat="1" applyFont="1" applyFill="1" applyBorder="1" applyProtection="1">
      <protection locked="0"/>
    </xf>
    <xf numFmtId="9" fontId="64" fillId="0" borderId="1" xfId="0" applyNumberFormat="1" applyFont="1" applyBorder="1"/>
    <xf numFmtId="166" fontId="64" fillId="0" borderId="1" xfId="0" applyNumberFormat="1" applyFont="1" applyBorder="1"/>
    <xf numFmtId="165" fontId="63" fillId="0" borderId="1" xfId="0" applyNumberFormat="1" applyFont="1" applyBorder="1"/>
    <xf numFmtId="9" fontId="64" fillId="8" borderId="8" xfId="0" applyNumberFormat="1" applyFont="1" applyFill="1" applyBorder="1" applyAlignment="1">
      <alignment wrapText="1"/>
    </xf>
    <xf numFmtId="166" fontId="64" fillId="8" borderId="8" xfId="0" applyNumberFormat="1" applyFont="1" applyFill="1" applyBorder="1" applyAlignment="1">
      <alignment wrapText="1"/>
    </xf>
    <xf numFmtId="0" fontId="63" fillId="0" borderId="0" xfId="0" applyFont="1"/>
    <xf numFmtId="0" fontId="64" fillId="0" borderId="10" xfId="0" applyFont="1" applyBorder="1"/>
    <xf numFmtId="0" fontId="57" fillId="8" borderId="10" xfId="0" applyFont="1" applyFill="1" applyBorder="1" applyAlignment="1">
      <alignment wrapText="1"/>
    </xf>
    <xf numFmtId="0" fontId="63" fillId="4" borderId="1" xfId="0" applyFont="1" applyFill="1" applyBorder="1" applyAlignment="1">
      <alignment horizontal="left" vertical="top" wrapText="1"/>
    </xf>
    <xf numFmtId="9" fontId="63" fillId="0" borderId="1" xfId="0" applyNumberFormat="1" applyFont="1" applyBorder="1" applyAlignment="1">
      <alignment wrapText="1"/>
    </xf>
    <xf numFmtId="166" fontId="63" fillId="0" borderId="1" xfId="0" applyNumberFormat="1" applyFont="1" applyBorder="1"/>
    <xf numFmtId="165" fontId="61" fillId="7" borderId="1" xfId="0" applyNumberFormat="1" applyFont="1" applyFill="1" applyBorder="1"/>
    <xf numFmtId="0" fontId="66" fillId="7" borderId="15" xfId="0" applyFont="1" applyFill="1" applyBorder="1" applyAlignment="1">
      <alignment wrapText="1"/>
    </xf>
    <xf numFmtId="0" fontId="64" fillId="0" borderId="0" xfId="0" applyFont="1" applyAlignment="1">
      <alignment vertical="top"/>
    </xf>
    <xf numFmtId="0" fontId="64" fillId="0" borderId="0" xfId="0" applyFont="1" applyAlignment="1">
      <alignment vertical="top" wrapText="1"/>
    </xf>
    <xf numFmtId="0" fontId="64" fillId="0" borderId="0" xfId="0" applyFont="1" applyAlignment="1">
      <alignment horizontal="center" vertical="top"/>
    </xf>
    <xf numFmtId="0" fontId="63" fillId="0" borderId="9" xfId="0" applyFont="1" applyBorder="1"/>
    <xf numFmtId="9" fontId="64" fillId="0" borderId="0" xfId="0" applyNumberFormat="1" applyFont="1"/>
    <xf numFmtId="0" fontId="63" fillId="7" borderId="1" xfId="0" applyFont="1" applyFill="1" applyBorder="1" applyAlignment="1">
      <alignment horizontal="center" vertical="center"/>
    </xf>
    <xf numFmtId="0" fontId="67" fillId="0" borderId="1" xfId="0" applyFont="1" applyBorder="1" applyAlignment="1">
      <alignment horizontal="right" vertical="top" wrapText="1"/>
    </xf>
    <xf numFmtId="0" fontId="67" fillId="0" borderId="0" xfId="0" applyFont="1" applyAlignment="1">
      <alignment horizontal="right" vertical="top" wrapText="1"/>
    </xf>
    <xf numFmtId="0" fontId="61" fillId="8" borderId="15" xfId="0" applyFont="1" applyFill="1" applyBorder="1" applyAlignment="1">
      <alignment horizontal="left" vertical="top" wrapText="1"/>
    </xf>
    <xf numFmtId="0" fontId="67" fillId="0" borderId="0" xfId="0" applyFont="1" applyAlignment="1">
      <alignment horizontal="right" wrapText="1"/>
    </xf>
    <xf numFmtId="0" fontId="63" fillId="0" borderId="1" xfId="0" applyFont="1" applyBorder="1" applyAlignment="1">
      <alignment vertical="top" wrapText="1"/>
    </xf>
    <xf numFmtId="0" fontId="64" fillId="0" borderId="1" xfId="0" applyFont="1" applyBorder="1" applyAlignment="1">
      <alignment vertical="top" wrapText="1"/>
    </xf>
    <xf numFmtId="0" fontId="64" fillId="0" borderId="2" xfId="0" applyFont="1" applyBorder="1" applyAlignment="1">
      <alignment horizontal="center" vertical="top"/>
    </xf>
    <xf numFmtId="0" fontId="63" fillId="0" borderId="0" xfId="0" applyFont="1" applyAlignment="1">
      <alignment vertical="top" wrapText="1"/>
    </xf>
    <xf numFmtId="0" fontId="64" fillId="0" borderId="0" xfId="0" applyFont="1" applyAlignment="1">
      <alignment horizontal="left" vertical="top" wrapText="1"/>
    </xf>
    <xf numFmtId="0" fontId="57" fillId="0" borderId="0" xfId="0" applyFont="1" applyAlignment="1">
      <alignment horizontal="left" vertical="top" wrapText="1"/>
    </xf>
    <xf numFmtId="0" fontId="63" fillId="0" borderId="2" xfId="0" applyFont="1" applyBorder="1" applyAlignment="1">
      <alignment wrapText="1"/>
    </xf>
    <xf numFmtId="0" fontId="63" fillId="0" borderId="1" xfId="0" applyFont="1" applyBorder="1" applyAlignment="1">
      <alignment horizontal="center" wrapText="1"/>
    </xf>
    <xf numFmtId="0" fontId="63" fillId="0" borderId="0" xfId="0" applyFont="1" applyAlignment="1">
      <alignment wrapText="1"/>
    </xf>
    <xf numFmtId="0" fontId="64" fillId="0" borderId="1" xfId="0" applyFont="1" applyBorder="1" applyAlignment="1">
      <alignment wrapText="1"/>
    </xf>
    <xf numFmtId="9" fontId="63" fillId="0" borderId="1" xfId="0" applyNumberFormat="1" applyFont="1" applyBorder="1"/>
    <xf numFmtId="165" fontId="61" fillId="7" borderId="1" xfId="0" applyNumberFormat="1" applyFont="1" applyFill="1" applyBorder="1" applyAlignment="1">
      <alignment vertical="center"/>
    </xf>
    <xf numFmtId="0" fontId="66" fillId="7" borderId="15" xfId="0" applyFont="1" applyFill="1" applyBorder="1" applyAlignment="1">
      <alignment vertical="center" wrapText="1"/>
    </xf>
    <xf numFmtId="0" fontId="57" fillId="0" borderId="0" xfId="0" applyFont="1" applyAlignment="1">
      <alignment wrapText="1"/>
    </xf>
    <xf numFmtId="0" fontId="61" fillId="8" borderId="2" xfId="0" applyFont="1" applyFill="1" applyBorder="1" applyAlignment="1">
      <alignment horizontal="center" vertical="top" wrapText="1"/>
    </xf>
    <xf numFmtId="0" fontId="61" fillId="8" borderId="3" xfId="0" applyFont="1" applyFill="1" applyBorder="1" applyAlignment="1">
      <alignment horizontal="center"/>
    </xf>
    <xf numFmtId="0" fontId="61" fillId="8" borderId="4" xfId="0" applyFont="1" applyFill="1" applyBorder="1" applyAlignment="1">
      <alignment horizontal="center"/>
    </xf>
    <xf numFmtId="0" fontId="61" fillId="0" borderId="1" xfId="0" applyFont="1" applyBorder="1" applyAlignment="1">
      <alignment vertical="center"/>
    </xf>
    <xf numFmtId="0" fontId="63" fillId="0" borderId="1"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1" xfId="0" applyFont="1" applyBorder="1" applyAlignment="1">
      <alignment wrapText="1"/>
    </xf>
    <xf numFmtId="165" fontId="64" fillId="0" borderId="10" xfId="0" applyNumberFormat="1" applyFont="1" applyBorder="1"/>
    <xf numFmtId="9" fontId="63" fillId="0" borderId="1" xfId="0" applyNumberFormat="1" applyFont="1" applyBorder="1" applyAlignment="1">
      <alignment horizontal="center"/>
    </xf>
    <xf numFmtId="165" fontId="66" fillId="0" borderId="1" xfId="0" applyNumberFormat="1" applyFont="1" applyBorder="1"/>
    <xf numFmtId="0" fontId="61" fillId="0" borderId="10" xfId="0" applyFont="1" applyBorder="1" applyAlignment="1">
      <alignment wrapText="1"/>
    </xf>
    <xf numFmtId="165" fontId="64" fillId="0" borderId="1" xfId="0" applyNumberFormat="1" applyFont="1" applyBorder="1"/>
    <xf numFmtId="0" fontId="63" fillId="0" borderId="0" xfId="0" applyFont="1" applyAlignment="1">
      <alignment horizontal="center" wrapText="1"/>
    </xf>
    <xf numFmtId="165" fontId="54" fillId="0" borderId="1" xfId="0" applyNumberFormat="1" applyFont="1" applyBorder="1"/>
    <xf numFmtId="165" fontId="58" fillId="7" borderId="1" xfId="0" applyNumberFormat="1" applyFont="1" applyFill="1" applyBorder="1"/>
    <xf numFmtId="0" fontId="69" fillId="0" borderId="0" xfId="0" applyFont="1"/>
    <xf numFmtId="0" fontId="61" fillId="0" borderId="0" xfId="0" applyFont="1"/>
    <xf numFmtId="0" fontId="70" fillId="0" borderId="0" xfId="0" applyFont="1"/>
    <xf numFmtId="0" fontId="66" fillId="0" borderId="0" xfId="0" applyFont="1"/>
    <xf numFmtId="0" fontId="71" fillId="0" borderId="0" xfId="0" applyFont="1"/>
    <xf numFmtId="165" fontId="63" fillId="0" borderId="0" xfId="0" applyNumberFormat="1" applyFont="1" applyAlignment="1">
      <alignment horizontal="right"/>
    </xf>
    <xf numFmtId="165" fontId="54" fillId="7" borderId="0" xfId="0" applyNumberFormat="1" applyFont="1" applyFill="1"/>
    <xf numFmtId="0" fontId="72" fillId="0" borderId="0" xfId="0" applyFont="1"/>
    <xf numFmtId="44" fontId="57" fillId="0" borderId="0" xfId="3" applyFont="1"/>
    <xf numFmtId="44" fontId="64" fillId="0" borderId="0" xfId="3" applyFont="1" applyAlignment="1">
      <alignment horizontal="right"/>
    </xf>
    <xf numFmtId="44" fontId="54" fillId="7" borderId="0" xfId="3" applyFont="1" applyFill="1"/>
    <xf numFmtId="44" fontId="65" fillId="0" borderId="0" xfId="3" applyFont="1"/>
    <xf numFmtId="44" fontId="73" fillId="0" borderId="0" xfId="3" applyFont="1"/>
    <xf numFmtId="0" fontId="57" fillId="0" borderId="0" xfId="0" applyFont="1" applyAlignment="1">
      <alignment horizontal="center" vertical="center"/>
    </xf>
    <xf numFmtId="165" fontId="64" fillId="0" borderId="0" xfId="0" applyNumberFormat="1" applyFont="1" applyAlignment="1">
      <alignment horizontal="right"/>
    </xf>
    <xf numFmtId="167" fontId="54" fillId="4" borderId="0" xfId="0" applyNumberFormat="1" applyFont="1" applyFill="1"/>
    <xf numFmtId="0" fontId="73" fillId="0" borderId="0" xfId="0" applyFont="1"/>
    <xf numFmtId="0" fontId="63" fillId="0" borderId="5" xfId="0" applyFont="1" applyBorder="1" applyAlignment="1">
      <alignment vertical="center" wrapText="1"/>
    </xf>
    <xf numFmtId="0" fontId="57" fillId="0" borderId="0" xfId="0" applyFont="1" applyAlignment="1">
      <alignment vertical="top"/>
    </xf>
    <xf numFmtId="0" fontId="66" fillId="3" borderId="1" xfId="0" applyFont="1" applyFill="1" applyBorder="1"/>
    <xf numFmtId="0" fontId="55" fillId="3" borderId="1" xfId="0" applyFont="1" applyFill="1" applyBorder="1"/>
    <xf numFmtId="0" fontId="66" fillId="0" borderId="1" xfId="0" applyFont="1" applyBorder="1"/>
    <xf numFmtId="0" fontId="66" fillId="0" borderId="1" xfId="0" applyFont="1" applyBorder="1" applyAlignment="1">
      <alignment vertical="top"/>
    </xf>
    <xf numFmtId="0" fontId="66" fillId="0" borderId="1" xfId="0" applyFont="1" applyBorder="1" applyAlignment="1">
      <alignment vertical="top" wrapText="1"/>
    </xf>
    <xf numFmtId="0" fontId="55" fillId="0" borderId="1" xfId="0" applyFont="1" applyBorder="1"/>
    <xf numFmtId="166" fontId="55" fillId="0" borderId="1" xfId="0" applyNumberFormat="1" applyFont="1" applyBorder="1"/>
    <xf numFmtId="165" fontId="55" fillId="0" borderId="1" xfId="0" applyNumberFormat="1" applyFont="1" applyBorder="1"/>
    <xf numFmtId="165" fontId="67" fillId="0" borderId="1" xfId="0" applyNumberFormat="1" applyFont="1" applyBorder="1" applyAlignment="1">
      <alignment vertical="top"/>
    </xf>
    <xf numFmtId="0" fontId="55" fillId="0" borderId="1" xfId="0" applyFont="1" applyBorder="1" applyAlignment="1">
      <alignment vertical="top"/>
    </xf>
    <xf numFmtId="166" fontId="55" fillId="6" borderId="1" xfId="0" applyNumberFormat="1" applyFont="1" applyFill="1" applyBorder="1" applyAlignment="1" applyProtection="1">
      <alignment vertical="top" wrapText="1"/>
      <protection locked="0"/>
    </xf>
    <xf numFmtId="165" fontId="55" fillId="0" borderId="1" xfId="0" applyNumberFormat="1" applyFont="1" applyBorder="1" applyAlignment="1">
      <alignment vertical="top"/>
    </xf>
    <xf numFmtId="165" fontId="67" fillId="0" borderId="1" xfId="0" applyNumberFormat="1" applyFont="1" applyBorder="1" applyAlignment="1">
      <alignment vertical="top" wrapText="1"/>
    </xf>
    <xf numFmtId="0" fontId="55" fillId="0" borderId="1" xfId="0" applyFont="1" applyBorder="1" applyAlignment="1">
      <alignment vertical="top" wrapText="1"/>
    </xf>
    <xf numFmtId="166" fontId="55" fillId="6" borderId="1" xfId="0" applyNumberFormat="1" applyFont="1" applyFill="1" applyBorder="1" applyAlignment="1" applyProtection="1">
      <alignment vertical="top"/>
      <protection locked="0"/>
    </xf>
    <xf numFmtId="166" fontId="55" fillId="4" borderId="1" xfId="0" applyNumberFormat="1" applyFont="1" applyFill="1" applyBorder="1" applyAlignment="1">
      <alignment vertical="top"/>
    </xf>
    <xf numFmtId="166" fontId="66" fillId="0" borderId="1" xfId="0" applyNumberFormat="1" applyFont="1" applyBorder="1"/>
    <xf numFmtId="0" fontId="75" fillId="0" borderId="1" xfId="0" applyFont="1" applyBorder="1" applyAlignment="1">
      <alignment vertical="top" wrapText="1"/>
    </xf>
    <xf numFmtId="166" fontId="75" fillId="4" borderId="1" xfId="0" applyNumberFormat="1" applyFont="1" applyFill="1" applyBorder="1" applyAlignment="1">
      <alignment vertical="top"/>
    </xf>
    <xf numFmtId="165" fontId="55" fillId="0" borderId="1" xfId="0" applyNumberFormat="1" applyFont="1" applyBorder="1" applyAlignment="1">
      <alignment vertical="top" wrapText="1"/>
    </xf>
    <xf numFmtId="166" fontId="55" fillId="4" borderId="1" xfId="0" applyNumberFormat="1" applyFont="1" applyFill="1" applyBorder="1" applyAlignment="1">
      <alignment vertical="top" wrapText="1"/>
    </xf>
    <xf numFmtId="166" fontId="55" fillId="3" borderId="1" xfId="0" applyNumberFormat="1" applyFont="1" applyFill="1" applyBorder="1" applyAlignment="1" applyProtection="1">
      <alignment vertical="top" wrapText="1"/>
      <protection locked="0"/>
    </xf>
    <xf numFmtId="0" fontId="55" fillId="4" borderId="1" xfId="0" applyFont="1" applyFill="1" applyBorder="1" applyAlignment="1">
      <alignment vertical="top" wrapText="1"/>
    </xf>
    <xf numFmtId="0" fontId="55" fillId="3" borderId="1" xfId="0" applyFont="1" applyFill="1" applyBorder="1" applyProtection="1">
      <protection locked="0"/>
    </xf>
    <xf numFmtId="166" fontId="55" fillId="3" borderId="1" xfId="0" applyNumberFormat="1" applyFont="1" applyFill="1" applyBorder="1" applyProtection="1">
      <protection locked="0"/>
    </xf>
    <xf numFmtId="10" fontId="57" fillId="0" borderId="0" xfId="0" applyNumberFormat="1" applyFont="1"/>
    <xf numFmtId="0" fontId="71" fillId="0" borderId="1" xfId="0" applyFont="1" applyBorder="1"/>
    <xf numFmtId="0" fontId="66" fillId="4" borderId="1" xfId="0" applyFont="1" applyFill="1" applyBorder="1" applyAlignment="1">
      <alignment vertical="top" wrapText="1"/>
    </xf>
    <xf numFmtId="165" fontId="55" fillId="5" borderId="1" xfId="0" applyNumberFormat="1" applyFont="1" applyFill="1" applyBorder="1" applyAlignment="1">
      <alignment vertical="top" wrapText="1"/>
    </xf>
    <xf numFmtId="165" fontId="66" fillId="5" borderId="1" xfId="0" applyNumberFormat="1" applyFont="1" applyFill="1" applyBorder="1" applyAlignment="1">
      <alignment vertical="top" wrapText="1"/>
    </xf>
    <xf numFmtId="0" fontId="57" fillId="0" borderId="1" xfId="0" applyFont="1" applyBorder="1"/>
    <xf numFmtId="165" fontId="55" fillId="6" borderId="1" xfId="0" applyNumberFormat="1" applyFont="1" applyFill="1" applyBorder="1" applyAlignment="1" applyProtection="1">
      <alignment vertical="top" wrapText="1"/>
      <protection locked="0"/>
    </xf>
    <xf numFmtId="165" fontId="66" fillId="4" borderId="1" xfId="0" applyNumberFormat="1" applyFont="1" applyFill="1" applyBorder="1" applyAlignment="1">
      <alignment vertical="top" wrapText="1"/>
    </xf>
    <xf numFmtId="165" fontId="54" fillId="5" borderId="1" xfId="0" applyNumberFormat="1" applyFont="1" applyFill="1" applyBorder="1" applyAlignment="1">
      <alignment vertical="top" wrapText="1"/>
    </xf>
    <xf numFmtId="0" fontId="66" fillId="3" borderId="10" xfId="0" applyFont="1" applyFill="1" applyBorder="1"/>
    <xf numFmtId="0" fontId="55" fillId="3" borderId="10" xfId="0" applyFont="1" applyFill="1" applyBorder="1"/>
    <xf numFmtId="0" fontId="66" fillId="4" borderId="0" xfId="0" applyFont="1" applyFill="1"/>
    <xf numFmtId="0" fontId="55" fillId="4" borderId="0" xfId="0" applyFont="1" applyFill="1"/>
    <xf numFmtId="165" fontId="5" fillId="4" borderId="1" xfId="0" applyNumberFormat="1" applyFont="1" applyFill="1" applyBorder="1" applyAlignment="1">
      <alignment vertical="top" wrapText="1"/>
    </xf>
    <xf numFmtId="165" fontId="11" fillId="4" borderId="1" xfId="0" applyNumberFormat="1" applyFont="1" applyFill="1" applyBorder="1" applyAlignment="1">
      <alignment vertical="top" wrapText="1"/>
    </xf>
    <xf numFmtId="0" fontId="7" fillId="0" borderId="1" xfId="5" applyFont="1" applyBorder="1" applyAlignment="1">
      <alignment vertical="top"/>
    </xf>
    <xf numFmtId="0" fontId="5" fillId="0" borderId="1" xfId="5" applyFont="1" applyBorder="1"/>
    <xf numFmtId="165" fontId="11" fillId="0" borderId="2" xfId="5" applyNumberFormat="1" applyFont="1" applyBorder="1" applyAlignment="1">
      <alignment vertical="top" wrapText="1"/>
    </xf>
    <xf numFmtId="0" fontId="5" fillId="0" borderId="0" xfId="0" applyFont="1" applyAlignment="1">
      <alignment wrapText="1"/>
    </xf>
    <xf numFmtId="2" fontId="79" fillId="4" borderId="0" xfId="0" applyNumberFormat="1" applyFont="1" applyFill="1" applyBorder="1" applyAlignment="1"/>
    <xf numFmtId="0" fontId="30" fillId="0" borderId="0" xfId="0" applyFont="1" applyAlignment="1">
      <alignment vertical="top"/>
    </xf>
    <xf numFmtId="0" fontId="81" fillId="4" borderId="0" xfId="0" applyFont="1" applyFill="1" applyBorder="1"/>
    <xf numFmtId="0" fontId="83" fillId="0" borderId="0" xfId="0" applyFont="1" applyAlignment="1">
      <alignment vertical="top"/>
    </xf>
    <xf numFmtId="0" fontId="80" fillId="0" borderId="1" xfId="0" applyFont="1" applyBorder="1" applyAlignment="1">
      <alignment vertical="center"/>
    </xf>
    <xf numFmtId="166" fontId="5" fillId="6" borderId="1" xfId="0" applyNumberFormat="1" applyFont="1" applyFill="1" applyBorder="1" applyAlignment="1" applyProtection="1">
      <alignment vertical="top" wrapText="1"/>
      <protection locked="0"/>
    </xf>
    <xf numFmtId="166" fontId="7" fillId="6" borderId="1" xfId="0" applyNumberFormat="1" applyFont="1" applyFill="1" applyBorder="1" applyProtection="1">
      <protection locked="0"/>
    </xf>
    <xf numFmtId="0" fontId="7" fillId="0" borderId="10" xfId="5" applyFont="1" applyBorder="1" applyAlignment="1">
      <alignment horizontal="left" vertical="top"/>
    </xf>
    <xf numFmtId="166" fontId="5" fillId="9" borderId="1" xfId="4" applyNumberFormat="1" applyFont="1" applyFill="1" applyBorder="1" applyAlignment="1">
      <alignment vertical="top"/>
    </xf>
    <xf numFmtId="165" fontId="7" fillId="0" borderId="1" xfId="5" applyNumberFormat="1" applyFont="1" applyBorder="1" applyAlignment="1">
      <alignment vertical="top"/>
    </xf>
    <xf numFmtId="0" fontId="5" fillId="0" borderId="1" xfId="5" applyFont="1" applyBorder="1" applyAlignment="1">
      <alignment vertical="top" wrapText="1"/>
    </xf>
    <xf numFmtId="0" fontId="17" fillId="0" borderId="1" xfId="5" applyFont="1" applyBorder="1" applyAlignment="1">
      <alignment vertical="top"/>
    </xf>
    <xf numFmtId="166" fontId="5" fillId="9" borderId="1" xfId="5" applyNumberFormat="1" applyFont="1" applyFill="1" applyBorder="1" applyAlignment="1">
      <alignment vertical="top"/>
    </xf>
    <xf numFmtId="165" fontId="89" fillId="0" borderId="1" xfId="0" applyNumberFormat="1" applyFont="1" applyBorder="1" applyAlignment="1">
      <alignment vertical="top" wrapText="1"/>
    </xf>
    <xf numFmtId="165" fontId="11" fillId="0" borderId="1" xfId="0" applyNumberFormat="1" applyFont="1" applyBorder="1" applyAlignment="1">
      <alignment vertical="top" wrapText="1"/>
    </xf>
    <xf numFmtId="0" fontId="7" fillId="10" borderId="1" xfId="0" applyNumberFormat="1" applyFont="1" applyFill="1" applyBorder="1" applyAlignment="1">
      <alignment vertical="center" wrapText="1"/>
    </xf>
    <xf numFmtId="0" fontId="91" fillId="11" borderId="20" xfId="0" applyFont="1" applyFill="1" applyBorder="1" applyAlignment="1">
      <alignment vertical="top"/>
    </xf>
    <xf numFmtId="0" fontId="91" fillId="11" borderId="21" xfId="0" applyFont="1" applyFill="1" applyBorder="1" applyAlignment="1">
      <alignment vertical="top"/>
    </xf>
    <xf numFmtId="0" fontId="91" fillId="11" borderId="21" xfId="0" applyFont="1" applyFill="1" applyBorder="1" applyAlignment="1">
      <alignment vertical="top" wrapText="1"/>
    </xf>
    <xf numFmtId="166" fontId="5" fillId="6" borderId="1" xfId="0" applyNumberFormat="1" applyFont="1" applyFill="1" applyBorder="1" applyProtection="1">
      <protection locked="0"/>
    </xf>
    <xf numFmtId="0" fontId="93" fillId="2" borderId="1" xfId="0" applyFont="1" applyFill="1" applyBorder="1" applyAlignment="1">
      <alignment vertical="top"/>
    </xf>
    <xf numFmtId="0" fontId="7" fillId="2" borderId="1" xfId="0" applyFont="1" applyFill="1" applyBorder="1" applyAlignment="1">
      <alignment vertical="top"/>
    </xf>
    <xf numFmtId="0" fontId="23" fillId="0" borderId="1" xfId="0" applyFont="1" applyBorder="1" applyAlignment="1">
      <alignment vertical="top" wrapText="1"/>
    </xf>
    <xf numFmtId="166" fontId="5" fillId="4" borderId="1" xfId="0" applyNumberFormat="1" applyFont="1" applyFill="1" applyBorder="1" applyAlignment="1" applyProtection="1">
      <alignment vertical="top"/>
    </xf>
    <xf numFmtId="165" fontId="94" fillId="0" borderId="1" xfId="0" applyNumberFormat="1" applyFont="1" applyBorder="1" applyAlignment="1">
      <alignment vertical="top" wrapText="1"/>
    </xf>
    <xf numFmtId="165" fontId="21" fillId="0" borderId="1" xfId="0" applyNumberFormat="1" applyFont="1" applyBorder="1" applyAlignment="1">
      <alignment vertical="top"/>
    </xf>
    <xf numFmtId="0" fontId="21" fillId="0" borderId="1" xfId="0" applyFont="1" applyBorder="1" applyAlignment="1">
      <alignment vertical="top"/>
    </xf>
    <xf numFmtId="0" fontId="7" fillId="4" borderId="1" xfId="0" applyNumberFormat="1" applyFont="1" applyFill="1" applyBorder="1" applyAlignment="1">
      <alignment horizontal="center" vertical="center"/>
    </xf>
    <xf numFmtId="0" fontId="7" fillId="4" borderId="1" xfId="0" applyNumberFormat="1" applyFont="1" applyFill="1" applyBorder="1" applyAlignment="1"/>
    <xf numFmtId="169" fontId="5" fillId="4" borderId="1" xfId="0" applyNumberFormat="1" applyFont="1" applyFill="1" applyBorder="1" applyAlignment="1"/>
    <xf numFmtId="0" fontId="8" fillId="0" borderId="8" xfId="0" applyFont="1" applyBorder="1" applyAlignment="1">
      <alignment vertical="top" wrapText="1"/>
    </xf>
    <xf numFmtId="0" fontId="8" fillId="0" borderId="8" xfId="0" applyFont="1" applyBorder="1" applyAlignment="1">
      <alignment vertical="top" wrapText="1"/>
    </xf>
    <xf numFmtId="165" fontId="5" fillId="4" borderId="1" xfId="0" applyNumberFormat="1" applyFont="1" applyFill="1" applyBorder="1" applyAlignment="1">
      <alignment vertical="top"/>
    </xf>
    <xf numFmtId="165" fontId="7" fillId="4" borderId="1" xfId="5" applyNumberFormat="1" applyFont="1" applyFill="1" applyBorder="1" applyAlignment="1">
      <alignment vertical="top"/>
    </xf>
    <xf numFmtId="165" fontId="95" fillId="0" borderId="1" xfId="0" applyNumberFormat="1" applyFont="1" applyBorder="1" applyAlignment="1">
      <alignment vertical="top" wrapText="1"/>
    </xf>
    <xf numFmtId="166" fontId="21" fillId="4" borderId="1" xfId="0" applyNumberFormat="1" applyFont="1" applyFill="1" applyBorder="1" applyAlignment="1">
      <alignment vertical="top"/>
    </xf>
    <xf numFmtId="166" fontId="5" fillId="6" borderId="1" xfId="0" applyNumberFormat="1" applyFont="1" applyFill="1" applyBorder="1" applyAlignment="1" applyProtection="1">
      <alignment vertical="top"/>
      <protection locked="0"/>
    </xf>
    <xf numFmtId="2" fontId="5" fillId="0" borderId="0" xfId="0" applyNumberFormat="1" applyFont="1"/>
    <xf numFmtId="166" fontId="5" fillId="0" borderId="1" xfId="0" applyNumberFormat="1" applyFont="1" applyBorder="1" applyAlignment="1">
      <alignment vertical="top"/>
    </xf>
    <xf numFmtId="166" fontId="5" fillId="0" borderId="1" xfId="0" applyNumberFormat="1" applyFont="1" applyBorder="1" applyAlignment="1" applyProtection="1">
      <alignment vertical="top" wrapText="1"/>
    </xf>
    <xf numFmtId="165" fontId="5" fillId="0" borderId="1" xfId="5" applyNumberFormat="1" applyFont="1" applyBorder="1" applyAlignment="1">
      <alignment horizontal="left" vertical="top" wrapText="1"/>
    </xf>
    <xf numFmtId="0" fontId="92" fillId="0" borderId="8" xfId="0" applyFont="1" applyBorder="1" applyAlignment="1">
      <alignment vertical="top" wrapText="1"/>
    </xf>
    <xf numFmtId="0" fontId="0" fillId="0" borderId="0" xfId="0" applyAlignment="1">
      <alignment vertical="top" wrapText="1"/>
    </xf>
    <xf numFmtId="0" fontId="7" fillId="0" borderId="1" xfId="5" applyFont="1" applyBorder="1" applyAlignment="1">
      <alignment vertical="top" wrapText="1"/>
    </xf>
    <xf numFmtId="0" fontId="0" fillId="4" borderId="0" xfId="0" applyFill="1" applyProtection="1"/>
    <xf numFmtId="0" fontId="14" fillId="4" borderId="0" xfId="0" applyFont="1" applyFill="1"/>
    <xf numFmtId="0" fontId="29" fillId="4" borderId="0" xfId="0" applyFont="1" applyFill="1"/>
    <xf numFmtId="0" fontId="5" fillId="4" borderId="0" xfId="0" applyFont="1" applyFill="1"/>
    <xf numFmtId="0" fontId="53" fillId="4" borderId="0" xfId="0" applyFont="1" applyFill="1" applyAlignment="1">
      <alignment vertical="top"/>
    </xf>
    <xf numFmtId="0" fontId="30" fillId="4" borderId="0" xfId="0" applyFont="1" applyFill="1" applyAlignment="1">
      <alignment vertical="top"/>
    </xf>
    <xf numFmtId="0" fontId="8" fillId="4" borderId="0" xfId="0" applyFont="1" applyFill="1" applyProtection="1"/>
    <xf numFmtId="0" fontId="13" fillId="4" borderId="0" xfId="0" applyFont="1" applyFill="1" applyAlignment="1" applyProtection="1">
      <alignment wrapText="1"/>
    </xf>
    <xf numFmtId="0" fontId="7" fillId="4" borderId="1" xfId="0" applyFont="1" applyFill="1" applyBorder="1" applyAlignment="1" applyProtection="1">
      <alignment wrapText="1"/>
    </xf>
    <xf numFmtId="165" fontId="5" fillId="4" borderId="1" xfId="0" applyNumberFormat="1" applyFont="1" applyFill="1" applyBorder="1" applyAlignment="1" applyProtection="1">
      <alignment horizontal="center"/>
    </xf>
    <xf numFmtId="9" fontId="7" fillId="4" borderId="1" xfId="0" applyNumberFormat="1" applyFont="1" applyFill="1" applyBorder="1" applyProtection="1"/>
    <xf numFmtId="165" fontId="7" fillId="4" borderId="1" xfId="0" applyNumberFormat="1" applyFont="1" applyFill="1" applyBorder="1" applyProtection="1"/>
    <xf numFmtId="0" fontId="16" fillId="4" borderId="0" xfId="0" applyFont="1" applyFill="1" applyAlignment="1" applyProtection="1">
      <alignment wrapText="1"/>
    </xf>
    <xf numFmtId="0" fontId="16" fillId="4" borderId="0" xfId="0" applyFont="1" applyFill="1" applyProtection="1"/>
    <xf numFmtId="0" fontId="3" fillId="4" borderId="0" xfId="0" applyFont="1" applyFill="1" applyProtection="1"/>
    <xf numFmtId="0" fontId="84" fillId="4" borderId="0" xfId="0" applyFont="1" applyFill="1" applyAlignment="1" applyProtection="1">
      <alignment wrapText="1"/>
    </xf>
    <xf numFmtId="0" fontId="85" fillId="4" borderId="15" xfId="0" applyFont="1" applyFill="1" applyBorder="1" applyAlignment="1" applyProtection="1">
      <alignment vertical="center" wrapText="1"/>
    </xf>
    <xf numFmtId="0" fontId="79" fillId="4" borderId="0" xfId="0" applyFont="1" applyFill="1" applyProtection="1"/>
    <xf numFmtId="0" fontId="0" fillId="4" borderId="0" xfId="0" applyFill="1"/>
    <xf numFmtId="0" fontId="25" fillId="4" borderId="0" xfId="0" applyFont="1" applyFill="1" applyProtection="1"/>
    <xf numFmtId="0" fontId="9" fillId="4" borderId="0" xfId="0" applyFont="1" applyFill="1" applyProtection="1"/>
    <xf numFmtId="0" fontId="7" fillId="4" borderId="0" xfId="0" applyFont="1" applyFill="1" applyProtection="1"/>
    <xf numFmtId="0" fontId="10" fillId="4" borderId="0" xfId="0" applyFont="1" applyFill="1" applyProtection="1"/>
    <xf numFmtId="0" fontId="3" fillId="4" borderId="0" xfId="0" applyFont="1" applyFill="1" applyAlignment="1" applyProtection="1">
      <alignment horizontal="center"/>
    </xf>
    <xf numFmtId="0" fontId="5" fillId="4" borderId="0" xfId="0" applyFont="1" applyFill="1" applyAlignment="1" applyProtection="1">
      <alignment horizontal="center"/>
    </xf>
    <xf numFmtId="0" fontId="17" fillId="4" borderId="0" xfId="0" applyFont="1" applyFill="1" applyProtection="1"/>
    <xf numFmtId="0" fontId="8" fillId="4" borderId="0" xfId="0" applyFont="1" applyFill="1" applyAlignment="1" applyProtection="1">
      <alignment horizontal="center"/>
    </xf>
    <xf numFmtId="0" fontId="24" fillId="4" borderId="0" xfId="0" applyFont="1" applyFill="1" applyProtection="1"/>
    <xf numFmtId="165" fontId="13" fillId="4" borderId="0" xfId="0" applyNumberFormat="1" applyFont="1" applyFill="1" applyAlignment="1" applyProtection="1">
      <alignment horizontal="right"/>
    </xf>
    <xf numFmtId="0" fontId="19" fillId="4" borderId="0" xfId="0" applyFont="1" applyFill="1" applyProtection="1"/>
    <xf numFmtId="0" fontId="23" fillId="4" borderId="0" xfId="0" applyFont="1" applyFill="1" applyProtection="1"/>
    <xf numFmtId="44" fontId="0" fillId="4" borderId="0" xfId="6" applyFont="1" applyFill="1" applyProtection="1"/>
    <xf numFmtId="44" fontId="23" fillId="4" borderId="0" xfId="6" applyFont="1" applyFill="1" applyAlignment="1" applyProtection="1">
      <alignment horizontal="right"/>
    </xf>
    <xf numFmtId="44" fontId="87" fillId="4" borderId="0" xfId="6" applyFont="1" applyFill="1" applyProtection="1"/>
    <xf numFmtId="44" fontId="88" fillId="4" borderId="0" xfId="6" applyFont="1" applyFill="1" applyProtection="1"/>
    <xf numFmtId="44" fontId="10" fillId="4" borderId="0" xfId="6" applyFont="1" applyFill="1" applyProtection="1"/>
    <xf numFmtId="0" fontId="32" fillId="4" borderId="0" xfId="0" applyFont="1" applyFill="1" applyAlignment="1"/>
    <xf numFmtId="0" fontId="5" fillId="4" borderId="0" xfId="0" applyFont="1" applyFill="1" applyAlignment="1">
      <alignment wrapText="1"/>
    </xf>
    <xf numFmtId="0" fontId="79" fillId="4" borderId="0" xfId="0" applyFont="1" applyFill="1" applyBorder="1" applyAlignment="1">
      <alignment wrapText="1"/>
    </xf>
    <xf numFmtId="0" fontId="15" fillId="4" borderId="0" xfId="0" applyFont="1" applyFill="1" applyProtection="1"/>
    <xf numFmtId="0" fontId="0" fillId="4" borderId="0" xfId="0" applyFill="1" applyProtection="1">
      <protection locked="0"/>
    </xf>
    <xf numFmtId="0" fontId="7" fillId="4" borderId="5" xfId="0" applyFont="1" applyFill="1" applyBorder="1" applyAlignment="1" applyProtection="1">
      <alignment vertical="center" wrapText="1"/>
    </xf>
    <xf numFmtId="0" fontId="0" fillId="4" borderId="0" xfId="0" applyFill="1" applyAlignment="1" applyProtection="1">
      <alignment horizontal="center"/>
      <protection locked="0"/>
    </xf>
    <xf numFmtId="0" fontId="0" fillId="4" borderId="0" xfId="0" applyFill="1" applyAlignment="1" applyProtection="1">
      <alignment horizontal="center"/>
    </xf>
    <xf numFmtId="165" fontId="85" fillId="7" borderId="1" xfId="0" applyNumberFormat="1" applyFont="1" applyFill="1" applyBorder="1" applyAlignment="1" applyProtection="1">
      <alignment vertical="center"/>
    </xf>
    <xf numFmtId="0" fontId="7" fillId="12" borderId="2" xfId="0" applyFont="1" applyFill="1" applyBorder="1" applyAlignment="1" applyProtection="1">
      <alignment vertical="center" wrapText="1"/>
    </xf>
    <xf numFmtId="0" fontId="7" fillId="12" borderId="1" xfId="0" applyFont="1" applyFill="1" applyBorder="1" applyAlignment="1" applyProtection="1">
      <alignment horizontal="center" vertical="center" wrapText="1"/>
    </xf>
    <xf numFmtId="0" fontId="7" fillId="12" borderId="1" xfId="0" applyFont="1" applyFill="1" applyBorder="1" applyAlignment="1" applyProtection="1">
      <alignment vertical="center" wrapText="1"/>
    </xf>
    <xf numFmtId="165" fontId="86" fillId="7" borderId="0" xfId="0" applyNumberFormat="1" applyFont="1" applyFill="1" applyProtection="1"/>
    <xf numFmtId="168" fontId="26" fillId="7" borderId="0" xfId="6" applyNumberFormat="1" applyFont="1" applyFill="1" applyProtection="1"/>
    <xf numFmtId="0" fontId="92" fillId="0" borderId="1" xfId="0" applyFont="1" applyBorder="1" applyAlignment="1">
      <alignment vertical="top" wrapText="1"/>
    </xf>
    <xf numFmtId="0" fontId="0" fillId="0" borderId="0" xfId="0" applyAlignment="1">
      <alignment wrapText="1"/>
    </xf>
    <xf numFmtId="0" fontId="5" fillId="0" borderId="1" xfId="0" applyFont="1" applyBorder="1"/>
    <xf numFmtId="0" fontId="12" fillId="0" borderId="0" xfId="0" applyFont="1" applyAlignment="1">
      <alignment vertical="top" wrapText="1"/>
    </xf>
    <xf numFmtId="0" fontId="0" fillId="0" borderId="0" xfId="0" applyAlignment="1">
      <alignment vertical="top" wrapText="1"/>
    </xf>
    <xf numFmtId="0" fontId="102" fillId="0" borderId="0" xfId="0" applyFont="1" applyAlignment="1">
      <alignment vertical="top" wrapText="1"/>
    </xf>
    <xf numFmtId="166" fontId="5" fillId="13" borderId="1" xfId="0" applyNumberFormat="1" applyFont="1" applyFill="1" applyBorder="1" applyAlignment="1">
      <alignment vertical="top"/>
    </xf>
    <xf numFmtId="165" fontId="5" fillId="13" borderId="1" xfId="0" applyNumberFormat="1" applyFont="1" applyFill="1" applyBorder="1" applyAlignment="1">
      <alignment vertical="top"/>
    </xf>
    <xf numFmtId="0" fontId="5" fillId="13" borderId="1" xfId="0" applyFont="1" applyFill="1" applyBorder="1" applyAlignment="1">
      <alignment vertical="top"/>
    </xf>
    <xf numFmtId="166" fontId="5" fillId="0" borderId="1" xfId="0" applyNumberFormat="1" applyFont="1" applyFill="1" applyBorder="1" applyAlignment="1">
      <alignment vertical="top" wrapText="1"/>
    </xf>
    <xf numFmtId="165" fontId="5" fillId="13" borderId="1" xfId="0" applyNumberFormat="1" applyFont="1" applyFill="1" applyBorder="1"/>
    <xf numFmtId="0" fontId="5" fillId="0" borderId="1" xfId="0" applyFont="1" applyFill="1" applyBorder="1" applyAlignment="1">
      <alignment vertical="top" wrapText="1"/>
    </xf>
    <xf numFmtId="165" fontId="5" fillId="13" borderId="1" xfId="0" applyNumberFormat="1" applyFont="1" applyFill="1" applyBorder="1" applyAlignment="1">
      <alignment vertical="top" wrapText="1"/>
    </xf>
    <xf numFmtId="0" fontId="5" fillId="13" borderId="1" xfId="0" applyFont="1" applyFill="1" applyBorder="1" applyAlignment="1">
      <alignment vertical="top" wrapText="1"/>
    </xf>
    <xf numFmtId="166" fontId="7" fillId="13" borderId="1" xfId="0" applyNumberFormat="1" applyFont="1" applyFill="1" applyBorder="1"/>
    <xf numFmtId="165" fontId="7" fillId="13" borderId="1" xfId="0" applyNumberFormat="1" applyFont="1" applyFill="1" applyBorder="1"/>
    <xf numFmtId="0" fontId="7" fillId="13" borderId="1" xfId="0" applyFont="1" applyFill="1" applyBorder="1"/>
    <xf numFmtId="166" fontId="5" fillId="13" borderId="1" xfId="0" applyNumberFormat="1" applyFont="1" applyFill="1" applyBorder="1" applyAlignment="1" applyProtection="1">
      <alignment vertical="top" wrapText="1"/>
    </xf>
    <xf numFmtId="166" fontId="5" fillId="13" borderId="1" xfId="5" applyNumberFormat="1" applyFont="1" applyFill="1" applyBorder="1" applyAlignment="1">
      <alignment vertical="top"/>
    </xf>
    <xf numFmtId="165" fontId="7" fillId="13" borderId="1" xfId="5" applyNumberFormat="1" applyFont="1" applyFill="1" applyBorder="1" applyAlignment="1">
      <alignment vertical="top"/>
    </xf>
    <xf numFmtId="0" fontId="5" fillId="13" borderId="1" xfId="5" applyFont="1" applyFill="1" applyBorder="1" applyAlignment="1">
      <alignment vertical="top" wrapText="1"/>
    </xf>
    <xf numFmtId="165" fontId="5" fillId="0" borderId="0" xfId="0" applyNumberFormat="1" applyFont="1"/>
    <xf numFmtId="0" fontId="103" fillId="0" borderId="0" xfId="0" applyFont="1"/>
    <xf numFmtId="166" fontId="5" fillId="13" borderId="1" xfId="0" applyNumberFormat="1" applyFont="1" applyFill="1" applyBorder="1" applyAlignment="1" applyProtection="1">
      <alignment vertical="top"/>
    </xf>
    <xf numFmtId="0" fontId="5" fillId="0" borderId="1" xfId="0" applyFont="1" applyBorder="1" applyAlignment="1">
      <alignment wrapText="1"/>
    </xf>
    <xf numFmtId="166" fontId="5" fillId="13" borderId="1" xfId="0" applyNumberFormat="1" applyFont="1" applyFill="1" applyBorder="1"/>
    <xf numFmtId="0" fontId="5" fillId="13" borderId="1" xfId="0" applyFont="1" applyFill="1" applyBorder="1" applyAlignment="1">
      <alignment wrapText="1"/>
    </xf>
    <xf numFmtId="0" fontId="103" fillId="0" borderId="0" xfId="0" applyFont="1" applyAlignment="1">
      <alignment wrapText="1"/>
    </xf>
    <xf numFmtId="0" fontId="103" fillId="0" borderId="0" xfId="0" applyFont="1" applyAlignment="1">
      <alignment vertical="top" wrapText="1"/>
    </xf>
    <xf numFmtId="0" fontId="104" fillId="0" borderId="0" xfId="0" applyFont="1" applyAlignment="1">
      <alignment wrapText="1"/>
    </xf>
    <xf numFmtId="0" fontId="12" fillId="0" borderId="0" xfId="0" applyFont="1" applyAlignment="1">
      <alignment horizontal="left" vertical="top" wrapText="1"/>
    </xf>
    <xf numFmtId="0" fontId="3" fillId="0" borderId="0" xfId="0" applyFont="1" applyAlignment="1">
      <alignment wrapText="1"/>
    </xf>
    <xf numFmtId="0" fontId="93" fillId="0" borderId="1" xfId="0" applyFont="1" applyBorder="1" applyAlignment="1">
      <alignment vertical="center"/>
    </xf>
    <xf numFmtId="0" fontId="93" fillId="13" borderId="1" xfId="0" applyFont="1" applyFill="1" applyBorder="1" applyAlignment="1">
      <alignment vertical="center"/>
    </xf>
    <xf numFmtId="0" fontId="107" fillId="0" borderId="0" xfId="0" applyFont="1" applyAlignment="1">
      <alignment wrapText="1"/>
    </xf>
    <xf numFmtId="0" fontId="93" fillId="16" borderId="1" xfId="0" applyFont="1" applyFill="1" applyBorder="1" applyAlignment="1">
      <alignment vertical="center"/>
    </xf>
    <xf numFmtId="166" fontId="5" fillId="16" borderId="1" xfId="0" applyNumberFormat="1" applyFont="1" applyFill="1" applyBorder="1" applyAlignment="1">
      <alignment vertical="top"/>
    </xf>
    <xf numFmtId="165" fontId="5" fillId="16" borderId="1" xfId="0" applyNumberFormat="1" applyFont="1" applyFill="1" applyBorder="1" applyAlignment="1">
      <alignment vertical="top"/>
    </xf>
    <xf numFmtId="0" fontId="5" fillId="16" borderId="1" xfId="0" applyFont="1" applyFill="1" applyBorder="1" applyAlignment="1">
      <alignment vertical="top"/>
    </xf>
    <xf numFmtId="166" fontId="5" fillId="17" borderId="1" xfId="0" applyNumberFormat="1" applyFont="1" applyFill="1" applyBorder="1" applyAlignment="1" applyProtection="1">
      <alignment vertical="top"/>
    </xf>
    <xf numFmtId="165" fontId="5" fillId="16" borderId="1" xfId="0" applyNumberFormat="1" applyFont="1" applyFill="1" applyBorder="1"/>
    <xf numFmtId="165" fontId="5" fillId="16" borderId="1" xfId="0" applyNumberFormat="1" applyFont="1" applyFill="1" applyBorder="1" applyAlignment="1">
      <alignment vertical="top" wrapText="1"/>
    </xf>
    <xf numFmtId="0" fontId="5" fillId="16" borderId="1" xfId="0" applyFont="1" applyFill="1" applyBorder="1" applyAlignment="1">
      <alignment vertical="top" wrapText="1"/>
    </xf>
    <xf numFmtId="165" fontId="7" fillId="16" borderId="1" xfId="0" applyNumberFormat="1" applyFont="1" applyFill="1" applyBorder="1"/>
    <xf numFmtId="0" fontId="7" fillId="16" borderId="1" xfId="0" applyFont="1" applyFill="1" applyBorder="1"/>
    <xf numFmtId="165" fontId="7" fillId="16" borderId="1" xfId="5" applyNumberFormat="1" applyFont="1" applyFill="1" applyBorder="1" applyAlignment="1">
      <alignment vertical="top"/>
    </xf>
    <xf numFmtId="0" fontId="5" fillId="16" borderId="1" xfId="5" applyFont="1" applyFill="1" applyBorder="1" applyAlignment="1">
      <alignment vertical="top" wrapText="1"/>
    </xf>
    <xf numFmtId="166" fontId="7" fillId="16" borderId="1" xfId="0" applyNumberFormat="1" applyFont="1" applyFill="1" applyBorder="1"/>
    <xf numFmtId="166" fontId="5" fillId="16" borderId="1" xfId="0" applyNumberFormat="1" applyFont="1" applyFill="1" applyBorder="1" applyAlignment="1" applyProtection="1">
      <alignment vertical="top" wrapText="1"/>
    </xf>
    <xf numFmtId="166" fontId="5" fillId="16" borderId="1" xfId="5" applyNumberFormat="1" applyFont="1" applyFill="1" applyBorder="1" applyAlignment="1">
      <alignment vertical="top"/>
    </xf>
    <xf numFmtId="166" fontId="5" fillId="16" borderId="1" xfId="0" applyNumberFormat="1" applyFont="1" applyFill="1" applyBorder="1" applyAlignment="1" applyProtection="1">
      <alignment vertical="top"/>
    </xf>
    <xf numFmtId="0" fontId="5" fillId="16" borderId="1" xfId="0" applyFont="1" applyFill="1" applyBorder="1" applyAlignment="1">
      <alignment wrapText="1"/>
    </xf>
    <xf numFmtId="166" fontId="5" fillId="16" borderId="1" xfId="0" applyNumberFormat="1" applyFont="1" applyFill="1" applyBorder="1"/>
    <xf numFmtId="0" fontId="7" fillId="13" borderId="1" xfId="0" applyFont="1" applyFill="1" applyBorder="1" applyAlignment="1">
      <alignment horizontal="left"/>
    </xf>
    <xf numFmtId="0" fontId="7" fillId="18" borderId="0" xfId="0" applyFont="1" applyFill="1" applyBorder="1" applyAlignment="1">
      <alignment horizontal="left" vertical="center" wrapText="1"/>
    </xf>
    <xf numFmtId="0" fontId="7" fillId="18" borderId="2" xfId="0" applyFont="1" applyFill="1" applyBorder="1" applyAlignment="1">
      <alignment vertical="center" wrapText="1"/>
    </xf>
    <xf numFmtId="0" fontId="7" fillId="18" borderId="3" xfId="0" applyFont="1" applyFill="1" applyBorder="1" applyAlignment="1">
      <alignment vertical="center" wrapText="1"/>
    </xf>
    <xf numFmtId="165" fontId="7" fillId="18" borderId="4" xfId="0" applyNumberFormat="1" applyFont="1" applyFill="1" applyBorder="1" applyAlignment="1">
      <alignment vertical="center" wrapText="1"/>
    </xf>
    <xf numFmtId="0" fontId="111" fillId="0" borderId="0" xfId="0" applyFont="1" applyAlignment="1">
      <alignment vertical="center"/>
    </xf>
    <xf numFmtId="0" fontId="18" fillId="0" borderId="15" xfId="0" applyFont="1" applyFill="1" applyBorder="1" applyAlignment="1">
      <alignment vertical="top"/>
    </xf>
    <xf numFmtId="0" fontId="18" fillId="0" borderId="0" xfId="0" applyFont="1" applyFill="1" applyBorder="1" applyAlignment="1">
      <alignment vertical="top"/>
    </xf>
    <xf numFmtId="0" fontId="103" fillId="4" borderId="0" xfId="0" quotePrefix="1" applyFont="1" applyFill="1" applyAlignment="1">
      <alignment wrapText="1"/>
    </xf>
    <xf numFmtId="0" fontId="3" fillId="4" borderId="0" xfId="0" applyFont="1" applyFill="1" applyAlignment="1">
      <alignment wrapText="1"/>
    </xf>
    <xf numFmtId="0" fontId="103" fillId="4" borderId="0" xfId="0" applyFont="1" applyFill="1" applyAlignment="1">
      <alignment vertical="top" wrapText="1"/>
    </xf>
    <xf numFmtId="0" fontId="7" fillId="0" borderId="1" xfId="0" applyFont="1" applyFill="1" applyBorder="1" applyAlignment="1" applyProtection="1">
      <alignment horizontal="left" vertical="top" wrapText="1"/>
      <protection locked="0"/>
    </xf>
    <xf numFmtId="0" fontId="7" fillId="0" borderId="1" xfId="0" applyFont="1" applyFill="1" applyBorder="1" applyAlignment="1" applyProtection="1">
      <alignment horizontal="left" vertical="top" wrapText="1"/>
    </xf>
    <xf numFmtId="0" fontId="5" fillId="6" borderId="1" xfId="0" applyFont="1" applyFill="1" applyBorder="1" applyProtection="1">
      <protection locked="0"/>
    </xf>
    <xf numFmtId="169" fontId="103" fillId="4" borderId="1" xfId="0" applyNumberFormat="1" applyFont="1" applyFill="1" applyBorder="1" applyAlignment="1"/>
    <xf numFmtId="0" fontId="5" fillId="0" borderId="1" xfId="0" applyFont="1" applyBorder="1"/>
    <xf numFmtId="0" fontId="7" fillId="0" borderId="0" xfId="0" applyFont="1"/>
    <xf numFmtId="0" fontId="7" fillId="0" borderId="1" xfId="0" applyFont="1" applyBorder="1" applyAlignment="1">
      <alignment wrapText="1"/>
    </xf>
    <xf numFmtId="0" fontId="7" fillId="16" borderId="1" xfId="0" applyFont="1" applyFill="1" applyBorder="1" applyAlignment="1">
      <alignment wrapText="1"/>
    </xf>
    <xf numFmtId="165" fontId="11" fillId="0" borderId="1" xfId="0" applyNumberFormat="1" applyFont="1" applyBorder="1" applyAlignment="1">
      <alignment vertical="top" wrapText="1"/>
    </xf>
    <xf numFmtId="0" fontId="12" fillId="0" borderId="0" xfId="0" applyFont="1" applyAlignment="1">
      <alignment vertical="top" wrapText="1"/>
    </xf>
    <xf numFmtId="0" fontId="0" fillId="0" borderId="0" xfId="0" applyAlignment="1">
      <alignment vertical="top" wrapText="1"/>
    </xf>
    <xf numFmtId="0" fontId="53" fillId="0" borderId="0" xfId="0" applyFont="1" applyAlignment="1">
      <alignment vertical="top" wrapText="1"/>
    </xf>
    <xf numFmtId="0" fontId="32" fillId="0" borderId="0" xfId="0" applyFont="1" applyAlignment="1">
      <alignment wrapText="1"/>
    </xf>
    <xf numFmtId="0" fontId="8" fillId="0" borderId="8" xfId="0" applyFont="1" applyBorder="1" applyAlignment="1">
      <alignment vertical="top" wrapText="1"/>
    </xf>
    <xf numFmtId="165" fontId="11" fillId="0" borderId="1" xfId="0" applyNumberFormat="1" applyFont="1" applyBorder="1" applyAlignment="1">
      <alignment vertical="top" wrapText="1"/>
    </xf>
    <xf numFmtId="0" fontId="7" fillId="4" borderId="1" xfId="0" applyFont="1" applyFill="1" applyBorder="1" applyAlignment="1">
      <alignment horizontal="center" vertical="center"/>
    </xf>
    <xf numFmtId="170" fontId="115" fillId="4" borderId="1" xfId="0" applyNumberFormat="1" applyFont="1" applyFill="1" applyBorder="1" applyAlignment="1" applyProtection="1">
      <alignment horizontal="center"/>
    </xf>
    <xf numFmtId="0" fontId="119" fillId="0" borderId="0" xfId="0" applyFont="1" applyAlignment="1">
      <alignment wrapText="1"/>
    </xf>
    <xf numFmtId="0" fontId="120" fillId="0" borderId="0" xfId="0" applyFont="1"/>
    <xf numFmtId="0" fontId="30" fillId="0" borderId="0" xfId="0" applyFont="1" applyAlignment="1">
      <alignment vertical="top" wrapText="1"/>
    </xf>
    <xf numFmtId="0" fontId="30" fillId="0" borderId="0" xfId="0" applyFont="1" applyAlignment="1">
      <alignment vertical="top" wrapText="1"/>
    </xf>
    <xf numFmtId="0" fontId="120" fillId="0" borderId="0" xfId="0" applyFont="1" applyAlignment="1">
      <alignment vertical="top" wrapText="1"/>
    </xf>
    <xf numFmtId="0" fontId="26" fillId="0" borderId="0" xfId="0" applyFont="1" applyAlignment="1">
      <alignment vertical="top" wrapText="1"/>
    </xf>
    <xf numFmtId="0" fontId="0" fillId="0" borderId="0" xfId="0" applyAlignment="1">
      <alignment wrapText="1"/>
    </xf>
    <xf numFmtId="0" fontId="8" fillId="0" borderId="8" xfId="0" applyFont="1" applyBorder="1" applyAlignment="1">
      <alignment vertical="top" wrapText="1"/>
    </xf>
    <xf numFmtId="0" fontId="0" fillId="0" borderId="10" xfId="0" applyBorder="1" applyAlignment="1">
      <alignment vertical="top" wrapText="1"/>
    </xf>
    <xf numFmtId="0" fontId="118" fillId="0" borderId="0" xfId="0" applyFont="1" applyAlignment="1">
      <alignment vertical="top" wrapText="1"/>
    </xf>
    <xf numFmtId="0" fontId="118" fillId="0" borderId="0" xfId="0" applyFont="1" applyAlignment="1">
      <alignment wrapText="1"/>
    </xf>
    <xf numFmtId="0" fontId="98" fillId="0" borderId="0" xfId="0" applyFont="1" applyAlignment="1">
      <alignment vertical="top" wrapText="1"/>
    </xf>
    <xf numFmtId="0" fontId="117" fillId="0" borderId="0" xfId="0" applyFont="1" applyAlignment="1">
      <alignment vertical="top" wrapText="1"/>
    </xf>
    <xf numFmtId="0" fontId="53" fillId="0" borderId="0" xfId="0" applyFont="1" applyAlignment="1">
      <alignment vertical="top" wrapText="1"/>
    </xf>
    <xf numFmtId="0" fontId="32" fillId="0" borderId="0" xfId="0" applyFont="1" applyAlignment="1">
      <alignment wrapText="1"/>
    </xf>
    <xf numFmtId="165" fontId="5" fillId="0" borderId="2" xfId="0" applyNumberFormat="1" applyFont="1" applyBorder="1" applyAlignment="1"/>
    <xf numFmtId="0" fontId="0" fillId="0" borderId="4" xfId="0" applyBorder="1" applyAlignment="1"/>
    <xf numFmtId="165" fontId="7" fillId="6" borderId="14" xfId="0" applyNumberFormat="1" applyFont="1" applyFill="1" applyBorder="1" applyAlignment="1" applyProtection="1">
      <alignment vertical="top" wrapText="1"/>
      <protection locked="0"/>
    </xf>
    <xf numFmtId="165" fontId="5" fillId="6" borderId="9" xfId="0" applyNumberFormat="1" applyFont="1" applyFill="1" applyBorder="1" applyAlignment="1" applyProtection="1">
      <alignment vertical="top" wrapText="1"/>
      <protection locked="0"/>
    </xf>
    <xf numFmtId="165" fontId="5" fillId="6" borderId="12" xfId="0" applyNumberFormat="1" applyFont="1" applyFill="1" applyBorder="1" applyAlignment="1" applyProtection="1">
      <alignment vertical="top" wrapText="1"/>
      <protection locked="0"/>
    </xf>
    <xf numFmtId="165" fontId="5" fillId="6" borderId="15" xfId="0" applyNumberFormat="1" applyFont="1" applyFill="1" applyBorder="1" applyAlignment="1" applyProtection="1">
      <alignment vertical="top" wrapText="1"/>
      <protection locked="0"/>
    </xf>
    <xf numFmtId="165" fontId="5" fillId="6" borderId="0" xfId="0" applyNumberFormat="1" applyFont="1" applyFill="1" applyBorder="1" applyAlignment="1" applyProtection="1">
      <alignment vertical="top" wrapText="1"/>
      <protection locked="0"/>
    </xf>
    <xf numFmtId="165" fontId="5" fillId="6" borderId="13" xfId="0" applyNumberFormat="1" applyFont="1" applyFill="1" applyBorder="1" applyAlignment="1" applyProtection="1">
      <alignment vertical="top" wrapText="1"/>
      <protection locked="0"/>
    </xf>
    <xf numFmtId="165" fontId="5" fillId="6" borderId="16" xfId="0" applyNumberFormat="1" applyFont="1" applyFill="1" applyBorder="1" applyAlignment="1" applyProtection="1">
      <alignment vertical="top" wrapText="1"/>
      <protection locked="0"/>
    </xf>
    <xf numFmtId="165" fontId="5" fillId="6" borderId="6" xfId="0" applyNumberFormat="1" applyFont="1" applyFill="1" applyBorder="1" applyAlignment="1" applyProtection="1">
      <alignment vertical="top" wrapText="1"/>
      <protection locked="0"/>
    </xf>
    <xf numFmtId="165" fontId="5" fillId="6" borderId="11" xfId="0" applyNumberFormat="1" applyFont="1" applyFill="1" applyBorder="1" applyAlignment="1" applyProtection="1">
      <alignment vertical="top" wrapText="1"/>
      <protection locked="0"/>
    </xf>
    <xf numFmtId="0" fontId="5" fillId="0" borderId="2" xfId="5" applyFont="1" applyBorder="1"/>
    <xf numFmtId="0" fontId="5" fillId="0" borderId="4" xfId="5" applyFont="1" applyBorder="1"/>
    <xf numFmtId="165" fontId="16" fillId="0" borderId="3" xfId="5" applyNumberFormat="1" applyFont="1" applyBorder="1" applyAlignment="1">
      <alignment horizontal="left" vertical="top" wrapText="1"/>
    </xf>
    <xf numFmtId="0" fontId="0" fillId="0" borderId="4" xfId="0" applyBorder="1" applyAlignment="1">
      <alignment horizontal="left" vertical="top" wrapText="1"/>
    </xf>
    <xf numFmtId="165" fontId="5" fillId="0" borderId="1" xfId="0" applyNumberFormat="1" applyFont="1" applyBorder="1"/>
    <xf numFmtId="0" fontId="5" fillId="0" borderId="1" xfId="0" applyFont="1" applyBorder="1"/>
    <xf numFmtId="0" fontId="7" fillId="0" borderId="8" xfId="0" applyFont="1" applyBorder="1" applyAlignment="1">
      <alignment horizontal="left" vertical="top"/>
    </xf>
    <xf numFmtId="0" fontId="7" fillId="0" borderId="7" xfId="0" applyFont="1" applyBorder="1" applyAlignment="1">
      <alignment horizontal="left" vertical="top"/>
    </xf>
    <xf numFmtId="0" fontId="7" fillId="0" borderId="10" xfId="0" applyFont="1" applyBorder="1" applyAlignment="1">
      <alignment horizontal="left" vertical="top"/>
    </xf>
    <xf numFmtId="0" fontId="7" fillId="0" borderId="8" xfId="0" applyFont="1" applyBorder="1" applyAlignment="1">
      <alignment horizontal="left" vertical="top" wrapText="1"/>
    </xf>
    <xf numFmtId="165" fontId="11" fillId="0" borderId="1" xfId="0" applyNumberFormat="1" applyFont="1" applyBorder="1" applyAlignment="1">
      <alignment vertical="top" wrapText="1"/>
    </xf>
    <xf numFmtId="0" fontId="16" fillId="0" borderId="1" xfId="0" applyFont="1" applyBorder="1" applyAlignment="1">
      <alignment vertical="center"/>
    </xf>
    <xf numFmtId="0" fontId="5" fillId="0" borderId="1" xfId="0" applyFont="1" applyBorder="1" applyAlignment="1">
      <alignment vertical="center"/>
    </xf>
    <xf numFmtId="0" fontId="16" fillId="0" borderId="1" xfId="0" applyFont="1" applyBorder="1"/>
    <xf numFmtId="167" fontId="7" fillId="6" borderId="1" xfId="0" applyNumberFormat="1" applyFont="1" applyFill="1" applyBorder="1" applyAlignment="1" applyProtection="1">
      <alignment vertical="top" wrapText="1"/>
      <protection locked="0"/>
    </xf>
    <xf numFmtId="0" fontId="17" fillId="5" borderId="2" xfId="0" applyFont="1" applyFill="1" applyBorder="1" applyAlignment="1">
      <alignment vertical="center" wrapText="1"/>
    </xf>
    <xf numFmtId="0" fontId="17" fillId="5" borderId="3" xfId="0" applyFont="1" applyFill="1" applyBorder="1" applyAlignment="1">
      <alignment vertical="center" wrapText="1"/>
    </xf>
    <xf numFmtId="0" fontId="17" fillId="5" borderId="4" xfId="0" applyFont="1" applyFill="1" applyBorder="1" applyAlignment="1">
      <alignment vertical="center" wrapText="1"/>
    </xf>
    <xf numFmtId="0" fontId="31" fillId="0" borderId="0" xfId="0" applyFont="1" applyAlignment="1">
      <alignment vertical="top" wrapText="1"/>
    </xf>
    <xf numFmtId="0" fontId="24" fillId="6" borderId="2" xfId="0" applyFont="1" applyFill="1" applyBorder="1" applyAlignment="1">
      <alignment wrapText="1"/>
    </xf>
    <xf numFmtId="0" fontId="97" fillId="6" borderId="3" xfId="0" applyFont="1" applyFill="1" applyBorder="1" applyAlignment="1">
      <alignment wrapText="1"/>
    </xf>
    <xf numFmtId="0" fontId="97" fillId="6" borderId="4" xfId="0" applyFont="1" applyFill="1" applyBorder="1" applyAlignment="1">
      <alignment wrapText="1"/>
    </xf>
    <xf numFmtId="0" fontId="16" fillId="0" borderId="2" xfId="0" applyFont="1" applyBorder="1" applyAlignment="1">
      <alignment wrapText="1"/>
    </xf>
    <xf numFmtId="0" fontId="0" fillId="0" borderId="4" xfId="0" applyBorder="1" applyAlignment="1">
      <alignment wrapText="1"/>
    </xf>
    <xf numFmtId="0" fontId="17" fillId="5" borderId="1" xfId="0" applyFont="1" applyFill="1" applyBorder="1" applyAlignment="1">
      <alignment horizontal="left" vertical="center"/>
    </xf>
    <xf numFmtId="0" fontId="27" fillId="0" borderId="1" xfId="0" applyFont="1" applyBorder="1" applyAlignment="1">
      <alignment horizontal="left" vertical="center"/>
    </xf>
    <xf numFmtId="0" fontId="7" fillId="0" borderId="7" xfId="0" applyFont="1" applyBorder="1" applyAlignment="1">
      <alignment horizontal="left" vertical="top" wrapText="1"/>
    </xf>
    <xf numFmtId="0" fontId="7" fillId="0" borderId="10" xfId="0" applyFont="1" applyBorder="1" applyAlignment="1">
      <alignment horizontal="left" vertical="top" wrapText="1"/>
    </xf>
    <xf numFmtId="165" fontId="5" fillId="6" borderId="14" xfId="0" applyNumberFormat="1" applyFont="1" applyFill="1" applyBorder="1" applyAlignment="1" applyProtection="1">
      <alignment vertical="top" wrapText="1"/>
      <protection locked="0"/>
    </xf>
    <xf numFmtId="0" fontId="5" fillId="0" borderId="9" xfId="0" applyFont="1" applyBorder="1" applyAlignment="1" applyProtection="1">
      <alignment vertical="top" wrapText="1"/>
      <protection locked="0"/>
    </xf>
    <xf numFmtId="0" fontId="5" fillId="0" borderId="9" xfId="0" applyFont="1" applyBorder="1" applyAlignment="1" applyProtection="1">
      <alignment wrapText="1"/>
      <protection locked="0"/>
    </xf>
    <xf numFmtId="0" fontId="5" fillId="0" borderId="12" xfId="0" applyFont="1" applyBorder="1" applyAlignment="1" applyProtection="1">
      <alignment wrapText="1"/>
      <protection locked="0"/>
    </xf>
    <xf numFmtId="0" fontId="5" fillId="0" borderId="15" xfId="0" applyFont="1" applyBorder="1" applyAlignment="1" applyProtection="1">
      <alignment wrapText="1"/>
      <protection locked="0"/>
    </xf>
    <xf numFmtId="0" fontId="5" fillId="0" borderId="0" xfId="0" applyFont="1" applyAlignment="1" applyProtection="1">
      <alignment wrapText="1"/>
      <protection locked="0"/>
    </xf>
    <xf numFmtId="0" fontId="5" fillId="0" borderId="13" xfId="0" applyFont="1" applyBorder="1" applyAlignment="1" applyProtection="1">
      <alignment wrapText="1"/>
      <protection locked="0"/>
    </xf>
    <xf numFmtId="0" fontId="5" fillId="0" borderId="16" xfId="0" applyFont="1" applyBorder="1" applyAlignment="1" applyProtection="1">
      <alignment wrapText="1"/>
      <protection locked="0"/>
    </xf>
    <xf numFmtId="0" fontId="5" fillId="0" borderId="6" xfId="0" applyFont="1" applyBorder="1" applyAlignment="1" applyProtection="1">
      <alignment wrapText="1"/>
      <protection locked="0"/>
    </xf>
    <xf numFmtId="0" fontId="5" fillId="0" borderId="11" xfId="0" applyFont="1" applyBorder="1" applyAlignment="1" applyProtection="1">
      <alignment wrapText="1"/>
      <protection locked="0"/>
    </xf>
    <xf numFmtId="0" fontId="7" fillId="4" borderId="19" xfId="0" applyFont="1" applyFill="1" applyBorder="1" applyAlignment="1" applyProtection="1">
      <alignment vertical="center" wrapText="1"/>
    </xf>
    <xf numFmtId="0" fontId="7" fillId="4" borderId="18" xfId="0" applyFont="1" applyFill="1" applyBorder="1" applyAlignment="1" applyProtection="1">
      <alignment vertical="center" wrapText="1"/>
    </xf>
    <xf numFmtId="0" fontId="8" fillId="6" borderId="15" xfId="0" applyFont="1" applyFill="1" applyBorder="1" applyAlignment="1" applyProtection="1">
      <alignment vertical="center" wrapText="1"/>
      <protection locked="0"/>
    </xf>
    <xf numFmtId="0" fontId="5" fillId="6" borderId="13" xfId="0" applyFont="1" applyFill="1" applyBorder="1" applyAlignment="1" applyProtection="1">
      <alignment wrapText="1"/>
      <protection locked="0"/>
    </xf>
    <xf numFmtId="0" fontId="8" fillId="6" borderId="16" xfId="0" applyFont="1" applyFill="1" applyBorder="1" applyAlignment="1" applyProtection="1">
      <alignment vertical="center" wrapText="1"/>
      <protection locked="0"/>
    </xf>
    <xf numFmtId="0" fontId="5" fillId="6" borderId="11" xfId="0" applyFont="1" applyFill="1" applyBorder="1" applyAlignment="1" applyProtection="1">
      <alignment wrapText="1"/>
      <protection locked="0"/>
    </xf>
    <xf numFmtId="0" fontId="98" fillId="4" borderId="0" xfId="0" applyFont="1" applyFill="1" applyAlignment="1">
      <alignment vertical="top" wrapText="1"/>
    </xf>
    <xf numFmtId="0" fontId="117" fillId="4" borderId="0" xfId="0" applyFont="1" applyFill="1" applyAlignment="1">
      <alignment vertical="top" wrapText="1"/>
    </xf>
    <xf numFmtId="0" fontId="118" fillId="4" borderId="0" xfId="0" applyFont="1" applyFill="1" applyAlignment="1">
      <alignment wrapText="1"/>
    </xf>
    <xf numFmtId="0" fontId="16" fillId="4" borderId="0" xfId="0" applyFont="1" applyFill="1" applyAlignment="1" applyProtection="1">
      <alignment horizontal="left" wrapText="1"/>
    </xf>
    <xf numFmtId="0" fontId="16" fillId="0" borderId="2"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xf>
    <xf numFmtId="0" fontId="5" fillId="0" borderId="4" xfId="0" applyFont="1" applyFill="1" applyBorder="1" applyAlignment="1" applyProtection="1">
      <alignment horizontal="left" vertical="center" wrapText="1"/>
    </xf>
    <xf numFmtId="0" fontId="7" fillId="4" borderId="17" xfId="0" applyFont="1" applyFill="1" applyBorder="1" applyAlignment="1" applyProtection="1">
      <alignment vertical="center" wrapText="1"/>
    </xf>
    <xf numFmtId="0" fontId="8" fillId="6" borderId="14" xfId="0" applyFont="1" applyFill="1" applyBorder="1" applyAlignment="1" applyProtection="1">
      <alignment vertical="center" wrapText="1"/>
      <protection locked="0"/>
    </xf>
    <xf numFmtId="0" fontId="5" fillId="6" borderId="12" xfId="0" applyFont="1" applyFill="1" applyBorder="1" applyAlignment="1" applyProtection="1">
      <alignment wrapText="1"/>
      <protection locked="0"/>
    </xf>
    <xf numFmtId="0" fontId="8" fillId="6" borderId="2" xfId="0" applyFont="1" applyFill="1" applyBorder="1" applyAlignment="1" applyProtection="1">
      <alignment vertical="center" wrapText="1"/>
      <protection locked="0"/>
    </xf>
    <xf numFmtId="0" fontId="5" fillId="6" borderId="4" xfId="0" applyFont="1" applyFill="1" applyBorder="1" applyAlignment="1" applyProtection="1">
      <alignment wrapText="1"/>
      <protection locked="0"/>
    </xf>
    <xf numFmtId="0" fontId="108" fillId="0" borderId="0" xfId="0" applyFont="1" applyBorder="1" applyAlignment="1">
      <alignment wrapText="1"/>
    </xf>
    <xf numFmtId="0" fontId="109" fillId="0" borderId="0" xfId="0" applyFont="1" applyBorder="1" applyAlignment="1">
      <alignment wrapText="1"/>
    </xf>
    <xf numFmtId="0" fontId="110" fillId="0" borderId="0" xfId="0" applyFont="1" applyAlignment="1">
      <alignment wrapText="1"/>
    </xf>
    <xf numFmtId="0" fontId="103" fillId="0" borderId="0" xfId="0" applyFont="1" applyAlignment="1">
      <alignment wrapText="1"/>
    </xf>
    <xf numFmtId="0" fontId="3" fillId="0" borderId="0" xfId="0" applyFont="1" applyAlignment="1">
      <alignment wrapText="1"/>
    </xf>
    <xf numFmtId="0" fontId="17" fillId="15" borderId="3" xfId="0" applyFont="1" applyFill="1" applyBorder="1" applyAlignment="1">
      <alignment horizontal="left" vertical="center" wrapText="1"/>
    </xf>
    <xf numFmtId="0" fontId="106" fillId="0" borderId="0" xfId="0" applyFont="1" applyAlignment="1">
      <alignment horizontal="left" vertical="top" wrapText="1"/>
    </xf>
    <xf numFmtId="0" fontId="107" fillId="0" borderId="0" xfId="0" applyFont="1" applyAlignment="1">
      <alignment wrapText="1"/>
    </xf>
    <xf numFmtId="0" fontId="25" fillId="18" borderId="15" xfId="0" applyFont="1" applyFill="1" applyBorder="1" applyAlignment="1">
      <alignment horizontal="left" vertical="center" wrapText="1"/>
    </xf>
    <xf numFmtId="0" fontId="7" fillId="18" borderId="0" xfId="0" applyFont="1" applyFill="1" applyBorder="1" applyAlignment="1">
      <alignment horizontal="left" vertical="center" wrapText="1"/>
    </xf>
    <xf numFmtId="0" fontId="11" fillId="18" borderId="15" xfId="0" applyFont="1" applyFill="1" applyBorder="1" applyAlignment="1">
      <alignment horizontal="left" vertical="center" wrapText="1"/>
    </xf>
    <xf numFmtId="0" fontId="11" fillId="18" borderId="0" xfId="0" applyFont="1" applyFill="1" applyBorder="1" applyAlignment="1">
      <alignment horizontal="left" vertical="center" wrapText="1"/>
    </xf>
    <xf numFmtId="0" fontId="7" fillId="14" borderId="3" xfId="0" applyFont="1" applyFill="1" applyBorder="1" applyAlignment="1">
      <alignment horizontal="left" vertical="center" wrapText="1"/>
    </xf>
    <xf numFmtId="0" fontId="7" fillId="14" borderId="4" xfId="0" applyFont="1" applyFill="1" applyBorder="1" applyAlignment="1">
      <alignment horizontal="left" vertical="center" wrapText="1"/>
    </xf>
    <xf numFmtId="0" fontId="25" fillId="18" borderId="0" xfId="0" applyFont="1" applyFill="1" applyBorder="1" applyAlignment="1">
      <alignment horizontal="left" vertical="center" wrapText="1"/>
    </xf>
    <xf numFmtId="165" fontId="34" fillId="6" borderId="14" xfId="0" applyNumberFormat="1" applyFont="1" applyFill="1" applyBorder="1" applyAlignment="1" applyProtection="1">
      <alignment vertical="top" wrapText="1"/>
      <protection locked="0"/>
    </xf>
    <xf numFmtId="0" fontId="34" fillId="0" borderId="9" xfId="0" applyFont="1" applyBorder="1" applyAlignment="1">
      <alignment vertical="top" wrapText="1"/>
    </xf>
    <xf numFmtId="0" fontId="34" fillId="0" borderId="12" xfId="0" applyFont="1" applyBorder="1" applyAlignment="1">
      <alignment vertical="top" wrapText="1"/>
    </xf>
    <xf numFmtId="0" fontId="34" fillId="0" borderId="15" xfId="0" applyFont="1" applyBorder="1" applyAlignment="1">
      <alignment vertical="top" wrapText="1"/>
    </xf>
    <xf numFmtId="0" fontId="34" fillId="0" borderId="0" xfId="0" applyFont="1" applyAlignment="1">
      <alignment vertical="top" wrapText="1"/>
    </xf>
    <xf numFmtId="0" fontId="34" fillId="0" borderId="13" xfId="0" applyFont="1" applyBorder="1" applyAlignment="1">
      <alignment vertical="top" wrapText="1"/>
    </xf>
    <xf numFmtId="0" fontId="34" fillId="0" borderId="16" xfId="0" applyFont="1" applyBorder="1" applyAlignment="1">
      <alignment vertical="top" wrapText="1"/>
    </xf>
    <xf numFmtId="0" fontId="34" fillId="0" borderId="6" xfId="0" applyFont="1" applyBorder="1" applyAlignment="1">
      <alignment vertical="top" wrapText="1"/>
    </xf>
    <xf numFmtId="0" fontId="34" fillId="0" borderId="11" xfId="0" applyFont="1" applyBorder="1" applyAlignment="1">
      <alignment vertical="top" wrapText="1"/>
    </xf>
    <xf numFmtId="0" fontId="42" fillId="0" borderId="1" xfId="0" applyFont="1" applyBorder="1"/>
    <xf numFmtId="0" fontId="34" fillId="0" borderId="1" xfId="0" applyFont="1" applyBorder="1"/>
    <xf numFmtId="165" fontId="34" fillId="0" borderId="1" xfId="0" applyNumberFormat="1" applyFont="1" applyBorder="1"/>
    <xf numFmtId="0" fontId="42" fillId="0" borderId="8" xfId="0" applyFont="1" applyBorder="1" applyAlignment="1">
      <alignment horizontal="left" vertical="top" wrapText="1"/>
    </xf>
    <xf numFmtId="0" fontId="42" fillId="0" borderId="7" xfId="0" applyFont="1" applyBorder="1" applyAlignment="1">
      <alignment horizontal="left" vertical="top"/>
    </xf>
    <xf numFmtId="0" fontId="42" fillId="0" borderId="10" xfId="0" applyFont="1" applyBorder="1" applyAlignment="1">
      <alignment horizontal="left" vertical="top"/>
    </xf>
    <xf numFmtId="0" fontId="42" fillId="0" borderId="8" xfId="0" applyFont="1" applyBorder="1" applyAlignment="1">
      <alignment horizontal="left" vertical="top"/>
    </xf>
    <xf numFmtId="165" fontId="43" fillId="0" borderId="1" xfId="0" applyNumberFormat="1" applyFont="1" applyBorder="1" applyAlignment="1">
      <alignment vertical="top" wrapText="1"/>
    </xf>
    <xf numFmtId="165" fontId="46" fillId="0" borderId="1" xfId="0" applyNumberFormat="1" applyFont="1" applyBorder="1" applyAlignment="1">
      <alignment vertical="top" wrapText="1"/>
    </xf>
    <xf numFmtId="167" fontId="42" fillId="6" borderId="2" xfId="0" applyNumberFormat="1" applyFont="1" applyFill="1" applyBorder="1" applyAlignment="1" applyProtection="1">
      <alignment vertical="top" wrapText="1"/>
      <protection locked="0"/>
    </xf>
    <xf numFmtId="167" fontId="42" fillId="6" borderId="4" xfId="0" applyNumberFormat="1" applyFont="1" applyFill="1" applyBorder="1" applyAlignment="1" applyProtection="1">
      <alignment vertical="top" wrapText="1"/>
      <protection locked="0"/>
    </xf>
    <xf numFmtId="167" fontId="42" fillId="6" borderId="1" xfId="0" applyNumberFormat="1" applyFont="1" applyFill="1" applyBorder="1" applyAlignment="1" applyProtection="1">
      <alignment vertical="top" wrapText="1"/>
      <protection locked="0"/>
    </xf>
    <xf numFmtId="0" fontId="42" fillId="5" borderId="2" xfId="0" applyFont="1" applyFill="1" applyBorder="1" applyAlignment="1">
      <alignment vertical="top" wrapText="1"/>
    </xf>
    <xf numFmtId="0" fontId="34" fillId="0" borderId="3" xfId="0" applyFont="1" applyBorder="1" applyAlignment="1">
      <alignment wrapText="1"/>
    </xf>
    <xf numFmtId="0" fontId="34" fillId="0" borderId="4" xfId="0" applyFont="1" applyBorder="1" applyAlignment="1">
      <alignment wrapText="1"/>
    </xf>
    <xf numFmtId="0" fontId="35" fillId="0" borderId="0" xfId="0" applyFont="1" applyAlignment="1">
      <alignment vertical="top" wrapText="1"/>
    </xf>
    <xf numFmtId="0" fontId="36" fillId="0" borderId="0" xfId="0" applyFont="1" applyAlignment="1">
      <alignment wrapText="1"/>
    </xf>
    <xf numFmtId="0" fontId="40" fillId="0" borderId="0" xfId="0" applyFont="1" applyAlignment="1">
      <alignment vertical="top" wrapText="1"/>
    </xf>
    <xf numFmtId="0" fontId="41" fillId="0" borderId="0" xfId="0" applyFont="1" applyAlignment="1">
      <alignment wrapText="1"/>
    </xf>
    <xf numFmtId="0" fontId="38" fillId="0" borderId="0" xfId="0" applyFont="1" applyAlignment="1">
      <alignment vertical="top" wrapText="1"/>
    </xf>
    <xf numFmtId="0" fontId="34" fillId="0" borderId="0" xfId="0" applyFont="1" applyAlignment="1">
      <alignment wrapText="1"/>
    </xf>
    <xf numFmtId="0" fontId="42" fillId="6" borderId="2" xfId="0" applyFont="1" applyFill="1" applyBorder="1" applyAlignment="1">
      <alignment wrapText="1"/>
    </xf>
    <xf numFmtId="0" fontId="36" fillId="0" borderId="3" xfId="0" applyFont="1" applyBorder="1" applyAlignment="1">
      <alignment wrapText="1"/>
    </xf>
    <xf numFmtId="0" fontId="36" fillId="0" borderId="4" xfId="0" applyFont="1" applyBorder="1" applyAlignment="1">
      <alignment wrapText="1"/>
    </xf>
    <xf numFmtId="0" fontId="66" fillId="0" borderId="1" xfId="0" applyFont="1" applyBorder="1"/>
    <xf numFmtId="0" fontId="57" fillId="0" borderId="1" xfId="0" applyFont="1" applyBorder="1"/>
    <xf numFmtId="165" fontId="55" fillId="0" borderId="1" xfId="0" applyNumberFormat="1" applyFont="1" applyBorder="1"/>
    <xf numFmtId="0" fontId="54" fillId="0" borderId="0" xfId="0" applyFont="1" applyAlignment="1">
      <alignment vertical="top" wrapText="1"/>
    </xf>
    <xf numFmtId="0" fontId="57" fillId="0" borderId="0" xfId="0" applyFont="1" applyAlignment="1">
      <alignment vertical="top" wrapText="1"/>
    </xf>
    <xf numFmtId="167" fontId="66" fillId="6" borderId="1" xfId="0" applyNumberFormat="1" applyFont="1" applyFill="1" applyBorder="1" applyAlignment="1" applyProtection="1">
      <alignment vertical="top" wrapText="1"/>
      <protection locked="0"/>
    </xf>
    <xf numFmtId="0" fontId="66" fillId="5" borderId="1" xfId="0" applyFont="1" applyFill="1" applyBorder="1" applyAlignment="1">
      <alignment vertical="top"/>
    </xf>
    <xf numFmtId="0" fontId="57" fillId="0" borderId="1" xfId="0" applyFont="1" applyBorder="1" applyAlignment="1">
      <alignment vertical="top"/>
    </xf>
    <xf numFmtId="0" fontId="66" fillId="0" borderId="8" xfId="0" applyFont="1" applyBorder="1" applyAlignment="1">
      <alignment horizontal="left" vertical="top" wrapText="1"/>
    </xf>
    <xf numFmtId="0" fontId="66" fillId="0" borderId="7" xfId="0" applyFont="1" applyBorder="1" applyAlignment="1">
      <alignment horizontal="left" vertical="top" wrapText="1"/>
    </xf>
    <xf numFmtId="0" fontId="66" fillId="0" borderId="10" xfId="0" applyFont="1" applyBorder="1" applyAlignment="1">
      <alignment horizontal="left" vertical="top" wrapText="1"/>
    </xf>
    <xf numFmtId="0" fontId="66" fillId="0" borderId="8" xfId="0" applyFont="1" applyBorder="1" applyAlignment="1">
      <alignment horizontal="left" vertical="top"/>
    </xf>
    <xf numFmtId="0" fontId="66" fillId="0" borderId="7" xfId="0" applyFont="1" applyBorder="1" applyAlignment="1">
      <alignment horizontal="left" vertical="top"/>
    </xf>
    <xf numFmtId="0" fontId="66" fillId="0" borderId="10" xfId="0" applyFont="1" applyBorder="1" applyAlignment="1">
      <alignment horizontal="left" vertical="top"/>
    </xf>
    <xf numFmtId="0" fontId="61" fillId="0" borderId="0" xfId="0" applyFont="1" applyAlignment="1">
      <alignment vertical="top" wrapText="1"/>
    </xf>
    <xf numFmtId="0" fontId="55" fillId="0" borderId="0" xfId="0" applyFont="1" applyAlignment="1">
      <alignment wrapText="1"/>
    </xf>
    <xf numFmtId="0" fontId="58" fillId="0" borderId="0" xfId="0" applyFont="1" applyAlignment="1">
      <alignment vertical="top" wrapText="1"/>
    </xf>
    <xf numFmtId="0" fontId="59" fillId="0" borderId="0" xfId="0" applyFont="1" applyAlignment="1">
      <alignment wrapText="1"/>
    </xf>
    <xf numFmtId="0" fontId="66" fillId="6" borderId="2" xfId="0" applyFont="1" applyFill="1" applyBorder="1" applyAlignment="1">
      <alignment wrapText="1"/>
    </xf>
    <xf numFmtId="0" fontId="57" fillId="0" borderId="3" xfId="0" applyFont="1" applyBorder="1" applyAlignment="1">
      <alignment wrapText="1"/>
    </xf>
    <xf numFmtId="0" fontId="57" fillId="0" borderId="4" xfId="0" applyFont="1" applyBorder="1" applyAlignment="1">
      <alignment wrapText="1"/>
    </xf>
    <xf numFmtId="0" fontId="57" fillId="0" borderId="0" xfId="0" applyFont="1" applyAlignment="1">
      <alignment wrapText="1"/>
    </xf>
    <xf numFmtId="165" fontId="55" fillId="6" borderId="14" xfId="0" applyNumberFormat="1" applyFont="1" applyFill="1" applyBorder="1" applyAlignment="1" applyProtection="1">
      <alignment vertical="top" wrapText="1"/>
      <protection locked="0"/>
    </xf>
    <xf numFmtId="0" fontId="57" fillId="0" borderId="9" xfId="0" applyFont="1" applyBorder="1" applyAlignment="1" applyProtection="1">
      <alignment vertical="top" wrapText="1"/>
      <protection locked="0"/>
    </xf>
    <xf numFmtId="0" fontId="57" fillId="0" borderId="9" xfId="0" applyFont="1" applyBorder="1" applyAlignment="1" applyProtection="1">
      <alignment wrapText="1"/>
      <protection locked="0"/>
    </xf>
    <xf numFmtId="0" fontId="57" fillId="0" borderId="12" xfId="0" applyFont="1" applyBorder="1" applyAlignment="1" applyProtection="1">
      <alignment wrapText="1"/>
      <protection locked="0"/>
    </xf>
    <xf numFmtId="0" fontId="57" fillId="0" borderId="15" xfId="0" applyFont="1" applyBorder="1" applyAlignment="1" applyProtection="1">
      <alignment wrapText="1"/>
      <protection locked="0"/>
    </xf>
    <xf numFmtId="0" fontId="57" fillId="0" borderId="0" xfId="0" applyFont="1" applyAlignment="1" applyProtection="1">
      <alignment wrapText="1"/>
      <protection locked="0"/>
    </xf>
    <xf numFmtId="0" fontId="57" fillId="0" borderId="13" xfId="0" applyFont="1" applyBorder="1" applyAlignment="1" applyProtection="1">
      <alignment wrapText="1"/>
      <protection locked="0"/>
    </xf>
    <xf numFmtId="0" fontId="57" fillId="0" borderId="16" xfId="0" applyFont="1" applyBorder="1" applyAlignment="1" applyProtection="1">
      <alignment wrapText="1"/>
      <protection locked="0"/>
    </xf>
    <xf numFmtId="0" fontId="57" fillId="0" borderId="6" xfId="0" applyFont="1" applyBorder="1" applyAlignment="1" applyProtection="1">
      <alignment wrapText="1"/>
      <protection locked="0"/>
    </xf>
    <xf numFmtId="0" fontId="57" fillId="0" borderId="11" xfId="0" applyFont="1" applyBorder="1" applyAlignment="1" applyProtection="1">
      <alignment wrapText="1"/>
      <protection locked="0"/>
    </xf>
    <xf numFmtId="165" fontId="67" fillId="0" borderId="1" xfId="0" applyNumberFormat="1" applyFont="1" applyBorder="1" applyAlignment="1">
      <alignment vertical="top" wrapText="1"/>
    </xf>
    <xf numFmtId="0" fontId="55" fillId="0" borderId="1" xfId="0" applyFont="1" applyBorder="1"/>
    <xf numFmtId="0" fontId="34" fillId="0" borderId="9" xfId="0" applyFont="1" applyBorder="1" applyAlignment="1" applyProtection="1">
      <alignment vertical="top" wrapText="1"/>
      <protection locked="0"/>
    </xf>
    <xf numFmtId="0" fontId="34" fillId="0" borderId="9" xfId="0" applyFont="1" applyBorder="1" applyAlignment="1" applyProtection="1">
      <alignment wrapText="1"/>
      <protection locked="0"/>
    </xf>
    <xf numFmtId="0" fontId="34" fillId="0" borderId="12" xfId="0" applyFont="1" applyBorder="1" applyAlignment="1" applyProtection="1">
      <alignment wrapText="1"/>
      <protection locked="0"/>
    </xf>
    <xf numFmtId="0" fontId="34" fillId="0" borderId="15" xfId="0" applyFont="1" applyBorder="1" applyAlignment="1" applyProtection="1">
      <alignment wrapText="1"/>
      <protection locked="0"/>
    </xf>
    <xf numFmtId="0" fontId="34" fillId="0" borderId="0" xfId="0" applyFont="1" applyAlignment="1" applyProtection="1">
      <alignment wrapText="1"/>
      <protection locked="0"/>
    </xf>
    <xf numFmtId="0" fontId="34" fillId="0" borderId="13" xfId="0" applyFont="1" applyBorder="1" applyAlignment="1" applyProtection="1">
      <alignment wrapText="1"/>
      <protection locked="0"/>
    </xf>
    <xf numFmtId="0" fontId="34" fillId="0" borderId="16" xfId="0" applyFont="1" applyBorder="1" applyAlignment="1" applyProtection="1">
      <alignment wrapText="1"/>
      <protection locked="0"/>
    </xf>
    <xf numFmtId="0" fontId="34" fillId="0" borderId="6" xfId="0" applyFont="1" applyBorder="1" applyAlignment="1" applyProtection="1">
      <alignment wrapText="1"/>
      <protection locked="0"/>
    </xf>
    <xf numFmtId="0" fontId="34" fillId="0" borderId="11" xfId="0" applyFont="1" applyBorder="1" applyAlignment="1" applyProtection="1">
      <alignment wrapText="1"/>
      <protection locked="0"/>
    </xf>
    <xf numFmtId="0" fontId="42" fillId="0" borderId="7" xfId="0" applyFont="1" applyBorder="1" applyAlignment="1">
      <alignment horizontal="left" vertical="top" wrapText="1"/>
    </xf>
    <xf numFmtId="0" fontId="42" fillId="0" borderId="10" xfId="0" applyFont="1" applyBorder="1" applyAlignment="1">
      <alignment horizontal="left" vertical="top" wrapText="1"/>
    </xf>
    <xf numFmtId="0" fontId="42" fillId="5" borderId="1" xfId="0" applyFont="1" applyFill="1" applyBorder="1" applyAlignment="1">
      <alignment vertical="top"/>
    </xf>
    <xf numFmtId="0" fontId="34" fillId="0" borderId="1" xfId="0" applyFont="1" applyBorder="1" applyAlignment="1">
      <alignment vertical="top"/>
    </xf>
    <xf numFmtId="0" fontId="42" fillId="5" borderId="3" xfId="0" applyFont="1" applyFill="1" applyBorder="1" applyAlignment="1">
      <alignment vertical="top" wrapText="1"/>
    </xf>
    <xf numFmtId="0" fontId="42" fillId="5" borderId="4" xfId="0" applyFont="1" applyFill="1" applyBorder="1" applyAlignment="1">
      <alignment vertical="top" wrapText="1"/>
    </xf>
    <xf numFmtId="0" fontId="36" fillId="0" borderId="9" xfId="0" applyFont="1" applyBorder="1" applyAlignment="1" applyProtection="1">
      <alignment vertical="top" wrapText="1"/>
      <protection locked="0"/>
    </xf>
    <xf numFmtId="0" fontId="36" fillId="0" borderId="9" xfId="0" applyFont="1" applyBorder="1" applyAlignment="1" applyProtection="1">
      <alignment wrapText="1"/>
      <protection locked="0"/>
    </xf>
    <xf numFmtId="0" fontId="36" fillId="0" borderId="12" xfId="0" applyFont="1" applyBorder="1" applyAlignment="1" applyProtection="1">
      <alignment wrapText="1"/>
      <protection locked="0"/>
    </xf>
    <xf numFmtId="0" fontId="36" fillId="0" borderId="15" xfId="0" applyFont="1" applyBorder="1" applyAlignment="1" applyProtection="1">
      <alignment wrapText="1"/>
      <protection locked="0"/>
    </xf>
    <xf numFmtId="0" fontId="36" fillId="0" borderId="0" xfId="0" applyFont="1" applyAlignment="1" applyProtection="1">
      <alignment wrapText="1"/>
      <protection locked="0"/>
    </xf>
    <xf numFmtId="0" fontId="36" fillId="0" borderId="13" xfId="0" applyFont="1" applyBorder="1" applyAlignment="1" applyProtection="1">
      <alignment wrapText="1"/>
      <protection locked="0"/>
    </xf>
    <xf numFmtId="0" fontId="36" fillId="0" borderId="16" xfId="0" applyFont="1" applyBorder="1" applyAlignment="1" applyProtection="1">
      <alignment wrapText="1"/>
      <protection locked="0"/>
    </xf>
    <xf numFmtId="0" fontId="36" fillId="0" borderId="6" xfId="0" applyFont="1" applyBorder="1" applyAlignment="1" applyProtection="1">
      <alignment wrapText="1"/>
      <protection locked="0"/>
    </xf>
    <xf numFmtId="0" fontId="36" fillId="0" borderId="11" xfId="0" applyFont="1" applyBorder="1" applyAlignment="1" applyProtection="1">
      <alignment wrapText="1"/>
      <protection locked="0"/>
    </xf>
    <xf numFmtId="0" fontId="36" fillId="0" borderId="1" xfId="0" applyFont="1" applyBorder="1"/>
    <xf numFmtId="0" fontId="36" fillId="0" borderId="1" xfId="0" applyFont="1" applyBorder="1" applyAlignment="1">
      <alignment vertical="top"/>
    </xf>
    <xf numFmtId="0" fontId="36" fillId="0" borderId="0" xfId="0" applyFont="1" applyAlignment="1">
      <alignment vertical="top" wrapText="1"/>
    </xf>
    <xf numFmtId="0" fontId="64" fillId="6" borderId="2" xfId="0" applyFont="1" applyFill="1" applyBorder="1" applyAlignment="1" applyProtection="1">
      <alignment vertical="center" wrapText="1"/>
      <protection locked="0"/>
    </xf>
    <xf numFmtId="0" fontId="57" fillId="6" borderId="4" xfId="0" applyFont="1" applyFill="1" applyBorder="1" applyAlignment="1" applyProtection="1">
      <alignment wrapText="1"/>
      <protection locked="0"/>
    </xf>
    <xf numFmtId="0" fontId="64" fillId="6" borderId="15" xfId="0" applyFont="1" applyFill="1" applyBorder="1" applyAlignment="1" applyProtection="1">
      <alignment vertical="center" wrapText="1"/>
      <protection locked="0"/>
    </xf>
    <xf numFmtId="0" fontId="57" fillId="6" borderId="13" xfId="0" applyFont="1" applyFill="1" applyBorder="1" applyAlignment="1" applyProtection="1">
      <alignment wrapText="1"/>
      <protection locked="0"/>
    </xf>
    <xf numFmtId="0" fontId="64" fillId="6" borderId="16" xfId="0" applyFont="1" applyFill="1" applyBorder="1" applyAlignment="1" applyProtection="1">
      <alignment vertical="center" wrapText="1"/>
      <protection locked="0"/>
    </xf>
    <xf numFmtId="0" fontId="57" fillId="6" borderId="11" xfId="0" applyFont="1" applyFill="1" applyBorder="1" applyAlignment="1" applyProtection="1">
      <alignment wrapText="1"/>
      <protection locked="0"/>
    </xf>
    <xf numFmtId="0" fontId="64" fillId="6" borderId="14" xfId="0" applyFont="1" applyFill="1" applyBorder="1" applyAlignment="1" applyProtection="1">
      <alignment vertical="center" wrapText="1"/>
      <protection locked="0"/>
    </xf>
    <xf numFmtId="0" fontId="57" fillId="6" borderId="12" xfId="0" applyFont="1" applyFill="1" applyBorder="1" applyAlignment="1" applyProtection="1">
      <alignment wrapText="1"/>
      <protection locked="0"/>
    </xf>
    <xf numFmtId="0" fontId="71" fillId="6" borderId="2" xfId="0" applyFont="1" applyFill="1" applyBorder="1" applyAlignment="1">
      <alignment wrapText="1"/>
    </xf>
    <xf numFmtId="0" fontId="71" fillId="0" borderId="3" xfId="0" applyFont="1" applyBorder="1" applyAlignment="1">
      <alignment wrapText="1"/>
    </xf>
    <xf numFmtId="0" fontId="71" fillId="0" borderId="4" xfId="0" applyFont="1" applyBorder="1" applyAlignment="1">
      <alignment wrapText="1"/>
    </xf>
    <xf numFmtId="0" fontId="65" fillId="0" borderId="6" xfId="0" applyFont="1" applyBorder="1" applyAlignment="1">
      <alignment wrapText="1"/>
    </xf>
    <xf numFmtId="0" fontId="63" fillId="0" borderId="17" xfId="0" applyFont="1" applyBorder="1" applyAlignment="1">
      <alignment vertical="center" wrapText="1"/>
    </xf>
    <xf numFmtId="0" fontId="63" fillId="0" borderId="18" xfId="0" applyFont="1" applyBorder="1" applyAlignment="1">
      <alignment vertical="center" wrapText="1"/>
    </xf>
    <xf numFmtId="0" fontId="63" fillId="0" borderId="19" xfId="0" applyFont="1" applyBorder="1" applyAlignment="1">
      <alignment vertical="center" wrapText="1"/>
    </xf>
    <xf numFmtId="0" fontId="64" fillId="4" borderId="1" xfId="0" applyFont="1" applyFill="1" applyBorder="1" applyAlignment="1">
      <alignment horizontal="left" vertical="top" wrapText="1"/>
    </xf>
    <xf numFmtId="0" fontId="57" fillId="0" borderId="1" xfId="0" applyFont="1" applyBorder="1" applyAlignment="1">
      <alignment wrapText="1"/>
    </xf>
    <xf numFmtId="0" fontId="57" fillId="0" borderId="1" xfId="0" applyFont="1" applyBorder="1" applyAlignment="1">
      <alignment horizontal="left" vertical="top" wrapText="1"/>
    </xf>
    <xf numFmtId="0" fontId="64" fillId="0" borderId="2" xfId="0" applyFont="1" applyBorder="1" applyAlignment="1">
      <alignment horizontal="left" vertical="top" wrapText="1"/>
    </xf>
    <xf numFmtId="0" fontId="57" fillId="0" borderId="4" xfId="0" applyFont="1" applyBorder="1" applyAlignment="1">
      <alignment horizontal="left" vertical="top" wrapText="1"/>
    </xf>
    <xf numFmtId="0" fontId="63" fillId="0" borderId="2" xfId="0" applyFont="1" applyBorder="1" applyAlignment="1">
      <alignment horizontal="left" vertical="center" wrapText="1"/>
    </xf>
    <xf numFmtId="0" fontId="57" fillId="0" borderId="4" xfId="0" applyFont="1" applyBorder="1" applyAlignment="1">
      <alignment horizontal="left" vertical="center"/>
    </xf>
  </cellXfs>
  <cellStyles count="10">
    <cellStyle name="Euro" xfId="1"/>
    <cellStyle name="Procent" xfId="4" builtinId="5"/>
    <cellStyle name="Standaard" xfId="0" builtinId="0"/>
    <cellStyle name="Standaard 2" xfId="2"/>
    <cellStyle name="Standaard 3" xfId="7"/>
    <cellStyle name="Standaard 4" xfId="8"/>
    <cellStyle name="Standaard 5" xfId="9"/>
    <cellStyle name="Standaard 6" xfId="5"/>
    <cellStyle name="Valuta" xfId="3" builtinId="4"/>
    <cellStyle name="Valuta 2" xfId="6"/>
  </cellStyles>
  <dxfs count="6">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s>
  <tableStyles count="0" defaultTableStyle="TableStyleMedium9" defaultPivotStyle="PivotStyleLight16"/>
  <colors>
    <mruColors>
      <color rgb="FFFFFF66"/>
      <color rgb="FFFFFFCC"/>
      <color rgb="FFFF0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tabSelected="1" zoomScaleNormal="100" workbookViewId="0">
      <selection activeCell="B8" sqref="B8"/>
    </sheetView>
  </sheetViews>
  <sheetFormatPr defaultColWidth="9.140625" defaultRowHeight="12.75" x14ac:dyDescent="0.2"/>
  <cols>
    <col min="1" max="1" width="26.85546875" style="9" customWidth="1"/>
    <col min="2" max="2" width="143.42578125" style="9" customWidth="1"/>
    <col min="3" max="3" width="32.5703125" style="9" customWidth="1"/>
    <col min="4" max="16384" width="9.140625" style="9"/>
  </cols>
  <sheetData>
    <row r="1" spans="1:17" s="34" customFormat="1" ht="22.5" customHeight="1" x14ac:dyDescent="0.2">
      <c r="A1" s="428" t="s">
        <v>316</v>
      </c>
      <c r="B1" s="429"/>
      <c r="C1" s="429"/>
      <c r="D1" s="429"/>
      <c r="E1" s="429"/>
      <c r="F1" s="429"/>
      <c r="G1" s="53"/>
    </row>
    <row r="2" spans="1:17" s="34" customFormat="1" ht="14.25" x14ac:dyDescent="0.2">
      <c r="A2" s="1"/>
      <c r="B2" s="53"/>
      <c r="C2" s="53"/>
      <c r="D2" s="53"/>
      <c r="E2" s="53"/>
      <c r="F2" s="53"/>
      <c r="G2" s="53"/>
    </row>
    <row r="3" spans="1:17" s="40" customFormat="1" ht="24" customHeight="1" x14ac:dyDescent="0.2">
      <c r="A3" s="47" t="s">
        <v>302</v>
      </c>
      <c r="B3" s="428" t="s">
        <v>340</v>
      </c>
      <c r="C3" s="434"/>
      <c r="D3" s="434"/>
      <c r="E3" s="435"/>
      <c r="F3" s="435"/>
      <c r="G3" s="430"/>
      <c r="H3" s="431"/>
      <c r="I3" s="431"/>
      <c r="J3" s="431"/>
      <c r="K3" s="431"/>
    </row>
    <row r="4" spans="1:17" s="40" customFormat="1" ht="21" customHeight="1" x14ac:dyDescent="0.2">
      <c r="A4" s="427" t="s">
        <v>315</v>
      </c>
      <c r="B4" s="428" t="s">
        <v>341</v>
      </c>
      <c r="C4" s="434"/>
      <c r="D4" s="425"/>
      <c r="E4" s="425"/>
      <c r="F4" s="426"/>
      <c r="G4" s="34"/>
      <c r="H4" s="34"/>
      <c r="I4" s="34"/>
      <c r="J4" s="34"/>
      <c r="K4" s="34"/>
      <c r="L4" s="34"/>
      <c r="M4" s="34"/>
      <c r="N4" s="34"/>
      <c r="O4" s="34"/>
    </row>
    <row r="5" spans="1:17" s="40" customFormat="1" ht="21" customHeight="1" x14ac:dyDescent="0.2">
      <c r="A5" s="417"/>
      <c r="B5" s="417"/>
      <c r="C5" s="418"/>
      <c r="D5" s="49"/>
      <c r="E5" s="49"/>
      <c r="F5" s="34"/>
      <c r="G5" s="34"/>
      <c r="H5" s="34"/>
      <c r="I5" s="34"/>
      <c r="J5" s="34"/>
      <c r="K5" s="34"/>
      <c r="L5" s="34"/>
      <c r="M5" s="34"/>
      <c r="N5" s="34"/>
      <c r="O5" s="34"/>
    </row>
    <row r="6" spans="1:17" s="34" customFormat="1" ht="36" customHeight="1" x14ac:dyDescent="0.2">
      <c r="A6" s="266" t="s">
        <v>217</v>
      </c>
      <c r="B6" s="267" t="s">
        <v>218</v>
      </c>
      <c r="C6" s="268" t="s">
        <v>219</v>
      </c>
      <c r="D6" s="53"/>
      <c r="E6" s="53"/>
      <c r="F6" s="53"/>
      <c r="G6" s="53"/>
    </row>
    <row r="7" spans="1:17" ht="62.25" customHeight="1" x14ac:dyDescent="0.2">
      <c r="A7" s="2" t="s">
        <v>308</v>
      </c>
      <c r="B7" s="2" t="s">
        <v>319</v>
      </c>
      <c r="C7" s="2" t="s">
        <v>309</v>
      </c>
    </row>
    <row r="8" spans="1:17" ht="241.5" customHeight="1" x14ac:dyDescent="0.2">
      <c r="A8" s="2" t="s">
        <v>310</v>
      </c>
      <c r="B8" s="2" t="s">
        <v>317</v>
      </c>
      <c r="C8" s="2" t="s">
        <v>224</v>
      </c>
    </row>
    <row r="9" spans="1:17" ht="151.5" customHeight="1" x14ac:dyDescent="0.2">
      <c r="A9" s="2" t="s">
        <v>255</v>
      </c>
      <c r="B9" s="2" t="s">
        <v>323</v>
      </c>
      <c r="C9" s="280" t="s">
        <v>233</v>
      </c>
    </row>
    <row r="10" spans="1:17" ht="409.6" customHeight="1" x14ac:dyDescent="0.2">
      <c r="A10" s="281" t="s">
        <v>254</v>
      </c>
      <c r="B10" s="281" t="s">
        <v>360</v>
      </c>
      <c r="C10" s="5" t="s">
        <v>233</v>
      </c>
    </row>
    <row r="11" spans="1:17" ht="341.25" customHeight="1" x14ac:dyDescent="0.2">
      <c r="A11" s="3"/>
      <c r="B11" s="3" t="s">
        <v>361</v>
      </c>
      <c r="C11" s="432"/>
    </row>
    <row r="12" spans="1:17" ht="140.25" customHeight="1" x14ac:dyDescent="0.2">
      <c r="A12" s="3"/>
      <c r="B12" s="3" t="s">
        <v>320</v>
      </c>
      <c r="C12" s="433"/>
    </row>
    <row r="13" spans="1:17" ht="408" customHeight="1" x14ac:dyDescent="0.2">
      <c r="A13" s="280" t="s">
        <v>252</v>
      </c>
      <c r="B13" s="291" t="s">
        <v>324</v>
      </c>
      <c r="C13" s="432" t="s">
        <v>233</v>
      </c>
    </row>
    <row r="14" spans="1:17" ht="252.75" customHeight="1" x14ac:dyDescent="0.2">
      <c r="A14" s="3"/>
      <c r="B14" s="3" t="s">
        <v>325</v>
      </c>
      <c r="C14" s="433"/>
    </row>
    <row r="15" spans="1:17" ht="188.25" customHeight="1" x14ac:dyDescent="0.2">
      <c r="A15" s="421" t="s">
        <v>257</v>
      </c>
      <c r="B15" s="421" t="s">
        <v>362</v>
      </c>
      <c r="C15" s="421" t="s">
        <v>233</v>
      </c>
    </row>
    <row r="16" spans="1:17" ht="86.25" customHeight="1" x14ac:dyDescent="0.2">
      <c r="A16" s="5" t="s">
        <v>253</v>
      </c>
      <c r="B16" s="5" t="s">
        <v>322</v>
      </c>
      <c r="C16" s="5" t="s">
        <v>233</v>
      </c>
      <c r="F16" s="292"/>
      <c r="G16" s="292"/>
      <c r="H16" s="292"/>
      <c r="I16" s="292"/>
      <c r="J16" s="292"/>
      <c r="K16" s="292"/>
      <c r="L16" s="292"/>
      <c r="M16" s="292"/>
      <c r="N16" s="292"/>
      <c r="O16" s="292"/>
      <c r="P16" s="292"/>
      <c r="Q16" s="292"/>
    </row>
    <row r="17" spans="1:3" ht="223.5" customHeight="1" x14ac:dyDescent="0.2">
      <c r="A17" s="4" t="s">
        <v>283</v>
      </c>
      <c r="B17" s="5" t="s">
        <v>311</v>
      </c>
      <c r="C17" s="5" t="s">
        <v>256</v>
      </c>
    </row>
    <row r="18" spans="1:3" ht="231" customHeight="1" x14ac:dyDescent="0.2">
      <c r="A18" s="5" t="s">
        <v>1</v>
      </c>
      <c r="B18" s="272" t="s">
        <v>363</v>
      </c>
      <c r="C18" s="5" t="s">
        <v>2</v>
      </c>
    </row>
    <row r="19" spans="1:3" ht="198" customHeight="1" x14ac:dyDescent="0.2">
      <c r="A19" s="5" t="s">
        <v>284</v>
      </c>
      <c r="B19" s="344" t="s">
        <v>287</v>
      </c>
      <c r="C19" s="5" t="s">
        <v>285</v>
      </c>
    </row>
    <row r="20" spans="1:3" ht="27.75" customHeight="1" x14ac:dyDescent="0.2">
      <c r="A20" s="6"/>
      <c r="B20" s="6"/>
      <c r="C20" s="6"/>
    </row>
    <row r="21" spans="1:3" ht="67.5" customHeight="1" x14ac:dyDescent="0.2">
      <c r="A21" s="271" t="s">
        <v>3</v>
      </c>
      <c r="B21" s="270" t="s">
        <v>286</v>
      </c>
      <c r="C21" s="6"/>
    </row>
    <row r="22" spans="1:3" ht="75.75" customHeight="1" x14ac:dyDescent="0.2">
      <c r="A22" s="5" t="s">
        <v>4</v>
      </c>
      <c r="B22" s="5" t="s">
        <v>237</v>
      </c>
      <c r="C22" s="6"/>
    </row>
    <row r="23" spans="1:3" ht="36" customHeight="1" x14ac:dyDescent="0.2">
      <c r="A23" s="5" t="s">
        <v>5</v>
      </c>
      <c r="B23" s="5" t="s">
        <v>303</v>
      </c>
      <c r="C23" s="6"/>
    </row>
    <row r="24" spans="1:3" ht="67.5" x14ac:dyDescent="0.2">
      <c r="A24" s="5" t="s">
        <v>6</v>
      </c>
      <c r="B24" s="5" t="s">
        <v>321</v>
      </c>
    </row>
    <row r="25" spans="1:3" ht="56.25" customHeight="1" x14ac:dyDescent="0.2">
      <c r="A25" s="5" t="s">
        <v>7</v>
      </c>
      <c r="B25" s="5" t="s">
        <v>318</v>
      </c>
    </row>
    <row r="27" spans="1:3" x14ac:dyDescent="0.2">
      <c r="A27" s="45"/>
      <c r="B27" s="10"/>
    </row>
    <row r="28" spans="1:3" x14ac:dyDescent="0.2">
      <c r="A28" s="45"/>
    </row>
  </sheetData>
  <sheetProtection algorithmName="SHA-512" hashValue="qFi01aXroI6sGHDJnYQke9258UPWeWbbKeH7YSWQ7vLoV+d+ejKOu+9641ywsJjS9A7Fc0t6rdmVwSMSFcZcoA==" saltValue="ReSkkEIINUu4WUe9GVHeFA==" spinCount="100000" sheet="1" formatRows="0"/>
  <protectedRanges>
    <protectedRange password="CCC4" sqref="B22:B23 A20:A25" name="Bereik1"/>
  </protectedRanges>
  <mergeCells count="6">
    <mergeCell ref="A1:F1"/>
    <mergeCell ref="G3:K3"/>
    <mergeCell ref="C11:C12"/>
    <mergeCell ref="C13:C14"/>
    <mergeCell ref="B3:F3"/>
    <mergeCell ref="B4:C4"/>
  </mergeCells>
  <pageMargins left="0.74803149606299213" right="0.74803149606299213" top="0.98425196850393704" bottom="0.98425196850393704" header="0.51181102362204722" footer="0.51181102362204722"/>
  <pageSetup paperSize="8" scale="6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48"/>
  <sheetViews>
    <sheetView topLeftCell="A31" zoomScale="90" zoomScaleNormal="90" workbookViewId="0">
      <selection activeCell="C29" sqref="C29"/>
    </sheetView>
  </sheetViews>
  <sheetFormatPr defaultColWidth="9.140625" defaultRowHeight="12.75" x14ac:dyDescent="0.2"/>
  <cols>
    <col min="1" max="1" width="28" style="56" customWidth="1"/>
    <col min="2" max="2" width="32.140625" style="56" customWidth="1"/>
    <col min="3" max="3" width="37.5703125" style="56" customWidth="1"/>
    <col min="4" max="4" width="13.28515625" style="56" customWidth="1"/>
    <col min="5" max="5" width="14.28515625" style="56" customWidth="1"/>
    <col min="6" max="6" width="30.42578125" style="56" customWidth="1"/>
    <col min="7" max="7" width="10.5703125" style="56" customWidth="1"/>
    <col min="8" max="8" width="12.140625" style="56" customWidth="1"/>
    <col min="9" max="9" width="56.42578125" style="56" customWidth="1"/>
    <col min="10" max="10" width="23.140625" style="56" customWidth="1"/>
    <col min="11" max="11" width="20" style="56" customWidth="1"/>
    <col min="12" max="12" width="9.140625" style="56"/>
    <col min="13" max="13" width="27" style="56" customWidth="1"/>
    <col min="14" max="14" width="6.85546875" style="56" customWidth="1"/>
    <col min="15" max="15" width="11.7109375" style="56" customWidth="1"/>
    <col min="16" max="16" width="22.140625" style="56" customWidth="1"/>
    <col min="17" max="17" width="21.28515625" style="56" customWidth="1"/>
    <col min="18" max="16384" width="9.140625" style="56"/>
  </cols>
  <sheetData>
    <row r="1" spans="1:11" ht="27" customHeight="1" x14ac:dyDescent="0.2">
      <c r="A1" s="546" t="s">
        <v>129</v>
      </c>
      <c r="B1" s="526"/>
      <c r="C1" s="526"/>
      <c r="D1" s="526"/>
      <c r="E1" s="526"/>
      <c r="F1" s="526"/>
      <c r="G1" s="547"/>
      <c r="H1" s="547"/>
      <c r="I1" s="547"/>
    </row>
    <row r="2" spans="1:11" s="59" customFormat="1" ht="19.5" customHeight="1" x14ac:dyDescent="0.2">
      <c r="A2" s="57" t="s">
        <v>71</v>
      </c>
      <c r="B2" s="57" t="s">
        <v>8</v>
      </c>
      <c r="C2" s="58"/>
      <c r="D2" s="58"/>
      <c r="E2" s="58"/>
      <c r="F2" s="58"/>
    </row>
    <row r="3" spans="1:11" s="59" customFormat="1" ht="23.25" customHeight="1" x14ac:dyDescent="0.2">
      <c r="A3" s="110"/>
      <c r="B3" s="550" t="s">
        <v>0</v>
      </c>
      <c r="C3" s="551"/>
      <c r="D3" s="551"/>
      <c r="E3" s="551"/>
      <c r="F3" s="551"/>
      <c r="G3" s="551"/>
      <c r="H3" s="551"/>
    </row>
    <row r="4" spans="1:11" ht="21" customHeight="1" x14ac:dyDescent="0.2">
      <c r="A4" s="60" t="s">
        <v>72</v>
      </c>
      <c r="B4" s="59"/>
      <c r="C4" s="59"/>
      <c r="D4" s="546" t="s">
        <v>73</v>
      </c>
      <c r="E4" s="547"/>
      <c r="F4" s="547"/>
    </row>
    <row r="5" spans="1:11" ht="12" customHeight="1" x14ac:dyDescent="0.2">
      <c r="A5" s="60"/>
      <c r="B5" s="59"/>
      <c r="C5" s="59"/>
      <c r="D5" s="107"/>
      <c r="E5" s="107"/>
    </row>
    <row r="6" spans="1:11" ht="73.5" customHeight="1" x14ac:dyDescent="0.2">
      <c r="A6" s="550" t="s">
        <v>74</v>
      </c>
      <c r="B6" s="547"/>
      <c r="C6" s="547"/>
      <c r="D6" s="547"/>
      <c r="E6" s="547"/>
      <c r="F6" s="547"/>
      <c r="G6" s="547"/>
      <c r="H6" s="547"/>
      <c r="I6" s="547"/>
      <c r="J6" s="547"/>
    </row>
    <row r="7" spans="1:11" ht="21.75" customHeight="1" x14ac:dyDescent="0.2">
      <c r="A7" s="548"/>
      <c r="B7" s="548"/>
      <c r="C7" s="548"/>
      <c r="D7" s="548"/>
      <c r="E7" s="548"/>
      <c r="F7" s="548"/>
      <c r="G7" s="548"/>
      <c r="H7" s="548"/>
      <c r="I7" s="548"/>
    </row>
    <row r="8" spans="1:11" ht="24.75" customHeight="1" x14ac:dyDescent="0.2">
      <c r="B8" s="61" t="s">
        <v>10</v>
      </c>
      <c r="C8" s="62"/>
      <c r="I8" s="552" t="s">
        <v>11</v>
      </c>
      <c r="J8" s="553"/>
      <c r="K8" s="554"/>
    </row>
    <row r="9" spans="1:11" ht="32.25" customHeight="1" x14ac:dyDescent="0.2">
      <c r="A9" s="543" t="s">
        <v>130</v>
      </c>
      <c r="B9" s="602"/>
      <c r="C9" s="602"/>
      <c r="D9" s="602"/>
      <c r="E9" s="602"/>
      <c r="F9" s="602"/>
      <c r="G9" s="602"/>
      <c r="H9" s="602"/>
      <c r="I9" s="602"/>
      <c r="J9" s="602"/>
      <c r="K9" s="603"/>
    </row>
    <row r="10" spans="1:11" ht="42" customHeight="1" x14ac:dyDescent="0.2">
      <c r="A10" s="63" t="s">
        <v>12</v>
      </c>
      <c r="B10" s="63" t="s">
        <v>13</v>
      </c>
      <c r="C10" s="63"/>
      <c r="D10" s="63" t="s">
        <v>14</v>
      </c>
      <c r="E10" s="63"/>
      <c r="F10" s="63" t="s">
        <v>15</v>
      </c>
      <c r="G10" s="63" t="s">
        <v>16</v>
      </c>
      <c r="H10" s="63" t="s">
        <v>17</v>
      </c>
      <c r="I10" s="63" t="s">
        <v>18</v>
      </c>
      <c r="J10" s="531"/>
      <c r="K10" s="532"/>
    </row>
    <row r="11" spans="1:11" ht="25.5" x14ac:dyDescent="0.2">
      <c r="A11" s="64" t="s">
        <v>19</v>
      </c>
      <c r="B11" s="65" t="s">
        <v>20</v>
      </c>
      <c r="C11" s="66"/>
      <c r="D11" s="67">
        <v>1</v>
      </c>
      <c r="E11" s="68">
        <v>100</v>
      </c>
      <c r="F11" s="66" t="s">
        <v>21</v>
      </c>
      <c r="G11" s="68">
        <v>100</v>
      </c>
      <c r="H11" s="68">
        <v>100</v>
      </c>
      <c r="I11" s="69" t="s">
        <v>22</v>
      </c>
      <c r="J11" s="531" t="s">
        <v>23</v>
      </c>
      <c r="K11" s="532"/>
    </row>
    <row r="12" spans="1:11" ht="42" x14ac:dyDescent="0.2">
      <c r="A12" s="66"/>
      <c r="B12" s="64" t="s">
        <v>24</v>
      </c>
      <c r="C12" s="70"/>
      <c r="D12" s="71">
        <v>1.1599999999999999E-2</v>
      </c>
      <c r="E12" s="72">
        <v>100</v>
      </c>
      <c r="F12" s="70" t="s">
        <v>25</v>
      </c>
      <c r="G12" s="72">
        <f>D12*E12</f>
        <v>1.1599999999999999</v>
      </c>
      <c r="H12" s="72">
        <f>H11+G12</f>
        <v>101.16</v>
      </c>
      <c r="I12" s="73" t="s">
        <v>26</v>
      </c>
      <c r="J12" s="532"/>
      <c r="K12" s="532"/>
    </row>
    <row r="13" spans="1:11" ht="85.5" customHeight="1" x14ac:dyDescent="0.2">
      <c r="A13" s="64" t="s">
        <v>27</v>
      </c>
      <c r="B13" s="64" t="s">
        <v>28</v>
      </c>
      <c r="C13" s="55" t="s">
        <v>76</v>
      </c>
      <c r="D13" s="74">
        <v>0</v>
      </c>
      <c r="E13" s="72">
        <f>H12</f>
        <v>101.16</v>
      </c>
      <c r="F13" s="70" t="s">
        <v>25</v>
      </c>
      <c r="G13" s="72">
        <f>D13*E13</f>
        <v>0</v>
      </c>
      <c r="H13" s="72"/>
      <c r="I13" s="538" t="s">
        <v>77</v>
      </c>
      <c r="J13" s="532"/>
      <c r="K13" s="532"/>
    </row>
    <row r="14" spans="1:11" ht="204.75" customHeight="1" x14ac:dyDescent="0.2">
      <c r="A14" s="66"/>
      <c r="B14" s="66"/>
      <c r="C14" s="55" t="s">
        <v>131</v>
      </c>
      <c r="D14" s="75">
        <v>0</v>
      </c>
      <c r="E14" s="72">
        <f>H12</f>
        <v>101.16</v>
      </c>
      <c r="F14" s="70" t="s">
        <v>25</v>
      </c>
      <c r="G14" s="72">
        <f>D14*E14</f>
        <v>0</v>
      </c>
      <c r="H14" s="72"/>
      <c r="I14" s="538"/>
      <c r="J14" s="532"/>
      <c r="K14" s="532"/>
    </row>
    <row r="15" spans="1:11" ht="230.25" customHeight="1" x14ac:dyDescent="0.2">
      <c r="A15" s="66"/>
      <c r="B15" s="66"/>
      <c r="C15" s="70" t="s">
        <v>29</v>
      </c>
      <c r="D15" s="71">
        <v>6.0000000000000001E-3</v>
      </c>
      <c r="E15" s="72">
        <f>H12</f>
        <v>101.16</v>
      </c>
      <c r="F15" s="70" t="s">
        <v>25</v>
      </c>
      <c r="G15" s="72">
        <f>D15*E15</f>
        <v>0.60695999999999994</v>
      </c>
      <c r="H15" s="72"/>
      <c r="I15" s="538"/>
      <c r="J15" s="532"/>
      <c r="K15" s="532"/>
    </row>
    <row r="16" spans="1:11" ht="24.75" customHeight="1" x14ac:dyDescent="0.2">
      <c r="A16" s="66"/>
      <c r="B16" s="66"/>
      <c r="C16" s="63" t="s">
        <v>30</v>
      </c>
      <c r="D16" s="76">
        <f>SUM(D13:D15)</f>
        <v>6.0000000000000001E-3</v>
      </c>
      <c r="E16" s="77">
        <f>H12</f>
        <v>101.16</v>
      </c>
      <c r="F16" s="63" t="s">
        <v>25</v>
      </c>
      <c r="G16" s="77">
        <f>SUM(G13:G15)</f>
        <v>0.60695999999999994</v>
      </c>
      <c r="H16" s="77">
        <f>H12+G16</f>
        <v>101.76696</v>
      </c>
      <c r="I16" s="68"/>
      <c r="J16" s="532"/>
      <c r="K16" s="532"/>
    </row>
    <row r="17" spans="1:13" ht="37.5" customHeight="1" x14ac:dyDescent="0.2">
      <c r="A17" s="63" t="s">
        <v>31</v>
      </c>
      <c r="B17" s="64" t="s">
        <v>32</v>
      </c>
      <c r="C17" s="70"/>
      <c r="D17" s="71">
        <v>0.08</v>
      </c>
      <c r="E17" s="72">
        <f>H12+G13+G14</f>
        <v>101.16</v>
      </c>
      <c r="F17" s="70" t="s">
        <v>33</v>
      </c>
      <c r="G17" s="72">
        <f t="shared" ref="G17:G21" si="0">D17*E17</f>
        <v>8.0928000000000004</v>
      </c>
      <c r="H17" s="72">
        <f>H16+G17</f>
        <v>109.85975999999999</v>
      </c>
      <c r="I17" s="73" t="s">
        <v>34</v>
      </c>
      <c r="J17" s="532"/>
      <c r="K17" s="532"/>
    </row>
    <row r="18" spans="1:13" ht="193.5" customHeight="1" x14ac:dyDescent="0.2">
      <c r="A18" s="64" t="s">
        <v>35</v>
      </c>
      <c r="B18" s="65" t="s">
        <v>36</v>
      </c>
      <c r="C18" s="55" t="s">
        <v>132</v>
      </c>
      <c r="D18" s="74">
        <v>0</v>
      </c>
      <c r="E18" s="72">
        <f>H17</f>
        <v>109.85975999999999</v>
      </c>
      <c r="F18" s="70" t="s">
        <v>37</v>
      </c>
      <c r="G18" s="72">
        <f t="shared" si="0"/>
        <v>0</v>
      </c>
      <c r="H18" s="68"/>
      <c r="I18" s="73" t="s">
        <v>133</v>
      </c>
      <c r="J18" s="532"/>
      <c r="K18" s="532"/>
    </row>
    <row r="19" spans="1:13" ht="241.5" x14ac:dyDescent="0.2">
      <c r="A19" s="66"/>
      <c r="B19" s="66"/>
      <c r="C19" s="55" t="s">
        <v>65</v>
      </c>
      <c r="D19" s="78">
        <v>0</v>
      </c>
      <c r="E19" s="79">
        <f>H17</f>
        <v>109.85975999999999</v>
      </c>
      <c r="F19" s="55" t="s">
        <v>37</v>
      </c>
      <c r="G19" s="79">
        <f t="shared" si="0"/>
        <v>0</v>
      </c>
      <c r="H19" s="79"/>
      <c r="I19" s="73" t="s">
        <v>80</v>
      </c>
      <c r="J19" s="532"/>
      <c r="K19" s="532"/>
    </row>
    <row r="20" spans="1:13" ht="63" x14ac:dyDescent="0.2">
      <c r="A20" s="66"/>
      <c r="B20" s="66"/>
      <c r="C20" s="55" t="s">
        <v>81</v>
      </c>
      <c r="D20" s="81">
        <v>1E-3</v>
      </c>
      <c r="E20" s="79">
        <f>H17</f>
        <v>109.85975999999999</v>
      </c>
      <c r="F20" s="55" t="s">
        <v>37</v>
      </c>
      <c r="G20" s="79">
        <f t="shared" si="0"/>
        <v>0.10985976</v>
      </c>
      <c r="H20" s="79"/>
      <c r="I20" s="73" t="s">
        <v>82</v>
      </c>
      <c r="J20" s="532"/>
      <c r="K20" s="532"/>
    </row>
    <row r="21" spans="1:13" ht="52.5" x14ac:dyDescent="0.2">
      <c r="A21" s="66"/>
      <c r="B21" s="66"/>
      <c r="C21" s="55" t="s">
        <v>68</v>
      </c>
      <c r="D21" s="81">
        <v>1.0200000000000001E-2</v>
      </c>
      <c r="E21" s="79">
        <f>H17</f>
        <v>109.85975999999999</v>
      </c>
      <c r="F21" s="55" t="s">
        <v>37</v>
      </c>
      <c r="G21" s="79">
        <f t="shared" si="0"/>
        <v>1.1205695520000001</v>
      </c>
      <c r="H21" s="79"/>
      <c r="I21" s="73" t="s">
        <v>38</v>
      </c>
      <c r="J21" s="532"/>
      <c r="K21" s="532"/>
    </row>
    <row r="22" spans="1:13" ht="15" customHeight="1" x14ac:dyDescent="0.2">
      <c r="A22" s="66"/>
      <c r="B22" s="66"/>
      <c r="C22" s="63" t="s">
        <v>30</v>
      </c>
      <c r="D22" s="76">
        <f>SUM(D18:D21)</f>
        <v>1.1200000000000002E-2</v>
      </c>
      <c r="E22" s="77">
        <f>H17</f>
        <v>109.85975999999999</v>
      </c>
      <c r="F22" s="63" t="s">
        <v>37</v>
      </c>
      <c r="G22" s="77">
        <f>SUM(G18:G21)</f>
        <v>1.2304293120000001</v>
      </c>
      <c r="H22" s="77">
        <f>H17+G22</f>
        <v>111.09018931199999</v>
      </c>
      <c r="I22" s="68"/>
      <c r="J22" s="532"/>
      <c r="K22" s="532"/>
    </row>
    <row r="23" spans="1:13" ht="231" x14ac:dyDescent="0.2">
      <c r="A23" s="66"/>
      <c r="B23" s="65" t="s">
        <v>39</v>
      </c>
      <c r="C23" s="55" t="s">
        <v>134</v>
      </c>
      <c r="D23" s="81">
        <v>2.69E-2</v>
      </c>
      <c r="E23" s="79">
        <f>H17</f>
        <v>109.85975999999999</v>
      </c>
      <c r="F23" s="55" t="s">
        <v>37</v>
      </c>
      <c r="G23" s="79">
        <f t="shared" ref="G23:G29" si="1">D23*E23</f>
        <v>2.955227544</v>
      </c>
      <c r="H23" s="79"/>
      <c r="I23" s="73" t="s">
        <v>84</v>
      </c>
      <c r="J23" s="532"/>
      <c r="K23" s="532"/>
    </row>
    <row r="24" spans="1:13" x14ac:dyDescent="0.2">
      <c r="A24" s="66"/>
      <c r="B24" s="55"/>
      <c r="C24" s="55" t="s">
        <v>41</v>
      </c>
      <c r="D24" s="81">
        <v>6.9599999999999995E-2</v>
      </c>
      <c r="E24" s="79">
        <f>H17</f>
        <v>109.85975999999999</v>
      </c>
      <c r="F24" s="55" t="s">
        <v>37</v>
      </c>
      <c r="G24" s="79">
        <f t="shared" si="1"/>
        <v>7.6462392959999992</v>
      </c>
      <c r="H24" s="79"/>
      <c r="I24" s="538" t="s">
        <v>42</v>
      </c>
      <c r="J24" s="532"/>
      <c r="K24" s="532"/>
    </row>
    <row r="25" spans="1:13" x14ac:dyDescent="0.2">
      <c r="A25" s="66"/>
      <c r="B25" s="55"/>
      <c r="C25" s="55" t="s">
        <v>43</v>
      </c>
      <c r="D25" s="81">
        <v>6.9500000000000006E-2</v>
      </c>
      <c r="E25" s="79">
        <f>H17</f>
        <v>109.85975999999999</v>
      </c>
      <c r="F25" s="55" t="s">
        <v>37</v>
      </c>
      <c r="G25" s="79">
        <f t="shared" si="1"/>
        <v>7.6352533200000003</v>
      </c>
      <c r="H25" s="79"/>
      <c r="I25" s="538"/>
      <c r="J25" s="532"/>
      <c r="K25" s="532"/>
    </row>
    <row r="26" spans="1:13" ht="39.75" customHeight="1" x14ac:dyDescent="0.2">
      <c r="A26" s="66"/>
      <c r="B26" s="55"/>
      <c r="C26" s="55" t="s">
        <v>44</v>
      </c>
      <c r="D26" s="81">
        <v>3.5999999999999997E-2</v>
      </c>
      <c r="E26" s="79">
        <f>H17</f>
        <v>109.85975999999999</v>
      </c>
      <c r="F26" s="55" t="s">
        <v>37</v>
      </c>
      <c r="G26" s="79">
        <f t="shared" si="1"/>
        <v>3.9549513599999995</v>
      </c>
      <c r="H26" s="79"/>
      <c r="I26" s="538"/>
      <c r="J26" s="532"/>
      <c r="K26" s="532"/>
    </row>
    <row r="27" spans="1:13" ht="184.5" customHeight="1" x14ac:dyDescent="0.2">
      <c r="A27" s="66"/>
      <c r="B27" s="55"/>
      <c r="C27" s="82" t="s">
        <v>45</v>
      </c>
      <c r="D27" s="78">
        <v>0</v>
      </c>
      <c r="E27" s="79">
        <f>H17</f>
        <v>109.85975999999999</v>
      </c>
      <c r="F27" s="55" t="s">
        <v>37</v>
      </c>
      <c r="G27" s="79">
        <f t="shared" si="1"/>
        <v>0</v>
      </c>
      <c r="H27" s="79"/>
      <c r="I27" s="538" t="s">
        <v>85</v>
      </c>
      <c r="J27" s="540" t="s">
        <v>86</v>
      </c>
      <c r="K27" s="541"/>
    </row>
    <row r="28" spans="1:13" ht="197.25" customHeight="1" x14ac:dyDescent="0.2">
      <c r="A28" s="66"/>
      <c r="B28" s="55"/>
      <c r="C28" s="55" t="s">
        <v>46</v>
      </c>
      <c r="D28" s="78">
        <v>0</v>
      </c>
      <c r="E28" s="79">
        <f>H17</f>
        <v>109.85975999999999</v>
      </c>
      <c r="F28" s="55" t="s">
        <v>37</v>
      </c>
      <c r="G28" s="79">
        <f t="shared" si="1"/>
        <v>0</v>
      </c>
      <c r="H28" s="79"/>
      <c r="I28" s="538"/>
      <c r="J28" s="542" t="s">
        <v>87</v>
      </c>
      <c r="K28" s="542"/>
    </row>
    <row r="29" spans="1:13" ht="142.5" customHeight="1" x14ac:dyDescent="0.2">
      <c r="A29" s="66"/>
      <c r="B29" s="55"/>
      <c r="C29" s="82" t="s">
        <v>88</v>
      </c>
      <c r="D29" s="78">
        <v>0</v>
      </c>
      <c r="E29" s="79">
        <f>H17</f>
        <v>109.85975999999999</v>
      </c>
      <c r="F29" s="55" t="s">
        <v>37</v>
      </c>
      <c r="G29" s="79">
        <f t="shared" si="1"/>
        <v>0</v>
      </c>
      <c r="H29" s="79"/>
      <c r="I29" s="73" t="s">
        <v>123</v>
      </c>
      <c r="J29" s="533"/>
      <c r="K29" s="532"/>
      <c r="L29" s="83"/>
      <c r="M29" s="83"/>
    </row>
    <row r="30" spans="1:13" x14ac:dyDescent="0.2">
      <c r="A30" s="66"/>
      <c r="B30" s="66"/>
      <c r="C30" s="63" t="s">
        <v>30</v>
      </c>
      <c r="D30" s="76">
        <f>SUM(D23:D29)</f>
        <v>0.20200000000000001</v>
      </c>
      <c r="E30" s="77">
        <f>H17</f>
        <v>109.85975999999999</v>
      </c>
      <c r="F30" s="63" t="s">
        <v>37</v>
      </c>
      <c r="G30" s="77">
        <f>SUM(G23:G29)</f>
        <v>22.191671519999996</v>
      </c>
      <c r="H30" s="77">
        <f>H22+G30</f>
        <v>133.28186083199998</v>
      </c>
      <c r="I30" s="68"/>
      <c r="J30" s="532"/>
      <c r="K30" s="532"/>
      <c r="L30" s="83"/>
    </row>
    <row r="31" spans="1:13" ht="18" customHeight="1" x14ac:dyDescent="0.2">
      <c r="A31" s="537" t="s">
        <v>48</v>
      </c>
      <c r="B31" s="534" t="s">
        <v>49</v>
      </c>
      <c r="C31" s="84"/>
      <c r="D31" s="85">
        <v>0</v>
      </c>
      <c r="E31" s="68">
        <f>H30</f>
        <v>133.28186083199998</v>
      </c>
      <c r="F31" s="66" t="s">
        <v>51</v>
      </c>
      <c r="G31" s="68">
        <f t="shared" ref="G31:G37" si="2">D31*E31</f>
        <v>0</v>
      </c>
      <c r="H31" s="68"/>
      <c r="I31" s="538" t="s">
        <v>90</v>
      </c>
      <c r="J31" s="532"/>
      <c r="K31" s="532"/>
    </row>
    <row r="32" spans="1:13" x14ac:dyDescent="0.2">
      <c r="A32" s="535"/>
      <c r="B32" s="535"/>
      <c r="C32" s="84" t="s">
        <v>55</v>
      </c>
      <c r="D32" s="85">
        <v>0</v>
      </c>
      <c r="E32" s="68">
        <f>H30</f>
        <v>133.28186083199998</v>
      </c>
      <c r="F32" s="66" t="s">
        <v>51</v>
      </c>
      <c r="G32" s="68">
        <f t="shared" si="2"/>
        <v>0</v>
      </c>
      <c r="H32" s="68"/>
      <c r="I32" s="538"/>
      <c r="J32" s="532"/>
      <c r="K32" s="532"/>
    </row>
    <row r="33" spans="1:11" x14ac:dyDescent="0.2">
      <c r="A33" s="535"/>
      <c r="B33" s="535"/>
      <c r="C33" s="84" t="s">
        <v>55</v>
      </c>
      <c r="D33" s="85">
        <v>0</v>
      </c>
      <c r="E33" s="68">
        <f>H30</f>
        <v>133.28186083199998</v>
      </c>
      <c r="F33" s="66" t="s">
        <v>51</v>
      </c>
      <c r="G33" s="68">
        <f t="shared" si="2"/>
        <v>0</v>
      </c>
      <c r="H33" s="68"/>
      <c r="I33" s="538"/>
      <c r="J33" s="532"/>
      <c r="K33" s="532"/>
    </row>
    <row r="34" spans="1:11" x14ac:dyDescent="0.2">
      <c r="A34" s="535"/>
      <c r="B34" s="535"/>
      <c r="C34" s="84" t="s">
        <v>55</v>
      </c>
      <c r="D34" s="85">
        <v>0</v>
      </c>
      <c r="E34" s="68">
        <f>H30</f>
        <v>133.28186083199998</v>
      </c>
      <c r="F34" s="66" t="s">
        <v>51</v>
      </c>
      <c r="G34" s="68">
        <f t="shared" si="2"/>
        <v>0</v>
      </c>
      <c r="H34" s="68"/>
      <c r="I34" s="538"/>
      <c r="J34" s="532"/>
      <c r="K34" s="532"/>
    </row>
    <row r="35" spans="1:11" x14ac:dyDescent="0.2">
      <c r="A35" s="535"/>
      <c r="B35" s="535"/>
      <c r="C35" s="84" t="s">
        <v>55</v>
      </c>
      <c r="D35" s="85">
        <v>0</v>
      </c>
      <c r="E35" s="68">
        <f>H30</f>
        <v>133.28186083199998</v>
      </c>
      <c r="F35" s="66" t="s">
        <v>51</v>
      </c>
      <c r="G35" s="68">
        <f t="shared" si="2"/>
        <v>0</v>
      </c>
      <c r="H35" s="68"/>
      <c r="I35" s="538"/>
      <c r="J35" s="532"/>
      <c r="K35" s="532"/>
    </row>
    <row r="36" spans="1:11" x14ac:dyDescent="0.2">
      <c r="A36" s="535"/>
      <c r="B36" s="535"/>
      <c r="C36" s="84" t="s">
        <v>55</v>
      </c>
      <c r="D36" s="85">
        <v>0</v>
      </c>
      <c r="E36" s="68">
        <f>H30</f>
        <v>133.28186083199998</v>
      </c>
      <c r="F36" s="66" t="s">
        <v>51</v>
      </c>
      <c r="G36" s="68">
        <f t="shared" si="2"/>
        <v>0</v>
      </c>
      <c r="H36" s="68"/>
      <c r="I36" s="538"/>
      <c r="J36" s="532"/>
      <c r="K36" s="532"/>
    </row>
    <row r="37" spans="1:11" ht="57.75" customHeight="1" x14ac:dyDescent="0.2">
      <c r="A37" s="535"/>
      <c r="B37" s="535"/>
      <c r="C37" s="84" t="s">
        <v>55</v>
      </c>
      <c r="D37" s="85">
        <v>0</v>
      </c>
      <c r="E37" s="68">
        <f>H30</f>
        <v>133.28186083199998</v>
      </c>
      <c r="F37" s="66" t="s">
        <v>51</v>
      </c>
      <c r="G37" s="68">
        <f t="shared" si="2"/>
        <v>0</v>
      </c>
      <c r="H37" s="68"/>
      <c r="I37" s="538"/>
      <c r="J37" s="532"/>
      <c r="K37" s="532"/>
    </row>
    <row r="38" spans="1:11" ht="23.25" customHeight="1" x14ac:dyDescent="0.2">
      <c r="A38" s="536"/>
      <c r="B38" s="536"/>
      <c r="C38" s="63" t="s">
        <v>56</v>
      </c>
      <c r="D38" s="76">
        <f>SUM(D31:D37)</f>
        <v>0</v>
      </c>
      <c r="E38" s="77">
        <f>H30</f>
        <v>133.28186083199998</v>
      </c>
      <c r="F38" s="63" t="s">
        <v>51</v>
      </c>
      <c r="G38" s="77">
        <f>SUM(G31:G37)</f>
        <v>0</v>
      </c>
      <c r="H38" s="77">
        <f>H30+G38</f>
        <v>133.28186083199998</v>
      </c>
      <c r="I38" s="68"/>
      <c r="J38" s="68"/>
      <c r="K38" s="63"/>
    </row>
    <row r="39" spans="1:11" ht="114.75" x14ac:dyDescent="0.2">
      <c r="A39" s="86"/>
      <c r="B39" s="86"/>
      <c r="C39" s="86"/>
      <c r="D39" s="86"/>
      <c r="E39" s="86"/>
      <c r="F39" s="86" t="s">
        <v>135</v>
      </c>
      <c r="G39" s="86"/>
      <c r="H39" s="87">
        <f>H38</f>
        <v>133.28186083199998</v>
      </c>
      <c r="I39" s="87" t="s">
        <v>57</v>
      </c>
      <c r="J39" s="88">
        <f>ROUND(H39/100,4)</f>
        <v>1.3328</v>
      </c>
      <c r="K39" s="66"/>
    </row>
    <row r="40" spans="1:11" ht="76.5" x14ac:dyDescent="0.2">
      <c r="A40" s="86"/>
      <c r="B40" s="82" t="s">
        <v>92</v>
      </c>
      <c r="C40" s="86"/>
      <c r="D40" s="86"/>
      <c r="E40" s="86"/>
      <c r="F40" s="86" t="s">
        <v>136</v>
      </c>
      <c r="G40" s="86"/>
      <c r="H40" s="89">
        <v>1</v>
      </c>
      <c r="I40" s="87" t="s">
        <v>58</v>
      </c>
      <c r="J40" s="66"/>
      <c r="K40" s="66"/>
    </row>
    <row r="41" spans="1:11" ht="127.5" x14ac:dyDescent="0.2">
      <c r="A41" s="86"/>
      <c r="B41" s="86"/>
      <c r="C41" s="86"/>
      <c r="D41" s="86"/>
      <c r="E41" s="86"/>
      <c r="F41" s="86" t="s">
        <v>137</v>
      </c>
      <c r="G41" s="86"/>
      <c r="H41" s="87">
        <f>J39*H40</f>
        <v>1.3328</v>
      </c>
      <c r="I41" s="87" t="s">
        <v>95</v>
      </c>
      <c r="J41" s="90">
        <f>ROUND(J39*H40,4)</f>
        <v>1.3328</v>
      </c>
      <c r="K41" s="66"/>
    </row>
    <row r="42" spans="1:11" x14ac:dyDescent="0.2">
      <c r="B42" s="91" t="s">
        <v>10</v>
      </c>
      <c r="C42" s="92"/>
    </row>
    <row r="43" spans="1:11" ht="12.75" customHeight="1" x14ac:dyDescent="0.2">
      <c r="B43" s="93"/>
      <c r="C43" s="94"/>
    </row>
    <row r="45" spans="1:11" ht="25.5" customHeight="1" x14ac:dyDescent="0.2">
      <c r="A45" s="522" t="s">
        <v>138</v>
      </c>
      <c r="B45" s="523"/>
      <c r="C45" s="523"/>
      <c r="D45" s="523"/>
      <c r="E45" s="523"/>
      <c r="F45" s="523"/>
      <c r="G45" s="523"/>
      <c r="H45" s="523"/>
      <c r="I45" s="523"/>
      <c r="J45" s="524"/>
    </row>
    <row r="46" spans="1:11" ht="91.5" customHeight="1" x14ac:dyDescent="0.2">
      <c r="A46" s="525"/>
      <c r="B46" s="526"/>
      <c r="C46" s="526"/>
      <c r="D46" s="526"/>
      <c r="E46" s="526"/>
      <c r="F46" s="526"/>
      <c r="G46" s="526"/>
      <c r="H46" s="526"/>
      <c r="I46" s="526"/>
      <c r="J46" s="527"/>
    </row>
    <row r="47" spans="1:11" x14ac:dyDescent="0.2">
      <c r="A47" s="525"/>
      <c r="B47" s="526"/>
      <c r="C47" s="526"/>
      <c r="D47" s="526"/>
      <c r="E47" s="526"/>
      <c r="F47" s="526"/>
      <c r="G47" s="526"/>
      <c r="H47" s="526"/>
      <c r="I47" s="526"/>
      <c r="J47" s="527"/>
    </row>
    <row r="48" spans="1:11" ht="7.5" customHeight="1" x14ac:dyDescent="0.2">
      <c r="A48" s="528"/>
      <c r="B48" s="529"/>
      <c r="C48" s="529"/>
      <c r="D48" s="529"/>
      <c r="E48" s="529"/>
      <c r="F48" s="529"/>
      <c r="G48" s="529"/>
      <c r="H48" s="529"/>
      <c r="I48" s="529"/>
      <c r="J48" s="530"/>
    </row>
  </sheetData>
  <mergeCells count="19">
    <mergeCell ref="A1:I1"/>
    <mergeCell ref="J11:K26"/>
    <mergeCell ref="I13:I15"/>
    <mergeCell ref="I24:I26"/>
    <mergeCell ref="B3:H3"/>
    <mergeCell ref="A9:K9"/>
    <mergeCell ref="J10:K10"/>
    <mergeCell ref="A7:I7"/>
    <mergeCell ref="I8:K8"/>
    <mergeCell ref="A6:J6"/>
    <mergeCell ref="D4:F4"/>
    <mergeCell ref="A45:J48"/>
    <mergeCell ref="I27:I28"/>
    <mergeCell ref="J27:K27"/>
    <mergeCell ref="J28:K28"/>
    <mergeCell ref="J29:K37"/>
    <mergeCell ref="A31:A38"/>
    <mergeCell ref="B31:B38"/>
    <mergeCell ref="I31:I37"/>
  </mergeCells>
  <pageMargins left="0.70866141732283472" right="0.70866141732283472" top="0.74803149606299213" bottom="0.74803149606299213" header="0.31496062992125984" footer="0.31496062992125984"/>
  <pageSetup paperSize="8" scale="6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52"/>
  <sheetViews>
    <sheetView zoomScale="90" zoomScaleNormal="90" workbookViewId="0">
      <selection activeCell="A29" sqref="A29"/>
    </sheetView>
  </sheetViews>
  <sheetFormatPr defaultColWidth="9.140625" defaultRowHeight="12.75" x14ac:dyDescent="0.2"/>
  <cols>
    <col min="1" max="1" width="28" style="95" customWidth="1"/>
    <col min="2" max="2" width="30.5703125" style="95" customWidth="1"/>
    <col min="3" max="3" width="37.5703125" style="95" customWidth="1"/>
    <col min="4" max="4" width="15" style="95" customWidth="1"/>
    <col min="5" max="5" width="14.42578125" style="95" customWidth="1"/>
    <col min="6" max="6" width="32.28515625" style="95" customWidth="1"/>
    <col min="7" max="7" width="10.5703125" style="95" customWidth="1"/>
    <col min="8" max="8" width="12.140625" style="95" customWidth="1"/>
    <col min="9" max="9" width="58.28515625" style="96" customWidth="1"/>
    <col min="10" max="10" width="24" style="95" bestFit="1" customWidth="1"/>
    <col min="11" max="11" width="13.140625" style="95" bestFit="1" customWidth="1"/>
    <col min="12" max="12" width="9.140625" style="95"/>
    <col min="13" max="13" width="27" style="95" customWidth="1"/>
    <col min="14" max="14" width="6.85546875" style="95" customWidth="1"/>
    <col min="15" max="15" width="11.7109375" style="95" customWidth="1"/>
    <col min="16" max="16" width="22.140625" style="95" customWidth="1"/>
    <col min="17" max="17" width="21.28515625" style="95" customWidth="1"/>
    <col min="18" max="16384" width="9.140625" style="95"/>
  </cols>
  <sheetData>
    <row r="1" spans="1:11" ht="30" customHeight="1" x14ac:dyDescent="0.2">
      <c r="A1" s="546" t="s">
        <v>139</v>
      </c>
      <c r="B1" s="615"/>
      <c r="C1" s="615"/>
      <c r="D1" s="615"/>
      <c r="E1" s="615"/>
      <c r="F1" s="615"/>
    </row>
    <row r="2" spans="1:11" s="59" customFormat="1" ht="19.5" customHeight="1" x14ac:dyDescent="0.2">
      <c r="A2" s="57" t="s">
        <v>71</v>
      </c>
      <c r="B2" s="57" t="s">
        <v>8</v>
      </c>
      <c r="C2" s="58"/>
      <c r="D2" s="58"/>
      <c r="E2" s="58"/>
      <c r="F2" s="58"/>
    </row>
    <row r="3" spans="1:11" s="59" customFormat="1" ht="31.5" customHeight="1" x14ac:dyDescent="0.2">
      <c r="B3" s="550" t="s">
        <v>0</v>
      </c>
      <c r="C3" s="551"/>
      <c r="D3" s="551"/>
      <c r="E3" s="551"/>
      <c r="F3" s="551"/>
      <c r="G3" s="551"/>
      <c r="H3" s="551"/>
    </row>
    <row r="4" spans="1:11" s="56" customFormat="1" ht="21" customHeight="1" x14ac:dyDescent="0.2">
      <c r="A4" s="60" t="s">
        <v>72</v>
      </c>
      <c r="B4" s="59"/>
      <c r="C4" s="59"/>
      <c r="D4" s="546" t="s">
        <v>73</v>
      </c>
      <c r="E4" s="547"/>
      <c r="F4" s="547"/>
    </row>
    <row r="5" spans="1:11" s="56" customFormat="1" ht="21" customHeight="1" x14ac:dyDescent="0.2">
      <c r="A5" s="60"/>
      <c r="B5" s="59"/>
      <c r="C5" s="59"/>
      <c r="D5" s="107"/>
      <c r="E5" s="107"/>
    </row>
    <row r="6" spans="1:11" s="56" customFormat="1" ht="61.5" customHeight="1" x14ac:dyDescent="0.2">
      <c r="A6" s="550" t="s">
        <v>74</v>
      </c>
      <c r="B6" s="547"/>
      <c r="C6" s="547"/>
      <c r="D6" s="547"/>
      <c r="E6" s="547"/>
      <c r="F6" s="547"/>
      <c r="G6" s="547"/>
      <c r="H6" s="547"/>
      <c r="I6" s="547"/>
      <c r="J6" s="547"/>
    </row>
    <row r="7" spans="1:11" s="56" customFormat="1" ht="27" customHeight="1" x14ac:dyDescent="0.2">
      <c r="A7" s="60"/>
      <c r="B7" s="59"/>
      <c r="C7" s="59"/>
      <c r="D7" s="107"/>
      <c r="E7" s="107"/>
    </row>
    <row r="8" spans="1:11" ht="34.5" customHeight="1" x14ac:dyDescent="0.25">
      <c r="A8" s="97"/>
      <c r="B8" s="98" t="s">
        <v>10</v>
      </c>
      <c r="C8" s="99"/>
      <c r="I8" s="552" t="s">
        <v>11</v>
      </c>
      <c r="J8" s="553"/>
      <c r="K8" s="554"/>
    </row>
    <row r="9" spans="1:11" ht="24.75" customHeight="1" x14ac:dyDescent="0.2">
      <c r="A9" s="600" t="s">
        <v>140</v>
      </c>
      <c r="B9" s="614"/>
      <c r="C9" s="614"/>
      <c r="D9" s="614"/>
      <c r="E9" s="614"/>
      <c r="F9" s="614"/>
      <c r="G9" s="614"/>
      <c r="H9" s="614"/>
      <c r="I9" s="614"/>
      <c r="J9" s="614"/>
      <c r="K9" s="613"/>
    </row>
    <row r="10" spans="1:11" x14ac:dyDescent="0.2">
      <c r="A10" s="63" t="s">
        <v>12</v>
      </c>
      <c r="B10" s="63" t="s">
        <v>13</v>
      </c>
      <c r="C10" s="63"/>
      <c r="D10" s="63" t="s">
        <v>14</v>
      </c>
      <c r="E10" s="63"/>
      <c r="F10" s="63" t="s">
        <v>15</v>
      </c>
      <c r="G10" s="63" t="s">
        <v>16</v>
      </c>
      <c r="H10" s="63" t="s">
        <v>17</v>
      </c>
      <c r="I10" s="64" t="s">
        <v>18</v>
      </c>
      <c r="J10" s="531"/>
      <c r="K10" s="613"/>
    </row>
    <row r="11" spans="1:11" ht="26.25" customHeight="1" x14ac:dyDescent="0.2">
      <c r="A11" s="64" t="s">
        <v>19</v>
      </c>
      <c r="B11" s="65" t="s">
        <v>20</v>
      </c>
      <c r="C11" s="66"/>
      <c r="D11" s="67">
        <v>1</v>
      </c>
      <c r="E11" s="68">
        <v>100</v>
      </c>
      <c r="F11" s="66" t="s">
        <v>21</v>
      </c>
      <c r="G11" s="68">
        <v>100</v>
      </c>
      <c r="H11" s="68">
        <v>100</v>
      </c>
      <c r="I11" s="69" t="s">
        <v>22</v>
      </c>
      <c r="J11" s="531" t="s">
        <v>23</v>
      </c>
      <c r="K11" s="532"/>
    </row>
    <row r="12" spans="1:11" ht="86.25" customHeight="1" x14ac:dyDescent="0.2">
      <c r="A12" s="66"/>
      <c r="B12" s="64" t="s">
        <v>24</v>
      </c>
      <c r="C12" s="70"/>
      <c r="D12" s="100">
        <v>0</v>
      </c>
      <c r="E12" s="72">
        <v>100</v>
      </c>
      <c r="F12" s="70" t="s">
        <v>25</v>
      </c>
      <c r="G12" s="72">
        <f>D12*E12</f>
        <v>0</v>
      </c>
      <c r="H12" s="72">
        <f>H11+G12</f>
        <v>100</v>
      </c>
      <c r="I12" s="73" t="s">
        <v>60</v>
      </c>
      <c r="J12" s="532"/>
      <c r="K12" s="532"/>
    </row>
    <row r="13" spans="1:11" ht="76.5" customHeight="1" x14ac:dyDescent="0.2">
      <c r="A13" s="64" t="s">
        <v>27</v>
      </c>
      <c r="B13" s="64" t="s">
        <v>28</v>
      </c>
      <c r="C13" s="55" t="s">
        <v>76</v>
      </c>
      <c r="D13" s="100">
        <v>0.1087</v>
      </c>
      <c r="E13" s="72">
        <f>H12</f>
        <v>100</v>
      </c>
      <c r="F13" s="70" t="s">
        <v>25</v>
      </c>
      <c r="G13" s="72">
        <f>D13*E13</f>
        <v>10.870000000000001</v>
      </c>
      <c r="H13" s="72"/>
      <c r="I13" s="538" t="s">
        <v>141</v>
      </c>
      <c r="J13" s="532"/>
      <c r="K13" s="532"/>
    </row>
    <row r="14" spans="1:11" ht="65.25" customHeight="1" x14ac:dyDescent="0.2">
      <c r="A14" s="66"/>
      <c r="B14" s="66"/>
      <c r="C14" s="55" t="s">
        <v>78</v>
      </c>
      <c r="D14" s="75">
        <v>2.6100000000000002E-2</v>
      </c>
      <c r="E14" s="72">
        <f>H12</f>
        <v>100</v>
      </c>
      <c r="F14" s="70" t="s">
        <v>25</v>
      </c>
      <c r="G14" s="72">
        <f>D14*E14</f>
        <v>2.6100000000000003</v>
      </c>
      <c r="H14" s="72"/>
      <c r="I14" s="538"/>
      <c r="J14" s="532"/>
      <c r="K14" s="532"/>
    </row>
    <row r="15" spans="1:11" ht="358.5" customHeight="1" x14ac:dyDescent="0.2">
      <c r="A15" s="66"/>
      <c r="B15" s="66"/>
      <c r="C15" s="70" t="s">
        <v>29</v>
      </c>
      <c r="D15" s="71">
        <v>6.0000000000000001E-3</v>
      </c>
      <c r="E15" s="72">
        <f>H12</f>
        <v>100</v>
      </c>
      <c r="F15" s="70" t="s">
        <v>25</v>
      </c>
      <c r="G15" s="72">
        <f>D15*E15</f>
        <v>0.6</v>
      </c>
      <c r="H15" s="72"/>
      <c r="I15" s="538"/>
      <c r="J15" s="532"/>
      <c r="K15" s="532"/>
    </row>
    <row r="16" spans="1:11" x14ac:dyDescent="0.2">
      <c r="A16" s="66"/>
      <c r="B16" s="66"/>
      <c r="C16" s="63" t="s">
        <v>30</v>
      </c>
      <c r="D16" s="76">
        <f>SUM(D13:D15)</f>
        <v>0.14080000000000001</v>
      </c>
      <c r="E16" s="77">
        <f>H12</f>
        <v>100</v>
      </c>
      <c r="F16" s="63" t="s">
        <v>25</v>
      </c>
      <c r="G16" s="77">
        <f>SUM(G13:G15)</f>
        <v>14.08</v>
      </c>
      <c r="H16" s="77">
        <f>H12+G16</f>
        <v>114.08</v>
      </c>
      <c r="I16" s="72"/>
      <c r="J16" s="532"/>
      <c r="K16" s="532"/>
    </row>
    <row r="17" spans="1:13" ht="48.75" customHeight="1" x14ac:dyDescent="0.2">
      <c r="A17" s="64" t="s">
        <v>31</v>
      </c>
      <c r="B17" s="64" t="s">
        <v>32</v>
      </c>
      <c r="C17" s="70"/>
      <c r="D17" s="71">
        <v>0.08</v>
      </c>
      <c r="E17" s="72">
        <f>H12+G13+G14</f>
        <v>113.48</v>
      </c>
      <c r="F17" s="70" t="s">
        <v>33</v>
      </c>
      <c r="G17" s="72">
        <f t="shared" ref="G17:G21" si="0">D17*E17</f>
        <v>9.0784000000000002</v>
      </c>
      <c r="H17" s="72">
        <f>H16+G17</f>
        <v>123.1584</v>
      </c>
      <c r="I17" s="73" t="s">
        <v>34</v>
      </c>
      <c r="J17" s="532"/>
      <c r="K17" s="532"/>
    </row>
    <row r="18" spans="1:13" ht="52.5" customHeight="1" x14ac:dyDescent="0.2">
      <c r="A18" s="64" t="s">
        <v>35</v>
      </c>
      <c r="B18" s="65" t="s">
        <v>36</v>
      </c>
      <c r="C18" s="101" t="s">
        <v>63</v>
      </c>
      <c r="D18" s="102">
        <v>0</v>
      </c>
      <c r="E18" s="72">
        <f>H17</f>
        <v>123.1584</v>
      </c>
      <c r="F18" s="70" t="s">
        <v>37</v>
      </c>
      <c r="G18" s="72">
        <f t="shared" si="0"/>
        <v>0</v>
      </c>
      <c r="H18" s="68"/>
      <c r="I18" s="73" t="s">
        <v>101</v>
      </c>
      <c r="J18" s="532"/>
      <c r="K18" s="532"/>
    </row>
    <row r="19" spans="1:13" ht="237.75" customHeight="1" x14ac:dyDescent="0.2">
      <c r="A19" s="66"/>
      <c r="B19" s="66"/>
      <c r="C19" s="55" t="s">
        <v>65</v>
      </c>
      <c r="D19" s="100">
        <v>1.9199999999999998E-2</v>
      </c>
      <c r="E19" s="79">
        <f>H17</f>
        <v>123.1584</v>
      </c>
      <c r="F19" s="55" t="s">
        <v>37</v>
      </c>
      <c r="G19" s="79">
        <f t="shared" si="0"/>
        <v>2.3646412799999998</v>
      </c>
      <c r="H19" s="79"/>
      <c r="I19" s="73" t="s">
        <v>102</v>
      </c>
      <c r="J19" s="532"/>
      <c r="K19" s="532"/>
    </row>
    <row r="20" spans="1:13" ht="63" x14ac:dyDescent="0.2">
      <c r="A20" s="66"/>
      <c r="B20" s="66"/>
      <c r="C20" s="55" t="s">
        <v>81</v>
      </c>
      <c r="D20" s="81">
        <v>1E-3</v>
      </c>
      <c r="E20" s="79">
        <f>H17</f>
        <v>123.1584</v>
      </c>
      <c r="F20" s="55" t="s">
        <v>37</v>
      </c>
      <c r="G20" s="79">
        <f t="shared" si="0"/>
        <v>0.1231584</v>
      </c>
      <c r="H20" s="79"/>
      <c r="I20" s="73" t="s">
        <v>82</v>
      </c>
      <c r="J20" s="532"/>
      <c r="K20" s="532"/>
    </row>
    <row r="21" spans="1:13" ht="56.25" customHeight="1" x14ac:dyDescent="0.2">
      <c r="A21" s="66"/>
      <c r="B21" s="66"/>
      <c r="C21" s="55" t="s">
        <v>68</v>
      </c>
      <c r="D21" s="81">
        <v>1.0200000000000001E-2</v>
      </c>
      <c r="E21" s="79">
        <f>H17</f>
        <v>123.1584</v>
      </c>
      <c r="F21" s="55" t="s">
        <v>37</v>
      </c>
      <c r="G21" s="79">
        <f t="shared" si="0"/>
        <v>1.2562156800000002</v>
      </c>
      <c r="H21" s="79"/>
      <c r="I21" s="73" t="s">
        <v>38</v>
      </c>
      <c r="J21" s="532"/>
      <c r="K21" s="532"/>
    </row>
    <row r="22" spans="1:13" ht="21" customHeight="1" x14ac:dyDescent="0.2">
      <c r="A22" s="66"/>
      <c r="B22" s="66"/>
      <c r="C22" s="63" t="s">
        <v>30</v>
      </c>
      <c r="D22" s="76">
        <f>SUM(D18:D21)</f>
        <v>3.04E-2</v>
      </c>
      <c r="E22" s="77">
        <f>H17</f>
        <v>123.1584</v>
      </c>
      <c r="F22" s="63" t="s">
        <v>37</v>
      </c>
      <c r="G22" s="77">
        <f>SUM(G18:G21)</f>
        <v>3.7440153599999997</v>
      </c>
      <c r="H22" s="77">
        <f>H17+G22</f>
        <v>126.90241536000001</v>
      </c>
      <c r="I22" s="72"/>
      <c r="J22" s="532"/>
      <c r="K22" s="532"/>
    </row>
    <row r="23" spans="1:13" ht="229.5" customHeight="1" x14ac:dyDescent="0.2">
      <c r="A23" s="66"/>
      <c r="B23" s="65" t="s">
        <v>39</v>
      </c>
      <c r="C23" s="55" t="s">
        <v>105</v>
      </c>
      <c r="D23" s="78">
        <v>1.09E-2</v>
      </c>
      <c r="E23" s="79">
        <f>H17</f>
        <v>123.1584</v>
      </c>
      <c r="F23" s="55" t="s">
        <v>37</v>
      </c>
      <c r="G23" s="79">
        <f t="shared" ref="G23:G29" si="1">D23*E23</f>
        <v>1.34242656</v>
      </c>
      <c r="H23" s="79"/>
      <c r="I23" s="73" t="s">
        <v>142</v>
      </c>
      <c r="J23" s="532"/>
      <c r="K23" s="532"/>
    </row>
    <row r="24" spans="1:13" ht="12.75" customHeight="1" x14ac:dyDescent="0.2">
      <c r="A24" s="66"/>
      <c r="B24" s="55"/>
      <c r="C24" s="55" t="s">
        <v>41</v>
      </c>
      <c r="D24" s="81">
        <v>6.9599999999999995E-2</v>
      </c>
      <c r="E24" s="79">
        <f>H17</f>
        <v>123.1584</v>
      </c>
      <c r="F24" s="55" t="s">
        <v>37</v>
      </c>
      <c r="G24" s="79">
        <f t="shared" si="1"/>
        <v>8.5718246399999991</v>
      </c>
      <c r="H24" s="79"/>
      <c r="I24" s="538" t="s">
        <v>42</v>
      </c>
      <c r="J24" s="532"/>
      <c r="K24" s="532"/>
    </row>
    <row r="25" spans="1:13" x14ac:dyDescent="0.2">
      <c r="A25" s="66"/>
      <c r="B25" s="55"/>
      <c r="C25" s="55" t="s">
        <v>43</v>
      </c>
      <c r="D25" s="81">
        <v>6.9500000000000006E-2</v>
      </c>
      <c r="E25" s="79">
        <f>H17</f>
        <v>123.1584</v>
      </c>
      <c r="F25" s="55" t="s">
        <v>37</v>
      </c>
      <c r="G25" s="79">
        <f t="shared" si="1"/>
        <v>8.5595088000000015</v>
      </c>
      <c r="H25" s="79"/>
      <c r="I25" s="538"/>
      <c r="J25" s="532"/>
      <c r="K25" s="532"/>
    </row>
    <row r="26" spans="1:13" ht="47.25" customHeight="1" x14ac:dyDescent="0.2">
      <c r="A26" s="66"/>
      <c r="B26" s="55"/>
      <c r="C26" s="55" t="s">
        <v>44</v>
      </c>
      <c r="D26" s="81">
        <v>3.5999999999999997E-2</v>
      </c>
      <c r="E26" s="79">
        <f>H17</f>
        <v>123.1584</v>
      </c>
      <c r="F26" s="55" t="s">
        <v>37</v>
      </c>
      <c r="G26" s="79">
        <f t="shared" si="1"/>
        <v>4.4337023999999996</v>
      </c>
      <c r="H26" s="79"/>
      <c r="I26" s="538"/>
      <c r="J26" s="532"/>
      <c r="K26" s="532"/>
    </row>
    <row r="27" spans="1:13" ht="153" customHeight="1" x14ac:dyDescent="0.2">
      <c r="A27" s="66"/>
      <c r="B27" s="55"/>
      <c r="C27" s="82" t="s">
        <v>45</v>
      </c>
      <c r="D27" s="78">
        <f>'2b NVT Detacheren fase A - Rg I'!D26</f>
        <v>1.125E-2</v>
      </c>
      <c r="E27" s="79">
        <f>H17</f>
        <v>123.1584</v>
      </c>
      <c r="F27" s="55" t="s">
        <v>37</v>
      </c>
      <c r="G27" s="79">
        <f t="shared" si="1"/>
        <v>1.385532</v>
      </c>
      <c r="H27" s="79"/>
      <c r="I27" s="538" t="s">
        <v>85</v>
      </c>
      <c r="J27" s="542" t="s">
        <v>108</v>
      </c>
      <c r="K27" s="542"/>
    </row>
    <row r="28" spans="1:13" ht="228.75" customHeight="1" x14ac:dyDescent="0.2">
      <c r="A28" s="66"/>
      <c r="B28" s="55"/>
      <c r="C28" s="55" t="s">
        <v>46</v>
      </c>
      <c r="D28" s="78">
        <f>'2b NVT Detacheren fase A - Rg I'!D27</f>
        <v>1.72E-2</v>
      </c>
      <c r="E28" s="79">
        <f>H17</f>
        <v>123.1584</v>
      </c>
      <c r="F28" s="55" t="s">
        <v>37</v>
      </c>
      <c r="G28" s="79">
        <f t="shared" si="1"/>
        <v>2.1183244800000001</v>
      </c>
      <c r="H28" s="79"/>
      <c r="I28" s="538"/>
      <c r="J28" s="542" t="s">
        <v>47</v>
      </c>
      <c r="K28" s="542"/>
    </row>
    <row r="29" spans="1:13" ht="134.25" customHeight="1" x14ac:dyDescent="0.2">
      <c r="A29" s="66"/>
      <c r="B29" s="55"/>
      <c r="C29" s="82" t="s">
        <v>88</v>
      </c>
      <c r="D29" s="78">
        <f>'2b NVT Detacheren fase A - Rg I'!D28</f>
        <v>8.0000000000000002E-3</v>
      </c>
      <c r="E29" s="79">
        <f>H17</f>
        <v>123.1584</v>
      </c>
      <c r="F29" s="55" t="s">
        <v>37</v>
      </c>
      <c r="G29" s="79">
        <f t="shared" si="1"/>
        <v>0.98526720000000001</v>
      </c>
      <c r="H29" s="79"/>
      <c r="I29" s="73" t="s">
        <v>123</v>
      </c>
      <c r="J29" s="533"/>
      <c r="K29" s="613"/>
    </row>
    <row r="30" spans="1:13" x14ac:dyDescent="0.2">
      <c r="A30" s="66"/>
      <c r="B30" s="66"/>
      <c r="C30" s="63" t="s">
        <v>30</v>
      </c>
      <c r="D30" s="76">
        <f>SUM(D23:D29)</f>
        <v>0.22245000000000001</v>
      </c>
      <c r="E30" s="77">
        <f>H17</f>
        <v>123.1584</v>
      </c>
      <c r="F30" s="63" t="s">
        <v>37</v>
      </c>
      <c r="G30" s="77">
        <f>SUM(G23:G29)</f>
        <v>27.396586080000002</v>
      </c>
      <c r="H30" s="77">
        <f>H22+G30</f>
        <v>154.29900144000001</v>
      </c>
      <c r="I30" s="72"/>
      <c r="J30" s="613"/>
      <c r="K30" s="613"/>
    </row>
    <row r="31" spans="1:13" ht="25.5" customHeight="1" x14ac:dyDescent="0.2">
      <c r="A31" s="537" t="s">
        <v>48</v>
      </c>
      <c r="B31" s="534" t="s">
        <v>49</v>
      </c>
      <c r="C31" s="84" t="s">
        <v>50</v>
      </c>
      <c r="D31" s="85">
        <v>4.02E-2</v>
      </c>
      <c r="E31" s="68">
        <f>H30</f>
        <v>154.29900144000001</v>
      </c>
      <c r="F31" s="66" t="s">
        <v>51</v>
      </c>
      <c r="G31" s="68">
        <f t="shared" ref="G31:G37" si="2">D31*E31</f>
        <v>6.2028198578880005</v>
      </c>
      <c r="H31" s="68"/>
      <c r="I31" s="538" t="s">
        <v>90</v>
      </c>
      <c r="J31" s="613"/>
      <c r="K31" s="613"/>
      <c r="L31" s="103"/>
      <c r="M31" s="103"/>
    </row>
    <row r="32" spans="1:13" ht="12.75" customHeight="1" x14ac:dyDescent="0.2">
      <c r="A32" s="535"/>
      <c r="B32" s="598"/>
      <c r="C32" s="84" t="s">
        <v>52</v>
      </c>
      <c r="D32" s="85">
        <v>0</v>
      </c>
      <c r="E32" s="68">
        <f>H30</f>
        <v>154.29900144000001</v>
      </c>
      <c r="F32" s="66" t="s">
        <v>51</v>
      </c>
      <c r="G32" s="68">
        <f t="shared" si="2"/>
        <v>0</v>
      </c>
      <c r="H32" s="68"/>
      <c r="I32" s="538"/>
      <c r="J32" s="613"/>
      <c r="K32" s="613"/>
      <c r="L32" s="103"/>
    </row>
    <row r="33" spans="1:11" ht="12.75" customHeight="1" x14ac:dyDescent="0.2">
      <c r="A33" s="535"/>
      <c r="B33" s="598"/>
      <c r="C33" s="84" t="s">
        <v>53</v>
      </c>
      <c r="D33" s="85">
        <v>3.0000000000000001E-3</v>
      </c>
      <c r="E33" s="68">
        <f>H30</f>
        <v>154.29900144000001</v>
      </c>
      <c r="F33" s="66" t="s">
        <v>51</v>
      </c>
      <c r="G33" s="68">
        <f t="shared" si="2"/>
        <v>0.46289700432000003</v>
      </c>
      <c r="H33" s="68"/>
      <c r="I33" s="538"/>
      <c r="J33" s="613"/>
      <c r="K33" s="613"/>
    </row>
    <row r="34" spans="1:11" x14ac:dyDescent="0.2">
      <c r="A34" s="535"/>
      <c r="B34" s="598"/>
      <c r="C34" s="84" t="s">
        <v>54</v>
      </c>
      <c r="D34" s="85">
        <v>0</v>
      </c>
      <c r="E34" s="68">
        <f>H30</f>
        <v>154.29900144000001</v>
      </c>
      <c r="F34" s="66" t="s">
        <v>51</v>
      </c>
      <c r="G34" s="68">
        <f t="shared" si="2"/>
        <v>0</v>
      </c>
      <c r="H34" s="68"/>
      <c r="I34" s="538"/>
      <c r="J34" s="613"/>
      <c r="K34" s="613"/>
    </row>
    <row r="35" spans="1:11" x14ac:dyDescent="0.2">
      <c r="A35" s="535"/>
      <c r="B35" s="598"/>
      <c r="C35" s="84" t="s">
        <v>55</v>
      </c>
      <c r="D35" s="85">
        <v>0</v>
      </c>
      <c r="E35" s="68">
        <f>H30</f>
        <v>154.29900144000001</v>
      </c>
      <c r="F35" s="66" t="s">
        <v>51</v>
      </c>
      <c r="G35" s="68">
        <f t="shared" si="2"/>
        <v>0</v>
      </c>
      <c r="H35" s="68"/>
      <c r="I35" s="538"/>
      <c r="J35" s="613"/>
      <c r="K35" s="613"/>
    </row>
    <row r="36" spans="1:11" x14ac:dyDescent="0.2">
      <c r="A36" s="535"/>
      <c r="B36" s="598"/>
      <c r="C36" s="84" t="s">
        <v>55</v>
      </c>
      <c r="D36" s="85">
        <v>0</v>
      </c>
      <c r="E36" s="68">
        <f>H30</f>
        <v>154.29900144000001</v>
      </c>
      <c r="F36" s="66" t="s">
        <v>51</v>
      </c>
      <c r="G36" s="68">
        <f t="shared" si="2"/>
        <v>0</v>
      </c>
      <c r="H36" s="68"/>
      <c r="I36" s="538"/>
      <c r="J36" s="613"/>
      <c r="K36" s="613"/>
    </row>
    <row r="37" spans="1:11" ht="61.5" customHeight="1" x14ac:dyDescent="0.2">
      <c r="A37" s="535"/>
      <c r="B37" s="598"/>
      <c r="C37" s="84" t="s">
        <v>55</v>
      </c>
      <c r="D37" s="85">
        <v>0</v>
      </c>
      <c r="E37" s="68">
        <f>H30</f>
        <v>154.29900144000001</v>
      </c>
      <c r="F37" s="66" t="s">
        <v>51</v>
      </c>
      <c r="G37" s="68">
        <f t="shared" si="2"/>
        <v>0</v>
      </c>
      <c r="H37" s="68"/>
      <c r="I37" s="538"/>
      <c r="J37" s="613"/>
      <c r="K37" s="613"/>
    </row>
    <row r="38" spans="1:11" x14ac:dyDescent="0.2">
      <c r="A38" s="536"/>
      <c r="B38" s="599"/>
      <c r="C38" s="63" t="s">
        <v>56</v>
      </c>
      <c r="D38" s="76">
        <f>SUM(D31:D37)</f>
        <v>4.3200000000000002E-2</v>
      </c>
      <c r="E38" s="77">
        <f>H30</f>
        <v>154.29900144000001</v>
      </c>
      <c r="F38" s="63" t="s">
        <v>51</v>
      </c>
      <c r="G38" s="77">
        <f>SUM(G31:G37)</f>
        <v>6.6657168622080007</v>
      </c>
      <c r="H38" s="77">
        <f>H30+G38</f>
        <v>160.96471830220801</v>
      </c>
      <c r="I38" s="72"/>
      <c r="J38" s="68"/>
      <c r="K38" s="104"/>
    </row>
    <row r="39" spans="1:11" ht="105.75" customHeight="1" x14ac:dyDescent="0.2">
      <c r="A39" s="86"/>
      <c r="B39" s="86"/>
      <c r="C39" s="86"/>
      <c r="D39" s="86"/>
      <c r="E39" s="86"/>
      <c r="F39" s="86" t="s">
        <v>143</v>
      </c>
      <c r="G39" s="86"/>
      <c r="H39" s="87">
        <f>H38</f>
        <v>160.96471830220801</v>
      </c>
      <c r="I39" s="87" t="s">
        <v>57</v>
      </c>
      <c r="J39" s="88">
        <f>ROUND(H39/100,4)</f>
        <v>1.6095999999999999</v>
      </c>
      <c r="K39" s="105"/>
    </row>
    <row r="40" spans="1:11" ht="80.25" customHeight="1" x14ac:dyDescent="0.2">
      <c r="A40" s="86"/>
      <c r="B40" s="82" t="s">
        <v>125</v>
      </c>
      <c r="C40" s="86"/>
      <c r="D40" s="86"/>
      <c r="E40" s="86"/>
      <c r="F40" s="86" t="s">
        <v>144</v>
      </c>
      <c r="G40" s="86"/>
      <c r="H40" s="89">
        <v>1.1183000000000001</v>
      </c>
      <c r="I40" s="87" t="s">
        <v>58</v>
      </c>
      <c r="J40" s="106"/>
      <c r="K40" s="105"/>
    </row>
    <row r="41" spans="1:11" ht="99.75" customHeight="1" x14ac:dyDescent="0.2">
      <c r="A41" s="86"/>
      <c r="B41" s="86"/>
      <c r="C41" s="86"/>
      <c r="D41" s="86"/>
      <c r="E41" s="86"/>
      <c r="F41" s="86" t="s">
        <v>145</v>
      </c>
      <c r="G41" s="86"/>
      <c r="H41" s="87">
        <f>J39*H40</f>
        <v>1.80001568</v>
      </c>
      <c r="I41" s="87" t="s">
        <v>95</v>
      </c>
      <c r="J41" s="90">
        <f>ROUND(J39*H40,4)</f>
        <v>1.8</v>
      </c>
      <c r="K41" s="105"/>
    </row>
    <row r="42" spans="1:11" x14ac:dyDescent="0.2">
      <c r="A42" s="56"/>
      <c r="B42" s="91" t="s">
        <v>10</v>
      </c>
      <c r="C42" s="92"/>
      <c r="D42" s="56"/>
      <c r="E42" s="56"/>
      <c r="F42" s="56"/>
      <c r="G42" s="56"/>
      <c r="H42" s="56"/>
      <c r="I42" s="59"/>
      <c r="J42" s="56"/>
    </row>
    <row r="43" spans="1:11" x14ac:dyDescent="0.2">
      <c r="A43" s="56"/>
      <c r="B43" s="93"/>
      <c r="C43" s="94"/>
      <c r="D43" s="56"/>
      <c r="E43" s="56"/>
      <c r="F43" s="56"/>
      <c r="G43" s="56"/>
      <c r="H43" s="56"/>
      <c r="I43" s="59"/>
      <c r="J43" s="56"/>
    </row>
    <row r="44" spans="1:11" ht="12.75" customHeight="1" x14ac:dyDescent="0.2">
      <c r="A44" s="56"/>
      <c r="B44" s="56"/>
      <c r="C44" s="56"/>
      <c r="D44" s="56"/>
      <c r="E44" s="56"/>
      <c r="F44" s="56"/>
      <c r="G44" s="56"/>
      <c r="H44" s="56"/>
      <c r="I44" s="59"/>
      <c r="J44" s="56"/>
    </row>
    <row r="45" spans="1:11" ht="89.25" customHeight="1" x14ac:dyDescent="0.2">
      <c r="A45" s="522" t="s">
        <v>146</v>
      </c>
      <c r="B45" s="604"/>
      <c r="C45" s="604"/>
      <c r="D45" s="604"/>
      <c r="E45" s="605"/>
      <c r="F45" s="605"/>
      <c r="G45" s="605"/>
      <c r="H45" s="605"/>
      <c r="I45" s="605"/>
      <c r="J45" s="606"/>
    </row>
    <row r="46" spans="1:11" ht="29.25" customHeight="1" x14ac:dyDescent="0.2">
      <c r="A46" s="607"/>
      <c r="B46" s="608"/>
      <c r="C46" s="608"/>
      <c r="D46" s="608"/>
      <c r="E46" s="608"/>
      <c r="F46" s="608"/>
      <c r="G46" s="608"/>
      <c r="H46" s="608"/>
      <c r="I46" s="608"/>
      <c r="J46" s="609"/>
    </row>
    <row r="47" spans="1:11" ht="13.5" customHeight="1" x14ac:dyDescent="0.2">
      <c r="A47" s="607"/>
      <c r="B47" s="608"/>
      <c r="C47" s="608"/>
      <c r="D47" s="608"/>
      <c r="E47" s="608"/>
      <c r="F47" s="608"/>
      <c r="G47" s="608"/>
      <c r="H47" s="608"/>
      <c r="I47" s="608"/>
      <c r="J47" s="609"/>
    </row>
    <row r="48" spans="1:11" ht="21" customHeight="1" x14ac:dyDescent="0.2">
      <c r="A48" s="610"/>
      <c r="B48" s="611"/>
      <c r="C48" s="611"/>
      <c r="D48" s="611"/>
      <c r="E48" s="611"/>
      <c r="F48" s="611"/>
      <c r="G48" s="611"/>
      <c r="H48" s="611"/>
      <c r="I48" s="611"/>
      <c r="J48" s="612"/>
    </row>
    <row r="49" spans="1:10" x14ac:dyDescent="0.2">
      <c r="A49" s="56"/>
      <c r="B49" s="56"/>
      <c r="C49" s="56"/>
      <c r="D49" s="56"/>
      <c r="E49" s="56"/>
      <c r="F49" s="56"/>
      <c r="G49" s="56"/>
      <c r="H49" s="56"/>
      <c r="I49" s="59"/>
      <c r="J49" s="56"/>
    </row>
    <row r="50" spans="1:10" ht="19.5" customHeight="1" x14ac:dyDescent="0.2">
      <c r="A50" s="56"/>
      <c r="B50" s="56"/>
      <c r="C50" s="56"/>
      <c r="D50" s="56"/>
      <c r="E50" s="56"/>
      <c r="F50" s="56"/>
      <c r="G50" s="56"/>
      <c r="H50" s="56"/>
      <c r="I50" s="59"/>
      <c r="J50" s="56"/>
    </row>
    <row r="51" spans="1:10" x14ac:dyDescent="0.2">
      <c r="A51" s="56"/>
      <c r="B51" s="56"/>
      <c r="C51" s="56"/>
      <c r="D51" s="56"/>
      <c r="E51" s="56"/>
      <c r="F51" s="56"/>
      <c r="G51" s="56"/>
      <c r="H51" s="56"/>
      <c r="I51" s="59"/>
      <c r="J51" s="56"/>
    </row>
    <row r="52" spans="1:10" x14ac:dyDescent="0.2">
      <c r="A52" s="56"/>
      <c r="B52" s="56"/>
      <c r="C52" s="56"/>
      <c r="D52" s="56"/>
      <c r="E52" s="56"/>
      <c r="F52" s="56"/>
      <c r="G52" s="56"/>
      <c r="H52" s="56"/>
      <c r="I52" s="59"/>
      <c r="J52" s="56"/>
    </row>
  </sheetData>
  <mergeCells count="18">
    <mergeCell ref="B3:H3"/>
    <mergeCell ref="A9:K9"/>
    <mergeCell ref="J10:K10"/>
    <mergeCell ref="J11:K26"/>
    <mergeCell ref="A1:F1"/>
    <mergeCell ref="I13:I15"/>
    <mergeCell ref="I24:I26"/>
    <mergeCell ref="I8:K8"/>
    <mergeCell ref="A6:J6"/>
    <mergeCell ref="D4:F4"/>
    <mergeCell ref="A45:J48"/>
    <mergeCell ref="J27:K27"/>
    <mergeCell ref="J28:K28"/>
    <mergeCell ref="J29:K37"/>
    <mergeCell ref="A31:A38"/>
    <mergeCell ref="B31:B38"/>
    <mergeCell ref="I31:I37"/>
    <mergeCell ref="I27:I28"/>
  </mergeCells>
  <pageMargins left="0.70866141732283472" right="0.70866141732283472" top="0.74803149606299213" bottom="0.74803149606299213" header="0.31496062992125984" footer="0.31496062992125984"/>
  <pageSetup paperSize="8"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8"/>
  <sheetViews>
    <sheetView zoomScale="90" zoomScaleNormal="90" workbookViewId="0">
      <selection sqref="A1:G1"/>
    </sheetView>
  </sheetViews>
  <sheetFormatPr defaultColWidth="9.140625" defaultRowHeight="12.75" x14ac:dyDescent="0.2"/>
  <cols>
    <col min="1" max="1" width="28" style="56" customWidth="1"/>
    <col min="2" max="2" width="30.5703125" style="56" customWidth="1"/>
    <col min="3" max="3" width="37.5703125" style="56" customWidth="1"/>
    <col min="4" max="4" width="13" style="56" customWidth="1"/>
    <col min="5" max="5" width="12.85546875" style="56" customWidth="1"/>
    <col min="6" max="6" width="32.28515625" style="56" customWidth="1"/>
    <col min="7" max="7" width="10.5703125" style="56" customWidth="1"/>
    <col min="8" max="8" width="12.140625" style="56" customWidth="1"/>
    <col min="9" max="9" width="55.7109375" style="56" customWidth="1"/>
    <col min="10" max="10" width="19.85546875" style="56" customWidth="1"/>
    <col min="11" max="11" width="23.140625" style="56" customWidth="1"/>
    <col min="12" max="12" width="27" style="56" customWidth="1"/>
    <col min="13" max="13" width="6.85546875" style="56" customWidth="1"/>
    <col min="14" max="14" width="11.7109375" style="56" customWidth="1"/>
    <col min="15" max="15" width="22.140625" style="56" customWidth="1"/>
    <col min="16" max="16" width="21.28515625" style="56" customWidth="1"/>
    <col min="17" max="16384" width="9.140625" style="56"/>
  </cols>
  <sheetData>
    <row r="1" spans="1:11" ht="32.25" customHeight="1" x14ac:dyDescent="0.2">
      <c r="A1" s="546" t="s">
        <v>147</v>
      </c>
      <c r="B1" s="526"/>
      <c r="C1" s="526"/>
      <c r="D1" s="526"/>
      <c r="E1" s="526"/>
      <c r="F1" s="526"/>
      <c r="G1" s="551"/>
    </row>
    <row r="2" spans="1:11" s="59" customFormat="1" ht="19.5" customHeight="1" x14ac:dyDescent="0.2">
      <c r="A2" s="57" t="s">
        <v>71</v>
      </c>
      <c r="B2" s="57" t="s">
        <v>8</v>
      </c>
      <c r="C2" s="58"/>
      <c r="D2" s="546" t="s">
        <v>73</v>
      </c>
      <c r="E2" s="547"/>
      <c r="F2" s="547"/>
    </row>
    <row r="3" spans="1:11" s="59" customFormat="1" ht="31.5" customHeight="1" x14ac:dyDescent="0.2">
      <c r="B3" s="550" t="s">
        <v>0</v>
      </c>
      <c r="C3" s="551"/>
      <c r="D3" s="551"/>
      <c r="E3" s="551"/>
      <c r="F3" s="551"/>
      <c r="G3" s="551"/>
      <c r="H3" s="551"/>
    </row>
    <row r="4" spans="1:11" ht="21" customHeight="1" x14ac:dyDescent="0.2">
      <c r="A4" s="60" t="s">
        <v>72</v>
      </c>
      <c r="B4" s="59"/>
      <c r="C4" s="59"/>
      <c r="D4" s="107"/>
      <c r="E4" s="107"/>
    </row>
    <row r="5" spans="1:11" ht="15.75" customHeight="1" x14ac:dyDescent="0.2">
      <c r="A5" s="57"/>
      <c r="B5" s="60"/>
      <c r="C5" s="59"/>
      <c r="D5" s="59"/>
      <c r="E5" s="107"/>
      <c r="F5" s="107"/>
    </row>
    <row r="6" spans="1:11" ht="61.5" customHeight="1" x14ac:dyDescent="0.2">
      <c r="A6" s="550" t="s">
        <v>74</v>
      </c>
      <c r="B6" s="547"/>
      <c r="C6" s="547"/>
      <c r="D6" s="547"/>
      <c r="E6" s="547"/>
      <c r="F6" s="547"/>
      <c r="G6" s="547"/>
      <c r="H6" s="547"/>
      <c r="I6" s="547"/>
      <c r="J6" s="547"/>
    </row>
    <row r="7" spans="1:11" ht="18" x14ac:dyDescent="0.2">
      <c r="A7" s="111"/>
      <c r="B7" s="111"/>
      <c r="C7" s="111"/>
      <c r="D7" s="111"/>
      <c r="E7" s="111"/>
      <c r="F7" s="111"/>
      <c r="G7" s="111"/>
      <c r="H7" s="111"/>
      <c r="I7" s="111"/>
      <c r="J7" s="112"/>
    </row>
    <row r="8" spans="1:11" ht="21.75" customHeight="1" x14ac:dyDescent="0.2">
      <c r="B8" s="98" t="s">
        <v>10</v>
      </c>
      <c r="C8" s="99"/>
      <c r="I8" s="552" t="s">
        <v>11</v>
      </c>
      <c r="J8" s="553"/>
      <c r="K8" s="554"/>
    </row>
    <row r="9" spans="1:11" ht="18.75" customHeight="1" x14ac:dyDescent="0.2">
      <c r="A9" s="600" t="s">
        <v>148</v>
      </c>
      <c r="B9" s="601"/>
      <c r="C9" s="601"/>
      <c r="D9" s="601"/>
      <c r="E9" s="601"/>
      <c r="F9" s="601"/>
      <c r="G9" s="601"/>
      <c r="H9" s="601"/>
      <c r="I9" s="532"/>
      <c r="J9" s="532"/>
      <c r="K9" s="532"/>
    </row>
    <row r="10" spans="1:11" x14ac:dyDescent="0.2">
      <c r="A10" s="63" t="s">
        <v>12</v>
      </c>
      <c r="B10" s="63" t="s">
        <v>13</v>
      </c>
      <c r="C10" s="63"/>
      <c r="D10" s="63" t="s">
        <v>14</v>
      </c>
      <c r="E10" s="63"/>
      <c r="F10" s="63" t="s">
        <v>15</v>
      </c>
      <c r="G10" s="63" t="s">
        <v>16</v>
      </c>
      <c r="H10" s="63" t="s">
        <v>17</v>
      </c>
      <c r="I10" s="63" t="s">
        <v>18</v>
      </c>
      <c r="J10" s="63"/>
      <c r="K10" s="66"/>
    </row>
    <row r="11" spans="1:11" ht="33" customHeight="1" x14ac:dyDescent="0.2">
      <c r="A11" s="64" t="s">
        <v>19</v>
      </c>
      <c r="B11" s="65" t="s">
        <v>20</v>
      </c>
      <c r="C11" s="66"/>
      <c r="D11" s="67">
        <v>1</v>
      </c>
      <c r="E11" s="68">
        <v>100</v>
      </c>
      <c r="F11" s="66" t="s">
        <v>21</v>
      </c>
      <c r="G11" s="68">
        <v>100</v>
      </c>
      <c r="H11" s="68">
        <v>100</v>
      </c>
      <c r="I11" s="69" t="s">
        <v>22</v>
      </c>
      <c r="J11" s="531" t="s">
        <v>23</v>
      </c>
      <c r="K11" s="532"/>
    </row>
    <row r="12" spans="1:11" ht="95.25" customHeight="1" x14ac:dyDescent="0.2">
      <c r="A12" s="66"/>
      <c r="B12" s="64" t="s">
        <v>24</v>
      </c>
      <c r="C12" s="70"/>
      <c r="D12" s="75">
        <v>0</v>
      </c>
      <c r="E12" s="72">
        <v>100</v>
      </c>
      <c r="F12" s="70" t="s">
        <v>25</v>
      </c>
      <c r="G12" s="72">
        <f>D12*E12</f>
        <v>0</v>
      </c>
      <c r="H12" s="72">
        <f>H11+G12</f>
        <v>100</v>
      </c>
      <c r="I12" s="73" t="s">
        <v>60</v>
      </c>
      <c r="J12" s="532"/>
      <c r="K12" s="532"/>
    </row>
    <row r="13" spans="1:11" ht="72.75" customHeight="1" x14ac:dyDescent="0.2">
      <c r="A13" s="64" t="s">
        <v>27</v>
      </c>
      <c r="B13" s="64" t="s">
        <v>28</v>
      </c>
      <c r="C13" s="70" t="s">
        <v>61</v>
      </c>
      <c r="D13" s="75">
        <v>0.1087</v>
      </c>
      <c r="E13" s="72">
        <f>H12</f>
        <v>100</v>
      </c>
      <c r="F13" s="70" t="s">
        <v>25</v>
      </c>
      <c r="G13" s="72">
        <f>D13*E13</f>
        <v>10.870000000000001</v>
      </c>
      <c r="H13" s="72"/>
      <c r="I13" s="538" t="s">
        <v>149</v>
      </c>
      <c r="J13" s="532"/>
      <c r="K13" s="532"/>
    </row>
    <row r="14" spans="1:11" ht="81" customHeight="1" x14ac:dyDescent="0.2">
      <c r="A14" s="66"/>
      <c r="B14" s="66"/>
      <c r="C14" s="55" t="s">
        <v>120</v>
      </c>
      <c r="D14" s="75">
        <v>2.6100000000000002E-2</v>
      </c>
      <c r="E14" s="72">
        <f>H12</f>
        <v>100</v>
      </c>
      <c r="F14" s="70" t="s">
        <v>25</v>
      </c>
      <c r="G14" s="72">
        <f>D14*E14</f>
        <v>2.6100000000000003</v>
      </c>
      <c r="H14" s="72"/>
      <c r="I14" s="538"/>
      <c r="J14" s="532"/>
      <c r="K14" s="532"/>
    </row>
    <row r="15" spans="1:11" ht="409.5" customHeight="1" x14ac:dyDescent="0.2">
      <c r="A15" s="66"/>
      <c r="B15" s="66"/>
      <c r="C15" s="70" t="s">
        <v>29</v>
      </c>
      <c r="D15" s="108">
        <v>6.0000000000000001E-3</v>
      </c>
      <c r="E15" s="72">
        <f>H12</f>
        <v>100</v>
      </c>
      <c r="F15" s="70" t="s">
        <v>25</v>
      </c>
      <c r="G15" s="72">
        <f>D15*E15</f>
        <v>0.6</v>
      </c>
      <c r="H15" s="72"/>
      <c r="I15" s="538"/>
      <c r="J15" s="532"/>
      <c r="K15" s="532"/>
    </row>
    <row r="16" spans="1:11" ht="29.25" customHeight="1" x14ac:dyDescent="0.2">
      <c r="A16" s="66"/>
      <c r="B16" s="66"/>
      <c r="C16" s="63" t="s">
        <v>30</v>
      </c>
      <c r="D16" s="76">
        <f>SUM(D13:D15)</f>
        <v>0.14080000000000001</v>
      </c>
      <c r="E16" s="77">
        <f>H12</f>
        <v>100</v>
      </c>
      <c r="F16" s="63" t="s">
        <v>25</v>
      </c>
      <c r="G16" s="77">
        <f>SUM(G13:G15)</f>
        <v>14.08</v>
      </c>
      <c r="H16" s="77">
        <f>H12+G16</f>
        <v>114.08</v>
      </c>
      <c r="I16" s="68"/>
      <c r="J16" s="532"/>
      <c r="K16" s="532"/>
    </row>
    <row r="17" spans="1:12" ht="31.5" x14ac:dyDescent="0.2">
      <c r="A17" s="64" t="s">
        <v>31</v>
      </c>
      <c r="B17" s="64" t="s">
        <v>32</v>
      </c>
      <c r="C17" s="70"/>
      <c r="D17" s="71">
        <v>0.08</v>
      </c>
      <c r="E17" s="72">
        <f>H12+G13+G14</f>
        <v>113.48</v>
      </c>
      <c r="F17" s="70" t="s">
        <v>33</v>
      </c>
      <c r="G17" s="72">
        <f t="shared" ref="G17:G21" si="0">D17*E17</f>
        <v>9.0784000000000002</v>
      </c>
      <c r="H17" s="72">
        <f>H16+G17</f>
        <v>123.1584</v>
      </c>
      <c r="I17" s="73" t="s">
        <v>34</v>
      </c>
      <c r="J17" s="532"/>
      <c r="K17" s="532"/>
    </row>
    <row r="18" spans="1:12" ht="39.75" customHeight="1" x14ac:dyDescent="0.2">
      <c r="A18" s="64" t="s">
        <v>35</v>
      </c>
      <c r="B18" s="65" t="s">
        <v>62</v>
      </c>
      <c r="C18" s="101" t="s">
        <v>63</v>
      </c>
      <c r="D18" s="102">
        <v>0</v>
      </c>
      <c r="E18" s="72">
        <f>H17</f>
        <v>123.1584</v>
      </c>
      <c r="F18" s="70" t="s">
        <v>37</v>
      </c>
      <c r="G18" s="72">
        <f t="shared" si="0"/>
        <v>0</v>
      </c>
      <c r="H18" s="72"/>
      <c r="I18" s="73" t="s">
        <v>64</v>
      </c>
      <c r="J18" s="532"/>
      <c r="K18" s="532"/>
    </row>
    <row r="19" spans="1:12" ht="136.5" customHeight="1" x14ac:dyDescent="0.2">
      <c r="A19" s="66"/>
      <c r="B19" s="66"/>
      <c r="C19" s="55" t="s">
        <v>65</v>
      </c>
      <c r="D19" s="78">
        <v>5.8999999999999997E-2</v>
      </c>
      <c r="E19" s="79">
        <f>H17</f>
        <v>123.1584</v>
      </c>
      <c r="F19" s="55" t="s">
        <v>37</v>
      </c>
      <c r="G19" s="79">
        <f t="shared" si="0"/>
        <v>7.2663455999999993</v>
      </c>
      <c r="H19" s="79"/>
      <c r="I19" s="73" t="s">
        <v>66</v>
      </c>
      <c r="J19" s="532"/>
      <c r="K19" s="532"/>
    </row>
    <row r="20" spans="1:12" ht="28.5" customHeight="1" x14ac:dyDescent="0.2">
      <c r="A20" s="66"/>
      <c r="B20" s="66"/>
      <c r="C20" s="101" t="s">
        <v>67</v>
      </c>
      <c r="D20" s="109">
        <v>0</v>
      </c>
      <c r="E20" s="79">
        <f>H17</f>
        <v>123.1584</v>
      </c>
      <c r="F20" s="55" t="s">
        <v>37</v>
      </c>
      <c r="G20" s="79">
        <f t="shared" si="0"/>
        <v>0</v>
      </c>
      <c r="H20" s="79"/>
      <c r="I20" s="73" t="s">
        <v>121</v>
      </c>
      <c r="J20" s="532"/>
      <c r="K20" s="532"/>
    </row>
    <row r="21" spans="1:12" ht="28.5" customHeight="1" x14ac:dyDescent="0.2">
      <c r="A21" s="66"/>
      <c r="B21" s="66"/>
      <c r="C21" s="101" t="s">
        <v>68</v>
      </c>
      <c r="D21" s="109">
        <v>0</v>
      </c>
      <c r="E21" s="79">
        <f>H17</f>
        <v>123.1584</v>
      </c>
      <c r="F21" s="55" t="s">
        <v>37</v>
      </c>
      <c r="G21" s="79">
        <f t="shared" si="0"/>
        <v>0</v>
      </c>
      <c r="H21" s="79"/>
      <c r="I21" s="73" t="s">
        <v>121</v>
      </c>
      <c r="J21" s="532"/>
      <c r="K21" s="532"/>
    </row>
    <row r="22" spans="1:12" x14ac:dyDescent="0.2">
      <c r="A22" s="66"/>
      <c r="B22" s="66"/>
      <c r="C22" s="63" t="s">
        <v>30</v>
      </c>
      <c r="D22" s="76">
        <f>SUM(D18:D21)</f>
        <v>5.8999999999999997E-2</v>
      </c>
      <c r="E22" s="77">
        <f>H17</f>
        <v>123.1584</v>
      </c>
      <c r="F22" s="63" t="s">
        <v>37</v>
      </c>
      <c r="G22" s="77">
        <f>SUM(G18:G21)</f>
        <v>7.2663455999999993</v>
      </c>
      <c r="H22" s="77">
        <f>H17+G22</f>
        <v>130.42474559999999</v>
      </c>
      <c r="I22" s="68"/>
      <c r="J22" s="532"/>
      <c r="K22" s="532"/>
    </row>
    <row r="23" spans="1:12" ht="235.5" customHeight="1" x14ac:dyDescent="0.2">
      <c r="A23" s="66"/>
      <c r="B23" s="65" t="s">
        <v>39</v>
      </c>
      <c r="C23" s="55" t="s">
        <v>105</v>
      </c>
      <c r="D23" s="78">
        <v>1.09E-2</v>
      </c>
      <c r="E23" s="79">
        <f>H17</f>
        <v>123.1584</v>
      </c>
      <c r="F23" s="55" t="s">
        <v>37</v>
      </c>
      <c r="G23" s="79">
        <f t="shared" ref="G23:G29" si="1">D23*E23</f>
        <v>1.34242656</v>
      </c>
      <c r="H23" s="79"/>
      <c r="I23" s="73" t="s">
        <v>122</v>
      </c>
      <c r="J23" s="532"/>
      <c r="K23" s="532"/>
    </row>
    <row r="24" spans="1:12" ht="12.75" customHeight="1" x14ac:dyDescent="0.2">
      <c r="A24" s="66"/>
      <c r="B24" s="55"/>
      <c r="C24" s="55" t="s">
        <v>41</v>
      </c>
      <c r="D24" s="81">
        <v>6.9599999999999995E-2</v>
      </c>
      <c r="E24" s="79">
        <f>H17</f>
        <v>123.1584</v>
      </c>
      <c r="F24" s="55" t="s">
        <v>37</v>
      </c>
      <c r="G24" s="79">
        <f t="shared" si="1"/>
        <v>8.5718246399999991</v>
      </c>
      <c r="H24" s="79"/>
      <c r="I24" s="538" t="s">
        <v>42</v>
      </c>
      <c r="J24" s="532"/>
      <c r="K24" s="532"/>
    </row>
    <row r="25" spans="1:12" x14ac:dyDescent="0.2">
      <c r="A25" s="66"/>
      <c r="B25" s="55"/>
      <c r="C25" s="55" t="s">
        <v>43</v>
      </c>
      <c r="D25" s="81">
        <v>6.9500000000000006E-2</v>
      </c>
      <c r="E25" s="79">
        <f>H17</f>
        <v>123.1584</v>
      </c>
      <c r="F25" s="55" t="s">
        <v>37</v>
      </c>
      <c r="G25" s="79">
        <f t="shared" si="1"/>
        <v>8.5595088000000015</v>
      </c>
      <c r="H25" s="79"/>
      <c r="I25" s="538"/>
      <c r="J25" s="532"/>
      <c r="K25" s="532"/>
    </row>
    <row r="26" spans="1:12" ht="42.75" customHeight="1" x14ac:dyDescent="0.2">
      <c r="A26" s="66"/>
      <c r="B26" s="55"/>
      <c r="C26" s="55" t="s">
        <v>44</v>
      </c>
      <c r="D26" s="81">
        <v>3.5999999999999997E-2</v>
      </c>
      <c r="E26" s="79">
        <f>H17</f>
        <v>123.1584</v>
      </c>
      <c r="F26" s="55" t="s">
        <v>37</v>
      </c>
      <c r="G26" s="79">
        <f t="shared" si="1"/>
        <v>4.4337023999999996</v>
      </c>
      <c r="H26" s="79"/>
      <c r="I26" s="538"/>
      <c r="J26" s="532"/>
      <c r="K26" s="532"/>
    </row>
    <row r="27" spans="1:12" ht="155.25" customHeight="1" x14ac:dyDescent="0.2">
      <c r="A27" s="66"/>
      <c r="B27" s="55"/>
      <c r="C27" s="82" t="s">
        <v>45</v>
      </c>
      <c r="D27" s="78">
        <f>'2c NVT Detacheren fase B,C-Rg I'!D27</f>
        <v>1.125E-2</v>
      </c>
      <c r="E27" s="79">
        <f>H17</f>
        <v>123.1584</v>
      </c>
      <c r="F27" s="55" t="s">
        <v>37</v>
      </c>
      <c r="G27" s="79">
        <f t="shared" si="1"/>
        <v>1.385532</v>
      </c>
      <c r="H27" s="79"/>
      <c r="I27" s="538" t="s">
        <v>85</v>
      </c>
      <c r="J27" s="542" t="s">
        <v>108</v>
      </c>
      <c r="K27" s="542"/>
    </row>
    <row r="28" spans="1:12" ht="231" customHeight="1" x14ac:dyDescent="0.2">
      <c r="A28" s="66"/>
      <c r="B28" s="55"/>
      <c r="C28" s="55" t="s">
        <v>46</v>
      </c>
      <c r="D28" s="78">
        <f>'2c NVT Detacheren fase B,C-Rg I'!D28</f>
        <v>1.72E-2</v>
      </c>
      <c r="E28" s="79">
        <f>H17</f>
        <v>123.1584</v>
      </c>
      <c r="F28" s="55" t="s">
        <v>37</v>
      </c>
      <c r="G28" s="79">
        <f t="shared" si="1"/>
        <v>2.1183244800000001</v>
      </c>
      <c r="H28" s="79"/>
      <c r="I28" s="538"/>
      <c r="J28" s="542" t="s">
        <v>47</v>
      </c>
      <c r="K28" s="542"/>
    </row>
    <row r="29" spans="1:12" ht="116.25" customHeight="1" x14ac:dyDescent="0.2">
      <c r="A29" s="66"/>
      <c r="B29" s="55"/>
      <c r="C29" s="82" t="s">
        <v>88</v>
      </c>
      <c r="D29" s="78">
        <f>'2c NVT Detacheren fase B,C-Rg I'!D29</f>
        <v>8.2000000000000007E-3</v>
      </c>
      <c r="E29" s="79">
        <f>H17</f>
        <v>123.1584</v>
      </c>
      <c r="F29" s="55" t="s">
        <v>37</v>
      </c>
      <c r="G29" s="79">
        <f t="shared" si="1"/>
        <v>1.0098988800000002</v>
      </c>
      <c r="H29" s="79"/>
      <c r="I29" s="73" t="s">
        <v>123</v>
      </c>
      <c r="J29" s="533"/>
      <c r="K29" s="532"/>
    </row>
    <row r="30" spans="1:12" x14ac:dyDescent="0.2">
      <c r="A30" s="66"/>
      <c r="B30" s="66"/>
      <c r="C30" s="63" t="s">
        <v>30</v>
      </c>
      <c r="D30" s="76">
        <f>SUM(D23:D29)</f>
        <v>0.22265000000000001</v>
      </c>
      <c r="E30" s="77">
        <f>H17</f>
        <v>123.1584</v>
      </c>
      <c r="F30" s="63" t="s">
        <v>37</v>
      </c>
      <c r="G30" s="77">
        <f>SUM(G23:G29)</f>
        <v>27.421217760000005</v>
      </c>
      <c r="H30" s="77">
        <f>H22+G30</f>
        <v>157.84596335999998</v>
      </c>
      <c r="I30" s="68"/>
      <c r="J30" s="532"/>
      <c r="K30" s="532"/>
    </row>
    <row r="31" spans="1:12" ht="25.5" customHeight="1" x14ac:dyDescent="0.2">
      <c r="A31" s="537" t="s">
        <v>48</v>
      </c>
      <c r="B31" s="534" t="s">
        <v>49</v>
      </c>
      <c r="C31" s="84" t="s">
        <v>50</v>
      </c>
      <c r="D31" s="85">
        <v>4.02E-2</v>
      </c>
      <c r="E31" s="68">
        <f>H30</f>
        <v>157.84596335999998</v>
      </c>
      <c r="F31" s="66" t="s">
        <v>51</v>
      </c>
      <c r="G31" s="68">
        <f t="shared" ref="G31:G37" si="2">D31*E31</f>
        <v>6.3454077270719997</v>
      </c>
      <c r="H31" s="68"/>
      <c r="I31" s="538" t="s">
        <v>90</v>
      </c>
      <c r="J31" s="532"/>
      <c r="K31" s="532"/>
      <c r="L31" s="83"/>
    </row>
    <row r="32" spans="1:12" ht="12.75" customHeight="1" x14ac:dyDescent="0.2">
      <c r="A32" s="535"/>
      <c r="B32" s="598"/>
      <c r="C32" s="84" t="s">
        <v>52</v>
      </c>
      <c r="D32" s="85">
        <v>1.18E-2</v>
      </c>
      <c r="E32" s="68">
        <f>H30</f>
        <v>157.84596335999998</v>
      </c>
      <c r="F32" s="66" t="s">
        <v>51</v>
      </c>
      <c r="G32" s="68">
        <f t="shared" si="2"/>
        <v>1.8625823676479998</v>
      </c>
      <c r="H32" s="68"/>
      <c r="I32" s="538"/>
      <c r="J32" s="532"/>
      <c r="K32" s="532"/>
    </row>
    <row r="33" spans="1:11" ht="12.75" customHeight="1" x14ac:dyDescent="0.2">
      <c r="A33" s="535"/>
      <c r="B33" s="598"/>
      <c r="C33" s="84" t="s">
        <v>53</v>
      </c>
      <c r="D33" s="85">
        <v>3.0000000000000001E-3</v>
      </c>
      <c r="E33" s="68">
        <f>H30</f>
        <v>157.84596335999998</v>
      </c>
      <c r="F33" s="66" t="s">
        <v>51</v>
      </c>
      <c r="G33" s="68">
        <f t="shared" si="2"/>
        <v>0.47353789007999997</v>
      </c>
      <c r="H33" s="68"/>
      <c r="I33" s="538"/>
      <c r="J33" s="532"/>
      <c r="K33" s="532"/>
    </row>
    <row r="34" spans="1:11" x14ac:dyDescent="0.2">
      <c r="A34" s="535"/>
      <c r="B34" s="598"/>
      <c r="C34" s="84" t="s">
        <v>54</v>
      </c>
      <c r="D34" s="85">
        <v>0</v>
      </c>
      <c r="E34" s="68">
        <f>H30</f>
        <v>157.84596335999998</v>
      </c>
      <c r="F34" s="66" t="s">
        <v>51</v>
      </c>
      <c r="G34" s="68">
        <f t="shared" si="2"/>
        <v>0</v>
      </c>
      <c r="H34" s="68"/>
      <c r="I34" s="538"/>
      <c r="J34" s="532"/>
      <c r="K34" s="532"/>
    </row>
    <row r="35" spans="1:11" x14ac:dyDescent="0.2">
      <c r="A35" s="535"/>
      <c r="B35" s="598"/>
      <c r="C35" s="84" t="s">
        <v>55</v>
      </c>
      <c r="D35" s="85">
        <v>0</v>
      </c>
      <c r="E35" s="68">
        <f>H30</f>
        <v>157.84596335999998</v>
      </c>
      <c r="F35" s="66" t="s">
        <v>51</v>
      </c>
      <c r="G35" s="68">
        <f t="shared" si="2"/>
        <v>0</v>
      </c>
      <c r="H35" s="68"/>
      <c r="I35" s="538"/>
      <c r="J35" s="532"/>
      <c r="K35" s="532"/>
    </row>
    <row r="36" spans="1:11" x14ac:dyDescent="0.2">
      <c r="A36" s="535"/>
      <c r="B36" s="598"/>
      <c r="C36" s="84" t="s">
        <v>55</v>
      </c>
      <c r="D36" s="85">
        <v>0</v>
      </c>
      <c r="E36" s="68">
        <f>H30</f>
        <v>157.84596335999998</v>
      </c>
      <c r="F36" s="66" t="s">
        <v>51</v>
      </c>
      <c r="G36" s="68">
        <f t="shared" si="2"/>
        <v>0</v>
      </c>
      <c r="H36" s="68"/>
      <c r="I36" s="538"/>
      <c r="J36" s="532"/>
      <c r="K36" s="532"/>
    </row>
    <row r="37" spans="1:11" ht="44.25" customHeight="1" x14ac:dyDescent="0.2">
      <c r="A37" s="535"/>
      <c r="B37" s="598"/>
      <c r="C37" s="84" t="s">
        <v>55</v>
      </c>
      <c r="D37" s="85">
        <v>0</v>
      </c>
      <c r="E37" s="68">
        <f>H30</f>
        <v>157.84596335999998</v>
      </c>
      <c r="F37" s="66" t="s">
        <v>51</v>
      </c>
      <c r="G37" s="68">
        <f t="shared" si="2"/>
        <v>0</v>
      </c>
      <c r="H37" s="68"/>
      <c r="I37" s="538"/>
      <c r="J37" s="532"/>
      <c r="K37" s="532"/>
    </row>
    <row r="38" spans="1:11" x14ac:dyDescent="0.2">
      <c r="A38" s="536"/>
      <c r="B38" s="599"/>
      <c r="C38" s="63" t="s">
        <v>56</v>
      </c>
      <c r="D38" s="76">
        <f>SUM(D31:D37)</f>
        <v>5.5E-2</v>
      </c>
      <c r="E38" s="77">
        <f>H30</f>
        <v>157.84596335999998</v>
      </c>
      <c r="F38" s="63" t="s">
        <v>51</v>
      </c>
      <c r="G38" s="77">
        <f>SUM(G31:G37)</f>
        <v>8.6815279847999989</v>
      </c>
      <c r="H38" s="77">
        <f>H30+G38</f>
        <v>166.52749134479998</v>
      </c>
      <c r="I38" s="68"/>
      <c r="J38" s="68"/>
      <c r="K38" s="63"/>
    </row>
    <row r="39" spans="1:11" ht="114.75" x14ac:dyDescent="0.2">
      <c r="A39" s="86"/>
      <c r="B39" s="86"/>
      <c r="C39" s="86"/>
      <c r="D39" s="86"/>
      <c r="E39" s="86"/>
      <c r="F39" s="86" t="s">
        <v>150</v>
      </c>
      <c r="G39" s="86"/>
      <c r="H39" s="87">
        <f>H38</f>
        <v>166.52749134479998</v>
      </c>
      <c r="I39" s="87" t="s">
        <v>57</v>
      </c>
      <c r="J39" s="88">
        <f>ROUND(H39/100,4)</f>
        <v>1.6653</v>
      </c>
      <c r="K39" s="66"/>
    </row>
    <row r="40" spans="1:11" ht="72.75" customHeight="1" x14ac:dyDescent="0.2">
      <c r="A40" s="86"/>
      <c r="B40" s="82" t="s">
        <v>125</v>
      </c>
      <c r="C40" s="86"/>
      <c r="D40" s="86"/>
      <c r="E40" s="86"/>
      <c r="F40" s="86" t="s">
        <v>151</v>
      </c>
      <c r="G40" s="86"/>
      <c r="H40" s="89">
        <v>1.0809</v>
      </c>
      <c r="I40" s="87" t="s">
        <v>58</v>
      </c>
      <c r="J40" s="106"/>
      <c r="K40" s="66"/>
    </row>
    <row r="41" spans="1:11" ht="110.25" customHeight="1" x14ac:dyDescent="0.2">
      <c r="A41" s="86"/>
      <c r="B41" s="86"/>
      <c r="C41" s="86"/>
      <c r="D41" s="86"/>
      <c r="E41" s="86"/>
      <c r="F41" s="86" t="s">
        <v>152</v>
      </c>
      <c r="G41" s="86"/>
      <c r="H41" s="87">
        <f>J39*H40</f>
        <v>1.80002277</v>
      </c>
      <c r="I41" s="87" t="s">
        <v>95</v>
      </c>
      <c r="J41" s="90">
        <f>ROUND(J39*H40,4)</f>
        <v>1.8</v>
      </c>
      <c r="K41" s="66"/>
    </row>
    <row r="42" spans="1:11" x14ac:dyDescent="0.2">
      <c r="B42" s="91" t="s">
        <v>10</v>
      </c>
      <c r="C42" s="92"/>
    </row>
    <row r="43" spans="1:11" x14ac:dyDescent="0.2">
      <c r="B43" s="93"/>
      <c r="C43" s="94"/>
    </row>
    <row r="44" spans="1:11" ht="12.75" customHeight="1" x14ac:dyDescent="0.2"/>
    <row r="45" spans="1:11" ht="93" customHeight="1" x14ac:dyDescent="0.2">
      <c r="A45" s="522" t="s">
        <v>128</v>
      </c>
      <c r="B45" s="589"/>
      <c r="C45" s="589"/>
      <c r="D45" s="589"/>
      <c r="E45" s="590"/>
      <c r="F45" s="590"/>
      <c r="G45" s="590"/>
      <c r="H45" s="590"/>
      <c r="I45" s="591"/>
    </row>
    <row r="46" spans="1:11" ht="33" customHeight="1" x14ac:dyDescent="0.2">
      <c r="A46" s="592"/>
      <c r="B46" s="593"/>
      <c r="C46" s="593"/>
      <c r="D46" s="593"/>
      <c r="E46" s="593"/>
      <c r="F46" s="593"/>
      <c r="G46" s="593"/>
      <c r="H46" s="593"/>
      <c r="I46" s="594"/>
    </row>
    <row r="47" spans="1:11" ht="11.25" customHeight="1" x14ac:dyDescent="0.2">
      <c r="A47" s="592"/>
      <c r="B47" s="593"/>
      <c r="C47" s="593"/>
      <c r="D47" s="593"/>
      <c r="E47" s="593"/>
      <c r="F47" s="593"/>
      <c r="G47" s="593"/>
      <c r="H47" s="593"/>
      <c r="I47" s="594"/>
    </row>
    <row r="48" spans="1:11" ht="23.25" hidden="1" customHeight="1" x14ac:dyDescent="0.2">
      <c r="A48" s="595"/>
      <c r="B48" s="596"/>
      <c r="C48" s="596"/>
      <c r="D48" s="596"/>
      <c r="E48" s="596"/>
      <c r="F48" s="596"/>
      <c r="G48" s="596"/>
      <c r="H48" s="596"/>
      <c r="I48" s="597"/>
    </row>
  </sheetData>
  <sheetProtection sheet="1" objects="1" scenarios="1"/>
  <mergeCells count="17">
    <mergeCell ref="A1:G1"/>
    <mergeCell ref="B3:H3"/>
    <mergeCell ref="A9:K9"/>
    <mergeCell ref="J11:K26"/>
    <mergeCell ref="I13:I15"/>
    <mergeCell ref="I24:I26"/>
    <mergeCell ref="I8:K8"/>
    <mergeCell ref="A6:J6"/>
    <mergeCell ref="D2:F2"/>
    <mergeCell ref="A45:I48"/>
    <mergeCell ref="I27:I28"/>
    <mergeCell ref="J27:K27"/>
    <mergeCell ref="J28:K28"/>
    <mergeCell ref="J29:K37"/>
    <mergeCell ref="A31:A38"/>
    <mergeCell ref="B31:B38"/>
    <mergeCell ref="I31:I37"/>
  </mergeCells>
  <pageMargins left="0.70866141732283472" right="0.70866141732283472" top="0.74803149606299213" bottom="0.74803149606299213" header="0.31496062992125984" footer="0.31496062992125984"/>
  <pageSetup paperSize="8" scale="6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58"/>
  <sheetViews>
    <sheetView zoomScale="90" zoomScaleNormal="90" workbookViewId="0">
      <selection activeCell="B14" sqref="B14"/>
    </sheetView>
  </sheetViews>
  <sheetFormatPr defaultColWidth="9.140625" defaultRowHeight="12.75" x14ac:dyDescent="0.2"/>
  <cols>
    <col min="1" max="1" width="35" style="116" customWidth="1"/>
    <col min="2" max="2" width="70" style="116" customWidth="1"/>
    <col min="3" max="3" width="28.5703125" style="121" customWidth="1"/>
    <col min="4" max="4" width="25.7109375" style="116" customWidth="1"/>
    <col min="5" max="5" width="23.42578125" style="116" customWidth="1"/>
    <col min="6" max="6" width="25.42578125" style="116" customWidth="1"/>
    <col min="7" max="7" width="23.85546875" style="116" customWidth="1"/>
    <col min="8" max="8" width="25.85546875" style="116" customWidth="1"/>
    <col min="9" max="10" width="9.140625" style="116"/>
    <col min="11" max="11" width="5.5703125" style="116" customWidth="1"/>
    <col min="12" max="16384" width="9.140625" style="116"/>
  </cols>
  <sheetData>
    <row r="1" spans="1:15" ht="15.75" x14ac:dyDescent="0.25">
      <c r="A1" s="113" t="s">
        <v>153</v>
      </c>
      <c r="B1" s="114"/>
      <c r="C1" s="115" t="s">
        <v>154</v>
      </c>
    </row>
    <row r="2" spans="1:15" ht="15" x14ac:dyDescent="0.2">
      <c r="A2" s="113"/>
      <c r="B2" s="114"/>
      <c r="C2" s="116"/>
    </row>
    <row r="3" spans="1:15" s="119" customFormat="1" ht="19.5" customHeight="1" x14ac:dyDescent="0.25">
      <c r="A3" s="117" t="s">
        <v>71</v>
      </c>
      <c r="B3" s="117" t="s">
        <v>8</v>
      </c>
      <c r="C3" s="571" t="s">
        <v>9</v>
      </c>
      <c r="D3" s="572"/>
      <c r="E3" s="572"/>
      <c r="F3" s="118"/>
    </row>
    <row r="4" spans="1:15" s="119" customFormat="1" ht="31.5" customHeight="1" x14ac:dyDescent="0.2">
      <c r="B4" s="569" t="s">
        <v>0</v>
      </c>
      <c r="C4" s="570"/>
      <c r="D4" s="570"/>
      <c r="E4" s="570"/>
      <c r="F4" s="570"/>
      <c r="G4" s="570"/>
      <c r="H4" s="570"/>
    </row>
    <row r="5" spans="1:15" s="114" customFormat="1" ht="21" customHeight="1" x14ac:dyDescent="0.2">
      <c r="A5" s="120" t="s">
        <v>98</v>
      </c>
      <c r="B5" s="119"/>
      <c r="C5" s="119"/>
      <c r="D5" s="113"/>
      <c r="E5" s="113"/>
    </row>
    <row r="7" spans="1:15" x14ac:dyDescent="0.2">
      <c r="A7" s="122" t="s">
        <v>155</v>
      </c>
      <c r="B7" s="122"/>
      <c r="C7" s="122"/>
      <c r="D7" s="123"/>
    </row>
    <row r="8" spans="1:15" ht="14.25" x14ac:dyDescent="0.2">
      <c r="A8" s="120"/>
      <c r="B8" s="124"/>
      <c r="C8" s="125"/>
      <c r="D8" s="124"/>
      <c r="E8" s="124"/>
      <c r="F8" s="124"/>
      <c r="G8" s="124"/>
      <c r="H8" s="124"/>
      <c r="I8" s="124"/>
      <c r="J8" s="124"/>
      <c r="K8" s="124"/>
      <c r="L8" s="124"/>
      <c r="M8" s="124"/>
      <c r="N8" s="124"/>
      <c r="O8" s="124"/>
    </row>
    <row r="9" spans="1:15" ht="29.25" customHeight="1" x14ac:dyDescent="0.2">
      <c r="A9" s="124"/>
      <c r="B9" s="124"/>
      <c r="C9" s="125"/>
      <c r="D9" s="126" t="s">
        <v>156</v>
      </c>
      <c r="E9" s="127"/>
      <c r="F9" s="124"/>
      <c r="G9" s="124"/>
      <c r="H9" s="124"/>
      <c r="I9" s="124"/>
      <c r="J9" s="124"/>
      <c r="K9" s="124"/>
      <c r="L9" s="124"/>
      <c r="M9" s="124"/>
      <c r="N9" s="124"/>
      <c r="O9" s="124"/>
    </row>
    <row r="10" spans="1:15" ht="63.75" customHeight="1" x14ac:dyDescent="0.2">
      <c r="A10" s="128" t="s">
        <v>157</v>
      </c>
      <c r="B10" s="129" t="s">
        <v>158</v>
      </c>
      <c r="C10" s="130" t="s">
        <v>159</v>
      </c>
      <c r="D10" s="131" t="s">
        <v>160</v>
      </c>
      <c r="E10" s="131" t="s">
        <v>161</v>
      </c>
      <c r="F10" s="131" t="s">
        <v>162</v>
      </c>
      <c r="G10" s="131" t="s">
        <v>163</v>
      </c>
      <c r="H10" s="124"/>
      <c r="I10" s="124"/>
      <c r="J10" s="124"/>
      <c r="K10" s="124"/>
      <c r="L10" s="124"/>
      <c r="M10" s="124"/>
      <c r="N10" s="124"/>
    </row>
    <row r="11" spans="1:15" ht="60" customHeight="1" x14ac:dyDescent="0.2">
      <c r="A11" s="631" t="s">
        <v>164</v>
      </c>
      <c r="B11" s="132" t="s">
        <v>165</v>
      </c>
      <c r="C11" s="133">
        <f>'2a NVT Uitzenden fase A - Rg I '!J40</f>
        <v>1.3254999999999999</v>
      </c>
      <c r="D11" s="134">
        <v>0</v>
      </c>
      <c r="E11" s="135">
        <v>0.3</v>
      </c>
      <c r="F11" s="136">
        <f>D11</f>
        <v>0</v>
      </c>
      <c r="G11" s="137">
        <f>+C11*D11*E11</f>
        <v>0</v>
      </c>
      <c r="H11" s="124"/>
      <c r="I11" s="124"/>
      <c r="J11" s="124"/>
      <c r="K11" s="124"/>
      <c r="L11" s="124"/>
      <c r="M11" s="124"/>
      <c r="N11" s="124"/>
    </row>
    <row r="12" spans="1:15" ht="49.5" customHeight="1" x14ac:dyDescent="0.2">
      <c r="A12" s="633"/>
      <c r="B12" s="132" t="s">
        <v>166</v>
      </c>
      <c r="C12" s="133">
        <f>'2b NVT Detacheren fase A - Rg I'!J40</f>
        <v>1.8</v>
      </c>
      <c r="D12" s="134">
        <v>1</v>
      </c>
      <c r="E12" s="135">
        <v>0.3</v>
      </c>
      <c r="F12" s="136">
        <f>D12</f>
        <v>1</v>
      </c>
      <c r="G12" s="137">
        <f>+C12*D12*E12</f>
        <v>0.54</v>
      </c>
      <c r="H12" s="124"/>
      <c r="I12" s="124"/>
      <c r="J12" s="124"/>
      <c r="K12" s="124"/>
      <c r="L12" s="124"/>
      <c r="M12" s="124"/>
      <c r="N12" s="124"/>
    </row>
    <row r="13" spans="1:15" ht="48.75" customHeight="1" x14ac:dyDescent="0.2">
      <c r="A13" s="633"/>
      <c r="B13" s="132" t="s">
        <v>167</v>
      </c>
      <c r="C13" s="133">
        <f>'2c NVT Detacheren fase B,C-Rg I'!J41</f>
        <v>1.8</v>
      </c>
      <c r="D13" s="138"/>
      <c r="E13" s="135">
        <v>0.2</v>
      </c>
      <c r="F13" s="139"/>
      <c r="G13" s="137">
        <f>+C13*E13</f>
        <v>0.36000000000000004</v>
      </c>
      <c r="H13" s="124"/>
      <c r="I13" s="124"/>
      <c r="J13" s="124"/>
      <c r="K13" s="124"/>
      <c r="L13" s="124"/>
      <c r="M13" s="124"/>
      <c r="N13" s="124"/>
    </row>
    <row r="14" spans="1:15" ht="45" customHeight="1" x14ac:dyDescent="0.2">
      <c r="A14" s="633"/>
      <c r="B14" s="132" t="s">
        <v>168</v>
      </c>
      <c r="C14" s="133">
        <f>'2d NVT Uitzenden fase A - Rg II'!J41</f>
        <v>1.3328</v>
      </c>
      <c r="D14" s="134">
        <v>0</v>
      </c>
      <c r="E14" s="135">
        <v>0.3</v>
      </c>
      <c r="F14" s="136">
        <f>D14</f>
        <v>0</v>
      </c>
      <c r="G14" s="137">
        <f>+C14*D14*E14</f>
        <v>0</v>
      </c>
      <c r="H14" s="140"/>
      <c r="I14" s="124"/>
      <c r="J14" s="124"/>
      <c r="K14" s="124"/>
      <c r="L14" s="124"/>
      <c r="M14" s="124"/>
      <c r="N14" s="124"/>
    </row>
    <row r="15" spans="1:15" ht="45.75" customHeight="1" x14ac:dyDescent="0.2">
      <c r="A15" s="633"/>
      <c r="B15" s="132" t="s">
        <v>169</v>
      </c>
      <c r="C15" s="133">
        <f>'2e NVT  Detacheren fase A-Rg II'!J41</f>
        <v>1.8</v>
      </c>
      <c r="D15" s="134">
        <v>1</v>
      </c>
      <c r="E15" s="135">
        <v>0.3</v>
      </c>
      <c r="F15" s="136">
        <f>D15</f>
        <v>1</v>
      </c>
      <c r="G15" s="137">
        <f>+C15*D15*E15</f>
        <v>0.54</v>
      </c>
      <c r="H15" s="124"/>
      <c r="I15" s="124"/>
      <c r="J15" s="124"/>
      <c r="K15" s="124"/>
      <c r="L15" s="124"/>
      <c r="M15" s="124"/>
      <c r="N15" s="124"/>
    </row>
    <row r="16" spans="1:15" ht="45" customHeight="1" x14ac:dyDescent="0.2">
      <c r="A16" s="633"/>
      <c r="B16" s="141" t="s">
        <v>170</v>
      </c>
      <c r="C16" s="133">
        <f>'2f NVT Detacheren fase B,C-RgII'!J41</f>
        <v>1.8</v>
      </c>
      <c r="D16" s="142"/>
      <c r="E16" s="135">
        <v>0.2</v>
      </c>
      <c r="F16" s="142"/>
      <c r="G16" s="137">
        <f t="shared" ref="G16" si="0">+C16*E16</f>
        <v>0.36000000000000004</v>
      </c>
      <c r="H16" s="124"/>
      <c r="I16" s="124"/>
      <c r="J16" s="124"/>
      <c r="K16" s="124"/>
      <c r="L16" s="124"/>
      <c r="M16" s="124"/>
      <c r="N16" s="124"/>
    </row>
    <row r="17" spans="1:15" ht="111" customHeight="1" x14ac:dyDescent="0.2">
      <c r="A17" s="124"/>
      <c r="B17" s="124"/>
      <c r="C17" s="125"/>
      <c r="D17" s="143" t="s">
        <v>171</v>
      </c>
      <c r="E17" s="144" t="s">
        <v>172</v>
      </c>
      <c r="F17" s="145">
        <f>SUM(F11:F13)</f>
        <v>1</v>
      </c>
      <c r="G17" s="146">
        <f>ROUND(G11+G12+G13+G14+G15+G16,4)</f>
        <v>1.8</v>
      </c>
      <c r="H17" s="147" t="s">
        <v>173</v>
      </c>
      <c r="J17" s="124"/>
      <c r="K17" s="124"/>
      <c r="L17" s="124"/>
      <c r="M17" s="124"/>
    </row>
    <row r="18" spans="1:15" ht="69" customHeight="1" x14ac:dyDescent="0.2">
      <c r="A18" s="148"/>
      <c r="B18" s="149"/>
      <c r="C18" s="150"/>
      <c r="D18" s="151"/>
      <c r="E18" s="152"/>
      <c r="F18" s="153" t="str">
        <f>IF(F17&lt;&gt;100%,"totaal moet 100% zijn!","Okay")</f>
        <v>Okay</v>
      </c>
      <c r="G18" s="154" t="s">
        <v>174</v>
      </c>
      <c r="I18" s="124"/>
      <c r="J18" s="124"/>
      <c r="K18" s="124"/>
      <c r="L18" s="124"/>
      <c r="M18" s="124"/>
      <c r="N18" s="124"/>
      <c r="O18" s="124"/>
    </row>
    <row r="19" spans="1:15" ht="69" customHeight="1" x14ac:dyDescent="0.2">
      <c r="A19" s="148"/>
      <c r="B19" s="149"/>
      <c r="C19" s="150"/>
      <c r="D19" s="140"/>
      <c r="E19" s="144" t="s">
        <v>175</v>
      </c>
      <c r="F19" s="145">
        <f>SUM(F14:F15)</f>
        <v>1</v>
      </c>
      <c r="G19" s="155"/>
      <c r="I19" s="124"/>
      <c r="J19" s="124"/>
      <c r="K19" s="124"/>
      <c r="L19" s="124"/>
      <c r="M19" s="124"/>
      <c r="N19" s="124"/>
      <c r="O19" s="124"/>
    </row>
    <row r="20" spans="1:15" ht="69" customHeight="1" x14ac:dyDescent="0.2">
      <c r="A20" s="148"/>
      <c r="B20" s="149"/>
      <c r="C20" s="150"/>
      <c r="D20" s="140"/>
      <c r="E20" s="124"/>
      <c r="F20" s="153" t="str">
        <f>IF(F19&lt;&gt;100%,"totaal moet 100% zijn!","Okay")</f>
        <v>Okay</v>
      </c>
      <c r="G20" s="155"/>
      <c r="I20" s="124"/>
      <c r="J20" s="124"/>
      <c r="K20" s="124"/>
      <c r="L20" s="124"/>
      <c r="M20" s="124"/>
      <c r="N20" s="124"/>
      <c r="O20" s="124"/>
    </row>
    <row r="21" spans="1:15" ht="28.5" customHeight="1" x14ac:dyDescent="0.2">
      <c r="A21" s="148"/>
      <c r="B21" s="149"/>
      <c r="C21" s="150"/>
      <c r="D21" s="140"/>
      <c r="E21" s="124"/>
      <c r="F21" s="140"/>
      <c r="G21" s="155"/>
      <c r="I21" s="124"/>
      <c r="J21" s="124"/>
      <c r="K21" s="124"/>
      <c r="L21" s="124"/>
      <c r="M21" s="124"/>
      <c r="N21" s="124"/>
      <c r="O21" s="124"/>
    </row>
    <row r="22" spans="1:15" ht="57" x14ac:dyDescent="0.2">
      <c r="A22" s="156" t="s">
        <v>176</v>
      </c>
      <c r="B22" s="636" t="s">
        <v>177</v>
      </c>
      <c r="C22" s="637"/>
      <c r="D22" s="140"/>
      <c r="F22" s="157"/>
      <c r="J22" s="124"/>
      <c r="K22" s="124"/>
      <c r="L22" s="124"/>
      <c r="M22" s="124"/>
    </row>
    <row r="23" spans="1:15" ht="72.75" customHeight="1" x14ac:dyDescent="0.2">
      <c r="A23" s="158" t="s">
        <v>178</v>
      </c>
      <c r="B23" s="159" t="s">
        <v>179</v>
      </c>
      <c r="C23" s="160" t="e">
        <f>#REF!</f>
        <v>#REF!</v>
      </c>
      <c r="D23" s="634" t="s">
        <v>180</v>
      </c>
      <c r="E23" s="635"/>
      <c r="F23" s="157"/>
      <c r="J23" s="124"/>
      <c r="K23" s="124"/>
      <c r="L23" s="124"/>
      <c r="M23" s="124"/>
    </row>
    <row r="24" spans="1:15" ht="65.25" customHeight="1" x14ac:dyDescent="0.2">
      <c r="A24" s="161"/>
      <c r="B24" s="149"/>
      <c r="C24" s="150"/>
      <c r="D24" s="162"/>
      <c r="E24" s="163"/>
      <c r="F24" s="157"/>
      <c r="J24" s="124"/>
      <c r="K24" s="124"/>
      <c r="L24" s="124"/>
      <c r="M24" s="124"/>
    </row>
    <row r="25" spans="1:15" ht="69" customHeight="1" x14ac:dyDescent="0.2">
      <c r="A25" s="128" t="s">
        <v>181</v>
      </c>
      <c r="B25" s="164" t="s">
        <v>182</v>
      </c>
      <c r="C25" s="165" t="s">
        <v>183</v>
      </c>
      <c r="D25" s="165" t="s">
        <v>184</v>
      </c>
      <c r="E25" s="131" t="s">
        <v>163</v>
      </c>
      <c r="F25" s="166"/>
      <c r="H25" s="124"/>
      <c r="I25" s="124"/>
      <c r="J25" s="124"/>
      <c r="K25" s="124"/>
      <c r="L25" s="124"/>
      <c r="M25" s="124"/>
    </row>
    <row r="26" spans="1:15" ht="91.5" customHeight="1" x14ac:dyDescent="0.2">
      <c r="A26" s="631" t="s">
        <v>185</v>
      </c>
      <c r="B26" s="167" t="s">
        <v>186</v>
      </c>
      <c r="C26" s="133">
        <f>'2a Fase A'!J41</f>
        <v>1.6543000000000001</v>
      </c>
      <c r="D26" s="168">
        <v>0.4</v>
      </c>
      <c r="E26" s="137">
        <f>C26*D26</f>
        <v>0.66172000000000009</v>
      </c>
      <c r="F26" s="166"/>
      <c r="G26" s="124"/>
      <c r="H26" s="124"/>
      <c r="I26" s="124"/>
    </row>
    <row r="27" spans="1:15" ht="58.5" customHeight="1" x14ac:dyDescent="0.2">
      <c r="A27" s="632"/>
      <c r="B27" s="167" t="s">
        <v>187</v>
      </c>
      <c r="C27" s="133">
        <f>'2b Fase B en C'!J41</f>
        <v>1.639</v>
      </c>
      <c r="D27" s="168">
        <v>0.1</v>
      </c>
      <c r="E27" s="137">
        <f>C27*D27</f>
        <v>0.16390000000000002</v>
      </c>
      <c r="F27" s="124"/>
      <c r="G27" s="124"/>
      <c r="H27" s="124"/>
      <c r="I27" s="124"/>
    </row>
    <row r="28" spans="1:15" ht="84.75" customHeight="1" x14ac:dyDescent="0.2">
      <c r="A28" s="632"/>
      <c r="B28" s="167" t="s">
        <v>188</v>
      </c>
      <c r="C28" s="133" t="e">
        <f>#REF!</f>
        <v>#REF!</v>
      </c>
      <c r="D28" s="168">
        <v>0.4</v>
      </c>
      <c r="E28" s="137" t="e">
        <f t="shared" ref="E28:E29" si="1">C28*D28</f>
        <v>#REF!</v>
      </c>
      <c r="F28" s="124"/>
      <c r="G28" s="124"/>
      <c r="H28" s="124"/>
      <c r="I28" s="124"/>
      <c r="J28" s="124"/>
      <c r="K28" s="124"/>
    </row>
    <row r="29" spans="1:15" ht="66.75" customHeight="1" x14ac:dyDescent="0.2">
      <c r="A29" s="632"/>
      <c r="B29" s="167" t="s">
        <v>189</v>
      </c>
      <c r="C29" s="133" t="e">
        <f>#REF!</f>
        <v>#REF!</v>
      </c>
      <c r="D29" s="168">
        <v>0.1</v>
      </c>
      <c r="E29" s="137" t="e">
        <f t="shared" si="1"/>
        <v>#REF!</v>
      </c>
      <c r="F29" s="157"/>
      <c r="J29" s="124"/>
      <c r="K29" s="124"/>
      <c r="L29" s="124"/>
      <c r="M29" s="124"/>
    </row>
    <row r="30" spans="1:15" ht="55.5" customHeight="1" x14ac:dyDescent="0.2">
      <c r="A30" s="632"/>
      <c r="C30" s="116"/>
      <c r="E30" s="169" t="e">
        <f>ROUND(E26+E27+E28+E29,4)</f>
        <v>#REF!</v>
      </c>
      <c r="F30" s="170" t="s">
        <v>190</v>
      </c>
      <c r="G30" s="124"/>
      <c r="H30" s="124"/>
      <c r="I30" s="124"/>
    </row>
    <row r="31" spans="1:15" ht="57" customHeight="1" x14ac:dyDescent="0.2">
      <c r="A31" s="632"/>
      <c r="B31" s="124"/>
      <c r="C31" s="125"/>
      <c r="D31" s="152"/>
      <c r="E31" s="155" t="s">
        <v>174</v>
      </c>
      <c r="F31" s="157"/>
      <c r="G31" s="124"/>
      <c r="H31" s="124"/>
      <c r="I31" s="124"/>
    </row>
    <row r="32" spans="1:15" ht="3" customHeight="1" x14ac:dyDescent="0.2">
      <c r="A32" s="632"/>
      <c r="B32" s="124"/>
      <c r="C32" s="125"/>
      <c r="D32" s="152"/>
      <c r="E32" s="155"/>
      <c r="F32" s="157"/>
      <c r="J32" s="124"/>
      <c r="K32" s="124"/>
      <c r="L32" s="124"/>
      <c r="M32" s="124"/>
    </row>
    <row r="33" spans="1:15" ht="24.75" customHeight="1" x14ac:dyDescent="0.2">
      <c r="A33" s="171"/>
      <c r="B33" s="124"/>
      <c r="C33" s="125"/>
      <c r="D33" s="152"/>
      <c r="E33" s="155"/>
      <c r="F33" s="157"/>
      <c r="J33" s="124"/>
      <c r="K33" s="124"/>
      <c r="L33" s="124"/>
      <c r="M33" s="124"/>
    </row>
    <row r="34" spans="1:15" ht="31.5" customHeight="1" x14ac:dyDescent="0.2">
      <c r="A34" s="171"/>
      <c r="B34" s="124"/>
      <c r="C34" s="125"/>
      <c r="D34" s="140"/>
      <c r="E34" s="124"/>
      <c r="F34" s="124"/>
      <c r="G34" s="124"/>
      <c r="H34" s="124"/>
      <c r="I34" s="124"/>
      <c r="J34" s="124"/>
      <c r="K34" s="124"/>
      <c r="L34" s="124"/>
      <c r="M34" s="124"/>
      <c r="N34" s="124"/>
      <c r="O34" s="124"/>
    </row>
    <row r="35" spans="1:15" ht="71.25" x14ac:dyDescent="0.2">
      <c r="A35" s="172" t="s">
        <v>191</v>
      </c>
      <c r="B35" s="173"/>
      <c r="C35" s="173"/>
      <c r="D35" s="174"/>
      <c r="E35" s="124"/>
      <c r="G35" s="124"/>
      <c r="H35" s="124"/>
      <c r="I35" s="124"/>
      <c r="J35" s="124"/>
      <c r="K35" s="124"/>
      <c r="L35" s="124"/>
      <c r="M35" s="124"/>
      <c r="N35" s="124"/>
      <c r="O35" s="124"/>
    </row>
    <row r="36" spans="1:15" ht="45.75" customHeight="1" x14ac:dyDescent="0.2">
      <c r="B36" s="175" t="s">
        <v>192</v>
      </c>
      <c r="C36" s="176" t="s">
        <v>193</v>
      </c>
      <c r="D36" s="177" t="s">
        <v>194</v>
      </c>
      <c r="G36" s="124"/>
      <c r="H36" s="124"/>
      <c r="I36" s="124"/>
      <c r="J36" s="124"/>
      <c r="K36" s="124"/>
      <c r="L36" s="124"/>
      <c r="M36" s="124"/>
      <c r="N36" s="124"/>
      <c r="O36" s="124"/>
    </row>
    <row r="37" spans="1:15" ht="43.5" customHeight="1" x14ac:dyDescent="0.2">
      <c r="A37" s="178" t="s">
        <v>195</v>
      </c>
      <c r="B37" s="179">
        <f>G17</f>
        <v>1.8</v>
      </c>
      <c r="C37" s="180">
        <v>0.5</v>
      </c>
      <c r="D37" s="181">
        <f>B37*C37</f>
        <v>0.9</v>
      </c>
      <c r="G37" s="124"/>
      <c r="H37" s="124"/>
      <c r="I37" s="124"/>
      <c r="J37" s="124"/>
      <c r="K37" s="124"/>
      <c r="L37" s="124"/>
      <c r="M37" s="124"/>
      <c r="N37" s="124"/>
      <c r="O37" s="124"/>
    </row>
    <row r="38" spans="1:15" ht="120.75" customHeight="1" x14ac:dyDescent="0.2">
      <c r="A38" s="182" t="s">
        <v>196</v>
      </c>
      <c r="B38" s="183" t="e">
        <f>E30</f>
        <v>#REF!</v>
      </c>
      <c r="C38" s="180">
        <v>0.5</v>
      </c>
      <c r="D38" s="181" t="e">
        <f>B38*C38</f>
        <v>#REF!</v>
      </c>
      <c r="G38" s="124"/>
      <c r="H38" s="124"/>
      <c r="I38" s="124"/>
      <c r="J38" s="124"/>
      <c r="K38" s="124"/>
      <c r="L38" s="124"/>
      <c r="M38" s="124"/>
      <c r="N38" s="124"/>
      <c r="O38" s="124"/>
    </row>
    <row r="39" spans="1:15" ht="104.25" customHeight="1" x14ac:dyDescent="0.25">
      <c r="A39" s="124"/>
      <c r="B39" s="124"/>
      <c r="C39" s="184"/>
      <c r="D39" s="185" t="e">
        <f>D37+D38</f>
        <v>#REF!</v>
      </c>
      <c r="E39" s="186" t="e">
        <f>ROUND(D39,4)</f>
        <v>#REF!</v>
      </c>
      <c r="F39" s="147" t="s">
        <v>197</v>
      </c>
      <c r="G39" s="124"/>
      <c r="H39" s="124"/>
      <c r="I39" s="124"/>
      <c r="J39" s="124"/>
      <c r="K39" s="124"/>
      <c r="L39" s="124"/>
      <c r="M39" s="124"/>
      <c r="N39" s="124"/>
      <c r="O39" s="124"/>
    </row>
    <row r="40" spans="1:15" ht="31.5" customHeight="1" x14ac:dyDescent="0.25">
      <c r="A40" s="124"/>
      <c r="B40" s="124"/>
      <c r="C40" s="125"/>
      <c r="E40" s="157" t="s">
        <v>174</v>
      </c>
      <c r="I40" s="187"/>
    </row>
    <row r="41" spans="1:15" ht="14.25" x14ac:dyDescent="0.2">
      <c r="A41" s="124"/>
      <c r="B41" s="188"/>
      <c r="C41" s="125"/>
      <c r="E41" s="124"/>
    </row>
    <row r="42" spans="1:15" x14ac:dyDescent="0.2">
      <c r="A42" s="124"/>
      <c r="B42" s="189" t="s">
        <v>198</v>
      </c>
      <c r="C42" s="125"/>
      <c r="D42" s="124"/>
    </row>
    <row r="43" spans="1:15" ht="33" customHeight="1" x14ac:dyDescent="0.2">
      <c r="B43" s="190" t="s">
        <v>199</v>
      </c>
      <c r="C43" s="190"/>
      <c r="D43" s="190"/>
      <c r="G43" s="191"/>
    </row>
    <row r="44" spans="1:15" ht="18" customHeight="1" x14ac:dyDescent="0.2">
      <c r="B44" s="140" t="s">
        <v>200</v>
      </c>
      <c r="C44" s="125"/>
      <c r="D44" s="124"/>
      <c r="G44" s="191"/>
    </row>
    <row r="45" spans="1:15" ht="52.5" customHeight="1" x14ac:dyDescent="0.2">
      <c r="B45" s="124"/>
      <c r="C45" s="125"/>
      <c r="D45" s="124"/>
      <c r="E45" s="191"/>
      <c r="G45" s="191"/>
    </row>
    <row r="46" spans="1:15" ht="45" customHeight="1" x14ac:dyDescent="0.2">
      <c r="B46" s="192" t="s">
        <v>201</v>
      </c>
      <c r="C46" s="166" t="s">
        <v>202</v>
      </c>
      <c r="D46" s="124"/>
      <c r="E46" s="124"/>
    </row>
    <row r="47" spans="1:15" ht="39.75" customHeight="1" x14ac:dyDescent="0.2">
      <c r="B47" s="192" t="e">
        <f>2.15-E39</f>
        <v>#REF!</v>
      </c>
      <c r="C47" s="193" t="e">
        <f>IF(C48&lt;0,"knock out",IF(C48&gt;=300,300,C48))</f>
        <v>#REF!</v>
      </c>
      <c r="D47" s="194" t="s">
        <v>203</v>
      </c>
      <c r="E47" s="124"/>
    </row>
    <row r="48" spans="1:15" s="195" customFormat="1" ht="23.25" hidden="1" customHeight="1" x14ac:dyDescent="0.2">
      <c r="B48" s="196"/>
      <c r="C48" s="197" t="e">
        <f>B47*545.4545</f>
        <v>#REF!</v>
      </c>
      <c r="D48" s="198" t="s">
        <v>204</v>
      </c>
      <c r="E48" s="199"/>
    </row>
    <row r="49" spans="1:5" ht="29.25" customHeight="1" x14ac:dyDescent="0.2">
      <c r="A49" s="200"/>
      <c r="B49" s="201"/>
      <c r="C49" s="202"/>
      <c r="D49" s="127"/>
      <c r="E49" s="203"/>
    </row>
    <row r="50" spans="1:5" ht="31.5" customHeight="1" x14ac:dyDescent="0.2">
      <c r="B50" s="124"/>
      <c r="C50" s="627"/>
      <c r="D50" s="627"/>
    </row>
    <row r="51" spans="1:5" ht="38.25" customHeight="1" x14ac:dyDescent="0.2">
      <c r="A51" s="624" t="s">
        <v>205</v>
      </c>
      <c r="B51" s="625"/>
      <c r="C51" s="625"/>
      <c r="D51" s="625"/>
      <c r="E51" s="626"/>
    </row>
    <row r="52" spans="1:5" ht="30" customHeight="1" x14ac:dyDescent="0.2">
      <c r="A52" s="630" t="s">
        <v>206</v>
      </c>
      <c r="B52" s="618" t="s">
        <v>207</v>
      </c>
      <c r="C52" s="619"/>
      <c r="D52" s="124"/>
    </row>
    <row r="53" spans="1:5" ht="33" customHeight="1" thickBot="1" x14ac:dyDescent="0.25">
      <c r="A53" s="629"/>
      <c r="B53" s="620"/>
      <c r="C53" s="621"/>
      <c r="D53" s="203"/>
    </row>
    <row r="54" spans="1:5" ht="20.25" customHeight="1" x14ac:dyDescent="0.2">
      <c r="A54" s="628" t="s">
        <v>208</v>
      </c>
      <c r="B54" s="622" t="s">
        <v>209</v>
      </c>
      <c r="C54" s="623"/>
    </row>
    <row r="55" spans="1:5" ht="66" customHeight="1" thickBot="1" x14ac:dyDescent="0.25">
      <c r="A55" s="629"/>
      <c r="B55" s="620"/>
      <c r="C55" s="621"/>
    </row>
    <row r="56" spans="1:5" ht="69.75" customHeight="1" x14ac:dyDescent="0.2">
      <c r="A56" s="628" t="s">
        <v>210</v>
      </c>
      <c r="B56" s="622" t="s">
        <v>211</v>
      </c>
      <c r="C56" s="623"/>
    </row>
    <row r="57" spans="1:5" ht="72" customHeight="1" thickBot="1" x14ac:dyDescent="0.25">
      <c r="A57" s="629"/>
      <c r="B57" s="620"/>
      <c r="C57" s="621"/>
    </row>
    <row r="58" spans="1:5" ht="91.5" customHeight="1" thickBot="1" x14ac:dyDescent="0.25">
      <c r="A58" s="204" t="s">
        <v>212</v>
      </c>
      <c r="B58" s="616"/>
      <c r="C58" s="617"/>
    </row>
  </sheetData>
  <sheetProtection sheet="1" objects="1" scenarios="1" formatRows="0"/>
  <mergeCells count="15">
    <mergeCell ref="B4:H4"/>
    <mergeCell ref="A11:A16"/>
    <mergeCell ref="D23:E23"/>
    <mergeCell ref="B22:C22"/>
    <mergeCell ref="C3:E3"/>
    <mergeCell ref="C50:D50"/>
    <mergeCell ref="A56:A57"/>
    <mergeCell ref="A54:A55"/>
    <mergeCell ref="A52:A53"/>
    <mergeCell ref="A26:A32"/>
    <mergeCell ref="B58:C58"/>
    <mergeCell ref="B52:C53"/>
    <mergeCell ref="B54:C55"/>
    <mergeCell ref="B56:C57"/>
    <mergeCell ref="A51:E51"/>
  </mergeCells>
  <conditionalFormatting sqref="F17">
    <cfRule type="cellIs" dxfId="5" priority="7" operator="lessThan">
      <formula>1</formula>
    </cfRule>
    <cfRule type="cellIs" dxfId="4" priority="8" operator="greaterThan">
      <formula>1</formula>
    </cfRule>
    <cfRule type="cellIs" dxfId="3" priority="9" operator="equal">
      <formula>1</formula>
    </cfRule>
  </conditionalFormatting>
  <conditionalFormatting sqref="F19">
    <cfRule type="cellIs" dxfId="2" priority="1" operator="lessThan">
      <formula>1</formula>
    </cfRule>
    <cfRule type="cellIs" dxfId="1" priority="2" operator="greaterThan">
      <formula>1</formula>
    </cfRule>
    <cfRule type="cellIs" dxfId="0" priority="3" operator="equal">
      <formula>1</formula>
    </cfRule>
  </conditionalFormatting>
  <pageMargins left="0.70866141732283472" right="0.70866141732283472" top="0.74803149606299213" bottom="0.74803149606299213" header="0.31496062992125984" footer="0.31496062992125984"/>
  <pageSetup paperSize="8"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zoomScaleNormal="100" workbookViewId="0">
      <selection activeCell="B34" sqref="B34"/>
    </sheetView>
  </sheetViews>
  <sheetFormatPr defaultColWidth="9.140625" defaultRowHeight="12.75" x14ac:dyDescent="0.2"/>
  <cols>
    <col min="1" max="1" width="26.140625" style="34" customWidth="1"/>
    <col min="2" max="2" width="12.5703125" style="34" customWidth="1"/>
    <col min="3" max="6" width="10.28515625" style="34" bestFit="1" customWidth="1"/>
    <col min="7" max="7" width="10.85546875" style="34" customWidth="1"/>
    <col min="8" max="11" width="10.28515625" style="34" bestFit="1" customWidth="1"/>
    <col min="12" max="14" width="9.85546875" style="34" bestFit="1" customWidth="1"/>
    <col min="15" max="16384" width="9.140625" style="34"/>
  </cols>
  <sheetData>
    <row r="1" spans="1:15" ht="21.75" customHeight="1" x14ac:dyDescent="0.2">
      <c r="A1" s="436" t="s">
        <v>326</v>
      </c>
      <c r="B1" s="437"/>
      <c r="C1" s="437"/>
      <c r="D1" s="437"/>
      <c r="E1" s="437"/>
      <c r="F1" s="437"/>
      <c r="G1" s="435"/>
      <c r="H1" s="435"/>
      <c r="I1" s="435"/>
      <c r="J1" s="435"/>
      <c r="K1" s="435"/>
    </row>
    <row r="2" spans="1:15" ht="19.5" customHeight="1" x14ac:dyDescent="0.2">
      <c r="A2" s="1"/>
      <c r="B2" s="48"/>
      <c r="C2" s="53"/>
      <c r="D2" s="53"/>
      <c r="E2" s="53"/>
      <c r="F2" s="53"/>
      <c r="G2" s="53"/>
    </row>
    <row r="3" spans="1:15" s="40" customFormat="1" ht="33.75" customHeight="1" x14ac:dyDescent="0.2">
      <c r="A3" s="47" t="s">
        <v>302</v>
      </c>
      <c r="B3" s="428" t="s">
        <v>340</v>
      </c>
      <c r="C3" s="434"/>
      <c r="D3" s="434"/>
      <c r="E3" s="435"/>
      <c r="F3" s="435"/>
      <c r="G3" s="430"/>
      <c r="H3" s="431"/>
      <c r="I3" s="431"/>
      <c r="J3" s="431"/>
      <c r="K3" s="431"/>
    </row>
    <row r="4" spans="1:15" s="40" customFormat="1" ht="27" customHeight="1" x14ac:dyDescent="0.2">
      <c r="A4" s="427" t="s">
        <v>315</v>
      </c>
      <c r="B4" s="428" t="s">
        <v>341</v>
      </c>
      <c r="C4" s="434"/>
      <c r="D4" s="49"/>
      <c r="E4" s="49"/>
      <c r="F4" s="34"/>
      <c r="G4" s="34"/>
      <c r="H4" s="34"/>
      <c r="I4" s="34"/>
      <c r="J4" s="34"/>
      <c r="K4" s="34"/>
      <c r="L4" s="34"/>
      <c r="M4" s="34"/>
      <c r="N4" s="34"/>
      <c r="O4" s="34"/>
    </row>
    <row r="5" spans="1:15" s="44" customFormat="1" x14ac:dyDescent="0.2">
      <c r="A5" s="34"/>
      <c r="B5" s="34"/>
      <c r="C5" s="34"/>
      <c r="D5" s="34"/>
      <c r="E5" s="34"/>
      <c r="F5" s="34"/>
      <c r="G5" s="34"/>
      <c r="H5" s="34"/>
      <c r="I5" s="34"/>
      <c r="J5" s="34"/>
      <c r="K5" s="34"/>
      <c r="L5" s="34"/>
      <c r="M5" s="34"/>
      <c r="N5" s="34"/>
      <c r="O5" s="34"/>
    </row>
    <row r="6" spans="1:15" ht="18" x14ac:dyDescent="0.25">
      <c r="A6" s="252" t="s">
        <v>312</v>
      </c>
      <c r="B6" s="250"/>
      <c r="C6" s="250"/>
      <c r="D6" s="250"/>
    </row>
    <row r="8" spans="1:15" ht="45.75" x14ac:dyDescent="0.2">
      <c r="A8" s="265" t="s">
        <v>231</v>
      </c>
      <c r="B8" s="277">
        <v>1</v>
      </c>
      <c r="C8" s="277">
        <v>2</v>
      </c>
      <c r="D8" s="277">
        <v>3</v>
      </c>
      <c r="E8" s="277">
        <v>4</v>
      </c>
      <c r="F8" s="277">
        <v>5</v>
      </c>
      <c r="G8" s="277">
        <v>6</v>
      </c>
      <c r="H8" s="277">
        <v>7</v>
      </c>
      <c r="I8" s="277">
        <v>8</v>
      </c>
      <c r="J8" s="277">
        <v>9</v>
      </c>
      <c r="K8" s="277">
        <v>10</v>
      </c>
      <c r="L8" s="423">
        <v>11</v>
      </c>
      <c r="M8" s="423">
        <v>12</v>
      </c>
    </row>
    <row r="9" spans="1:15" x14ac:dyDescent="0.2">
      <c r="A9" s="278">
        <v>0</v>
      </c>
      <c r="B9" s="279">
        <v>14.98</v>
      </c>
      <c r="C9" s="279">
        <v>15.77</v>
      </c>
      <c r="D9" s="279">
        <v>16.59</v>
      </c>
      <c r="E9" s="279">
        <v>17.170000000000002</v>
      </c>
      <c r="F9" s="279">
        <v>17.760000000000002</v>
      </c>
      <c r="G9" s="279">
        <v>18.380000000000003</v>
      </c>
      <c r="H9" s="279">
        <v>19.34</v>
      </c>
      <c r="I9" s="279">
        <v>20.810000000000002</v>
      </c>
      <c r="J9" s="279">
        <v>22.34</v>
      </c>
      <c r="K9" s="411">
        <v>21.830000000000002</v>
      </c>
      <c r="L9" s="424">
        <v>25.8</v>
      </c>
      <c r="M9" s="424">
        <v>30.080000000000002</v>
      </c>
    </row>
    <row r="10" spans="1:15" x14ac:dyDescent="0.2">
      <c r="A10" s="278">
        <v>1</v>
      </c>
      <c r="B10" s="279">
        <v>15.24</v>
      </c>
      <c r="C10" s="279">
        <v>16.040000000000003</v>
      </c>
      <c r="D10" s="279">
        <v>16.880000000000003</v>
      </c>
      <c r="E10" s="279">
        <v>17.46</v>
      </c>
      <c r="F10" s="279">
        <v>18.07</v>
      </c>
      <c r="G10" s="279">
        <v>18.690000000000001</v>
      </c>
      <c r="H10" s="279">
        <v>19.790000000000003</v>
      </c>
      <c r="I10" s="279">
        <v>21.32</v>
      </c>
      <c r="J10" s="279">
        <v>22.85</v>
      </c>
      <c r="K10" s="279">
        <v>22.85</v>
      </c>
      <c r="L10" s="424">
        <v>27.830000000000002</v>
      </c>
      <c r="M10" s="424">
        <v>31.21</v>
      </c>
    </row>
    <row r="11" spans="1:15" x14ac:dyDescent="0.2">
      <c r="A11" s="278">
        <v>2</v>
      </c>
      <c r="B11" s="279">
        <v>15.5</v>
      </c>
      <c r="C11" s="279">
        <v>16.310000000000002</v>
      </c>
      <c r="D11" s="279">
        <v>17.170000000000002</v>
      </c>
      <c r="E11" s="279">
        <v>17.760000000000002</v>
      </c>
      <c r="F11" s="279">
        <v>18.380000000000003</v>
      </c>
      <c r="G11" s="279">
        <v>19.010000000000002</v>
      </c>
      <c r="H11" s="279">
        <v>20.3</v>
      </c>
      <c r="I11" s="279">
        <v>21.830000000000002</v>
      </c>
      <c r="J11" s="279">
        <v>23.360000000000003</v>
      </c>
      <c r="K11" s="279">
        <v>24.07</v>
      </c>
      <c r="L11" s="424">
        <v>28.950000000000003</v>
      </c>
      <c r="M11" s="424">
        <v>32.29</v>
      </c>
    </row>
    <row r="12" spans="1:15" x14ac:dyDescent="0.2">
      <c r="A12" s="278">
        <v>3</v>
      </c>
      <c r="B12" s="279">
        <v>15.77</v>
      </c>
      <c r="C12" s="279">
        <v>16.59</v>
      </c>
      <c r="D12" s="279">
        <v>17.46</v>
      </c>
      <c r="E12" s="279">
        <v>18.07</v>
      </c>
      <c r="F12" s="279">
        <v>18.690000000000001</v>
      </c>
      <c r="G12" s="279">
        <v>19.34</v>
      </c>
      <c r="H12" s="279">
        <v>20.810000000000002</v>
      </c>
      <c r="I12" s="279">
        <v>22.34</v>
      </c>
      <c r="J12" s="279">
        <v>24.07</v>
      </c>
      <c r="K12" s="279">
        <v>25.8</v>
      </c>
      <c r="L12" s="424">
        <v>30.080000000000002</v>
      </c>
      <c r="M12" s="424">
        <v>33.419999999999995</v>
      </c>
    </row>
    <row r="13" spans="1:15" x14ac:dyDescent="0.2">
      <c r="A13" s="278">
        <v>4</v>
      </c>
      <c r="B13" s="279">
        <v>16.040000000000003</v>
      </c>
      <c r="C13" s="279">
        <v>16.880000000000003</v>
      </c>
      <c r="D13" s="279">
        <v>17.760000000000002</v>
      </c>
      <c r="E13" s="279">
        <v>18.380000000000003</v>
      </c>
      <c r="F13" s="279">
        <v>19.010000000000002</v>
      </c>
      <c r="G13" s="279">
        <v>19.790000000000003</v>
      </c>
      <c r="H13" s="279">
        <v>21.32</v>
      </c>
      <c r="I13" s="279">
        <v>22.85</v>
      </c>
      <c r="J13" s="279">
        <v>24.880000000000003</v>
      </c>
      <c r="K13" s="279">
        <v>27.830000000000002</v>
      </c>
      <c r="L13" s="424">
        <v>31.21</v>
      </c>
      <c r="M13" s="424">
        <v>34.559999999999995</v>
      </c>
    </row>
    <row r="14" spans="1:15" x14ac:dyDescent="0.2">
      <c r="A14" s="278">
        <v>5</v>
      </c>
      <c r="B14" s="279">
        <v>16.310000000000002</v>
      </c>
      <c r="C14" s="279">
        <v>17.170000000000002</v>
      </c>
      <c r="D14" s="279">
        <v>18.07</v>
      </c>
      <c r="E14" s="279">
        <v>18.690000000000001</v>
      </c>
      <c r="F14" s="279">
        <v>19.34</v>
      </c>
      <c r="G14" s="279">
        <v>20.3</v>
      </c>
      <c r="H14" s="279">
        <v>21.830000000000002</v>
      </c>
      <c r="I14" s="279">
        <v>23.360000000000003</v>
      </c>
      <c r="J14" s="279">
        <v>25.8</v>
      </c>
      <c r="K14" s="279">
        <v>28.950000000000003</v>
      </c>
      <c r="L14" s="424">
        <v>32.29</v>
      </c>
      <c r="M14" s="424">
        <v>36.01</v>
      </c>
    </row>
    <row r="15" spans="1:15" x14ac:dyDescent="0.2">
      <c r="A15" s="278">
        <v>6</v>
      </c>
      <c r="B15" s="279">
        <v>16.59</v>
      </c>
      <c r="C15" s="279">
        <v>17.46</v>
      </c>
      <c r="D15" s="279">
        <v>18.380000000000003</v>
      </c>
      <c r="E15" s="279">
        <v>19.010000000000002</v>
      </c>
      <c r="F15" s="279">
        <v>19.790000000000003</v>
      </c>
      <c r="G15" s="279">
        <v>20.810000000000002</v>
      </c>
      <c r="H15" s="279">
        <v>22.34</v>
      </c>
      <c r="I15" s="279">
        <v>24.07</v>
      </c>
      <c r="J15" s="279">
        <v>26.810000000000002</v>
      </c>
      <c r="K15" s="279">
        <v>30.080000000000002</v>
      </c>
      <c r="L15" s="424">
        <v>33.419999999999995</v>
      </c>
      <c r="M15" s="424">
        <v>37.6</v>
      </c>
    </row>
    <row r="16" spans="1:15" x14ac:dyDescent="0.2">
      <c r="A16" s="278">
        <v>7</v>
      </c>
      <c r="B16" s="279">
        <v>16.880000000000003</v>
      </c>
      <c r="C16" s="279">
        <v>17.760000000000002</v>
      </c>
      <c r="D16" s="279">
        <v>18.690000000000001</v>
      </c>
      <c r="E16" s="279">
        <v>19.34</v>
      </c>
      <c r="F16" s="279">
        <v>20.3</v>
      </c>
      <c r="G16" s="279">
        <v>21.32</v>
      </c>
      <c r="H16" s="279">
        <v>22.85</v>
      </c>
      <c r="I16" s="279">
        <v>24.880000000000003</v>
      </c>
      <c r="J16" s="279">
        <v>27.830000000000002</v>
      </c>
      <c r="K16" s="279">
        <v>31.21</v>
      </c>
      <c r="L16" s="424">
        <v>34.559999999999995</v>
      </c>
      <c r="M16" s="424">
        <v>39.18</v>
      </c>
    </row>
    <row r="17" spans="1:13" x14ac:dyDescent="0.2">
      <c r="A17" s="278">
        <v>8</v>
      </c>
      <c r="B17" s="279">
        <v>17.170000000000002</v>
      </c>
      <c r="C17" s="279">
        <v>18.07</v>
      </c>
      <c r="D17" s="279">
        <v>19.010000000000002</v>
      </c>
      <c r="E17" s="279">
        <v>19.790000000000003</v>
      </c>
      <c r="F17" s="279">
        <v>20.810000000000002</v>
      </c>
      <c r="G17" s="279">
        <v>21.830000000000002</v>
      </c>
      <c r="H17" s="279">
        <v>23.360000000000003</v>
      </c>
      <c r="I17" s="279">
        <v>25.8</v>
      </c>
      <c r="J17" s="279">
        <v>28.950000000000003</v>
      </c>
      <c r="K17" s="279">
        <v>32.29</v>
      </c>
      <c r="L17" s="424">
        <v>36.01</v>
      </c>
      <c r="M17" s="424">
        <v>40.86</v>
      </c>
    </row>
    <row r="18" spans="1:13" ht="12" customHeight="1" x14ac:dyDescent="0.2">
      <c r="A18" s="278">
        <v>9</v>
      </c>
      <c r="B18" s="279">
        <v>17.46</v>
      </c>
      <c r="C18" s="279">
        <v>18.380000000000003</v>
      </c>
      <c r="D18" s="279">
        <v>19.34</v>
      </c>
      <c r="E18" s="279">
        <v>20.3</v>
      </c>
      <c r="F18" s="279">
        <v>21.32</v>
      </c>
      <c r="G18" s="279">
        <v>22.34</v>
      </c>
      <c r="H18" s="279">
        <v>24.07</v>
      </c>
      <c r="I18" s="279">
        <v>26.810000000000002</v>
      </c>
      <c r="J18" s="279">
        <v>30.080000000000002</v>
      </c>
      <c r="K18" s="279">
        <v>33.419999999999995</v>
      </c>
      <c r="L18" s="424">
        <v>37.6</v>
      </c>
      <c r="M18" s="424">
        <v>42.57</v>
      </c>
    </row>
    <row r="19" spans="1:13" x14ac:dyDescent="0.2">
      <c r="A19" s="278">
        <v>10</v>
      </c>
      <c r="B19" s="279">
        <v>17.760000000000002</v>
      </c>
      <c r="C19" s="279">
        <v>18.690000000000001</v>
      </c>
      <c r="D19" s="279">
        <v>19.790000000000003</v>
      </c>
      <c r="E19" s="279">
        <v>20.810000000000002</v>
      </c>
      <c r="F19" s="279">
        <v>21.830000000000002</v>
      </c>
      <c r="G19" s="279">
        <v>22.85</v>
      </c>
      <c r="H19" s="279">
        <v>24.880000000000003</v>
      </c>
      <c r="I19" s="279">
        <v>27.830000000000002</v>
      </c>
      <c r="J19" s="279">
        <v>31.21</v>
      </c>
      <c r="K19" s="279">
        <v>34.559999999999995</v>
      </c>
      <c r="L19" s="424">
        <v>39.18</v>
      </c>
      <c r="M19" s="424">
        <v>44.28</v>
      </c>
    </row>
    <row r="20" spans="1:13" x14ac:dyDescent="0.2">
      <c r="A20" s="366" t="s">
        <v>306</v>
      </c>
    </row>
    <row r="22" spans="1:13" x14ac:dyDescent="0.2">
      <c r="A22" s="34" t="s">
        <v>264</v>
      </c>
    </row>
    <row r="23" spans="1:13" x14ac:dyDescent="0.2">
      <c r="A23" s="34" t="s">
        <v>307</v>
      </c>
    </row>
    <row r="25" spans="1:13" x14ac:dyDescent="0.2">
      <c r="A25" s="50"/>
    </row>
    <row r="26" spans="1:13" x14ac:dyDescent="0.2">
      <c r="A26" s="50"/>
    </row>
  </sheetData>
  <sheetProtection algorithmName="SHA-512" hashValue="smGW1Q4xL8zEcM+0ozwoILiryAhKRFC/l1yE48OM9b2DokT5Mpt5nJQOUul/IAj4J425b/ZiWThgEdcje7amiw==" saltValue="MlZ6zWqEpKNqChOLenryEw==" spinCount="100000" sheet="1" objects="1" scenarios="1"/>
  <mergeCells count="4">
    <mergeCell ref="A1:K1"/>
    <mergeCell ref="B3:F3"/>
    <mergeCell ref="G3:K3"/>
    <mergeCell ref="B4:C4"/>
  </mergeCells>
  <phoneticPr fontId="6" type="noConversion"/>
  <pageMargins left="0.75" right="0.75" top="1" bottom="1" header="0.5" footer="0.5"/>
  <pageSetup paperSize="8" scale="7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O49"/>
  <sheetViews>
    <sheetView zoomScaleNormal="100" workbookViewId="0">
      <selection activeCell="D29" sqref="D29"/>
    </sheetView>
  </sheetViews>
  <sheetFormatPr defaultColWidth="9.140625" defaultRowHeight="12.75" x14ac:dyDescent="0.2"/>
  <cols>
    <col min="1" max="1" width="31.5703125" style="34" customWidth="1"/>
    <col min="2" max="2" width="34.7109375" style="34" customWidth="1"/>
    <col min="3" max="3" width="37.5703125" style="34" customWidth="1"/>
    <col min="4" max="4" width="13.28515625" style="34" customWidth="1"/>
    <col min="5" max="5" width="14.28515625" style="34" customWidth="1"/>
    <col min="6" max="6" width="34.7109375" style="34" customWidth="1"/>
    <col min="7" max="7" width="11.5703125" style="34" customWidth="1"/>
    <col min="8" max="8" width="12.140625" style="34" customWidth="1"/>
    <col min="9" max="9" width="58" style="34" customWidth="1"/>
    <col min="10" max="10" width="23.140625" style="34" customWidth="1"/>
    <col min="11" max="11" width="20" style="34" customWidth="1"/>
    <col min="12" max="12" width="9.140625" style="34"/>
    <col min="13" max="13" width="27" style="34" customWidth="1"/>
    <col min="14" max="14" width="6.85546875" style="34" customWidth="1"/>
    <col min="15" max="15" width="11.7109375" style="34" customWidth="1"/>
    <col min="16" max="16" width="22.140625" style="34" customWidth="1"/>
    <col min="17" max="17" width="21.28515625" style="34" customWidth="1"/>
    <col min="18" max="16384" width="9.140625" style="34"/>
  </cols>
  <sheetData>
    <row r="1" spans="1:15" ht="30" customHeight="1" x14ac:dyDescent="0.2">
      <c r="A1" s="436" t="s">
        <v>359</v>
      </c>
      <c r="B1" s="437"/>
      <c r="C1" s="437"/>
      <c r="D1" s="437"/>
      <c r="E1" s="437"/>
      <c r="F1" s="437"/>
      <c r="G1" s="435"/>
      <c r="H1" s="435"/>
      <c r="I1" s="435"/>
      <c r="J1" s="435"/>
      <c r="K1" s="435"/>
    </row>
    <row r="2" spans="1:15" ht="14.25" x14ac:dyDescent="0.2">
      <c r="A2" s="1"/>
      <c r="B2" s="53"/>
      <c r="C2" s="53"/>
      <c r="D2" s="53"/>
      <c r="E2" s="53"/>
      <c r="F2" s="53"/>
      <c r="G2" s="53"/>
    </row>
    <row r="3" spans="1:15" s="40" customFormat="1" ht="22.5" customHeight="1" x14ac:dyDescent="0.2">
      <c r="A3" s="47" t="s">
        <v>302</v>
      </c>
      <c r="B3" s="428" t="s">
        <v>340</v>
      </c>
      <c r="C3" s="434"/>
      <c r="D3" s="434"/>
      <c r="E3" s="435"/>
      <c r="F3" s="435"/>
      <c r="G3" s="430"/>
      <c r="H3" s="431"/>
      <c r="I3" s="431"/>
      <c r="J3" s="431"/>
      <c r="K3" s="431"/>
    </row>
    <row r="4" spans="1:15" s="40" customFormat="1" ht="22.5" customHeight="1" x14ac:dyDescent="0.2">
      <c r="A4" s="427" t="s">
        <v>315</v>
      </c>
      <c r="B4" s="428" t="s">
        <v>341</v>
      </c>
      <c r="C4" s="434"/>
      <c r="D4" s="425"/>
      <c r="E4" s="425"/>
      <c r="F4" s="426"/>
      <c r="G4" s="34"/>
      <c r="H4" s="34"/>
      <c r="I4" s="34"/>
      <c r="J4" s="34"/>
      <c r="K4" s="34"/>
      <c r="L4" s="34"/>
      <c r="M4" s="34"/>
      <c r="N4" s="34"/>
      <c r="O4" s="34"/>
    </row>
    <row r="5" spans="1:15" ht="21" customHeight="1" x14ac:dyDescent="0.25">
      <c r="A5" s="251" t="s">
        <v>342</v>
      </c>
      <c r="B5" s="253"/>
      <c r="C5" s="253"/>
      <c r="D5" s="438"/>
      <c r="E5" s="439"/>
      <c r="F5" s="439"/>
    </row>
    <row r="6" spans="1:15" ht="15" customHeight="1" x14ac:dyDescent="0.2">
      <c r="A6" s="469"/>
      <c r="B6" s="469"/>
      <c r="C6" s="469"/>
      <c r="D6" s="469"/>
      <c r="E6" s="469"/>
      <c r="F6" s="469"/>
      <c r="G6" s="469"/>
      <c r="H6" s="469"/>
      <c r="I6" s="469"/>
    </row>
    <row r="7" spans="1:15" ht="27.75" customHeight="1" x14ac:dyDescent="0.2">
      <c r="B7" s="11" t="s">
        <v>10</v>
      </c>
      <c r="C7" s="12"/>
      <c r="I7" s="470" t="s">
        <v>250</v>
      </c>
      <c r="J7" s="471"/>
      <c r="K7" s="472"/>
    </row>
    <row r="8" spans="1:15" ht="32.25" customHeight="1" x14ac:dyDescent="0.2">
      <c r="A8" s="466" t="s">
        <v>350</v>
      </c>
      <c r="B8" s="467"/>
      <c r="C8" s="467"/>
      <c r="D8" s="467"/>
      <c r="E8" s="467"/>
      <c r="F8" s="467"/>
      <c r="G8" s="467"/>
      <c r="H8" s="467"/>
      <c r="I8" s="467"/>
      <c r="J8" s="467"/>
      <c r="K8" s="468"/>
    </row>
    <row r="9" spans="1:15" ht="42" customHeight="1" x14ac:dyDescent="0.2">
      <c r="A9" s="254" t="s">
        <v>12</v>
      </c>
      <c r="B9" s="254" t="s">
        <v>216</v>
      </c>
      <c r="C9" s="254"/>
      <c r="D9" s="254" t="s">
        <v>14</v>
      </c>
      <c r="E9" s="254"/>
      <c r="F9" s="254" t="s">
        <v>15</v>
      </c>
      <c r="G9" s="254" t="s">
        <v>16</v>
      </c>
      <c r="H9" s="254" t="s">
        <v>17</v>
      </c>
      <c r="I9" s="254" t="s">
        <v>18</v>
      </c>
      <c r="J9" s="462"/>
      <c r="K9" s="463"/>
    </row>
    <row r="10" spans="1:15" ht="42" x14ac:dyDescent="0.2">
      <c r="A10" s="14" t="s">
        <v>19</v>
      </c>
      <c r="B10" s="15" t="s">
        <v>20</v>
      </c>
      <c r="C10" s="16"/>
      <c r="D10" s="288">
        <v>1</v>
      </c>
      <c r="E10" s="20">
        <v>100</v>
      </c>
      <c r="F10" s="18" t="s">
        <v>21</v>
      </c>
      <c r="G10" s="20">
        <v>100</v>
      </c>
      <c r="H10" s="20">
        <v>100</v>
      </c>
      <c r="I10" s="264" t="s">
        <v>228</v>
      </c>
      <c r="J10" s="464" t="s">
        <v>23</v>
      </c>
      <c r="K10" s="456"/>
    </row>
    <row r="11" spans="1:15" ht="101.25" customHeight="1" x14ac:dyDescent="0.2">
      <c r="A11" s="14" t="s">
        <v>27</v>
      </c>
      <c r="B11" s="14" t="s">
        <v>28</v>
      </c>
      <c r="C11" s="24" t="s">
        <v>330</v>
      </c>
      <c r="D11" s="19">
        <v>0.10917</v>
      </c>
      <c r="E11" s="20">
        <f>H10</f>
        <v>100</v>
      </c>
      <c r="F11" s="18" t="s">
        <v>240</v>
      </c>
      <c r="G11" s="20">
        <f>D11*E11</f>
        <v>10.917</v>
      </c>
      <c r="H11" s="20"/>
      <c r="I11" s="461" t="s">
        <v>297</v>
      </c>
      <c r="J11" s="456"/>
      <c r="K11" s="456"/>
    </row>
    <row r="12" spans="1:15" ht="185.25" customHeight="1" x14ac:dyDescent="0.2">
      <c r="A12" s="16"/>
      <c r="B12" s="16"/>
      <c r="C12" s="24" t="s">
        <v>329</v>
      </c>
      <c r="D12" s="19">
        <v>3.0568000000000001E-2</v>
      </c>
      <c r="E12" s="20">
        <f>H10</f>
        <v>100</v>
      </c>
      <c r="F12" s="18" t="s">
        <v>240</v>
      </c>
      <c r="G12" s="20">
        <f>D12*E12</f>
        <v>3.0568</v>
      </c>
      <c r="H12" s="20"/>
      <c r="I12" s="461"/>
      <c r="J12" s="456"/>
      <c r="K12" s="456"/>
    </row>
    <row r="13" spans="1:15" ht="116.25" customHeight="1" x14ac:dyDescent="0.2">
      <c r="A13" s="16"/>
      <c r="B13" s="16"/>
      <c r="C13" s="18" t="s">
        <v>29</v>
      </c>
      <c r="D13" s="273">
        <v>6.0000000000000001E-3</v>
      </c>
      <c r="E13" s="20">
        <f>H10</f>
        <v>100</v>
      </c>
      <c r="F13" s="18" t="s">
        <v>240</v>
      </c>
      <c r="G13" s="20">
        <f>D13*E13</f>
        <v>0.6</v>
      </c>
      <c r="H13" s="20"/>
      <c r="I13" s="461"/>
      <c r="J13" s="456"/>
      <c r="K13" s="456"/>
    </row>
    <row r="14" spans="1:15" ht="24.75" customHeight="1" x14ac:dyDescent="0.2">
      <c r="A14" s="16"/>
      <c r="B14" s="16"/>
      <c r="C14" s="13" t="s">
        <v>30</v>
      </c>
      <c r="D14" s="22">
        <f>SUM(D11:D13)</f>
        <v>0.14573800000000001</v>
      </c>
      <c r="E14" s="23">
        <f>H10</f>
        <v>100</v>
      </c>
      <c r="F14" s="13" t="s">
        <v>25</v>
      </c>
      <c r="G14" s="23">
        <f>SUM(G11:G13)</f>
        <v>14.5738</v>
      </c>
      <c r="H14" s="23">
        <f>H10+G14</f>
        <v>114.57380000000001</v>
      </c>
      <c r="I14" s="17"/>
      <c r="J14" s="456"/>
      <c r="K14" s="456"/>
    </row>
    <row r="15" spans="1:15" ht="75.75" customHeight="1" x14ac:dyDescent="0.2">
      <c r="A15" s="14" t="s">
        <v>31</v>
      </c>
      <c r="B15" s="14" t="s">
        <v>32</v>
      </c>
      <c r="C15" s="18" t="s">
        <v>238</v>
      </c>
      <c r="D15" s="19">
        <v>8.3299999999999999E-2</v>
      </c>
      <c r="E15" s="282">
        <f>H10+G11+G12</f>
        <v>113.9738</v>
      </c>
      <c r="F15" s="18" t="s">
        <v>241</v>
      </c>
      <c r="G15" s="20">
        <f t="shared" ref="G15:G19" si="0">D15*E15</f>
        <v>9.4940175399999998</v>
      </c>
      <c r="H15" s="20">
        <f>H14+G15</f>
        <v>124.06781754000001</v>
      </c>
      <c r="I15" s="263" t="s">
        <v>229</v>
      </c>
      <c r="J15" s="456"/>
      <c r="K15" s="456"/>
      <c r="M15" s="287"/>
    </row>
    <row r="16" spans="1:15" ht="200.25" customHeight="1" x14ac:dyDescent="0.2">
      <c r="A16" s="14" t="s">
        <v>35</v>
      </c>
      <c r="B16" s="15" t="s">
        <v>36</v>
      </c>
      <c r="C16" s="26" t="s">
        <v>236</v>
      </c>
      <c r="D16" s="286">
        <v>0</v>
      </c>
      <c r="E16" s="20">
        <f>H15</f>
        <v>124.06781754000001</v>
      </c>
      <c r="F16" s="18" t="s">
        <v>242</v>
      </c>
      <c r="G16" s="20">
        <f t="shared" si="0"/>
        <v>0</v>
      </c>
      <c r="H16" s="17"/>
      <c r="I16" s="416" t="s">
        <v>357</v>
      </c>
      <c r="J16" s="456"/>
      <c r="K16" s="456"/>
      <c r="N16" s="287"/>
    </row>
    <row r="17" spans="1:13" ht="310.5" customHeight="1" x14ac:dyDescent="0.2">
      <c r="A17" s="16"/>
      <c r="B17" s="16"/>
      <c r="C17" s="24" t="s">
        <v>65</v>
      </c>
      <c r="D17" s="255">
        <v>0</v>
      </c>
      <c r="E17" s="25">
        <f>H15</f>
        <v>124.06781754000001</v>
      </c>
      <c r="F17" s="24" t="s">
        <v>242</v>
      </c>
      <c r="G17" s="25">
        <f t="shared" si="0"/>
        <v>0</v>
      </c>
      <c r="H17" s="25"/>
      <c r="I17" s="263" t="s">
        <v>298</v>
      </c>
      <c r="J17" s="456"/>
      <c r="K17" s="456"/>
      <c r="M17" s="249"/>
    </row>
    <row r="18" spans="1:13" ht="129.75" customHeight="1" x14ac:dyDescent="0.2">
      <c r="A18" s="16"/>
      <c r="B18" s="52"/>
      <c r="C18" s="24" t="s">
        <v>223</v>
      </c>
      <c r="D18" s="289">
        <v>2E-3</v>
      </c>
      <c r="E18" s="25">
        <f>H15</f>
        <v>124.06781754000001</v>
      </c>
      <c r="F18" s="24" t="s">
        <v>242</v>
      </c>
      <c r="G18" s="25">
        <f t="shared" si="0"/>
        <v>0.24813563508000003</v>
      </c>
      <c r="H18" s="25"/>
      <c r="I18" s="422" t="s">
        <v>358</v>
      </c>
      <c r="J18" s="456"/>
      <c r="K18" s="456"/>
    </row>
    <row r="19" spans="1:13" ht="64.5" customHeight="1" x14ac:dyDescent="0.2">
      <c r="A19" s="16"/>
      <c r="B19" s="16"/>
      <c r="C19" s="24" t="s">
        <v>222</v>
      </c>
      <c r="D19" s="289">
        <v>1.0200000000000001E-2</v>
      </c>
      <c r="E19" s="25">
        <f>H15</f>
        <v>124.06781754000001</v>
      </c>
      <c r="F19" s="24" t="s">
        <v>242</v>
      </c>
      <c r="G19" s="25">
        <f t="shared" si="0"/>
        <v>1.2654917389080003</v>
      </c>
      <c r="H19" s="25"/>
      <c r="I19" s="21" t="s">
        <v>299</v>
      </c>
      <c r="J19" s="456"/>
      <c r="K19" s="456"/>
    </row>
    <row r="20" spans="1:13" ht="23.25" customHeight="1" x14ac:dyDescent="0.2">
      <c r="A20" s="16"/>
      <c r="B20" s="16"/>
      <c r="C20" s="13" t="s">
        <v>30</v>
      </c>
      <c r="D20" s="22">
        <f>SUM(D16:D19)</f>
        <v>1.2200000000000001E-2</v>
      </c>
      <c r="E20" s="23">
        <f>H15</f>
        <v>124.06781754000001</v>
      </c>
      <c r="F20" s="13" t="s">
        <v>242</v>
      </c>
      <c r="G20" s="23">
        <f>SUM(G16:G19)</f>
        <v>1.5136273739880002</v>
      </c>
      <c r="H20" s="23">
        <f>H15+G20</f>
        <v>125.58144491398801</v>
      </c>
      <c r="I20" s="17"/>
      <c r="J20" s="456"/>
      <c r="K20" s="456"/>
    </row>
    <row r="21" spans="1:13" ht="72" customHeight="1" x14ac:dyDescent="0.2">
      <c r="A21" s="16"/>
      <c r="B21" s="15" t="s">
        <v>39</v>
      </c>
      <c r="C21" s="27" t="s">
        <v>40</v>
      </c>
      <c r="D21" s="289">
        <v>1E-3</v>
      </c>
      <c r="E21" s="244">
        <f>H15</f>
        <v>124.06781754000001</v>
      </c>
      <c r="F21" s="27" t="s">
        <v>242</v>
      </c>
      <c r="G21" s="244">
        <f t="shared" ref="G21" si="1">D21*E21</f>
        <v>0.12406781754000001</v>
      </c>
      <c r="H21" s="244"/>
      <c r="I21" s="245" t="s">
        <v>352</v>
      </c>
      <c r="J21" s="456"/>
      <c r="K21" s="456"/>
    </row>
    <row r="22" spans="1:13" ht="49.5" customHeight="1" x14ac:dyDescent="0.2">
      <c r="A22" s="16"/>
      <c r="B22" s="24"/>
      <c r="C22" s="24" t="s">
        <v>41</v>
      </c>
      <c r="D22" s="289">
        <v>8.14E-2</v>
      </c>
      <c r="E22" s="25">
        <f>H15</f>
        <v>124.06781754000001</v>
      </c>
      <c r="F22" s="24" t="s">
        <v>242</v>
      </c>
      <c r="G22" s="25">
        <f t="shared" ref="G22:G27" si="2">D22*E22</f>
        <v>10.099120347756001</v>
      </c>
      <c r="H22" s="25"/>
      <c r="I22" s="461" t="s">
        <v>353</v>
      </c>
      <c r="J22" s="456"/>
      <c r="K22" s="456"/>
    </row>
    <row r="23" spans="1:13" ht="42.75" customHeight="1" x14ac:dyDescent="0.2">
      <c r="A23" s="16"/>
      <c r="B23" s="46"/>
      <c r="C23" s="24" t="s">
        <v>225</v>
      </c>
      <c r="D23" s="289">
        <v>6.5100000000000005E-2</v>
      </c>
      <c r="E23" s="25">
        <f>H15</f>
        <v>124.06781754000001</v>
      </c>
      <c r="F23" s="24" t="s">
        <v>242</v>
      </c>
      <c r="G23" s="25">
        <f t="shared" si="2"/>
        <v>8.0768149218540017</v>
      </c>
      <c r="H23" s="25"/>
      <c r="I23" s="461"/>
      <c r="J23" s="456"/>
      <c r="K23" s="456"/>
    </row>
    <row r="24" spans="1:13" ht="42" customHeight="1" x14ac:dyDescent="0.2">
      <c r="A24" s="16"/>
      <c r="B24" s="24"/>
      <c r="C24" s="24" t="s">
        <v>44</v>
      </c>
      <c r="D24" s="289">
        <v>7.7399999999999997E-2</v>
      </c>
      <c r="E24" s="25">
        <f>H15</f>
        <v>124.06781754000001</v>
      </c>
      <c r="F24" s="24" t="s">
        <v>242</v>
      </c>
      <c r="G24" s="25">
        <f t="shared" si="2"/>
        <v>9.6028490775959998</v>
      </c>
      <c r="H24" s="25"/>
      <c r="I24" s="461"/>
      <c r="J24" s="456"/>
      <c r="K24" s="456"/>
    </row>
    <row r="25" spans="1:13" ht="184.5" customHeight="1" x14ac:dyDescent="0.2">
      <c r="A25" s="16"/>
      <c r="B25" s="24"/>
      <c r="C25" s="27" t="s">
        <v>230</v>
      </c>
      <c r="D25" s="8">
        <v>0</v>
      </c>
      <c r="E25" s="25">
        <f>H15</f>
        <v>124.06781754000001</v>
      </c>
      <c r="F25" s="24" t="s">
        <v>242</v>
      </c>
      <c r="G25" s="25">
        <f t="shared" si="2"/>
        <v>0</v>
      </c>
      <c r="H25" s="25"/>
      <c r="I25" s="461" t="s">
        <v>355</v>
      </c>
      <c r="J25" s="465" t="s">
        <v>289</v>
      </c>
      <c r="K25" s="465"/>
    </row>
    <row r="26" spans="1:13" ht="237.75" customHeight="1" x14ac:dyDescent="0.2">
      <c r="A26" s="16"/>
      <c r="B26" s="24"/>
      <c r="C26" s="24" t="s">
        <v>46</v>
      </c>
      <c r="D26" s="255">
        <v>0</v>
      </c>
      <c r="E26" s="25">
        <f>H15</f>
        <v>124.06781754000001</v>
      </c>
      <c r="F26" s="24" t="s">
        <v>242</v>
      </c>
      <c r="G26" s="25">
        <f t="shared" si="2"/>
        <v>0</v>
      </c>
      <c r="H26" s="25"/>
      <c r="I26" s="461"/>
      <c r="J26" s="465" t="s">
        <v>288</v>
      </c>
      <c r="K26" s="465"/>
    </row>
    <row r="27" spans="1:13" ht="132" customHeight="1" x14ac:dyDescent="0.2">
      <c r="A27" s="16"/>
      <c r="B27" s="24"/>
      <c r="C27" s="27" t="s">
        <v>221</v>
      </c>
      <c r="D27" s="255">
        <v>0</v>
      </c>
      <c r="E27" s="25">
        <f>H15</f>
        <v>124.06781754000001</v>
      </c>
      <c r="F27" s="24" t="s">
        <v>242</v>
      </c>
      <c r="G27" s="25">
        <f t="shared" si="2"/>
        <v>0</v>
      </c>
      <c r="H27" s="25"/>
      <c r="I27" s="274" t="s">
        <v>339</v>
      </c>
      <c r="J27" s="455"/>
      <c r="K27" s="456"/>
      <c r="L27" s="51"/>
      <c r="M27" s="51"/>
    </row>
    <row r="28" spans="1:13" ht="22.5" customHeight="1" x14ac:dyDescent="0.2">
      <c r="A28" s="16"/>
      <c r="B28" s="16"/>
      <c r="C28" s="13" t="s">
        <v>30</v>
      </c>
      <c r="D28" s="22">
        <f>SUM(D21:D27)</f>
        <v>0.22490000000000002</v>
      </c>
      <c r="E28" s="23">
        <f>H15</f>
        <v>124.06781754000001</v>
      </c>
      <c r="F28" s="13" t="s">
        <v>242</v>
      </c>
      <c r="G28" s="23">
        <f>SUM(G21:G27)</f>
        <v>27.902852164746001</v>
      </c>
      <c r="H28" s="23">
        <f>H20+G28</f>
        <v>153.48429707873402</v>
      </c>
      <c r="I28" s="17"/>
      <c r="J28" s="456"/>
      <c r="K28" s="456"/>
      <c r="L28" s="51"/>
    </row>
    <row r="29" spans="1:13" ht="114" customHeight="1" x14ac:dyDescent="0.2">
      <c r="A29" s="457" t="s">
        <v>48</v>
      </c>
      <c r="B29" s="460" t="s">
        <v>49</v>
      </c>
      <c r="C29" s="409" t="s">
        <v>239</v>
      </c>
      <c r="D29" s="256">
        <v>0</v>
      </c>
      <c r="E29" s="17">
        <f>H28</f>
        <v>153.48429707873402</v>
      </c>
      <c r="F29" s="16" t="s">
        <v>244</v>
      </c>
      <c r="G29" s="17">
        <f t="shared" ref="G29:G35" si="3">D29*E29</f>
        <v>0</v>
      </c>
      <c r="H29" s="17"/>
      <c r="I29" s="461" t="s">
        <v>300</v>
      </c>
      <c r="J29" s="456"/>
      <c r="K29" s="456"/>
    </row>
    <row r="30" spans="1:13" ht="18" customHeight="1" x14ac:dyDescent="0.2">
      <c r="A30" s="458"/>
      <c r="B30" s="458"/>
      <c r="C30" s="410" t="s">
        <v>55</v>
      </c>
      <c r="D30" s="269">
        <v>0</v>
      </c>
      <c r="E30" s="17">
        <f>H28</f>
        <v>153.48429707873402</v>
      </c>
      <c r="F30" s="16" t="s">
        <v>244</v>
      </c>
      <c r="G30" s="17">
        <f t="shared" si="3"/>
        <v>0</v>
      </c>
      <c r="H30" s="17"/>
      <c r="I30" s="461"/>
      <c r="J30" s="456"/>
      <c r="K30" s="456"/>
    </row>
    <row r="31" spans="1:13" ht="16.5" customHeight="1" x14ac:dyDescent="0.2">
      <c r="A31" s="458"/>
      <c r="B31" s="458"/>
      <c r="C31" s="410" t="s">
        <v>55</v>
      </c>
      <c r="D31" s="269">
        <v>0</v>
      </c>
      <c r="E31" s="17">
        <f>H28</f>
        <v>153.48429707873402</v>
      </c>
      <c r="F31" s="16" t="s">
        <v>244</v>
      </c>
      <c r="G31" s="17">
        <f t="shared" si="3"/>
        <v>0</v>
      </c>
      <c r="H31" s="17"/>
      <c r="I31" s="461"/>
      <c r="J31" s="456"/>
      <c r="K31" s="456"/>
    </row>
    <row r="32" spans="1:13" ht="18" customHeight="1" x14ac:dyDescent="0.2">
      <c r="A32" s="458"/>
      <c r="B32" s="458"/>
      <c r="C32" s="410" t="s">
        <v>55</v>
      </c>
      <c r="D32" s="269">
        <v>0</v>
      </c>
      <c r="E32" s="17">
        <f>H28</f>
        <v>153.48429707873402</v>
      </c>
      <c r="F32" s="16" t="s">
        <v>244</v>
      </c>
      <c r="G32" s="17">
        <f t="shared" si="3"/>
        <v>0</v>
      </c>
      <c r="H32" s="17"/>
      <c r="I32" s="461"/>
      <c r="J32" s="456"/>
      <c r="K32" s="456"/>
    </row>
    <row r="33" spans="1:12" ht="19.5" customHeight="1" x14ac:dyDescent="0.2">
      <c r="A33" s="458"/>
      <c r="B33" s="458"/>
      <c r="C33" s="410" t="s">
        <v>55</v>
      </c>
      <c r="D33" s="269">
        <v>0</v>
      </c>
      <c r="E33" s="17">
        <f>H28</f>
        <v>153.48429707873402</v>
      </c>
      <c r="F33" s="16" t="s">
        <v>244</v>
      </c>
      <c r="G33" s="17">
        <f t="shared" si="3"/>
        <v>0</v>
      </c>
      <c r="H33" s="17"/>
      <c r="I33" s="461"/>
      <c r="J33" s="456"/>
      <c r="K33" s="456"/>
    </row>
    <row r="34" spans="1:12" ht="20.25" customHeight="1" x14ac:dyDescent="0.2">
      <c r="A34" s="458"/>
      <c r="B34" s="458"/>
      <c r="C34" s="410" t="s">
        <v>55</v>
      </c>
      <c r="D34" s="269">
        <v>0</v>
      </c>
      <c r="E34" s="17">
        <f>H28</f>
        <v>153.48429707873402</v>
      </c>
      <c r="F34" s="16" t="s">
        <v>244</v>
      </c>
      <c r="G34" s="17">
        <f t="shared" si="3"/>
        <v>0</v>
      </c>
      <c r="H34" s="17"/>
      <c r="I34" s="461"/>
      <c r="J34" s="456"/>
      <c r="K34" s="456"/>
    </row>
    <row r="35" spans="1:12" ht="18" customHeight="1" x14ac:dyDescent="0.2">
      <c r="A35" s="458"/>
      <c r="B35" s="458"/>
      <c r="C35" s="410" t="s">
        <v>55</v>
      </c>
      <c r="D35" s="269">
        <v>0</v>
      </c>
      <c r="E35" s="17">
        <f>H28</f>
        <v>153.48429707873402</v>
      </c>
      <c r="F35" s="16" t="s">
        <v>244</v>
      </c>
      <c r="G35" s="17">
        <f t="shared" si="3"/>
        <v>0</v>
      </c>
      <c r="H35" s="17"/>
      <c r="I35" s="461"/>
      <c r="J35" s="456"/>
      <c r="K35" s="456"/>
      <c r="L35" s="50"/>
    </row>
    <row r="36" spans="1:12" ht="23.25" customHeight="1" x14ac:dyDescent="0.2">
      <c r="A36" s="459"/>
      <c r="B36" s="459"/>
      <c r="C36" s="13" t="s">
        <v>56</v>
      </c>
      <c r="D36" s="22">
        <f>SUM(D29:D35)</f>
        <v>0</v>
      </c>
      <c r="E36" s="23">
        <f>H28</f>
        <v>153.48429707873402</v>
      </c>
      <c r="F36" s="13" t="s">
        <v>244</v>
      </c>
      <c r="G36" s="23">
        <f>SUM(G29:G35)</f>
        <v>0</v>
      </c>
      <c r="H36" s="23">
        <f>H28+G36</f>
        <v>153.48429707873402</v>
      </c>
      <c r="I36" s="17"/>
      <c r="J36" s="440"/>
      <c r="K36" s="441"/>
    </row>
    <row r="37" spans="1:12" ht="153" customHeight="1" x14ac:dyDescent="0.2">
      <c r="A37" s="257" t="s">
        <v>213</v>
      </c>
      <c r="B37" s="293" t="s">
        <v>265</v>
      </c>
      <c r="C37" s="246" t="s">
        <v>30</v>
      </c>
      <c r="D37" s="258">
        <v>8.5000000000000006E-2</v>
      </c>
      <c r="E37" s="259">
        <f>H14*D37</f>
        <v>9.7387730000000019</v>
      </c>
      <c r="F37" s="260" t="s">
        <v>259</v>
      </c>
      <c r="G37" s="259">
        <f>(SUM(D16:D18)+SUM(D21:D27))*E37</f>
        <v>2.2097275937000007</v>
      </c>
      <c r="H37" s="259">
        <f>(E37+G37)*(100%+D29)</f>
        <v>11.948500593700002</v>
      </c>
      <c r="I37" s="290" t="s">
        <v>227</v>
      </c>
      <c r="J37" s="453"/>
      <c r="K37" s="454"/>
    </row>
    <row r="38" spans="1:12" ht="39" customHeight="1" x14ac:dyDescent="0.2">
      <c r="A38" s="246"/>
      <c r="B38" s="247"/>
      <c r="C38" s="261" t="s">
        <v>292</v>
      </c>
      <c r="D38" s="262"/>
      <c r="E38" s="259"/>
      <c r="F38" s="260" t="s">
        <v>334</v>
      </c>
      <c r="G38" s="259"/>
      <c r="H38" s="259">
        <f>H36+H37</f>
        <v>165.43279767243402</v>
      </c>
      <c r="I38" s="248"/>
      <c r="J38" s="451"/>
      <c r="K38" s="452"/>
    </row>
    <row r="39" spans="1:12" ht="99.75" customHeight="1" x14ac:dyDescent="0.2">
      <c r="A39" s="29"/>
      <c r="B39" s="29"/>
      <c r="C39" s="29"/>
      <c r="D39" s="29"/>
      <c r="E39" s="29"/>
      <c r="F39" s="54" t="s">
        <v>245</v>
      </c>
      <c r="G39" s="29"/>
      <c r="H39" s="30">
        <f>H38</f>
        <v>165.43279767243402</v>
      </c>
      <c r="I39" s="30" t="s">
        <v>57</v>
      </c>
      <c r="J39" s="31">
        <f>ROUND(H39/100,4)</f>
        <v>1.6543000000000001</v>
      </c>
    </row>
    <row r="40" spans="1:12" ht="51" x14ac:dyDescent="0.2">
      <c r="A40" s="29"/>
      <c r="B40" s="27" t="s">
        <v>234</v>
      </c>
      <c r="C40" s="29"/>
      <c r="D40" s="29"/>
      <c r="E40" s="29"/>
      <c r="F40" s="29" t="s">
        <v>235</v>
      </c>
      <c r="G40" s="29"/>
      <c r="H40" s="7">
        <v>1</v>
      </c>
      <c r="I40" s="30" t="s">
        <v>296</v>
      </c>
      <c r="J40" s="16"/>
    </row>
    <row r="41" spans="1:12" ht="87.75" x14ac:dyDescent="0.2">
      <c r="A41" s="29"/>
      <c r="B41" s="29"/>
      <c r="C41" s="29"/>
      <c r="D41" s="29"/>
      <c r="E41" s="29"/>
      <c r="F41" s="29" t="s">
        <v>251</v>
      </c>
      <c r="G41" s="29"/>
      <c r="H41" s="30">
        <f>J39*H40</f>
        <v>1.6543000000000001</v>
      </c>
      <c r="I41" s="32" t="s">
        <v>59</v>
      </c>
      <c r="J41" s="33">
        <f>ROUND(J39*H40,4)</f>
        <v>1.6543000000000001</v>
      </c>
    </row>
    <row r="42" spans="1:12" ht="20.25" customHeight="1" x14ac:dyDescent="0.2">
      <c r="B42" s="35" t="s">
        <v>10</v>
      </c>
      <c r="C42" s="36"/>
    </row>
    <row r="43" spans="1:12" ht="13.5" customHeight="1" x14ac:dyDescent="0.2"/>
    <row r="44" spans="1:12" ht="13.5" customHeight="1" x14ac:dyDescent="0.2"/>
    <row r="45" spans="1:12" ht="13.5" customHeight="1" x14ac:dyDescent="0.2"/>
    <row r="46" spans="1:12" ht="25.5" customHeight="1" x14ac:dyDescent="0.2">
      <c r="A46" s="442" t="s">
        <v>313</v>
      </c>
      <c r="B46" s="443"/>
      <c r="C46" s="443"/>
      <c r="D46" s="443"/>
      <c r="E46" s="443"/>
      <c r="F46" s="443"/>
      <c r="G46" s="443"/>
      <c r="H46" s="443"/>
      <c r="I46" s="443"/>
      <c r="J46" s="444"/>
    </row>
    <row r="47" spans="1:12" ht="91.5" customHeight="1" x14ac:dyDescent="0.2">
      <c r="A47" s="445"/>
      <c r="B47" s="446"/>
      <c r="C47" s="446"/>
      <c r="D47" s="446"/>
      <c r="E47" s="446"/>
      <c r="F47" s="446"/>
      <c r="G47" s="446"/>
      <c r="H47" s="446"/>
      <c r="I47" s="446"/>
      <c r="J47" s="447"/>
    </row>
    <row r="48" spans="1:12" x14ac:dyDescent="0.2">
      <c r="A48" s="445"/>
      <c r="B48" s="446"/>
      <c r="C48" s="446"/>
      <c r="D48" s="446"/>
      <c r="E48" s="446"/>
      <c r="F48" s="446"/>
      <c r="G48" s="446"/>
      <c r="H48" s="446"/>
      <c r="I48" s="446"/>
      <c r="J48" s="447"/>
    </row>
    <row r="49" spans="1:10" ht="7.5" customHeight="1" x14ac:dyDescent="0.2">
      <c r="A49" s="448"/>
      <c r="B49" s="449"/>
      <c r="C49" s="449"/>
      <c r="D49" s="449"/>
      <c r="E49" s="449"/>
      <c r="F49" s="449"/>
      <c r="G49" s="449"/>
      <c r="H49" s="449"/>
      <c r="I49" s="449"/>
      <c r="J49" s="450"/>
    </row>
  </sheetData>
  <sheetProtection algorithmName="SHA-512" hashValue="zSQUm1a9CMppYu66Qm6tHS5P1q0My5Kn7ninEX5l96ft68qci30mkLOGH+EPV9hl067U+7W/3UFVJST5rSqIMQ==" saltValue="rIBNa79YQfdShclE/DUFvg==" spinCount="100000" sheet="1" objects="1" scenarios="1"/>
  <mergeCells count="23">
    <mergeCell ref="A1:K1"/>
    <mergeCell ref="J27:K35"/>
    <mergeCell ref="A29:A36"/>
    <mergeCell ref="B29:B36"/>
    <mergeCell ref="I29:I35"/>
    <mergeCell ref="J9:K9"/>
    <mergeCell ref="J10:K24"/>
    <mergeCell ref="I11:I13"/>
    <mergeCell ref="I22:I24"/>
    <mergeCell ref="I25:I26"/>
    <mergeCell ref="J25:K25"/>
    <mergeCell ref="J26:K26"/>
    <mergeCell ref="A8:K8"/>
    <mergeCell ref="A6:I6"/>
    <mergeCell ref="I7:K7"/>
    <mergeCell ref="B4:C4"/>
    <mergeCell ref="G3:K3"/>
    <mergeCell ref="B3:F3"/>
    <mergeCell ref="D5:F5"/>
    <mergeCell ref="J36:K36"/>
    <mergeCell ref="A46:J49"/>
    <mergeCell ref="J38:K38"/>
    <mergeCell ref="J37:K37"/>
  </mergeCells>
  <pageMargins left="0.70866141732283472" right="0.70866141732283472" top="0.74803149606299213" bottom="0.74803149606299213" header="0.31496062992125984" footer="0.31496062992125984"/>
  <pageSetup paperSize="8" scale="4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O49"/>
  <sheetViews>
    <sheetView zoomScaleNormal="100" workbookViewId="0">
      <selection sqref="A1:L1"/>
    </sheetView>
  </sheetViews>
  <sheetFormatPr defaultColWidth="9.140625" defaultRowHeight="12.75" x14ac:dyDescent="0.2"/>
  <cols>
    <col min="1" max="1" width="32" style="34" customWidth="1"/>
    <col min="2" max="2" width="30.5703125" style="34" customWidth="1"/>
    <col min="3" max="3" width="37.5703125" style="34" customWidth="1"/>
    <col min="4" max="4" width="17.140625" style="34" customWidth="1"/>
    <col min="5" max="5" width="12.85546875" style="34" customWidth="1"/>
    <col min="6" max="6" width="32.28515625" style="34" customWidth="1"/>
    <col min="7" max="7" width="10.5703125" style="34" customWidth="1"/>
    <col min="8" max="8" width="12.140625" style="34" customWidth="1"/>
    <col min="9" max="9" width="60" style="34" customWidth="1"/>
    <col min="10" max="10" width="19.85546875" style="34" customWidth="1"/>
    <col min="11" max="11" width="23.140625" style="34" customWidth="1"/>
    <col min="12" max="12" width="27" style="34" customWidth="1"/>
    <col min="13" max="13" width="6.85546875" style="34" customWidth="1"/>
    <col min="14" max="14" width="11.7109375" style="34" customWidth="1"/>
    <col min="15" max="15" width="22.140625" style="34" customWidth="1"/>
    <col min="16" max="16" width="21.28515625" style="34" customWidth="1"/>
    <col min="17" max="16384" width="9.140625" style="34"/>
  </cols>
  <sheetData>
    <row r="1" spans="1:15" ht="36.75" customHeight="1" x14ac:dyDescent="0.2">
      <c r="A1" s="436" t="s">
        <v>364</v>
      </c>
      <c r="B1" s="437"/>
      <c r="C1" s="437"/>
      <c r="D1" s="437"/>
      <c r="E1" s="437"/>
      <c r="F1" s="437"/>
      <c r="G1" s="435"/>
      <c r="H1" s="435"/>
      <c r="I1" s="435"/>
      <c r="J1" s="435"/>
      <c r="K1" s="435"/>
      <c r="L1" s="435"/>
    </row>
    <row r="2" spans="1:15" ht="14.25" x14ac:dyDescent="0.2">
      <c r="A2" s="1"/>
      <c r="B2" s="53"/>
      <c r="C2" s="53"/>
      <c r="D2" s="53"/>
      <c r="E2" s="53"/>
      <c r="F2" s="53"/>
      <c r="G2" s="53"/>
    </row>
    <row r="3" spans="1:15" s="40" customFormat="1" ht="33.75" customHeight="1" x14ac:dyDescent="0.2">
      <c r="A3" s="47" t="s">
        <v>302</v>
      </c>
      <c r="B3" s="428" t="s">
        <v>340</v>
      </c>
      <c r="C3" s="434"/>
      <c r="D3" s="434"/>
      <c r="E3" s="435"/>
      <c r="F3" s="435"/>
      <c r="G3" s="430"/>
      <c r="H3" s="431"/>
      <c r="I3" s="431"/>
      <c r="J3" s="431"/>
      <c r="K3" s="431"/>
    </row>
    <row r="4" spans="1:15" s="40" customFormat="1" ht="27" customHeight="1" x14ac:dyDescent="0.2">
      <c r="A4" s="427" t="s">
        <v>315</v>
      </c>
      <c r="B4" s="428" t="s">
        <v>341</v>
      </c>
      <c r="C4" s="434"/>
      <c r="D4" s="49"/>
      <c r="E4" s="49"/>
      <c r="F4" s="34"/>
      <c r="G4" s="34"/>
      <c r="H4" s="34"/>
      <c r="I4" s="34"/>
      <c r="J4" s="34"/>
      <c r="K4" s="34"/>
      <c r="L4" s="34"/>
      <c r="M4" s="34"/>
      <c r="N4" s="34"/>
      <c r="O4" s="34"/>
    </row>
    <row r="5" spans="1:15" ht="21" customHeight="1" x14ac:dyDescent="0.25">
      <c r="A5" s="251" t="s">
        <v>342</v>
      </c>
      <c r="B5" s="253"/>
      <c r="C5" s="253"/>
      <c r="D5" s="438"/>
      <c r="E5" s="439"/>
      <c r="F5" s="439"/>
    </row>
    <row r="6" spans="1:15" ht="17.25" customHeight="1" x14ac:dyDescent="0.2">
      <c r="A6" s="469"/>
      <c r="B6" s="469"/>
      <c r="C6" s="469"/>
      <c r="D6" s="469"/>
      <c r="E6" s="469"/>
      <c r="F6" s="469"/>
      <c r="G6" s="469"/>
      <c r="H6" s="469"/>
      <c r="I6" s="469"/>
    </row>
    <row r="7" spans="1:15" ht="29.25" customHeight="1" x14ac:dyDescent="0.2">
      <c r="B7" s="37" t="s">
        <v>10</v>
      </c>
      <c r="C7" s="28"/>
      <c r="I7" s="470" t="s">
        <v>250</v>
      </c>
      <c r="J7" s="471"/>
      <c r="K7" s="472"/>
    </row>
    <row r="8" spans="1:15" ht="28.5" customHeight="1" x14ac:dyDescent="0.2">
      <c r="A8" s="475" t="s">
        <v>351</v>
      </c>
      <c r="B8" s="476"/>
      <c r="C8" s="476"/>
      <c r="D8" s="476"/>
      <c r="E8" s="476"/>
      <c r="F8" s="476"/>
      <c r="G8" s="476"/>
      <c r="H8" s="476"/>
      <c r="I8" s="476"/>
      <c r="J8" s="476"/>
      <c r="K8" s="476"/>
    </row>
    <row r="9" spans="1:15" ht="48" customHeight="1" x14ac:dyDescent="0.2">
      <c r="A9" s="254" t="s">
        <v>12</v>
      </c>
      <c r="B9" s="254" t="s">
        <v>216</v>
      </c>
      <c r="C9" s="254"/>
      <c r="D9" s="254" t="s">
        <v>14</v>
      </c>
      <c r="E9" s="254"/>
      <c r="F9" s="254" t="s">
        <v>15</v>
      </c>
      <c r="G9" s="254" t="s">
        <v>16</v>
      </c>
      <c r="H9" s="254" t="s">
        <v>17</v>
      </c>
      <c r="I9" s="254" t="s">
        <v>18</v>
      </c>
      <c r="J9" s="473"/>
      <c r="K9" s="474"/>
    </row>
    <row r="10" spans="1:15" ht="33" customHeight="1" x14ac:dyDescent="0.2">
      <c r="A10" s="14" t="s">
        <v>19</v>
      </c>
      <c r="B10" s="15" t="s">
        <v>20</v>
      </c>
      <c r="C10" s="16"/>
      <c r="D10" s="288">
        <v>1</v>
      </c>
      <c r="E10" s="20">
        <v>100</v>
      </c>
      <c r="F10" s="18" t="s">
        <v>21</v>
      </c>
      <c r="G10" s="20">
        <v>100</v>
      </c>
      <c r="H10" s="20">
        <v>100</v>
      </c>
      <c r="I10" s="264" t="s">
        <v>228</v>
      </c>
      <c r="J10" s="464" t="s">
        <v>23</v>
      </c>
      <c r="K10" s="456"/>
    </row>
    <row r="11" spans="1:15" ht="99" customHeight="1" x14ac:dyDescent="0.2">
      <c r="A11" s="14" t="s">
        <v>27</v>
      </c>
      <c r="B11" s="14" t="s">
        <v>28</v>
      </c>
      <c r="C11" s="24" t="s">
        <v>330</v>
      </c>
      <c r="D11" s="273">
        <v>0.10917</v>
      </c>
      <c r="E11" s="20">
        <f>H10</f>
        <v>100</v>
      </c>
      <c r="F11" s="18" t="s">
        <v>240</v>
      </c>
      <c r="G11" s="20">
        <f>D11*E11</f>
        <v>10.917</v>
      </c>
      <c r="H11" s="20"/>
      <c r="I11" s="461" t="s">
        <v>301</v>
      </c>
      <c r="J11" s="456"/>
      <c r="K11" s="456"/>
    </row>
    <row r="12" spans="1:15" ht="104.25" customHeight="1" x14ac:dyDescent="0.2">
      <c r="A12" s="16"/>
      <c r="B12" s="16"/>
      <c r="C12" s="24" t="s">
        <v>329</v>
      </c>
      <c r="D12" s="273">
        <v>3.0568000000000001E-2</v>
      </c>
      <c r="E12" s="20">
        <f>H10</f>
        <v>100</v>
      </c>
      <c r="F12" s="18" t="s">
        <v>240</v>
      </c>
      <c r="G12" s="20">
        <f>D12*E12</f>
        <v>3.0568</v>
      </c>
      <c r="H12" s="20"/>
      <c r="I12" s="461"/>
      <c r="J12" s="456"/>
      <c r="K12" s="456"/>
    </row>
    <row r="13" spans="1:15" ht="289.5" customHeight="1" x14ac:dyDescent="0.2">
      <c r="A13" s="16"/>
      <c r="B13" s="16"/>
      <c r="C13" s="18" t="s">
        <v>29</v>
      </c>
      <c r="D13" s="273">
        <v>6.0000000000000001E-3</v>
      </c>
      <c r="E13" s="20">
        <f>H10</f>
        <v>100</v>
      </c>
      <c r="F13" s="18" t="s">
        <v>240</v>
      </c>
      <c r="G13" s="20">
        <f>D13*E13</f>
        <v>0.6</v>
      </c>
      <c r="H13" s="20"/>
      <c r="I13" s="461"/>
      <c r="J13" s="456"/>
      <c r="K13" s="456"/>
    </row>
    <row r="14" spans="1:15" ht="29.25" customHeight="1" x14ac:dyDescent="0.2">
      <c r="A14" s="16"/>
      <c r="B14" s="16"/>
      <c r="C14" s="13" t="s">
        <v>30</v>
      </c>
      <c r="D14" s="22">
        <f>SUM(D11:D13)</f>
        <v>0.14573800000000001</v>
      </c>
      <c r="E14" s="23">
        <f>H10</f>
        <v>100</v>
      </c>
      <c r="F14" s="13" t="s">
        <v>240</v>
      </c>
      <c r="G14" s="23">
        <f>SUM(G11:G13)</f>
        <v>14.5738</v>
      </c>
      <c r="H14" s="23">
        <f>H10+G14</f>
        <v>114.57380000000001</v>
      </c>
      <c r="I14" s="17"/>
      <c r="J14" s="456"/>
      <c r="K14" s="456"/>
    </row>
    <row r="15" spans="1:15" ht="72" customHeight="1" x14ac:dyDescent="0.2">
      <c r="A15" s="14" t="s">
        <v>31</v>
      </c>
      <c r="B15" s="14" t="s">
        <v>32</v>
      </c>
      <c r="C15" s="18" t="s">
        <v>238</v>
      </c>
      <c r="D15" s="19">
        <v>8.3299999999999999E-2</v>
      </c>
      <c r="E15" s="282">
        <f>H10+G11+G12</f>
        <v>113.9738</v>
      </c>
      <c r="F15" s="18" t="s">
        <v>241</v>
      </c>
      <c r="G15" s="20">
        <f t="shared" ref="G15:G19" si="0">D15*E15</f>
        <v>9.4940175399999998</v>
      </c>
      <c r="H15" s="20">
        <f>H14+G15</f>
        <v>124.06781754000001</v>
      </c>
      <c r="I15" s="263" t="s">
        <v>229</v>
      </c>
      <c r="J15" s="456"/>
      <c r="K15" s="456"/>
    </row>
    <row r="16" spans="1:15" ht="58.5" customHeight="1" x14ac:dyDescent="0.2">
      <c r="A16" s="14" t="s">
        <v>35</v>
      </c>
      <c r="B16" s="15" t="s">
        <v>62</v>
      </c>
      <c r="C16" s="41" t="s">
        <v>236</v>
      </c>
      <c r="D16" s="285">
        <v>0</v>
      </c>
      <c r="E16" s="275">
        <f>H15</f>
        <v>124.06781754000001</v>
      </c>
      <c r="F16" s="276" t="s">
        <v>242</v>
      </c>
      <c r="G16" s="275">
        <f t="shared" si="0"/>
        <v>0</v>
      </c>
      <c r="H16" s="275"/>
      <c r="I16" s="284" t="s">
        <v>246</v>
      </c>
      <c r="J16" s="456"/>
      <c r="K16" s="456"/>
    </row>
    <row r="17" spans="1:12" ht="305.25" customHeight="1" x14ac:dyDescent="0.2">
      <c r="A17" s="16"/>
      <c r="B17" s="16"/>
      <c r="C17" s="24" t="s">
        <v>65</v>
      </c>
      <c r="D17" s="255">
        <v>0</v>
      </c>
      <c r="E17" s="25">
        <f>H15</f>
        <v>124.06781754000001</v>
      </c>
      <c r="F17" s="24" t="s">
        <v>242</v>
      </c>
      <c r="G17" s="25">
        <f t="shared" si="0"/>
        <v>0</v>
      </c>
      <c r="H17" s="25"/>
      <c r="I17" s="263" t="s">
        <v>249</v>
      </c>
      <c r="J17" s="456"/>
      <c r="K17" s="456"/>
    </row>
    <row r="18" spans="1:12" ht="43.5" customHeight="1" x14ac:dyDescent="0.2">
      <c r="A18" s="16"/>
      <c r="B18" s="16"/>
      <c r="C18" s="38" t="s">
        <v>223</v>
      </c>
      <c r="D18" s="41">
        <v>0</v>
      </c>
      <c r="E18" s="42">
        <f>H15</f>
        <v>124.06781754000001</v>
      </c>
      <c r="F18" s="43" t="s">
        <v>242</v>
      </c>
      <c r="G18" s="42">
        <f t="shared" si="0"/>
        <v>0</v>
      </c>
      <c r="H18" s="42"/>
      <c r="I18" s="21" t="s">
        <v>247</v>
      </c>
      <c r="J18" s="456"/>
      <c r="K18" s="456"/>
    </row>
    <row r="19" spans="1:12" ht="48" customHeight="1" x14ac:dyDescent="0.2">
      <c r="A19" s="16"/>
      <c r="B19" s="16"/>
      <c r="C19" s="38" t="s">
        <v>68</v>
      </c>
      <c r="D19" s="41">
        <v>0</v>
      </c>
      <c r="E19" s="42">
        <f>H15</f>
        <v>124.06781754000001</v>
      </c>
      <c r="F19" s="43" t="s">
        <v>243</v>
      </c>
      <c r="G19" s="42">
        <f t="shared" si="0"/>
        <v>0</v>
      </c>
      <c r="H19" s="42"/>
      <c r="I19" s="264" t="s">
        <v>248</v>
      </c>
      <c r="J19" s="456"/>
      <c r="K19" s="456"/>
    </row>
    <row r="20" spans="1:12" ht="21.75" customHeight="1" x14ac:dyDescent="0.2">
      <c r="A20" s="16"/>
      <c r="B20" s="16"/>
      <c r="C20" s="13" t="s">
        <v>30</v>
      </c>
      <c r="D20" s="22">
        <f>SUM(D16:D19)</f>
        <v>0</v>
      </c>
      <c r="E20" s="23">
        <f>H15</f>
        <v>124.06781754000001</v>
      </c>
      <c r="F20" s="13" t="s">
        <v>242</v>
      </c>
      <c r="G20" s="23">
        <f>SUM(G16:G19)</f>
        <v>0</v>
      </c>
      <c r="H20" s="23">
        <f>H15+G20</f>
        <v>124.06781754000001</v>
      </c>
      <c r="I20" s="17"/>
      <c r="J20" s="456"/>
      <c r="K20" s="456"/>
    </row>
    <row r="21" spans="1:12" ht="90" customHeight="1" x14ac:dyDescent="0.2">
      <c r="A21" s="16"/>
      <c r="B21" s="15" t="s">
        <v>39</v>
      </c>
      <c r="C21" s="18" t="s">
        <v>40</v>
      </c>
      <c r="D21" s="19">
        <v>1E-3</v>
      </c>
      <c r="E21" s="25">
        <f>H15</f>
        <v>124.06781754000001</v>
      </c>
      <c r="F21" s="24" t="s">
        <v>242</v>
      </c>
      <c r="G21" s="25">
        <f t="shared" ref="G21:G27" si="1">D21*E21</f>
        <v>0.12406781754000001</v>
      </c>
      <c r="H21" s="25"/>
      <c r="I21" s="245" t="s">
        <v>352</v>
      </c>
      <c r="J21" s="456"/>
      <c r="K21" s="456"/>
    </row>
    <row r="22" spans="1:12" ht="45.75" customHeight="1" x14ac:dyDescent="0.2">
      <c r="A22" s="16"/>
      <c r="B22" s="24"/>
      <c r="C22" s="24" t="s">
        <v>41</v>
      </c>
      <c r="D22" s="19">
        <v>8.14E-2</v>
      </c>
      <c r="E22" s="25">
        <f>H15</f>
        <v>124.06781754000001</v>
      </c>
      <c r="F22" s="24" t="s">
        <v>242</v>
      </c>
      <c r="G22" s="25">
        <f t="shared" si="1"/>
        <v>10.099120347756001</v>
      </c>
      <c r="H22" s="25"/>
      <c r="I22" s="461" t="s">
        <v>353</v>
      </c>
      <c r="J22" s="456"/>
      <c r="K22" s="456"/>
    </row>
    <row r="23" spans="1:12" ht="45" customHeight="1" x14ac:dyDescent="0.2">
      <c r="A23" s="16"/>
      <c r="B23" s="24"/>
      <c r="C23" s="24" t="s">
        <v>226</v>
      </c>
      <c r="D23" s="19">
        <v>6.5100000000000005E-2</v>
      </c>
      <c r="E23" s="25">
        <f>H15</f>
        <v>124.06781754000001</v>
      </c>
      <c r="F23" s="24" t="s">
        <v>242</v>
      </c>
      <c r="G23" s="25">
        <f t="shared" si="1"/>
        <v>8.0768149218540017</v>
      </c>
      <c r="H23" s="25"/>
      <c r="I23" s="461"/>
      <c r="J23" s="456"/>
      <c r="K23" s="456"/>
    </row>
    <row r="24" spans="1:12" ht="42.75" customHeight="1" x14ac:dyDescent="0.2">
      <c r="A24" s="16"/>
      <c r="B24" s="24"/>
      <c r="C24" s="24" t="s">
        <v>44</v>
      </c>
      <c r="D24" s="19">
        <v>7.7399999999999997E-2</v>
      </c>
      <c r="E24" s="25">
        <f>H15</f>
        <v>124.06781754000001</v>
      </c>
      <c r="F24" s="24" t="s">
        <v>242</v>
      </c>
      <c r="G24" s="25">
        <f t="shared" si="1"/>
        <v>9.6028490775959998</v>
      </c>
      <c r="H24" s="25"/>
      <c r="I24" s="461"/>
      <c r="J24" s="456"/>
      <c r="K24" s="456"/>
    </row>
    <row r="25" spans="1:12" ht="155.25" customHeight="1" x14ac:dyDescent="0.2">
      <c r="A25" s="16"/>
      <c r="B25" s="24"/>
      <c r="C25" s="27" t="s">
        <v>230</v>
      </c>
      <c r="D25" s="8">
        <v>0</v>
      </c>
      <c r="E25" s="25">
        <f>H15</f>
        <v>124.06781754000001</v>
      </c>
      <c r="F25" s="24" t="s">
        <v>242</v>
      </c>
      <c r="G25" s="25">
        <f t="shared" si="1"/>
        <v>0</v>
      </c>
      <c r="H25" s="25"/>
      <c r="I25" s="461" t="s">
        <v>356</v>
      </c>
      <c r="J25" s="465" t="s">
        <v>290</v>
      </c>
      <c r="K25" s="465"/>
    </row>
    <row r="26" spans="1:12" ht="249" customHeight="1" x14ac:dyDescent="0.2">
      <c r="A26" s="16"/>
      <c r="B26" s="24"/>
      <c r="C26" s="24" t="s">
        <v>46</v>
      </c>
      <c r="D26" s="255">
        <v>0</v>
      </c>
      <c r="E26" s="25">
        <f>H15</f>
        <v>124.06781754000001</v>
      </c>
      <c r="F26" s="24" t="s">
        <v>242</v>
      </c>
      <c r="G26" s="25">
        <f t="shared" si="1"/>
        <v>0</v>
      </c>
      <c r="H26" s="25"/>
      <c r="I26" s="461"/>
      <c r="J26" s="465" t="s">
        <v>288</v>
      </c>
      <c r="K26" s="465"/>
    </row>
    <row r="27" spans="1:12" ht="135.75" customHeight="1" x14ac:dyDescent="0.2">
      <c r="A27" s="16"/>
      <c r="B27" s="24"/>
      <c r="C27" s="27" t="s">
        <v>221</v>
      </c>
      <c r="D27" s="255">
        <v>0</v>
      </c>
      <c r="E27" s="25">
        <f>H15</f>
        <v>124.06781754000001</v>
      </c>
      <c r="F27" s="24" t="s">
        <v>242</v>
      </c>
      <c r="G27" s="25">
        <f t="shared" si="1"/>
        <v>0</v>
      </c>
      <c r="H27" s="25"/>
      <c r="I27" s="274" t="s">
        <v>354</v>
      </c>
      <c r="J27" s="455"/>
      <c r="K27" s="456"/>
    </row>
    <row r="28" spans="1:12" ht="18" customHeight="1" x14ac:dyDescent="0.2">
      <c r="A28" s="16"/>
      <c r="B28" s="16"/>
      <c r="C28" s="13" t="s">
        <v>30</v>
      </c>
      <c r="D28" s="22">
        <f>SUM(D21:D27)</f>
        <v>0.22490000000000002</v>
      </c>
      <c r="E28" s="23">
        <f>H15</f>
        <v>124.06781754000001</v>
      </c>
      <c r="F28" s="13" t="s">
        <v>242</v>
      </c>
      <c r="G28" s="23">
        <f>SUM(G21:G27)</f>
        <v>27.902852164746001</v>
      </c>
      <c r="H28" s="23">
        <f>H20+G28</f>
        <v>151.970669704746</v>
      </c>
      <c r="I28" s="17"/>
      <c r="J28" s="456"/>
      <c r="K28" s="456"/>
    </row>
    <row r="29" spans="1:12" ht="111" customHeight="1" x14ac:dyDescent="0.2">
      <c r="A29" s="457" t="s">
        <v>48</v>
      </c>
      <c r="B29" s="460" t="s">
        <v>49</v>
      </c>
      <c r="C29" s="408" t="s">
        <v>239</v>
      </c>
      <c r="D29" s="256">
        <v>0</v>
      </c>
      <c r="E29" s="17">
        <f>H28</f>
        <v>151.970669704746</v>
      </c>
      <c r="F29" s="16" t="s">
        <v>244</v>
      </c>
      <c r="G29" s="17">
        <f t="shared" ref="G29:G35" si="2">D29*E29</f>
        <v>0</v>
      </c>
      <c r="H29" s="17"/>
      <c r="I29" s="461" t="s">
        <v>300</v>
      </c>
      <c r="J29" s="456"/>
      <c r="K29" s="456"/>
      <c r="L29" s="51"/>
    </row>
    <row r="30" spans="1:12" ht="21.75" customHeight="1" x14ac:dyDescent="0.2">
      <c r="A30" s="458"/>
      <c r="B30" s="477"/>
      <c r="C30" s="410" t="s">
        <v>55</v>
      </c>
      <c r="D30" s="269">
        <v>0</v>
      </c>
      <c r="E30" s="17">
        <f>H28</f>
        <v>151.970669704746</v>
      </c>
      <c r="F30" s="16" t="s">
        <v>244</v>
      </c>
      <c r="G30" s="17">
        <f t="shared" si="2"/>
        <v>0</v>
      </c>
      <c r="H30" s="17"/>
      <c r="I30" s="461"/>
      <c r="J30" s="456"/>
      <c r="K30" s="456"/>
    </row>
    <row r="31" spans="1:12" ht="21" customHeight="1" x14ac:dyDescent="0.2">
      <c r="A31" s="458"/>
      <c r="B31" s="477"/>
      <c r="C31" s="410" t="s">
        <v>55</v>
      </c>
      <c r="D31" s="269">
        <v>0</v>
      </c>
      <c r="E31" s="17">
        <f>H28</f>
        <v>151.970669704746</v>
      </c>
      <c r="F31" s="16" t="s">
        <v>244</v>
      </c>
      <c r="G31" s="17">
        <f t="shared" si="2"/>
        <v>0</v>
      </c>
      <c r="H31" s="17"/>
      <c r="I31" s="461"/>
      <c r="J31" s="456"/>
      <c r="K31" s="456"/>
    </row>
    <row r="32" spans="1:12" ht="20.25" customHeight="1" x14ac:dyDescent="0.2">
      <c r="A32" s="458"/>
      <c r="B32" s="477"/>
      <c r="C32" s="410" t="s">
        <v>55</v>
      </c>
      <c r="D32" s="269">
        <v>0</v>
      </c>
      <c r="E32" s="17">
        <f>H28</f>
        <v>151.970669704746</v>
      </c>
      <c r="F32" s="16" t="s">
        <v>244</v>
      </c>
      <c r="G32" s="17">
        <f t="shared" si="2"/>
        <v>0</v>
      </c>
      <c r="H32" s="17"/>
      <c r="I32" s="461"/>
      <c r="J32" s="456"/>
      <c r="K32" s="456"/>
    </row>
    <row r="33" spans="1:11" ht="15.75" customHeight="1" x14ac:dyDescent="0.2">
      <c r="A33" s="458"/>
      <c r="B33" s="477"/>
      <c r="C33" s="410" t="s">
        <v>55</v>
      </c>
      <c r="D33" s="269">
        <v>0</v>
      </c>
      <c r="E33" s="17">
        <f>H28</f>
        <v>151.970669704746</v>
      </c>
      <c r="F33" s="16" t="s">
        <v>244</v>
      </c>
      <c r="G33" s="17">
        <f t="shared" si="2"/>
        <v>0</v>
      </c>
      <c r="H33" s="17"/>
      <c r="I33" s="461"/>
      <c r="J33" s="456"/>
      <c r="K33" s="456"/>
    </row>
    <row r="34" spans="1:11" ht="18" customHeight="1" x14ac:dyDescent="0.2">
      <c r="A34" s="458"/>
      <c r="B34" s="477"/>
      <c r="C34" s="410" t="s">
        <v>55</v>
      </c>
      <c r="D34" s="269">
        <v>0</v>
      </c>
      <c r="E34" s="17">
        <f>H28</f>
        <v>151.970669704746</v>
      </c>
      <c r="F34" s="16" t="s">
        <v>244</v>
      </c>
      <c r="G34" s="17">
        <f t="shared" si="2"/>
        <v>0</v>
      </c>
      <c r="H34" s="17"/>
      <c r="I34" s="461"/>
      <c r="J34" s="456"/>
      <c r="K34" s="456"/>
    </row>
    <row r="35" spans="1:11" ht="15.75" customHeight="1" x14ac:dyDescent="0.2">
      <c r="A35" s="458"/>
      <c r="B35" s="477"/>
      <c r="C35" s="410" t="s">
        <v>55</v>
      </c>
      <c r="D35" s="269">
        <v>0</v>
      </c>
      <c r="E35" s="17">
        <f>H28</f>
        <v>151.970669704746</v>
      </c>
      <c r="F35" s="16" t="s">
        <v>244</v>
      </c>
      <c r="G35" s="17">
        <f t="shared" si="2"/>
        <v>0</v>
      </c>
      <c r="H35" s="17"/>
      <c r="I35" s="461"/>
      <c r="J35" s="456"/>
      <c r="K35" s="456"/>
    </row>
    <row r="36" spans="1:11" ht="28.5" customHeight="1" x14ac:dyDescent="0.2">
      <c r="A36" s="459"/>
      <c r="B36" s="478"/>
      <c r="C36" s="13" t="s">
        <v>56</v>
      </c>
      <c r="D36" s="22">
        <f>SUM(D29:D35)</f>
        <v>0</v>
      </c>
      <c r="E36" s="23">
        <f>H28</f>
        <v>151.970669704746</v>
      </c>
      <c r="F36" s="13" t="s">
        <v>244</v>
      </c>
      <c r="G36" s="23">
        <f>SUM(G29:G35)</f>
        <v>0</v>
      </c>
      <c r="H36" s="23">
        <f>H28+G36</f>
        <v>151.970669704746</v>
      </c>
      <c r="I36" s="17"/>
      <c r="J36" s="440"/>
      <c r="K36" s="441"/>
    </row>
    <row r="37" spans="1:11" ht="151.5" customHeight="1" x14ac:dyDescent="0.2">
      <c r="A37" s="257" t="s">
        <v>213</v>
      </c>
      <c r="B37" s="293" t="s">
        <v>265</v>
      </c>
      <c r="C37" s="246" t="s">
        <v>30</v>
      </c>
      <c r="D37" s="258">
        <v>8.5000000000000006E-2</v>
      </c>
      <c r="E37" s="259">
        <f>H14*D37</f>
        <v>9.7387730000000019</v>
      </c>
      <c r="F37" s="260" t="s">
        <v>260</v>
      </c>
      <c r="G37" s="283">
        <f>(SUM(D16:D18)+SUM(D21:D27))*E37</f>
        <v>2.1902500477000006</v>
      </c>
      <c r="H37" s="259">
        <f>(E37+G37)*(100%+D29)</f>
        <v>11.929023047700003</v>
      </c>
      <c r="I37" s="290" t="s">
        <v>227</v>
      </c>
      <c r="J37" s="453"/>
      <c r="K37" s="454"/>
    </row>
    <row r="38" spans="1:11" ht="39" customHeight="1" x14ac:dyDescent="0.2">
      <c r="A38" s="246"/>
      <c r="B38" s="247"/>
      <c r="C38" s="261" t="s">
        <v>292</v>
      </c>
      <c r="D38" s="262"/>
      <c r="E38" s="259"/>
      <c r="F38" s="260" t="s">
        <v>333</v>
      </c>
      <c r="G38" s="259"/>
      <c r="H38" s="259">
        <f>H36+H37</f>
        <v>163.89969275244601</v>
      </c>
      <c r="I38" s="248"/>
      <c r="J38" s="451"/>
      <c r="K38" s="452"/>
    </row>
    <row r="39" spans="1:11" ht="82.5" customHeight="1" x14ac:dyDescent="0.2">
      <c r="A39" s="29"/>
      <c r="B39" s="29"/>
      <c r="C39" s="29"/>
      <c r="D39" s="29"/>
      <c r="E39" s="29"/>
      <c r="F39" s="29" t="s">
        <v>261</v>
      </c>
      <c r="G39" s="29"/>
      <c r="H39" s="30">
        <f>H38</f>
        <v>163.89969275244601</v>
      </c>
      <c r="I39" s="30" t="s">
        <v>57</v>
      </c>
      <c r="J39" s="31">
        <f>ROUND(H39/100,4)</f>
        <v>1.639</v>
      </c>
    </row>
    <row r="40" spans="1:11" ht="63.75" x14ac:dyDescent="0.2">
      <c r="A40" s="29"/>
      <c r="B40" s="27" t="s">
        <v>234</v>
      </c>
      <c r="C40" s="29"/>
      <c r="D40" s="29"/>
      <c r="E40" s="29"/>
      <c r="F40" s="29" t="s">
        <v>262</v>
      </c>
      <c r="G40" s="29"/>
      <c r="H40" s="7">
        <v>1</v>
      </c>
      <c r="I40" s="30" t="s">
        <v>296</v>
      </c>
      <c r="J40" s="39"/>
    </row>
    <row r="41" spans="1:11" ht="99.75" customHeight="1" x14ac:dyDescent="0.2">
      <c r="A41" s="29"/>
      <c r="B41" s="29"/>
      <c r="C41" s="29"/>
      <c r="D41" s="29"/>
      <c r="E41" s="29"/>
      <c r="F41" s="29" t="s">
        <v>263</v>
      </c>
      <c r="G41" s="29"/>
      <c r="H41" s="30">
        <f>J39*H40</f>
        <v>1.639</v>
      </c>
      <c r="I41" s="32" t="s">
        <v>59</v>
      </c>
      <c r="J41" s="33">
        <f>ROUND(J39*H40,4)</f>
        <v>1.639</v>
      </c>
    </row>
    <row r="42" spans="1:11" ht="18.75" customHeight="1" x14ac:dyDescent="0.2">
      <c r="B42" s="35" t="s">
        <v>10</v>
      </c>
      <c r="C42" s="36"/>
    </row>
    <row r="43" spans="1:11" ht="13.5" customHeight="1" x14ac:dyDescent="0.2"/>
    <row r="44" spans="1:11" ht="13.5" customHeight="1" x14ac:dyDescent="0.2"/>
    <row r="46" spans="1:11" ht="93" customHeight="1" x14ac:dyDescent="0.2">
      <c r="A46" s="479" t="s">
        <v>314</v>
      </c>
      <c r="B46" s="480"/>
      <c r="C46" s="480"/>
      <c r="D46" s="480"/>
      <c r="E46" s="481"/>
      <c r="F46" s="481"/>
      <c r="G46" s="481"/>
      <c r="H46" s="481"/>
      <c r="I46" s="482"/>
    </row>
    <row r="47" spans="1:11" ht="33" customHeight="1" x14ac:dyDescent="0.2">
      <c r="A47" s="483"/>
      <c r="B47" s="484"/>
      <c r="C47" s="484"/>
      <c r="D47" s="484"/>
      <c r="E47" s="484"/>
      <c r="F47" s="484"/>
      <c r="G47" s="484"/>
      <c r="H47" s="484"/>
      <c r="I47" s="485"/>
    </row>
    <row r="48" spans="1:11" ht="11.25" customHeight="1" x14ac:dyDescent="0.2">
      <c r="A48" s="483"/>
      <c r="B48" s="484"/>
      <c r="C48" s="484"/>
      <c r="D48" s="484"/>
      <c r="E48" s="484"/>
      <c r="F48" s="484"/>
      <c r="G48" s="484"/>
      <c r="H48" s="484"/>
      <c r="I48" s="485"/>
    </row>
    <row r="49" spans="1:9" ht="7.5" customHeight="1" x14ac:dyDescent="0.2">
      <c r="A49" s="486"/>
      <c r="B49" s="487"/>
      <c r="C49" s="487"/>
      <c r="D49" s="487"/>
      <c r="E49" s="487"/>
      <c r="F49" s="487"/>
      <c r="G49" s="487"/>
      <c r="H49" s="487"/>
      <c r="I49" s="488"/>
    </row>
  </sheetData>
  <sheetProtection algorithmName="SHA-512" hashValue="NCTedH5Gj7Z1A1GVgLhBprpvja28j1/yWuOsa6gcs5RPLJ+QM1O+NR1YcgUmo4zUef/lfgoY11VuULBfZB4eFw==" saltValue="t62luIShb5zQiy6ASHqmnw==" spinCount="100000" sheet="1" objects="1" scenarios="1"/>
  <mergeCells count="23">
    <mergeCell ref="J27:K35"/>
    <mergeCell ref="A29:A36"/>
    <mergeCell ref="B29:B36"/>
    <mergeCell ref="I29:I35"/>
    <mergeCell ref="A46:I49"/>
    <mergeCell ref="J38:K38"/>
    <mergeCell ref="J36:K36"/>
    <mergeCell ref="J37:K37"/>
    <mergeCell ref="J10:K24"/>
    <mergeCell ref="I11:I13"/>
    <mergeCell ref="I22:I24"/>
    <mergeCell ref="I25:I26"/>
    <mergeCell ref="J25:K25"/>
    <mergeCell ref="J26:K26"/>
    <mergeCell ref="A1:L1"/>
    <mergeCell ref="J9:K9"/>
    <mergeCell ref="A8:K8"/>
    <mergeCell ref="A6:I6"/>
    <mergeCell ref="I7:K7"/>
    <mergeCell ref="D5:F5"/>
    <mergeCell ref="B4:C4"/>
    <mergeCell ref="B3:F3"/>
    <mergeCell ref="G3:K3"/>
  </mergeCells>
  <pageMargins left="0.70866141732283472" right="0.70866141732283472" top="0.74803149606299213" bottom="0.74803149606299213" header="0.31496062992125984" footer="0.31496062992125984"/>
  <pageSetup paperSize="8" scale="4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7"/>
  <sheetViews>
    <sheetView zoomScaleNormal="100" workbookViewId="0">
      <selection activeCell="D32" sqref="A32:XFD32"/>
    </sheetView>
  </sheetViews>
  <sheetFormatPr defaultColWidth="9.140625" defaultRowHeight="12.75" x14ac:dyDescent="0.2"/>
  <cols>
    <col min="1" max="1" width="95.85546875" style="294" customWidth="1"/>
    <col min="2" max="2" width="70" style="294" customWidth="1"/>
    <col min="3" max="3" width="28.5703125" style="337" customWidth="1"/>
    <col min="4" max="4" width="25.7109375" style="294" customWidth="1"/>
    <col min="5" max="5" width="34" style="294" customWidth="1"/>
    <col min="6" max="6" width="17.85546875" style="294" customWidth="1"/>
    <col min="7" max="7" width="15.42578125" style="294" customWidth="1"/>
    <col min="8" max="8" width="13.7109375" style="294" customWidth="1"/>
    <col min="9" max="9" width="17.5703125" style="294" customWidth="1"/>
    <col min="10" max="10" width="9.140625" style="294"/>
    <col min="11" max="11" width="5.5703125" style="294" customWidth="1"/>
    <col min="12" max="16384" width="9.140625" style="294"/>
  </cols>
  <sheetData>
    <row r="1" spans="1:15" ht="26.25" customHeight="1" x14ac:dyDescent="0.2">
      <c r="A1" s="495" t="s">
        <v>327</v>
      </c>
      <c r="B1" s="496"/>
      <c r="C1" s="496"/>
      <c r="D1" s="496"/>
      <c r="E1" s="496"/>
      <c r="F1" s="496"/>
      <c r="G1" s="497"/>
      <c r="H1" s="497"/>
      <c r="I1" s="497"/>
      <c r="J1" s="497"/>
      <c r="K1" s="497"/>
    </row>
    <row r="2" spans="1:15" ht="14.25" x14ac:dyDescent="0.2">
      <c r="A2" s="295"/>
      <c r="B2" s="296"/>
      <c r="C2" s="297"/>
      <c r="D2" s="297"/>
      <c r="E2" s="297"/>
      <c r="F2" s="296"/>
      <c r="G2" s="296"/>
      <c r="H2" s="297"/>
      <c r="I2" s="297"/>
      <c r="J2" s="297"/>
      <c r="K2" s="297"/>
    </row>
    <row r="3" spans="1:15" s="40" customFormat="1" ht="22.5" customHeight="1" x14ac:dyDescent="0.2">
      <c r="A3" s="47" t="s">
        <v>302</v>
      </c>
      <c r="B3" s="428" t="s">
        <v>340</v>
      </c>
      <c r="C3" s="434"/>
      <c r="D3" s="434"/>
      <c r="E3" s="435"/>
      <c r="F3" s="435"/>
      <c r="G3" s="430"/>
      <c r="H3" s="431"/>
      <c r="I3" s="431"/>
      <c r="J3" s="431"/>
      <c r="K3" s="431"/>
    </row>
    <row r="4" spans="1:15" s="40" customFormat="1" ht="18.75" customHeight="1" x14ac:dyDescent="0.2">
      <c r="A4" s="427" t="s">
        <v>315</v>
      </c>
      <c r="B4" s="428" t="s">
        <v>341</v>
      </c>
      <c r="C4" s="434"/>
      <c r="D4" s="425"/>
      <c r="E4" s="425"/>
      <c r="F4" s="426"/>
      <c r="G4" s="34"/>
      <c r="H4" s="34"/>
      <c r="I4" s="34"/>
      <c r="J4" s="34"/>
      <c r="K4" s="34"/>
      <c r="L4" s="34"/>
      <c r="M4" s="34"/>
      <c r="N4" s="34"/>
      <c r="O4" s="34"/>
    </row>
    <row r="5" spans="1:15" s="34" customFormat="1" ht="21" customHeight="1" x14ac:dyDescent="0.25">
      <c r="A5" s="251" t="s">
        <v>342</v>
      </c>
      <c r="B5" s="253"/>
      <c r="C5" s="253"/>
      <c r="D5" s="438"/>
      <c r="E5" s="439"/>
      <c r="F5" s="439"/>
    </row>
    <row r="6" spans="1:15" s="34" customFormat="1" ht="21" customHeight="1" x14ac:dyDescent="0.25">
      <c r="A6" s="251"/>
      <c r="B6" s="253"/>
      <c r="C6" s="253"/>
      <c r="D6" s="419"/>
      <c r="E6" s="420"/>
      <c r="F6" s="420"/>
    </row>
    <row r="7" spans="1:15" ht="21.75" customHeight="1" x14ac:dyDescent="0.2">
      <c r="A7" s="299" t="s">
        <v>304</v>
      </c>
      <c r="B7" s="299"/>
      <c r="C7" s="299"/>
      <c r="D7" s="299"/>
      <c r="E7" s="299"/>
      <c r="F7" s="299"/>
      <c r="G7" s="299"/>
      <c r="H7" s="299"/>
      <c r="I7" s="299"/>
      <c r="J7" s="299"/>
      <c r="K7" s="300"/>
      <c r="L7" s="300"/>
      <c r="M7" s="300"/>
      <c r="N7" s="300"/>
      <c r="O7" s="300"/>
    </row>
    <row r="8" spans="1:15" ht="51" x14ac:dyDescent="0.2">
      <c r="A8" s="339" t="s">
        <v>345</v>
      </c>
      <c r="B8" s="340" t="s">
        <v>183</v>
      </c>
      <c r="C8" s="340" t="s">
        <v>214</v>
      </c>
      <c r="D8" s="341" t="s">
        <v>220</v>
      </c>
      <c r="E8" s="301"/>
      <c r="G8" s="300"/>
      <c r="H8" s="300"/>
      <c r="I8" s="300"/>
      <c r="J8" s="300"/>
      <c r="K8" s="300"/>
      <c r="L8" s="300"/>
    </row>
    <row r="9" spans="1:15" ht="43.5" customHeight="1" x14ac:dyDescent="0.2">
      <c r="A9" s="302" t="s">
        <v>343</v>
      </c>
      <c r="B9" s="303">
        <f>'2a Fase A'!J41</f>
        <v>1.6543000000000001</v>
      </c>
      <c r="C9" s="304">
        <v>0.7</v>
      </c>
      <c r="D9" s="305">
        <f>B9*C9</f>
        <v>1.15801</v>
      </c>
      <c r="E9" s="306"/>
      <c r="F9" s="300"/>
      <c r="G9" s="300"/>
      <c r="H9" s="300"/>
    </row>
    <row r="10" spans="1:15" ht="43.5" customHeight="1" x14ac:dyDescent="0.2">
      <c r="A10" s="302" t="s">
        <v>344</v>
      </c>
      <c r="B10" s="303">
        <f>'2b Fase B en C'!J41</f>
        <v>1.639</v>
      </c>
      <c r="C10" s="304">
        <v>0.3</v>
      </c>
      <c r="D10" s="305">
        <f>B10*C10</f>
        <v>0.49169999999999997</v>
      </c>
      <c r="E10" s="307"/>
      <c r="F10" s="300"/>
      <c r="G10" s="300"/>
      <c r="H10" s="300"/>
    </row>
    <row r="11" spans="1:15" ht="48.75" customHeight="1" x14ac:dyDescent="0.2">
      <c r="A11" s="308"/>
      <c r="C11" s="309"/>
      <c r="D11" s="338">
        <f>ROUND(D9+D10,4)</f>
        <v>1.6496999999999999</v>
      </c>
      <c r="E11" s="310" t="s">
        <v>258</v>
      </c>
      <c r="F11" s="300"/>
      <c r="G11" s="300"/>
      <c r="H11" s="300"/>
    </row>
    <row r="12" spans="1:15" ht="14.25" x14ac:dyDescent="0.2">
      <c r="A12" s="308"/>
      <c r="C12" s="309"/>
      <c r="D12" s="311"/>
      <c r="E12" s="311"/>
      <c r="F12" s="311"/>
      <c r="G12" s="300"/>
      <c r="H12" s="300"/>
    </row>
    <row r="13" spans="1:15" s="312" customFormat="1" x14ac:dyDescent="0.2"/>
    <row r="14" spans="1:15" x14ac:dyDescent="0.2">
      <c r="A14" s="300"/>
      <c r="B14" s="313" t="s">
        <v>198</v>
      </c>
      <c r="C14" s="498"/>
      <c r="D14" s="498"/>
      <c r="E14" s="498"/>
      <c r="F14" s="498"/>
      <c r="G14" s="498"/>
    </row>
    <row r="15" spans="1:15" ht="16.5" customHeight="1" x14ac:dyDescent="0.2">
      <c r="A15" s="314"/>
      <c r="B15" s="315" t="s">
        <v>346</v>
      </c>
      <c r="C15" s="315"/>
      <c r="D15" s="315"/>
      <c r="F15" s="316"/>
      <c r="G15" s="311"/>
    </row>
    <row r="16" spans="1:15" ht="18.75" customHeight="1" x14ac:dyDescent="0.2">
      <c r="B16" s="315" t="s">
        <v>347</v>
      </c>
      <c r="C16" s="317"/>
      <c r="D16" s="318"/>
      <c r="E16" s="309"/>
      <c r="F16" s="316"/>
      <c r="G16" s="311"/>
    </row>
    <row r="17" spans="1:8" ht="14.25" x14ac:dyDescent="0.2">
      <c r="B17" s="319"/>
      <c r="C17" s="320"/>
      <c r="D17" s="300"/>
      <c r="E17" s="314"/>
      <c r="F17" s="316"/>
      <c r="G17" s="311"/>
    </row>
    <row r="18" spans="1:8" ht="14.25" x14ac:dyDescent="0.2">
      <c r="B18" s="300"/>
      <c r="C18" s="320"/>
      <c r="D18" s="321"/>
      <c r="E18" s="314"/>
      <c r="F18" s="316"/>
      <c r="G18" s="311"/>
    </row>
    <row r="19" spans="1:8" ht="34.5" x14ac:dyDescent="0.2">
      <c r="B19" s="322" t="s">
        <v>201</v>
      </c>
      <c r="C19" s="301" t="s">
        <v>202</v>
      </c>
      <c r="F19" s="316"/>
    </row>
    <row r="20" spans="1:8" ht="21.75" customHeight="1" x14ac:dyDescent="0.2">
      <c r="A20" s="316"/>
      <c r="B20" s="322">
        <f>2.12-D11</f>
        <v>0.47030000000000016</v>
      </c>
      <c r="C20" s="342">
        <f>IF(C21&lt;0,"knock out",IF(C21&gt;=250,250,C21))</f>
        <v>250</v>
      </c>
      <c r="D20" s="323" t="s">
        <v>215</v>
      </c>
      <c r="E20" s="324"/>
      <c r="F20" s="316"/>
      <c r="G20" s="316"/>
      <c r="H20" s="316"/>
    </row>
    <row r="21" spans="1:8" s="325" customFormat="1" ht="20.25" hidden="1" customHeight="1" x14ac:dyDescent="0.2">
      <c r="B21" s="326"/>
      <c r="C21" s="343">
        <f>B20*1562.5</f>
        <v>734.84375000000023</v>
      </c>
      <c r="D21" s="327" t="s">
        <v>305</v>
      </c>
      <c r="E21" s="328"/>
      <c r="F21" s="329"/>
      <c r="G21" s="329"/>
      <c r="H21" s="329"/>
    </row>
    <row r="22" spans="1:8" s="325" customFormat="1" x14ac:dyDescent="0.2">
      <c r="B22" s="326"/>
      <c r="C22" s="326"/>
      <c r="D22" s="327"/>
      <c r="E22" s="328"/>
      <c r="F22" s="329"/>
      <c r="G22" s="329"/>
      <c r="H22" s="329"/>
    </row>
    <row r="23" spans="1:8" s="325" customFormat="1" ht="12" customHeight="1" x14ac:dyDescent="0.2">
      <c r="B23" s="326"/>
      <c r="C23" s="326"/>
      <c r="D23" s="327"/>
      <c r="E23" s="328"/>
      <c r="F23" s="329"/>
      <c r="G23" s="329"/>
      <c r="H23" s="329"/>
    </row>
    <row r="24" spans="1:8" s="325" customFormat="1" hidden="1" x14ac:dyDescent="0.2">
      <c r="B24" s="326"/>
      <c r="C24" s="326"/>
      <c r="D24" s="327"/>
      <c r="E24" s="328"/>
      <c r="F24" s="329"/>
      <c r="G24" s="329"/>
      <c r="H24" s="329"/>
    </row>
    <row r="25" spans="1:8" ht="18" x14ac:dyDescent="0.25">
      <c r="A25" s="298"/>
      <c r="B25" s="330"/>
      <c r="C25" s="330"/>
      <c r="D25" s="331"/>
      <c r="E25" s="331"/>
    </row>
    <row r="26" spans="1:8" ht="44.25" customHeight="1" x14ac:dyDescent="0.2">
      <c r="A26" s="499" t="s">
        <v>232</v>
      </c>
      <c r="B26" s="500"/>
      <c r="C26" s="501"/>
      <c r="D26" s="332"/>
      <c r="E26" s="332"/>
    </row>
    <row r="27" spans="1:8" x14ac:dyDescent="0.2">
      <c r="A27" s="489" t="s">
        <v>206</v>
      </c>
      <c r="B27" s="491"/>
      <c r="C27" s="492"/>
      <c r="D27" s="300"/>
    </row>
    <row r="28" spans="1:8" ht="60" customHeight="1" thickBot="1" x14ac:dyDescent="0.25">
      <c r="A28" s="490"/>
      <c r="B28" s="493"/>
      <c r="C28" s="494"/>
      <c r="D28" s="333"/>
    </row>
    <row r="29" spans="1:8" x14ac:dyDescent="0.2">
      <c r="A29" s="502" t="s">
        <v>208</v>
      </c>
      <c r="B29" s="503"/>
      <c r="C29" s="504"/>
    </row>
    <row r="30" spans="1:8" ht="48.75" customHeight="1" thickBot="1" x14ac:dyDescent="0.25">
      <c r="A30" s="490"/>
      <c r="B30" s="493"/>
      <c r="C30" s="494"/>
    </row>
    <row r="31" spans="1:8" x14ac:dyDescent="0.2">
      <c r="A31" s="502" t="s">
        <v>210</v>
      </c>
      <c r="B31" s="503"/>
      <c r="C31" s="504"/>
    </row>
    <row r="32" spans="1:8" s="334" customFormat="1" ht="55.5" customHeight="1" thickBot="1" x14ac:dyDescent="0.25">
      <c r="A32" s="490"/>
      <c r="B32" s="493"/>
      <c r="C32" s="494"/>
      <c r="D32" s="294"/>
      <c r="E32" s="294"/>
    </row>
    <row r="33" spans="1:5" s="334" customFormat="1" ht="108" customHeight="1" thickBot="1" x14ac:dyDescent="0.25">
      <c r="A33" s="335" t="s">
        <v>212</v>
      </c>
      <c r="B33" s="505"/>
      <c r="C33" s="506"/>
      <c r="D33" s="294"/>
      <c r="E33" s="294"/>
    </row>
    <row r="34" spans="1:5" s="334" customFormat="1" x14ac:dyDescent="0.2">
      <c r="C34" s="336"/>
    </row>
    <row r="35" spans="1:5" s="334" customFormat="1" x14ac:dyDescent="0.2">
      <c r="C35" s="336"/>
    </row>
    <row r="36" spans="1:5" s="334" customFormat="1" x14ac:dyDescent="0.2">
      <c r="C36" s="336"/>
    </row>
    <row r="37" spans="1:5" s="334" customFormat="1" x14ac:dyDescent="0.2">
      <c r="C37" s="336"/>
    </row>
    <row r="38" spans="1:5" s="334" customFormat="1" x14ac:dyDescent="0.2">
      <c r="C38" s="336"/>
    </row>
    <row r="39" spans="1:5" s="334" customFormat="1" x14ac:dyDescent="0.2">
      <c r="C39" s="336"/>
    </row>
    <row r="40" spans="1:5" s="334" customFormat="1" x14ac:dyDescent="0.2">
      <c r="C40" s="336"/>
    </row>
    <row r="41" spans="1:5" s="334" customFormat="1" x14ac:dyDescent="0.2">
      <c r="C41" s="336"/>
    </row>
    <row r="42" spans="1:5" s="334" customFormat="1" x14ac:dyDescent="0.2">
      <c r="C42" s="336"/>
    </row>
    <row r="43" spans="1:5" s="334" customFormat="1" x14ac:dyDescent="0.2">
      <c r="C43" s="336"/>
    </row>
    <row r="44" spans="1:5" s="334" customFormat="1" x14ac:dyDescent="0.2">
      <c r="C44" s="336"/>
    </row>
    <row r="45" spans="1:5" s="334" customFormat="1" x14ac:dyDescent="0.2">
      <c r="C45" s="336"/>
    </row>
    <row r="46" spans="1:5" x14ac:dyDescent="0.2">
      <c r="A46" s="334"/>
      <c r="B46" s="334"/>
      <c r="C46" s="336"/>
      <c r="D46" s="334"/>
      <c r="E46" s="334"/>
    </row>
    <row r="47" spans="1:5" x14ac:dyDescent="0.2">
      <c r="A47" s="334"/>
      <c r="B47" s="334"/>
      <c r="C47" s="336"/>
      <c r="D47" s="334"/>
      <c r="E47" s="334"/>
    </row>
  </sheetData>
  <sheetProtection algorithmName="SHA-512" hashValue="ZJCXYe5SzKGwERN/4c2iK4HkjXJ41otZAulS0Fnp2/TZIhRWTlWdnIfYHZmCahSugjZDvGgMPKxIChBKWhW1jA==" saltValue="hx57OlC8Tkf1dGIii0KcYg==" spinCount="100000" sheet="1" objects="1" scenarios="1"/>
  <mergeCells count="14">
    <mergeCell ref="A29:A30"/>
    <mergeCell ref="B29:C30"/>
    <mergeCell ref="A31:A32"/>
    <mergeCell ref="B31:C32"/>
    <mergeCell ref="B33:C33"/>
    <mergeCell ref="A27:A28"/>
    <mergeCell ref="B27:C28"/>
    <mergeCell ref="A1:K1"/>
    <mergeCell ref="G3:K3"/>
    <mergeCell ref="C14:G14"/>
    <mergeCell ref="A26:C26"/>
    <mergeCell ref="B3:F3"/>
    <mergeCell ref="B4:C4"/>
    <mergeCell ref="D5:F5"/>
  </mergeCells>
  <pageMargins left="0.70866141732283472" right="0.70866141732283472" top="0.74803149606299213" bottom="0.74803149606299213" header="0.31496062992125984" footer="0.31496062992125984"/>
  <pageSetup paperSize="8" scale="5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1"/>
  <sheetViews>
    <sheetView zoomScaleNormal="100" workbookViewId="0">
      <selection activeCell="D87" sqref="D87"/>
    </sheetView>
  </sheetViews>
  <sheetFormatPr defaultColWidth="9.140625" defaultRowHeight="12.75" x14ac:dyDescent="0.2"/>
  <cols>
    <col min="1" max="1" width="31.5703125" style="34" customWidth="1"/>
    <col min="2" max="2" width="34.7109375" style="34" customWidth="1"/>
    <col min="3" max="3" width="37.5703125" style="34" customWidth="1"/>
    <col min="4" max="4" width="13.28515625" style="34" customWidth="1"/>
    <col min="5" max="5" width="14.28515625" style="34" customWidth="1"/>
    <col min="6" max="6" width="19.28515625" style="34" bestFit="1" customWidth="1"/>
    <col min="7" max="7" width="11.5703125" style="34" customWidth="1"/>
    <col min="8" max="8" width="12.140625" style="34" customWidth="1"/>
    <col min="9" max="9" width="14.7109375" style="34" bestFit="1" customWidth="1"/>
    <col min="10" max="10" width="11" style="34" bestFit="1" customWidth="1"/>
    <col min="11" max="11" width="19.28515625" style="34" bestFit="1" customWidth="1"/>
    <col min="12" max="12" width="11.5703125" style="34" customWidth="1"/>
    <col min="13" max="13" width="27" style="34" customWidth="1"/>
    <col min="14" max="14" width="6.85546875" style="34" customWidth="1"/>
    <col min="15" max="15" width="11.7109375" style="34" customWidth="1"/>
    <col min="16" max="16" width="22.140625" style="34" customWidth="1"/>
    <col min="17" max="17" width="21.28515625" style="34" customWidth="1"/>
    <col min="18" max="16384" width="9.140625" style="34"/>
  </cols>
  <sheetData>
    <row r="1" spans="1:20" ht="18" x14ac:dyDescent="0.2">
      <c r="A1" s="436" t="s">
        <v>328</v>
      </c>
      <c r="B1" s="437"/>
      <c r="C1" s="437"/>
      <c r="D1" s="437"/>
      <c r="E1" s="437"/>
      <c r="F1" s="437"/>
      <c r="G1" s="435"/>
      <c r="H1" s="435"/>
      <c r="I1" s="435"/>
      <c r="J1" s="435"/>
      <c r="K1" s="435"/>
    </row>
    <row r="2" spans="1:20" ht="14.25" x14ac:dyDescent="0.2">
      <c r="A2" s="1"/>
      <c r="B2" s="53"/>
      <c r="C2" s="53"/>
      <c r="D2" s="53"/>
      <c r="E2" s="53"/>
      <c r="F2" s="53"/>
      <c r="G2" s="53"/>
    </row>
    <row r="3" spans="1:20" s="40" customFormat="1" ht="22.5" customHeight="1" x14ac:dyDescent="0.2">
      <c r="A3" s="47" t="s">
        <v>302</v>
      </c>
      <c r="B3" s="428" t="s">
        <v>340</v>
      </c>
      <c r="C3" s="434"/>
      <c r="D3" s="434"/>
      <c r="E3" s="435"/>
      <c r="F3" s="435"/>
      <c r="G3" s="430"/>
      <c r="H3" s="431"/>
      <c r="I3" s="431"/>
      <c r="J3" s="431"/>
      <c r="K3" s="431"/>
    </row>
    <row r="4" spans="1:20" s="40" customFormat="1" ht="18.75" customHeight="1" x14ac:dyDescent="0.2">
      <c r="A4" s="427" t="s">
        <v>315</v>
      </c>
      <c r="B4" s="428" t="s">
        <v>341</v>
      </c>
      <c r="C4" s="434"/>
      <c r="D4" s="425"/>
      <c r="E4" s="425"/>
      <c r="F4" s="426"/>
      <c r="G4" s="34"/>
      <c r="H4" s="34"/>
      <c r="I4" s="34"/>
      <c r="J4" s="34"/>
      <c r="K4" s="34"/>
      <c r="L4" s="34"/>
      <c r="M4" s="34"/>
      <c r="N4" s="34"/>
      <c r="O4" s="34"/>
    </row>
    <row r="5" spans="1:20" s="40" customFormat="1" ht="15" x14ac:dyDescent="0.2">
      <c r="A5" s="48"/>
      <c r="B5" s="347"/>
      <c r="C5" s="348"/>
      <c r="D5" s="374"/>
      <c r="E5" s="374"/>
      <c r="F5" s="374"/>
      <c r="G5" s="374"/>
      <c r="H5" s="374"/>
      <c r="I5" s="374"/>
      <c r="J5" s="34"/>
      <c r="K5" s="34"/>
      <c r="L5" s="34"/>
      <c r="M5" s="34"/>
      <c r="N5" s="34"/>
      <c r="O5" s="34"/>
    </row>
    <row r="6" spans="1:20" s="40" customFormat="1" ht="30" customHeight="1" x14ac:dyDescent="0.2">
      <c r="A6" s="513" t="s">
        <v>291</v>
      </c>
      <c r="B6" s="513"/>
      <c r="C6" s="513"/>
      <c r="D6" s="513"/>
      <c r="E6" s="513"/>
      <c r="F6" s="513"/>
      <c r="G6" s="513"/>
      <c r="H6" s="513"/>
      <c r="I6" s="513"/>
      <c r="J6" s="34"/>
      <c r="K6" s="34"/>
      <c r="L6" s="34"/>
      <c r="M6" s="34"/>
      <c r="N6" s="34"/>
      <c r="O6" s="34"/>
    </row>
    <row r="7" spans="1:20" ht="26.25" customHeight="1" x14ac:dyDescent="0.2">
      <c r="A7" s="349"/>
      <c r="B7" s="349"/>
      <c r="C7" s="349"/>
      <c r="D7" s="349"/>
      <c r="E7" s="349"/>
      <c r="F7" s="349"/>
      <c r="G7" s="349"/>
      <c r="H7" s="349"/>
      <c r="I7" s="349"/>
      <c r="O7" s="371"/>
      <c r="P7" s="345"/>
      <c r="Q7" s="345"/>
      <c r="R7" s="345"/>
      <c r="S7" s="345"/>
      <c r="T7" s="345"/>
    </row>
    <row r="8" spans="1:20" s="297" customFormat="1" ht="39" customHeight="1" x14ac:dyDescent="0.2">
      <c r="A8" s="515" t="s">
        <v>278</v>
      </c>
      <c r="B8" s="516"/>
      <c r="C8" s="516"/>
      <c r="D8" s="516"/>
      <c r="E8" s="516"/>
      <c r="F8" s="516"/>
      <c r="G8" s="516"/>
      <c r="H8" s="516"/>
      <c r="I8" s="516"/>
      <c r="J8" s="516"/>
      <c r="K8" s="516"/>
      <c r="L8" s="516"/>
      <c r="M8" s="516"/>
      <c r="O8" s="405"/>
      <c r="P8" s="406"/>
      <c r="Q8" s="406"/>
      <c r="R8" s="406"/>
    </row>
    <row r="9" spans="1:20" s="297" customFormat="1" x14ac:dyDescent="0.2">
      <c r="A9" s="517" t="s">
        <v>266</v>
      </c>
      <c r="B9" s="518"/>
      <c r="C9" s="398"/>
      <c r="D9" s="398"/>
      <c r="E9" s="398"/>
      <c r="F9" s="398"/>
      <c r="G9" s="398"/>
      <c r="H9" s="398"/>
      <c r="I9" s="398"/>
      <c r="J9" s="398"/>
      <c r="K9" s="398"/>
      <c r="L9" s="398"/>
      <c r="M9" s="398"/>
      <c r="O9" s="407"/>
      <c r="P9" s="406"/>
      <c r="Q9" s="406"/>
      <c r="R9" s="406"/>
    </row>
    <row r="10" spans="1:20" ht="32.25" customHeight="1" x14ac:dyDescent="0.2">
      <c r="A10" s="399"/>
      <c r="B10" s="400"/>
      <c r="C10" s="400"/>
      <c r="D10" s="512" t="s">
        <v>281</v>
      </c>
      <c r="E10" s="512"/>
      <c r="F10" s="512"/>
      <c r="G10" s="512"/>
      <c r="H10" s="512"/>
      <c r="I10" s="519" t="s">
        <v>282</v>
      </c>
      <c r="J10" s="519"/>
      <c r="K10" s="519"/>
      <c r="L10" s="519"/>
      <c r="M10" s="520"/>
      <c r="O10" s="373"/>
      <c r="P10" s="375"/>
      <c r="Q10" s="375"/>
      <c r="R10" s="375"/>
      <c r="S10" s="375"/>
    </row>
    <row r="11" spans="1:20" ht="42" customHeight="1" x14ac:dyDescent="0.2">
      <c r="A11" s="376" t="s">
        <v>12</v>
      </c>
      <c r="B11" s="376" t="s">
        <v>216</v>
      </c>
      <c r="C11" s="376"/>
      <c r="D11" s="377" t="s">
        <v>14</v>
      </c>
      <c r="E11" s="377"/>
      <c r="F11" s="377" t="s">
        <v>15</v>
      </c>
      <c r="G11" s="377" t="s">
        <v>16</v>
      </c>
      <c r="H11" s="377" t="s">
        <v>17</v>
      </c>
      <c r="I11" s="379" t="s">
        <v>14</v>
      </c>
      <c r="J11" s="379"/>
      <c r="K11" s="379" t="s">
        <v>15</v>
      </c>
      <c r="L11" s="379" t="s">
        <v>16</v>
      </c>
      <c r="M11" s="379" t="s">
        <v>17</v>
      </c>
    </row>
    <row r="12" spans="1:20" ht="25.5" x14ac:dyDescent="0.2">
      <c r="A12" s="14" t="s">
        <v>19</v>
      </c>
      <c r="B12" s="15" t="s">
        <v>20</v>
      </c>
      <c r="C12" s="346"/>
      <c r="D12" s="350">
        <f>'2a Fase A'!D10</f>
        <v>1</v>
      </c>
      <c r="E12" s="351">
        <v>100</v>
      </c>
      <c r="F12" s="352" t="s">
        <v>21</v>
      </c>
      <c r="G12" s="351">
        <v>100</v>
      </c>
      <c r="H12" s="351">
        <v>100</v>
      </c>
      <c r="I12" s="380">
        <f>'2b Fase B en C'!D10</f>
        <v>1</v>
      </c>
      <c r="J12" s="381">
        <v>100</v>
      </c>
      <c r="K12" s="382" t="s">
        <v>21</v>
      </c>
      <c r="L12" s="381">
        <v>100</v>
      </c>
      <c r="M12" s="381">
        <v>100</v>
      </c>
      <c r="O12" s="366"/>
    </row>
    <row r="13" spans="1:20" ht="51" x14ac:dyDescent="0.2">
      <c r="A13" s="14" t="s">
        <v>35</v>
      </c>
      <c r="B13" s="15" t="s">
        <v>36</v>
      </c>
      <c r="C13" s="353" t="s">
        <v>236</v>
      </c>
      <c r="D13" s="350">
        <f>'2a Fase A'!D16</f>
        <v>0</v>
      </c>
      <c r="E13" s="351">
        <f>H12</f>
        <v>100</v>
      </c>
      <c r="F13" s="352" t="s">
        <v>242</v>
      </c>
      <c r="G13" s="351">
        <f>D13*E13</f>
        <v>0</v>
      </c>
      <c r="H13" s="354"/>
      <c r="I13" s="383"/>
      <c r="J13" s="383"/>
      <c r="K13" s="383"/>
      <c r="L13" s="383"/>
      <c r="M13" s="384"/>
      <c r="N13" s="287"/>
      <c r="O13" s="371"/>
      <c r="P13" s="378"/>
      <c r="Q13" s="378"/>
      <c r="R13" s="378"/>
    </row>
    <row r="14" spans="1:20" x14ac:dyDescent="0.2">
      <c r="A14" s="346"/>
      <c r="B14" s="346"/>
      <c r="C14" s="355" t="s">
        <v>335</v>
      </c>
      <c r="D14" s="350">
        <v>0.08</v>
      </c>
      <c r="E14" s="356">
        <f>H12</f>
        <v>100</v>
      </c>
      <c r="F14" s="357" t="s">
        <v>242</v>
      </c>
      <c r="G14" s="356">
        <f>D14*E14</f>
        <v>8</v>
      </c>
      <c r="H14" s="356"/>
      <c r="I14" s="380">
        <v>0.08</v>
      </c>
      <c r="J14" s="385">
        <f>M12</f>
        <v>100</v>
      </c>
      <c r="K14" s="386" t="s">
        <v>242</v>
      </c>
      <c r="L14" s="385">
        <f>I14*J14</f>
        <v>8</v>
      </c>
      <c r="M14" s="385"/>
      <c r="N14" s="403"/>
    </row>
    <row r="15" spans="1:20" x14ac:dyDescent="0.2">
      <c r="A15" s="346"/>
      <c r="B15" s="52"/>
      <c r="C15" s="355" t="s">
        <v>223</v>
      </c>
      <c r="D15" s="361">
        <f>'2a Fase A'!D18</f>
        <v>2E-3</v>
      </c>
      <c r="E15" s="356">
        <f>H12</f>
        <v>100</v>
      </c>
      <c r="F15" s="357" t="s">
        <v>242</v>
      </c>
      <c r="G15" s="356">
        <f>D15*E15</f>
        <v>0.2</v>
      </c>
      <c r="H15" s="356"/>
      <c r="I15" s="383"/>
      <c r="J15" s="383"/>
      <c r="K15" s="383"/>
      <c r="L15" s="383"/>
      <c r="M15" s="385"/>
    </row>
    <row r="16" spans="1:20" ht="23.25" customHeight="1" x14ac:dyDescent="0.2">
      <c r="A16" s="346"/>
      <c r="B16" s="346"/>
      <c r="C16" s="13" t="s">
        <v>30</v>
      </c>
      <c r="D16" s="358">
        <f>SUM(D13:D15)</f>
        <v>8.2000000000000003E-2</v>
      </c>
      <c r="E16" s="359">
        <f>H12</f>
        <v>100</v>
      </c>
      <c r="F16" s="360" t="s">
        <v>242</v>
      </c>
      <c r="G16" s="359">
        <f>SUM(G13:G15)</f>
        <v>8.1999999999999993</v>
      </c>
      <c r="H16" s="359">
        <f>H12+G16</f>
        <v>108.2</v>
      </c>
      <c r="I16" s="391">
        <f>SUM(I13:I15)</f>
        <v>0.08</v>
      </c>
      <c r="J16" s="387">
        <f>M12</f>
        <v>100</v>
      </c>
      <c r="K16" s="388" t="s">
        <v>242</v>
      </c>
      <c r="L16" s="387">
        <f>SUM(L13:L15)</f>
        <v>8</v>
      </c>
      <c r="M16" s="387">
        <f>M12+L16</f>
        <v>108</v>
      </c>
    </row>
    <row r="17" spans="1:13" ht="25.5" x14ac:dyDescent="0.2">
      <c r="A17" s="346"/>
      <c r="B17" s="15" t="s">
        <v>39</v>
      </c>
      <c r="C17" s="355" t="s">
        <v>40</v>
      </c>
      <c r="D17" s="361">
        <f>'2a Fase A'!D21</f>
        <v>1E-3</v>
      </c>
      <c r="E17" s="356">
        <f>H12</f>
        <v>100</v>
      </c>
      <c r="F17" s="357" t="s">
        <v>242</v>
      </c>
      <c r="G17" s="356">
        <f t="shared" ref="G17:G23" si="0">D17*E17</f>
        <v>0.1</v>
      </c>
      <c r="H17" s="356"/>
      <c r="I17" s="392">
        <f>'2b Fase B en C'!D21</f>
        <v>1E-3</v>
      </c>
      <c r="J17" s="385">
        <f>M12</f>
        <v>100</v>
      </c>
      <c r="K17" s="386" t="s">
        <v>242</v>
      </c>
      <c r="L17" s="385">
        <f t="shared" ref="L17:L23" si="1">I17*J17</f>
        <v>0.1</v>
      </c>
      <c r="M17" s="385"/>
    </row>
    <row r="18" spans="1:13" x14ac:dyDescent="0.2">
      <c r="A18" s="346"/>
      <c r="B18" s="24"/>
      <c r="C18" s="355" t="s">
        <v>41</v>
      </c>
      <c r="D18" s="350">
        <f>'2a Fase A'!D22</f>
        <v>8.14E-2</v>
      </c>
      <c r="E18" s="356">
        <f>H12</f>
        <v>100</v>
      </c>
      <c r="F18" s="357" t="s">
        <v>242</v>
      </c>
      <c r="G18" s="356">
        <f t="shared" si="0"/>
        <v>8.14</v>
      </c>
      <c r="H18" s="356"/>
      <c r="I18" s="380">
        <f>'2b Fase B en C'!D22</f>
        <v>8.14E-2</v>
      </c>
      <c r="J18" s="385">
        <f>M12</f>
        <v>100</v>
      </c>
      <c r="K18" s="386" t="s">
        <v>242</v>
      </c>
      <c r="L18" s="385">
        <f t="shared" si="1"/>
        <v>8.14</v>
      </c>
      <c r="M18" s="385"/>
    </row>
    <row r="19" spans="1:13" x14ac:dyDescent="0.2">
      <c r="A19" s="346"/>
      <c r="B19" s="46"/>
      <c r="C19" s="355" t="s">
        <v>225</v>
      </c>
      <c r="D19" s="350">
        <f>'2a Fase A'!D23</f>
        <v>6.5100000000000005E-2</v>
      </c>
      <c r="E19" s="356">
        <f>H12</f>
        <v>100</v>
      </c>
      <c r="F19" s="357" t="s">
        <v>242</v>
      </c>
      <c r="G19" s="356">
        <f t="shared" si="0"/>
        <v>6.5100000000000007</v>
      </c>
      <c r="H19" s="356"/>
      <c r="I19" s="380">
        <f>'2b Fase B en C'!D23</f>
        <v>6.5100000000000005E-2</v>
      </c>
      <c r="J19" s="385">
        <f>M12</f>
        <v>100</v>
      </c>
      <c r="K19" s="386" t="s">
        <v>242</v>
      </c>
      <c r="L19" s="385">
        <f t="shared" si="1"/>
        <v>6.5100000000000007</v>
      </c>
      <c r="M19" s="385"/>
    </row>
    <row r="20" spans="1:13" x14ac:dyDescent="0.2">
      <c r="A20" s="346"/>
      <c r="B20" s="24"/>
      <c r="C20" s="355" t="s">
        <v>44</v>
      </c>
      <c r="D20" s="350">
        <f>'2a Fase A'!D24</f>
        <v>7.7399999999999997E-2</v>
      </c>
      <c r="E20" s="356">
        <f>H12</f>
        <v>100</v>
      </c>
      <c r="F20" s="357" t="s">
        <v>242</v>
      </c>
      <c r="G20" s="356">
        <f t="shared" si="0"/>
        <v>7.7399999999999993</v>
      </c>
      <c r="H20" s="356"/>
      <c r="I20" s="380">
        <f>'2b Fase B en C'!D24</f>
        <v>7.7399999999999997E-2</v>
      </c>
      <c r="J20" s="385">
        <f>M12</f>
        <v>100</v>
      </c>
      <c r="K20" s="386" t="s">
        <v>242</v>
      </c>
      <c r="L20" s="385">
        <f t="shared" si="1"/>
        <v>7.7399999999999993</v>
      </c>
      <c r="M20" s="385"/>
    </row>
    <row r="21" spans="1:13" x14ac:dyDescent="0.2">
      <c r="A21" s="346"/>
      <c r="B21" s="24"/>
      <c r="C21" s="355" t="s">
        <v>267</v>
      </c>
      <c r="D21" s="350">
        <f>'2a Fase A'!D25</f>
        <v>0</v>
      </c>
      <c r="E21" s="356">
        <f>H12</f>
        <v>100</v>
      </c>
      <c r="F21" s="357" t="s">
        <v>242</v>
      </c>
      <c r="G21" s="356">
        <f t="shared" si="0"/>
        <v>0</v>
      </c>
      <c r="H21" s="356"/>
      <c r="I21" s="380">
        <f>'2b Fase B en C'!D25</f>
        <v>0</v>
      </c>
      <c r="J21" s="385">
        <f>M12</f>
        <v>100</v>
      </c>
      <c r="K21" s="386" t="s">
        <v>242</v>
      </c>
      <c r="L21" s="385">
        <f t="shared" si="1"/>
        <v>0</v>
      </c>
      <c r="M21" s="385"/>
    </row>
    <row r="22" spans="1:13" x14ac:dyDescent="0.2">
      <c r="A22" s="346"/>
      <c r="B22" s="24"/>
      <c r="C22" s="355" t="s">
        <v>268</v>
      </c>
      <c r="D22" s="350">
        <f>'2a Fase A'!D26</f>
        <v>0</v>
      </c>
      <c r="E22" s="356">
        <f>H12</f>
        <v>100</v>
      </c>
      <c r="F22" s="357" t="s">
        <v>242</v>
      </c>
      <c r="G22" s="356">
        <f t="shared" si="0"/>
        <v>0</v>
      </c>
      <c r="H22" s="356"/>
      <c r="I22" s="380">
        <f>'2b Fase B en C'!D26</f>
        <v>0</v>
      </c>
      <c r="J22" s="385">
        <f>M12</f>
        <v>100</v>
      </c>
      <c r="K22" s="386" t="s">
        <v>242</v>
      </c>
      <c r="L22" s="385">
        <f t="shared" si="1"/>
        <v>0</v>
      </c>
      <c r="M22" s="385"/>
    </row>
    <row r="23" spans="1:13" x14ac:dyDescent="0.2">
      <c r="A23" s="346"/>
      <c r="B23" s="24"/>
      <c r="C23" s="355" t="s">
        <v>269</v>
      </c>
      <c r="D23" s="350">
        <f>'2a Fase A'!D27</f>
        <v>0</v>
      </c>
      <c r="E23" s="356">
        <f>H12</f>
        <v>100</v>
      </c>
      <c r="F23" s="357" t="s">
        <v>242</v>
      </c>
      <c r="G23" s="356">
        <f t="shared" si="0"/>
        <v>0</v>
      </c>
      <c r="H23" s="356"/>
      <c r="I23" s="380">
        <f>'2b Fase B en C'!D27</f>
        <v>0</v>
      </c>
      <c r="J23" s="385">
        <f>M12</f>
        <v>100</v>
      </c>
      <c r="K23" s="386" t="s">
        <v>242</v>
      </c>
      <c r="L23" s="385">
        <f t="shared" si="1"/>
        <v>0</v>
      </c>
      <c r="M23" s="385"/>
    </row>
    <row r="24" spans="1:13" ht="22.5" customHeight="1" x14ac:dyDescent="0.2">
      <c r="A24" s="346"/>
      <c r="B24" s="346"/>
      <c r="C24" s="13" t="s">
        <v>30</v>
      </c>
      <c r="D24" s="358">
        <f>SUM(D17:D23)</f>
        <v>0.22490000000000002</v>
      </c>
      <c r="E24" s="359">
        <f>H12</f>
        <v>100</v>
      </c>
      <c r="F24" s="360" t="s">
        <v>242</v>
      </c>
      <c r="G24" s="359">
        <f>SUM(G17:G23)</f>
        <v>22.49</v>
      </c>
      <c r="H24" s="359">
        <f>H16+G24</f>
        <v>130.69</v>
      </c>
      <c r="I24" s="391">
        <f>SUM(I17:I23)</f>
        <v>0.22490000000000002</v>
      </c>
      <c r="J24" s="387">
        <f>M12</f>
        <v>100</v>
      </c>
      <c r="K24" s="388" t="s">
        <v>242</v>
      </c>
      <c r="L24" s="387">
        <f>SUM(L17:L23)</f>
        <v>22.49</v>
      </c>
      <c r="M24" s="387">
        <f>M16+L24</f>
        <v>130.49</v>
      </c>
    </row>
    <row r="25" spans="1:13" s="413" customFormat="1" ht="27.75" customHeight="1" x14ac:dyDescent="0.2">
      <c r="A25" s="13" t="s">
        <v>213</v>
      </c>
      <c r="B25" s="414" t="s">
        <v>331</v>
      </c>
      <c r="C25" s="13"/>
      <c r="D25" s="369">
        <v>2E-3</v>
      </c>
      <c r="E25" s="354">
        <f>H24</f>
        <v>130.69</v>
      </c>
      <c r="F25" s="357" t="s">
        <v>332</v>
      </c>
      <c r="G25" s="354">
        <f>E25*D25</f>
        <v>0.26138</v>
      </c>
      <c r="H25" s="354">
        <f>H24+G25</f>
        <v>130.95138</v>
      </c>
      <c r="I25" s="391">
        <v>2E-3</v>
      </c>
      <c r="J25" s="384">
        <f>M24</f>
        <v>130.49</v>
      </c>
      <c r="K25" s="395" t="s">
        <v>332</v>
      </c>
      <c r="L25" s="384">
        <f>J25*I25</f>
        <v>0.26098000000000005</v>
      </c>
      <c r="M25" s="384">
        <f>M24+L25</f>
        <v>130.75098</v>
      </c>
    </row>
    <row r="26" spans="1:13" ht="38.25" customHeight="1" x14ac:dyDescent="0.2">
      <c r="A26" s="246"/>
      <c r="B26" s="247"/>
      <c r="C26" s="246" t="s">
        <v>270</v>
      </c>
      <c r="D26" s="362"/>
      <c r="E26" s="363"/>
      <c r="F26" s="364"/>
      <c r="G26" s="363"/>
      <c r="H26" s="363">
        <f>ROUND(H25/100,4)</f>
        <v>1.3095000000000001</v>
      </c>
      <c r="I26" s="393"/>
      <c r="J26" s="389"/>
      <c r="K26" s="390"/>
      <c r="L26" s="389"/>
      <c r="M26" s="389">
        <f>ROUND(M25/100,4)</f>
        <v>1.3075000000000001</v>
      </c>
    </row>
    <row r="27" spans="1:13" s="366" customFormat="1" x14ac:dyDescent="0.2">
      <c r="A27" s="366" t="s">
        <v>280</v>
      </c>
    </row>
    <row r="28" spans="1:13" x14ac:dyDescent="0.2">
      <c r="F28" s="34" t="s">
        <v>348</v>
      </c>
      <c r="G28" s="287">
        <v>0.7</v>
      </c>
      <c r="H28" s="365">
        <f>H26</f>
        <v>1.3095000000000001</v>
      </c>
    </row>
    <row r="29" spans="1:13" x14ac:dyDescent="0.2">
      <c r="F29" s="34" t="s">
        <v>349</v>
      </c>
      <c r="G29" s="287">
        <v>0.3</v>
      </c>
      <c r="H29" s="365">
        <f>M26</f>
        <v>1.3075000000000001</v>
      </c>
    </row>
    <row r="31" spans="1:13" ht="42" customHeight="1" x14ac:dyDescent="0.2">
      <c r="C31" s="399" t="s">
        <v>293</v>
      </c>
      <c r="D31" s="401">
        <f>SUMPRODUCT(G28:G29,H28:H29)/SUM(G28:G29)</f>
        <v>1.3089</v>
      </c>
      <c r="F31" s="366"/>
      <c r="G31" s="366"/>
      <c r="H31" s="366"/>
      <c r="I31" s="366"/>
      <c r="J31" s="366"/>
      <c r="K31" s="366"/>
      <c r="L31" s="366"/>
      <c r="M31" s="366"/>
    </row>
    <row r="32" spans="1:13" ht="45.75" customHeight="1" x14ac:dyDescent="0.2">
      <c r="C32" s="507" t="s">
        <v>337</v>
      </c>
      <c r="D32" s="508"/>
      <c r="E32" s="509"/>
      <c r="F32" s="510"/>
      <c r="G32" s="511"/>
      <c r="H32" s="511"/>
      <c r="I32" s="511"/>
      <c r="J32" s="511"/>
      <c r="K32" s="511"/>
      <c r="L32" s="511"/>
      <c r="M32" s="378"/>
    </row>
    <row r="35" spans="1:22" ht="32.25" customHeight="1" x14ac:dyDescent="0.2">
      <c r="A35" s="515" t="s">
        <v>279</v>
      </c>
      <c r="B35" s="516"/>
      <c r="C35" s="516"/>
      <c r="D35" s="516"/>
      <c r="E35" s="516"/>
      <c r="F35" s="516"/>
      <c r="G35" s="516"/>
      <c r="H35" s="516"/>
      <c r="I35" s="516"/>
      <c r="J35" s="516"/>
      <c r="K35" s="516"/>
      <c r="L35" s="516"/>
      <c r="M35" s="516"/>
    </row>
    <row r="36" spans="1:22" ht="32.25" customHeight="1" x14ac:dyDescent="0.2">
      <c r="A36" s="399"/>
      <c r="B36" s="400"/>
      <c r="C36" s="400"/>
      <c r="D36" s="512" t="s">
        <v>281</v>
      </c>
      <c r="E36" s="512"/>
      <c r="F36" s="512"/>
      <c r="G36" s="512"/>
      <c r="H36" s="512"/>
      <c r="I36" s="519" t="s">
        <v>282</v>
      </c>
      <c r="J36" s="519"/>
      <c r="K36" s="519"/>
      <c r="L36" s="519"/>
      <c r="M36" s="520"/>
    </row>
    <row r="37" spans="1:22" ht="42" customHeight="1" x14ac:dyDescent="0.2">
      <c r="A37" s="376" t="s">
        <v>12</v>
      </c>
      <c r="B37" s="376" t="s">
        <v>216</v>
      </c>
      <c r="C37" s="376"/>
      <c r="D37" s="377" t="s">
        <v>14</v>
      </c>
      <c r="E37" s="377"/>
      <c r="F37" s="377" t="s">
        <v>15</v>
      </c>
      <c r="G37" s="377" t="s">
        <v>16</v>
      </c>
      <c r="H37" s="377" t="s">
        <v>17</v>
      </c>
      <c r="I37" s="379" t="s">
        <v>14</v>
      </c>
      <c r="J37" s="379"/>
      <c r="K37" s="379" t="s">
        <v>15</v>
      </c>
      <c r="L37" s="379" t="s">
        <v>16</v>
      </c>
      <c r="M37" s="379" t="s">
        <v>17</v>
      </c>
    </row>
    <row r="38" spans="1:22" ht="25.5" x14ac:dyDescent="0.2">
      <c r="A38" s="14" t="s">
        <v>19</v>
      </c>
      <c r="B38" s="15" t="s">
        <v>20</v>
      </c>
      <c r="C38" s="346"/>
      <c r="D38" s="350">
        <f>'2a Fase A'!D10</f>
        <v>1</v>
      </c>
      <c r="E38" s="351">
        <v>100</v>
      </c>
      <c r="F38" s="352" t="s">
        <v>21</v>
      </c>
      <c r="G38" s="351">
        <v>100</v>
      </c>
      <c r="H38" s="351">
        <v>100</v>
      </c>
      <c r="I38" s="380">
        <f>'2b Fase B en C'!D10</f>
        <v>1</v>
      </c>
      <c r="J38" s="381">
        <v>100</v>
      </c>
      <c r="K38" s="382" t="s">
        <v>21</v>
      </c>
      <c r="L38" s="381">
        <v>100</v>
      </c>
      <c r="M38" s="381">
        <v>100</v>
      </c>
    </row>
    <row r="39" spans="1:22" ht="58.5" customHeight="1" x14ac:dyDescent="0.2">
      <c r="A39" s="14" t="s">
        <v>27</v>
      </c>
      <c r="B39" s="14" t="s">
        <v>28</v>
      </c>
      <c r="C39" s="355" t="s">
        <v>271</v>
      </c>
      <c r="D39" s="367">
        <f>'2a Fase A'!D11</f>
        <v>0.10917</v>
      </c>
      <c r="E39" s="351">
        <f>H38</f>
        <v>100</v>
      </c>
      <c r="F39" s="352" t="s">
        <v>240</v>
      </c>
      <c r="G39" s="351">
        <f>D39*E39</f>
        <v>10.917</v>
      </c>
      <c r="H39" s="351">
        <f>H38+G39</f>
        <v>110.917</v>
      </c>
      <c r="I39" s="394">
        <f>'2b Fase B en C'!D11</f>
        <v>0.10917</v>
      </c>
      <c r="J39" s="381">
        <f>M38</f>
        <v>100</v>
      </c>
      <c r="K39" s="382" t="s">
        <v>240</v>
      </c>
      <c r="L39" s="381">
        <f>I39*J39</f>
        <v>10.917</v>
      </c>
      <c r="M39" s="381">
        <f>M38+L39</f>
        <v>110.917</v>
      </c>
      <c r="O39" s="372"/>
      <c r="P39" s="378"/>
      <c r="Q39" s="378"/>
      <c r="R39" s="378"/>
      <c r="S39" s="378"/>
    </row>
    <row r="40" spans="1:22" ht="51" x14ac:dyDescent="0.2">
      <c r="A40" s="14" t="s">
        <v>35</v>
      </c>
      <c r="B40" s="15" t="s">
        <v>36</v>
      </c>
      <c r="C40" s="353" t="s">
        <v>236</v>
      </c>
      <c r="D40" s="367">
        <f>'2a Fase A'!D16</f>
        <v>0</v>
      </c>
      <c r="E40" s="351">
        <f>H39</f>
        <v>110.917</v>
      </c>
      <c r="F40" s="352" t="s">
        <v>242</v>
      </c>
      <c r="G40" s="351">
        <f>D40*E40</f>
        <v>0</v>
      </c>
      <c r="H40" s="354"/>
      <c r="I40" s="383"/>
      <c r="J40" s="383"/>
      <c r="K40" s="383"/>
      <c r="L40" s="383"/>
      <c r="M40" s="384"/>
      <c r="N40" s="287"/>
    </row>
    <row r="41" spans="1:22" x14ac:dyDescent="0.2">
      <c r="A41" s="346"/>
      <c r="B41" s="346"/>
      <c r="C41" s="355" t="s">
        <v>335</v>
      </c>
      <c r="D41" s="367">
        <f>D14</f>
        <v>0.08</v>
      </c>
      <c r="E41" s="356">
        <f>H39</f>
        <v>110.917</v>
      </c>
      <c r="F41" s="357" t="s">
        <v>242</v>
      </c>
      <c r="G41" s="356">
        <f>D41*E41</f>
        <v>8.8733599999999999</v>
      </c>
      <c r="H41" s="356"/>
      <c r="I41" s="394">
        <f>I14</f>
        <v>0.08</v>
      </c>
      <c r="J41" s="385">
        <f>M39</f>
        <v>110.917</v>
      </c>
      <c r="K41" s="386" t="s">
        <v>242</v>
      </c>
      <c r="L41" s="385">
        <f>I41*J41</f>
        <v>8.8733599999999999</v>
      </c>
      <c r="M41" s="385"/>
      <c r="N41" s="403"/>
      <c r="P41" s="404"/>
      <c r="Q41" s="404"/>
      <c r="R41" s="404"/>
      <c r="S41" s="404"/>
      <c r="T41" s="404"/>
      <c r="U41" s="404"/>
      <c r="V41" s="404"/>
    </row>
    <row r="42" spans="1:22" x14ac:dyDescent="0.2">
      <c r="A42" s="346"/>
      <c r="B42" s="52"/>
      <c r="C42" s="355" t="s">
        <v>223</v>
      </c>
      <c r="D42" s="367">
        <f>'2a Fase A'!D18</f>
        <v>2E-3</v>
      </c>
      <c r="E42" s="356">
        <f>H39</f>
        <v>110.917</v>
      </c>
      <c r="F42" s="357" t="s">
        <v>242</v>
      </c>
      <c r="G42" s="356">
        <f>D42*E42</f>
        <v>0.221834</v>
      </c>
      <c r="H42" s="356"/>
      <c r="I42" s="383"/>
      <c r="J42" s="383"/>
      <c r="K42" s="383"/>
      <c r="L42" s="383"/>
      <c r="M42" s="385"/>
    </row>
    <row r="43" spans="1:22" ht="23.25" customHeight="1" x14ac:dyDescent="0.2">
      <c r="A43" s="346"/>
      <c r="B43" s="346"/>
      <c r="C43" s="13" t="s">
        <v>30</v>
      </c>
      <c r="D43" s="358">
        <f>SUM(D40:D42)</f>
        <v>8.2000000000000003E-2</v>
      </c>
      <c r="E43" s="359">
        <f>H39</f>
        <v>110.917</v>
      </c>
      <c r="F43" s="360" t="s">
        <v>242</v>
      </c>
      <c r="G43" s="359">
        <f>SUM(G40:G42)</f>
        <v>9.0951939999999993</v>
      </c>
      <c r="H43" s="359">
        <f>H39+G43</f>
        <v>120.01219399999999</v>
      </c>
      <c r="I43" s="391">
        <f>SUM(I40:I42)</f>
        <v>0.08</v>
      </c>
      <c r="J43" s="387">
        <f>M39</f>
        <v>110.917</v>
      </c>
      <c r="K43" s="388" t="s">
        <v>242</v>
      </c>
      <c r="L43" s="387">
        <f>SUM(L40:L42)</f>
        <v>8.8733599999999999</v>
      </c>
      <c r="M43" s="387">
        <f>M39+L43</f>
        <v>119.79036000000001</v>
      </c>
    </row>
    <row r="44" spans="1:22" ht="25.5" x14ac:dyDescent="0.2">
      <c r="A44" s="346"/>
      <c r="B44" s="15" t="s">
        <v>39</v>
      </c>
      <c r="C44" s="355" t="s">
        <v>40</v>
      </c>
      <c r="D44" s="361">
        <f>'2a Fase A'!D21</f>
        <v>1E-3</v>
      </c>
      <c r="E44" s="356">
        <f>H39</f>
        <v>110.917</v>
      </c>
      <c r="F44" s="357" t="s">
        <v>242</v>
      </c>
      <c r="G44" s="356">
        <f t="shared" ref="G44:G49" si="2">D44*E44</f>
        <v>0.110917</v>
      </c>
      <c r="H44" s="356"/>
      <c r="I44" s="392">
        <f>'2b Fase B en C'!D21</f>
        <v>1E-3</v>
      </c>
      <c r="J44" s="385">
        <f>M39</f>
        <v>110.917</v>
      </c>
      <c r="K44" s="386" t="s">
        <v>242</v>
      </c>
      <c r="L44" s="385">
        <f t="shared" ref="L44:L49" si="3">I44*J44</f>
        <v>0.110917</v>
      </c>
      <c r="M44" s="385"/>
    </row>
    <row r="45" spans="1:22" x14ac:dyDescent="0.2">
      <c r="A45" s="346"/>
      <c r="B45" s="24"/>
      <c r="C45" s="355" t="s">
        <v>41</v>
      </c>
      <c r="D45" s="361">
        <f>'2a Fase A'!D22</f>
        <v>8.14E-2</v>
      </c>
      <c r="E45" s="356">
        <f>H39</f>
        <v>110.917</v>
      </c>
      <c r="F45" s="357" t="s">
        <v>242</v>
      </c>
      <c r="G45" s="356">
        <f t="shared" si="2"/>
        <v>9.0286437999999993</v>
      </c>
      <c r="H45" s="356"/>
      <c r="I45" s="392">
        <f>'2b Fase B en C'!D22</f>
        <v>8.14E-2</v>
      </c>
      <c r="J45" s="385">
        <f>M39</f>
        <v>110.917</v>
      </c>
      <c r="K45" s="386" t="s">
        <v>242</v>
      </c>
      <c r="L45" s="385">
        <f t="shared" si="3"/>
        <v>9.0286437999999993</v>
      </c>
      <c r="M45" s="385"/>
    </row>
    <row r="46" spans="1:22" x14ac:dyDescent="0.2">
      <c r="A46" s="346"/>
      <c r="B46" s="46"/>
      <c r="C46" s="355" t="s">
        <v>225</v>
      </c>
      <c r="D46" s="361">
        <f>'2a Fase A'!D23</f>
        <v>6.5100000000000005E-2</v>
      </c>
      <c r="E46" s="356">
        <f>H39</f>
        <v>110.917</v>
      </c>
      <c r="F46" s="357" t="s">
        <v>242</v>
      </c>
      <c r="G46" s="356">
        <f t="shared" si="2"/>
        <v>7.2206967000000004</v>
      </c>
      <c r="H46" s="356"/>
      <c r="I46" s="392">
        <f>'2b Fase B en C'!D23</f>
        <v>6.5100000000000005E-2</v>
      </c>
      <c r="J46" s="385">
        <f>M39</f>
        <v>110.917</v>
      </c>
      <c r="K46" s="386" t="s">
        <v>242</v>
      </c>
      <c r="L46" s="385">
        <f t="shared" si="3"/>
        <v>7.2206967000000004</v>
      </c>
      <c r="M46" s="385"/>
    </row>
    <row r="47" spans="1:22" x14ac:dyDescent="0.2">
      <c r="A47" s="346"/>
      <c r="B47" s="24"/>
      <c r="C47" s="355" t="s">
        <v>44</v>
      </c>
      <c r="D47" s="361">
        <f>'2a Fase A'!D24</f>
        <v>7.7399999999999997E-2</v>
      </c>
      <c r="E47" s="356">
        <f>H39</f>
        <v>110.917</v>
      </c>
      <c r="F47" s="357" t="s">
        <v>242</v>
      </c>
      <c r="G47" s="356">
        <f t="shared" si="2"/>
        <v>8.5849758000000005</v>
      </c>
      <c r="H47" s="356"/>
      <c r="I47" s="392">
        <f>'2b Fase B en C'!D24</f>
        <v>7.7399999999999997E-2</v>
      </c>
      <c r="J47" s="385">
        <f>M39</f>
        <v>110.917</v>
      </c>
      <c r="K47" s="386" t="s">
        <v>242</v>
      </c>
      <c r="L47" s="385">
        <f t="shared" si="3"/>
        <v>8.5849758000000005</v>
      </c>
      <c r="M47" s="385"/>
    </row>
    <row r="48" spans="1:22" x14ac:dyDescent="0.2">
      <c r="A48" s="346"/>
      <c r="B48" s="24"/>
      <c r="C48" s="355" t="s">
        <v>267</v>
      </c>
      <c r="D48" s="361">
        <f>'2a Fase A'!D25</f>
        <v>0</v>
      </c>
      <c r="E48" s="356">
        <f>H39</f>
        <v>110.917</v>
      </c>
      <c r="F48" s="357" t="s">
        <v>242</v>
      </c>
      <c r="G48" s="356">
        <f t="shared" si="2"/>
        <v>0</v>
      </c>
      <c r="H48" s="356"/>
      <c r="I48" s="392">
        <f>'2b Fase B en C'!D25</f>
        <v>0</v>
      </c>
      <c r="J48" s="385">
        <f>M39</f>
        <v>110.917</v>
      </c>
      <c r="K48" s="386" t="s">
        <v>242</v>
      </c>
      <c r="L48" s="385">
        <f t="shared" si="3"/>
        <v>0</v>
      </c>
      <c r="M48" s="385"/>
    </row>
    <row r="49" spans="1:19" x14ac:dyDescent="0.2">
      <c r="A49" s="346"/>
      <c r="B49" s="24"/>
      <c r="C49" s="355" t="s">
        <v>268</v>
      </c>
      <c r="D49" s="361">
        <f>'2a Fase A'!D26</f>
        <v>0</v>
      </c>
      <c r="E49" s="356">
        <f>H39</f>
        <v>110.917</v>
      </c>
      <c r="F49" s="357" t="s">
        <v>242</v>
      </c>
      <c r="G49" s="356">
        <f t="shared" si="2"/>
        <v>0</v>
      </c>
      <c r="H49" s="356"/>
      <c r="I49" s="392">
        <f>'2b Fase B en C'!D26</f>
        <v>0</v>
      </c>
      <c r="J49" s="385">
        <f>M39</f>
        <v>110.917</v>
      </c>
      <c r="K49" s="386" t="s">
        <v>242</v>
      </c>
      <c r="L49" s="385">
        <f t="shared" si="3"/>
        <v>0</v>
      </c>
      <c r="M49" s="385"/>
    </row>
    <row r="50" spans="1:19" x14ac:dyDescent="0.2">
      <c r="A50" s="346"/>
      <c r="B50" s="24"/>
      <c r="C50" s="355" t="s">
        <v>269</v>
      </c>
      <c r="D50" s="361">
        <f>'2a Fase A'!D27</f>
        <v>0</v>
      </c>
      <c r="E50" s="356">
        <f>H39</f>
        <v>110.917</v>
      </c>
      <c r="F50" s="357" t="s">
        <v>242</v>
      </c>
      <c r="G50" s="356">
        <f>D50*E50</f>
        <v>0</v>
      </c>
      <c r="H50" s="356"/>
      <c r="I50" s="392">
        <f>'2b Fase B en C'!D27</f>
        <v>0</v>
      </c>
      <c r="J50" s="385">
        <f>M39</f>
        <v>110.917</v>
      </c>
      <c r="K50" s="386" t="s">
        <v>242</v>
      </c>
      <c r="L50" s="385">
        <f>I50*J50</f>
        <v>0</v>
      </c>
      <c r="M50" s="385"/>
    </row>
    <row r="51" spans="1:19" x14ac:dyDescent="0.2">
      <c r="A51" s="346"/>
      <c r="B51" s="24"/>
      <c r="C51" s="13" t="s">
        <v>30</v>
      </c>
      <c r="D51" s="358">
        <f>SUM(D44:D50)</f>
        <v>0.22490000000000002</v>
      </c>
      <c r="E51" s="359">
        <f>H39</f>
        <v>110.917</v>
      </c>
      <c r="F51" s="360" t="s">
        <v>242</v>
      </c>
      <c r="G51" s="359">
        <f>SUM(G44:G50)</f>
        <v>24.945233299999998</v>
      </c>
      <c r="H51" s="359">
        <f>H43+G51</f>
        <v>144.95742730000001</v>
      </c>
      <c r="I51" s="391">
        <f>SUM(I44:I50)</f>
        <v>0.22490000000000002</v>
      </c>
      <c r="J51" s="387">
        <f>M39</f>
        <v>110.917</v>
      </c>
      <c r="K51" s="388" t="s">
        <v>242</v>
      </c>
      <c r="L51" s="387">
        <f>SUM(L44:L50)</f>
        <v>24.945233299999998</v>
      </c>
      <c r="M51" s="387">
        <f>M43+L51</f>
        <v>144.73559330000001</v>
      </c>
    </row>
    <row r="52" spans="1:19" ht="25.5" x14ac:dyDescent="0.2">
      <c r="A52" s="14" t="s">
        <v>48</v>
      </c>
      <c r="B52" s="15" t="s">
        <v>272</v>
      </c>
      <c r="C52" s="355" t="s">
        <v>273</v>
      </c>
      <c r="D52" s="361">
        <f>'2a Fase A'!D29</f>
        <v>0</v>
      </c>
      <c r="E52" s="356">
        <f>H51</f>
        <v>144.95742730000001</v>
      </c>
      <c r="F52" s="357" t="s">
        <v>244</v>
      </c>
      <c r="G52" s="356">
        <f>E52*D52</f>
        <v>0</v>
      </c>
      <c r="H52" s="356"/>
      <c r="I52" s="392">
        <f>'2b Fase B en C'!D29</f>
        <v>0</v>
      </c>
      <c r="J52" s="385">
        <f>M51</f>
        <v>144.73559330000001</v>
      </c>
      <c r="K52" s="386" t="s">
        <v>244</v>
      </c>
      <c r="L52" s="385">
        <f>J52*I52</f>
        <v>0</v>
      </c>
      <c r="M52" s="385"/>
    </row>
    <row r="53" spans="1:19" ht="22.5" customHeight="1" x14ac:dyDescent="0.2">
      <c r="A53" s="346"/>
      <c r="B53" s="346"/>
      <c r="C53" s="13" t="s">
        <v>30</v>
      </c>
      <c r="D53" s="358">
        <f>D52</f>
        <v>0</v>
      </c>
      <c r="E53" s="359">
        <f>H51</f>
        <v>144.95742730000001</v>
      </c>
      <c r="F53" s="397" t="s">
        <v>244</v>
      </c>
      <c r="G53" s="359">
        <f>G52</f>
        <v>0</v>
      </c>
      <c r="H53" s="359">
        <f>H51+G53</f>
        <v>144.95742730000001</v>
      </c>
      <c r="I53" s="391">
        <f>I52</f>
        <v>0</v>
      </c>
      <c r="J53" s="387">
        <f>M51</f>
        <v>144.73559330000001</v>
      </c>
      <c r="K53" s="415" t="s">
        <v>244</v>
      </c>
      <c r="L53" s="387">
        <f>L52</f>
        <v>0</v>
      </c>
      <c r="M53" s="387">
        <f>M51+L53</f>
        <v>144.73559330000001</v>
      </c>
    </row>
    <row r="54" spans="1:19" ht="27.75" customHeight="1" x14ac:dyDescent="0.2">
      <c r="A54" s="13" t="s">
        <v>213</v>
      </c>
      <c r="B54" s="414" t="s">
        <v>331</v>
      </c>
      <c r="C54" s="412"/>
      <c r="D54" s="369">
        <v>2E-3</v>
      </c>
      <c r="E54" s="354">
        <f>H53</f>
        <v>144.95742730000001</v>
      </c>
      <c r="F54" s="357" t="s">
        <v>332</v>
      </c>
      <c r="G54" s="354">
        <f>E54*D54</f>
        <v>0.28991485459999999</v>
      </c>
      <c r="H54" s="354">
        <f>H53+G54</f>
        <v>145.24734215460001</v>
      </c>
      <c r="I54" s="396">
        <v>2E-3</v>
      </c>
      <c r="J54" s="384">
        <f>M53</f>
        <v>144.73559330000001</v>
      </c>
      <c r="K54" s="395" t="s">
        <v>332</v>
      </c>
      <c r="L54" s="384">
        <f>J54*I54</f>
        <v>0.28947118660000004</v>
      </c>
      <c r="M54" s="384">
        <f>M53+L54</f>
        <v>145.0250644866</v>
      </c>
    </row>
    <row r="55" spans="1:19" ht="35.25" customHeight="1" x14ac:dyDescent="0.2">
      <c r="A55" s="346"/>
      <c r="B55" s="346"/>
      <c r="C55" s="246" t="s">
        <v>270</v>
      </c>
      <c r="D55" s="358"/>
      <c r="E55" s="359"/>
      <c r="F55" s="360"/>
      <c r="G55" s="359"/>
      <c r="H55" s="359">
        <f>ROUND(H54/100,4)</f>
        <v>1.4524999999999999</v>
      </c>
      <c r="I55" s="391"/>
      <c r="J55" s="387"/>
      <c r="K55" s="388"/>
      <c r="L55" s="387"/>
      <c r="M55" s="387">
        <f>ROUND(M54/100,4)</f>
        <v>1.4502999999999999</v>
      </c>
      <c r="O55" s="375"/>
      <c r="P55" s="375"/>
      <c r="Q55" s="375"/>
      <c r="R55" s="375"/>
      <c r="S55" s="375"/>
    </row>
    <row r="56" spans="1:19" s="366" customFormat="1" x14ac:dyDescent="0.2">
      <c r="A56" s="366" t="s">
        <v>280</v>
      </c>
    </row>
    <row r="57" spans="1:19" ht="14.25" customHeight="1" x14ac:dyDescent="0.2">
      <c r="F57" s="34" t="s">
        <v>348</v>
      </c>
      <c r="G57" s="287">
        <v>0.7</v>
      </c>
      <c r="H57" s="365">
        <f>H55</f>
        <v>1.4524999999999999</v>
      </c>
    </row>
    <row r="58" spans="1:19" x14ac:dyDescent="0.2">
      <c r="F58" s="34" t="s">
        <v>349</v>
      </c>
      <c r="G58" s="287">
        <v>0.3</v>
      </c>
      <c r="H58" s="365">
        <f>M55</f>
        <v>1.4502999999999999</v>
      </c>
    </row>
    <row r="60" spans="1:19" ht="34.5" customHeight="1" x14ac:dyDescent="0.2">
      <c r="C60" s="399" t="s">
        <v>294</v>
      </c>
      <c r="D60" s="401">
        <f>SUMPRODUCT(G57:G58,H57:H58)/SUM(G57:G58)</f>
        <v>1.4518399999999998</v>
      </c>
      <c r="F60" s="366"/>
      <c r="G60" s="366"/>
      <c r="H60" s="366"/>
      <c r="I60" s="366"/>
      <c r="J60" s="366"/>
      <c r="K60" s="366"/>
      <c r="L60" s="366"/>
      <c r="M60" s="366"/>
    </row>
    <row r="61" spans="1:19" ht="47.25" customHeight="1" x14ac:dyDescent="0.2">
      <c r="C61" s="507" t="s">
        <v>337</v>
      </c>
      <c r="D61" s="508"/>
      <c r="E61" s="509"/>
      <c r="F61" s="510"/>
      <c r="G61" s="511"/>
      <c r="H61" s="511"/>
      <c r="I61" s="511"/>
      <c r="J61" s="511"/>
      <c r="K61" s="378"/>
      <c r="L61" s="378"/>
      <c r="M61" s="378"/>
    </row>
    <row r="65" spans="1:19" ht="32.25" customHeight="1" x14ac:dyDescent="0.2">
      <c r="A65" s="515" t="s">
        <v>274</v>
      </c>
      <c r="B65" s="521"/>
      <c r="C65" s="521"/>
      <c r="D65" s="521"/>
      <c r="E65" s="521"/>
      <c r="F65" s="521"/>
      <c r="G65" s="521"/>
      <c r="H65" s="521"/>
      <c r="I65" s="521"/>
      <c r="J65" s="521"/>
      <c r="K65" s="521"/>
      <c r="L65" s="521"/>
      <c r="M65" s="521"/>
    </row>
    <row r="66" spans="1:19" ht="32.25" customHeight="1" x14ac:dyDescent="0.2">
      <c r="A66" s="399"/>
      <c r="B66" s="399"/>
      <c r="C66" s="400"/>
      <c r="D66" s="512" t="s">
        <v>281</v>
      </c>
      <c r="E66" s="512"/>
      <c r="F66" s="512"/>
      <c r="G66" s="512"/>
      <c r="H66" s="512"/>
      <c r="I66" s="519" t="s">
        <v>282</v>
      </c>
      <c r="J66" s="519"/>
      <c r="K66" s="519"/>
      <c r="L66" s="519"/>
      <c r="M66" s="520"/>
    </row>
    <row r="67" spans="1:19" ht="42" customHeight="1" x14ac:dyDescent="0.2">
      <c r="A67" s="376" t="s">
        <v>12</v>
      </c>
      <c r="B67" s="376" t="s">
        <v>216</v>
      </c>
      <c r="C67" s="376"/>
      <c r="D67" s="377" t="s">
        <v>14</v>
      </c>
      <c r="E67" s="377"/>
      <c r="F67" s="377" t="s">
        <v>15</v>
      </c>
      <c r="G67" s="377" t="s">
        <v>16</v>
      </c>
      <c r="H67" s="377" t="s">
        <v>17</v>
      </c>
      <c r="I67" s="379" t="s">
        <v>14</v>
      </c>
      <c r="J67" s="379"/>
      <c r="K67" s="379" t="s">
        <v>15</v>
      </c>
      <c r="L67" s="379" t="s">
        <v>16</v>
      </c>
      <c r="M67" s="379" t="s">
        <v>17</v>
      </c>
    </row>
    <row r="68" spans="1:19" ht="25.5" x14ac:dyDescent="0.2">
      <c r="A68" s="14" t="s">
        <v>19</v>
      </c>
      <c r="B68" s="15" t="s">
        <v>20</v>
      </c>
      <c r="C68" s="346"/>
      <c r="D68" s="350">
        <f>'2a Fase A'!D10</f>
        <v>1</v>
      </c>
      <c r="E68" s="351">
        <v>100</v>
      </c>
      <c r="F68" s="352" t="s">
        <v>21</v>
      </c>
      <c r="G68" s="351">
        <v>100</v>
      </c>
      <c r="H68" s="351">
        <v>100</v>
      </c>
      <c r="I68" s="380">
        <f>'2b Fase B en C'!D10</f>
        <v>1</v>
      </c>
      <c r="J68" s="381">
        <v>100</v>
      </c>
      <c r="K68" s="382" t="s">
        <v>21</v>
      </c>
      <c r="L68" s="381">
        <v>100</v>
      </c>
      <c r="M68" s="381">
        <v>100</v>
      </c>
    </row>
    <row r="69" spans="1:19" ht="51" x14ac:dyDescent="0.2">
      <c r="A69" s="14" t="s">
        <v>35</v>
      </c>
      <c r="B69" s="15" t="s">
        <v>36</v>
      </c>
      <c r="C69" s="353" t="s">
        <v>236</v>
      </c>
      <c r="D69" s="350">
        <f>'2a Fase A'!D16</f>
        <v>0</v>
      </c>
      <c r="E69" s="351">
        <f>H68</f>
        <v>100</v>
      </c>
      <c r="F69" s="352" t="s">
        <v>242</v>
      </c>
      <c r="G69" s="351">
        <f>D69*E69</f>
        <v>0</v>
      </c>
      <c r="H69" s="354"/>
      <c r="I69" s="383"/>
      <c r="J69" s="383"/>
      <c r="K69" s="383"/>
      <c r="L69" s="383"/>
      <c r="M69" s="384"/>
      <c r="N69" s="287"/>
    </row>
    <row r="70" spans="1:19" x14ac:dyDescent="0.2">
      <c r="A70" s="346"/>
      <c r="B70" s="346"/>
      <c r="C70" s="355" t="s">
        <v>336</v>
      </c>
      <c r="D70" s="350">
        <f>D14</f>
        <v>0.08</v>
      </c>
      <c r="E70" s="356">
        <f>H68</f>
        <v>100</v>
      </c>
      <c r="F70" s="357" t="s">
        <v>242</v>
      </c>
      <c r="G70" s="356">
        <f>D70*E70</f>
        <v>8</v>
      </c>
      <c r="H70" s="356"/>
      <c r="I70" s="380">
        <f>I14</f>
        <v>0.08</v>
      </c>
      <c r="J70" s="385">
        <f>M68</f>
        <v>100</v>
      </c>
      <c r="K70" s="386" t="s">
        <v>242</v>
      </c>
      <c r="L70" s="385">
        <f>I70*J70</f>
        <v>8</v>
      </c>
      <c r="M70" s="385"/>
      <c r="N70" s="403"/>
    </row>
    <row r="71" spans="1:19" x14ac:dyDescent="0.2">
      <c r="A71" s="346"/>
      <c r="B71" s="52"/>
      <c r="C71" s="355" t="s">
        <v>223</v>
      </c>
      <c r="D71" s="361">
        <f>'2a Fase A'!D18</f>
        <v>2E-3</v>
      </c>
      <c r="E71" s="356">
        <f>H68</f>
        <v>100</v>
      </c>
      <c r="F71" s="357" t="s">
        <v>242</v>
      </c>
      <c r="G71" s="356">
        <f>D71*E71</f>
        <v>0.2</v>
      </c>
      <c r="H71" s="356"/>
      <c r="I71" s="383"/>
      <c r="J71" s="383"/>
      <c r="K71" s="383"/>
      <c r="L71" s="383"/>
      <c r="M71" s="385"/>
    </row>
    <row r="72" spans="1:19" ht="23.25" customHeight="1" x14ac:dyDescent="0.2">
      <c r="A72" s="346"/>
      <c r="B72" s="346"/>
      <c r="C72" s="13" t="s">
        <v>30</v>
      </c>
      <c r="D72" s="358">
        <f>SUM(D69:D71)</f>
        <v>8.2000000000000003E-2</v>
      </c>
      <c r="E72" s="359">
        <f>H68</f>
        <v>100</v>
      </c>
      <c r="F72" s="360" t="s">
        <v>242</v>
      </c>
      <c r="G72" s="359">
        <f>SUM(G69:G71)</f>
        <v>8.1999999999999993</v>
      </c>
      <c r="H72" s="359">
        <f>H68+G72</f>
        <v>108.2</v>
      </c>
      <c r="I72" s="391">
        <f>SUM(I69:I71)</f>
        <v>0.08</v>
      </c>
      <c r="J72" s="387">
        <f>M68</f>
        <v>100</v>
      </c>
      <c r="K72" s="388" t="s">
        <v>242</v>
      </c>
      <c r="L72" s="387">
        <f>SUM(L69:L71)</f>
        <v>8</v>
      </c>
      <c r="M72" s="387">
        <f>M68+L72</f>
        <v>108</v>
      </c>
    </row>
    <row r="73" spans="1:19" ht="25.5" x14ac:dyDescent="0.2">
      <c r="A73" s="346"/>
      <c r="B73" s="15" t="s">
        <v>39</v>
      </c>
      <c r="C73" s="355" t="s">
        <v>40</v>
      </c>
      <c r="D73" s="361">
        <f>'2a Fase A'!D21</f>
        <v>1E-3</v>
      </c>
      <c r="E73" s="356">
        <f>H68</f>
        <v>100</v>
      </c>
      <c r="F73" s="357" t="s">
        <v>242</v>
      </c>
      <c r="G73" s="356">
        <f t="shared" ref="G73:G78" si="4">D73*E73</f>
        <v>0.1</v>
      </c>
      <c r="H73" s="356"/>
      <c r="I73" s="392">
        <f>'2b Fase B en C'!D21</f>
        <v>1E-3</v>
      </c>
      <c r="J73" s="385">
        <f>M68</f>
        <v>100</v>
      </c>
      <c r="K73" s="386" t="s">
        <v>242</v>
      </c>
      <c r="L73" s="385">
        <f t="shared" ref="L73:L78" si="5">I73*J73</f>
        <v>0.1</v>
      </c>
      <c r="M73" s="385"/>
    </row>
    <row r="74" spans="1:19" x14ac:dyDescent="0.2">
      <c r="A74" s="346"/>
      <c r="B74" s="24"/>
      <c r="C74" s="355" t="s">
        <v>41</v>
      </c>
      <c r="D74" s="361">
        <f>'2a Fase A'!D22</f>
        <v>8.14E-2</v>
      </c>
      <c r="E74" s="356">
        <f>H68</f>
        <v>100</v>
      </c>
      <c r="F74" s="357" t="s">
        <v>242</v>
      </c>
      <c r="G74" s="356">
        <f t="shared" si="4"/>
        <v>8.14</v>
      </c>
      <c r="H74" s="356"/>
      <c r="I74" s="392">
        <f>'2b Fase B en C'!D22</f>
        <v>8.14E-2</v>
      </c>
      <c r="J74" s="385">
        <f>M68</f>
        <v>100</v>
      </c>
      <c r="K74" s="386" t="s">
        <v>242</v>
      </c>
      <c r="L74" s="385">
        <f t="shared" si="5"/>
        <v>8.14</v>
      </c>
      <c r="M74" s="385"/>
    </row>
    <row r="75" spans="1:19" x14ac:dyDescent="0.2">
      <c r="A75" s="346"/>
      <c r="B75" s="46"/>
      <c r="C75" s="355" t="s">
        <v>225</v>
      </c>
      <c r="D75" s="361">
        <f>'2a Fase A'!D23</f>
        <v>6.5100000000000005E-2</v>
      </c>
      <c r="E75" s="356">
        <f>H68</f>
        <v>100</v>
      </c>
      <c r="F75" s="357" t="s">
        <v>242</v>
      </c>
      <c r="G75" s="356">
        <f t="shared" si="4"/>
        <v>6.5100000000000007</v>
      </c>
      <c r="H75" s="356"/>
      <c r="I75" s="392">
        <f>'2b Fase B en C'!D23</f>
        <v>6.5100000000000005E-2</v>
      </c>
      <c r="J75" s="385">
        <f>M68</f>
        <v>100</v>
      </c>
      <c r="K75" s="386" t="s">
        <v>242</v>
      </c>
      <c r="L75" s="385">
        <f t="shared" si="5"/>
        <v>6.5100000000000007</v>
      </c>
      <c r="M75" s="385"/>
    </row>
    <row r="76" spans="1:19" x14ac:dyDescent="0.2">
      <c r="A76" s="346"/>
      <c r="B76" s="24"/>
      <c r="C76" s="355" t="s">
        <v>44</v>
      </c>
      <c r="D76" s="361">
        <f>'2a Fase A'!D24</f>
        <v>7.7399999999999997E-2</v>
      </c>
      <c r="E76" s="356">
        <f>H68</f>
        <v>100</v>
      </c>
      <c r="F76" s="357" t="s">
        <v>242</v>
      </c>
      <c r="G76" s="356">
        <f t="shared" si="4"/>
        <v>7.7399999999999993</v>
      </c>
      <c r="H76" s="356"/>
      <c r="I76" s="392">
        <f>'2b Fase B en C'!D24</f>
        <v>7.7399999999999997E-2</v>
      </c>
      <c r="J76" s="385">
        <f>M68</f>
        <v>100</v>
      </c>
      <c r="K76" s="386" t="s">
        <v>242</v>
      </c>
      <c r="L76" s="385">
        <f t="shared" si="5"/>
        <v>7.7399999999999993</v>
      </c>
      <c r="M76" s="385"/>
    </row>
    <row r="77" spans="1:19" x14ac:dyDescent="0.2">
      <c r="A77" s="346"/>
      <c r="B77" s="24"/>
      <c r="C77" s="355" t="s">
        <v>267</v>
      </c>
      <c r="D77" s="361">
        <f>'2a Fase A'!D25</f>
        <v>0</v>
      </c>
      <c r="E77" s="356">
        <f>H68</f>
        <v>100</v>
      </c>
      <c r="F77" s="357" t="s">
        <v>242</v>
      </c>
      <c r="G77" s="356">
        <f t="shared" si="4"/>
        <v>0</v>
      </c>
      <c r="H77" s="356"/>
      <c r="I77" s="392">
        <f>'2b Fase B en C'!D25</f>
        <v>0</v>
      </c>
      <c r="J77" s="385">
        <f>M68</f>
        <v>100</v>
      </c>
      <c r="K77" s="386" t="s">
        <v>242</v>
      </c>
      <c r="L77" s="385">
        <f t="shared" si="5"/>
        <v>0</v>
      </c>
      <c r="M77" s="385"/>
    </row>
    <row r="78" spans="1:19" x14ac:dyDescent="0.2">
      <c r="A78" s="346"/>
      <c r="B78" s="24"/>
      <c r="C78" s="355" t="s">
        <v>268</v>
      </c>
      <c r="D78" s="361">
        <f>'2a Fase A'!D26</f>
        <v>0</v>
      </c>
      <c r="E78" s="356">
        <f>H68</f>
        <v>100</v>
      </c>
      <c r="F78" s="357" t="s">
        <v>242</v>
      </c>
      <c r="G78" s="356">
        <f t="shared" si="4"/>
        <v>0</v>
      </c>
      <c r="H78" s="356"/>
      <c r="I78" s="392">
        <f>'2b Fase B en C'!D26</f>
        <v>0</v>
      </c>
      <c r="J78" s="385">
        <f>M68</f>
        <v>100</v>
      </c>
      <c r="K78" s="386" t="s">
        <v>242</v>
      </c>
      <c r="L78" s="385">
        <f t="shared" si="5"/>
        <v>0</v>
      </c>
      <c r="M78" s="385"/>
    </row>
    <row r="79" spans="1:19" ht="22.5" customHeight="1" x14ac:dyDescent="0.2">
      <c r="A79" s="346"/>
      <c r="B79" s="346"/>
      <c r="C79" s="13" t="s">
        <v>30</v>
      </c>
      <c r="D79" s="358">
        <f>SUM(D73:D78)</f>
        <v>0.22490000000000002</v>
      </c>
      <c r="E79" s="359">
        <f>H68</f>
        <v>100</v>
      </c>
      <c r="F79" s="360" t="s">
        <v>242</v>
      </c>
      <c r="G79" s="359">
        <f>SUM(G73:G78)</f>
        <v>22.49</v>
      </c>
      <c r="H79" s="359">
        <f>H72+G79</f>
        <v>130.69</v>
      </c>
      <c r="I79" s="391">
        <f>SUM(I73:I78)</f>
        <v>0.22490000000000002</v>
      </c>
      <c r="J79" s="387">
        <f>M68</f>
        <v>100</v>
      </c>
      <c r="K79" s="388" t="s">
        <v>242</v>
      </c>
      <c r="L79" s="387">
        <f>SUM(L73:L78)</f>
        <v>22.49</v>
      </c>
      <c r="M79" s="387">
        <f>M72+L79</f>
        <v>130.49</v>
      </c>
    </row>
    <row r="80" spans="1:19" ht="25.5" x14ac:dyDescent="0.2">
      <c r="A80" s="13" t="s">
        <v>275</v>
      </c>
      <c r="B80" s="13" t="s">
        <v>276</v>
      </c>
      <c r="C80" s="368" t="s">
        <v>277</v>
      </c>
      <c r="D80" s="369">
        <v>0.05</v>
      </c>
      <c r="E80" s="354">
        <f>H79</f>
        <v>130.69</v>
      </c>
      <c r="F80" s="370" t="s">
        <v>338</v>
      </c>
      <c r="G80" s="354">
        <f>D80*E80</f>
        <v>6.5345000000000004</v>
      </c>
      <c r="H80" s="354">
        <f>H79+G80</f>
        <v>137.22450000000001</v>
      </c>
      <c r="I80" s="396">
        <v>0.05</v>
      </c>
      <c r="J80" s="384">
        <f>M79</f>
        <v>130.49</v>
      </c>
      <c r="K80" s="395" t="s">
        <v>338</v>
      </c>
      <c r="L80" s="384">
        <f>I80*J80</f>
        <v>6.5245000000000006</v>
      </c>
      <c r="M80" s="384">
        <f>M79+L80</f>
        <v>137.0145</v>
      </c>
      <c r="O80" s="514"/>
      <c r="P80" s="514"/>
      <c r="Q80" s="514"/>
      <c r="R80" s="514"/>
      <c r="S80" s="514"/>
    </row>
    <row r="81" spans="1:19" x14ac:dyDescent="0.2">
      <c r="A81" s="346"/>
      <c r="B81" s="346"/>
      <c r="C81" s="13"/>
      <c r="D81" s="358"/>
      <c r="E81" s="359"/>
      <c r="F81" s="360"/>
      <c r="G81" s="359"/>
      <c r="H81" s="359"/>
      <c r="I81" s="391"/>
      <c r="J81" s="387"/>
      <c r="K81" s="388"/>
      <c r="L81" s="387"/>
      <c r="M81" s="387"/>
      <c r="O81" s="511"/>
      <c r="P81" s="511"/>
      <c r="Q81" s="511"/>
      <c r="R81" s="511"/>
      <c r="S81" s="511"/>
    </row>
    <row r="82" spans="1:19" ht="39" customHeight="1" x14ac:dyDescent="0.2">
      <c r="A82" s="246"/>
      <c r="B82" s="247"/>
      <c r="C82" s="246" t="s">
        <v>270</v>
      </c>
      <c r="D82" s="362"/>
      <c r="E82" s="363"/>
      <c r="F82" s="364"/>
      <c r="G82" s="363"/>
      <c r="H82" s="363">
        <f>ROUND(H80/100,4)</f>
        <v>1.3722000000000001</v>
      </c>
      <c r="I82" s="393"/>
      <c r="J82" s="389"/>
      <c r="K82" s="390"/>
      <c r="L82" s="389"/>
      <c r="M82" s="389">
        <f>ROUND(M80/100,4)</f>
        <v>1.3701000000000001</v>
      </c>
    </row>
    <row r="83" spans="1:19" ht="19.5" customHeight="1" x14ac:dyDescent="0.2">
      <c r="A83" s="366" t="s">
        <v>280</v>
      </c>
    </row>
    <row r="84" spans="1:19" ht="14.25" customHeight="1" x14ac:dyDescent="0.2">
      <c r="F84" s="34" t="s">
        <v>348</v>
      </c>
      <c r="G84" s="287">
        <v>0.7</v>
      </c>
      <c r="H84" s="365">
        <f>H82</f>
        <v>1.3722000000000001</v>
      </c>
    </row>
    <row r="85" spans="1:19" x14ac:dyDescent="0.2">
      <c r="F85" s="34" t="s">
        <v>349</v>
      </c>
      <c r="G85" s="287">
        <v>0.3</v>
      </c>
      <c r="H85" s="365">
        <f>M82</f>
        <v>1.3701000000000001</v>
      </c>
    </row>
    <row r="87" spans="1:19" ht="34.5" customHeight="1" x14ac:dyDescent="0.2">
      <c r="C87" s="399" t="s">
        <v>295</v>
      </c>
      <c r="D87" s="401">
        <f>SUMPRODUCT(G84:G85,H84:H85)/SUM(G84:G85)</f>
        <v>1.37157</v>
      </c>
      <c r="F87" s="366"/>
      <c r="G87" s="366"/>
      <c r="H87" s="366"/>
      <c r="I87" s="366"/>
      <c r="J87" s="366"/>
      <c r="K87" s="366"/>
      <c r="L87" s="366"/>
      <c r="M87" s="366"/>
    </row>
    <row r="88" spans="1:19" ht="47.25" customHeight="1" x14ac:dyDescent="0.2">
      <c r="C88" s="507" t="s">
        <v>337</v>
      </c>
      <c r="D88" s="508"/>
      <c r="E88" s="509"/>
      <c r="F88" s="510"/>
      <c r="G88" s="511"/>
      <c r="H88" s="511"/>
      <c r="I88" s="511"/>
      <c r="J88" s="511"/>
      <c r="K88" s="378"/>
      <c r="L88" s="378"/>
      <c r="M88" s="378"/>
    </row>
    <row r="91" spans="1:19" ht="26.25" customHeight="1" x14ac:dyDescent="0.2"/>
    <row r="101" spans="1:1" x14ac:dyDescent="0.2">
      <c r="A101" s="402"/>
    </row>
  </sheetData>
  <sheetProtection algorithmName="SHA-512" hashValue="B/zvaK4bt7x9Tq0c/LJiB/kdj4PTWlIaRvBeIIc3vA4Oln76iV+U3EYo1bwWQ6HtZpIqCVY2SLIPgQuowYKOOw==" saltValue="d+//N7Bhe8rcijsgzl01/g==" spinCount="100000" sheet="1" objects="1" scenarios="1"/>
  <mergeCells count="22">
    <mergeCell ref="O80:S81"/>
    <mergeCell ref="D66:H66"/>
    <mergeCell ref="A8:M8"/>
    <mergeCell ref="A9:B9"/>
    <mergeCell ref="I10:M10"/>
    <mergeCell ref="C32:E32"/>
    <mergeCell ref="F32:L32"/>
    <mergeCell ref="A35:M35"/>
    <mergeCell ref="I36:M36"/>
    <mergeCell ref="C61:E61"/>
    <mergeCell ref="F61:J61"/>
    <mergeCell ref="A65:M65"/>
    <mergeCell ref="I66:M66"/>
    <mergeCell ref="C88:E88"/>
    <mergeCell ref="F88:J88"/>
    <mergeCell ref="A1:K1"/>
    <mergeCell ref="B4:C4"/>
    <mergeCell ref="D10:H10"/>
    <mergeCell ref="D36:H36"/>
    <mergeCell ref="A6:I6"/>
    <mergeCell ref="B3:F3"/>
    <mergeCell ref="G3:K3"/>
  </mergeCells>
  <pageMargins left="0.23622047244094491" right="0.23622047244094491" top="0.74803149606299213" bottom="0.74803149606299213" header="0.31496062992125984" footer="0.31496062992125984"/>
  <pageSetup paperSize="8" scale="5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47"/>
  <sheetViews>
    <sheetView topLeftCell="A35" zoomScale="90" zoomScaleNormal="90" workbookViewId="0">
      <selection activeCell="F13" sqref="F13"/>
    </sheetView>
  </sheetViews>
  <sheetFormatPr defaultColWidth="9.140625" defaultRowHeight="12.75" x14ac:dyDescent="0.2"/>
  <cols>
    <col min="1" max="1" width="28" style="56" customWidth="1"/>
    <col min="2" max="2" width="32.140625" style="56" customWidth="1"/>
    <col min="3" max="3" width="38.42578125" style="56" customWidth="1"/>
    <col min="4" max="4" width="13.28515625" style="56" customWidth="1"/>
    <col min="5" max="5" width="14.28515625" style="56" customWidth="1"/>
    <col min="6" max="6" width="30.42578125" style="56" customWidth="1"/>
    <col min="7" max="7" width="10.5703125" style="56" customWidth="1"/>
    <col min="8" max="8" width="12.140625" style="56" customWidth="1"/>
    <col min="9" max="9" width="56.42578125" style="56" customWidth="1"/>
    <col min="10" max="10" width="23.140625" style="56" customWidth="1"/>
    <col min="11" max="11" width="20" style="56" customWidth="1"/>
    <col min="12" max="12" width="9.140625" style="56"/>
    <col min="13" max="13" width="27" style="56" customWidth="1"/>
    <col min="14" max="14" width="6.85546875" style="56" customWidth="1"/>
    <col min="15" max="15" width="11.7109375" style="56" customWidth="1"/>
    <col min="16" max="16" width="22.140625" style="56" customWidth="1"/>
    <col min="17" max="17" width="21.28515625" style="56" customWidth="1"/>
    <col min="18" max="16384" width="9.140625" style="56"/>
  </cols>
  <sheetData>
    <row r="1" spans="1:11" ht="33.75" customHeight="1" x14ac:dyDescent="0.2">
      <c r="A1" s="546" t="s">
        <v>70</v>
      </c>
      <c r="B1" s="526"/>
      <c r="C1" s="526"/>
      <c r="D1" s="526"/>
      <c r="E1" s="526"/>
      <c r="F1" s="526"/>
      <c r="G1" s="547"/>
      <c r="H1" s="547"/>
      <c r="I1" s="547"/>
    </row>
    <row r="2" spans="1:11" s="59" customFormat="1" ht="19.5" customHeight="1" x14ac:dyDescent="0.2">
      <c r="A2" s="57" t="s">
        <v>71</v>
      </c>
      <c r="B2" s="57" t="s">
        <v>8</v>
      </c>
      <c r="C2" s="58"/>
      <c r="D2" s="58"/>
      <c r="E2" s="58"/>
      <c r="F2" s="58"/>
    </row>
    <row r="3" spans="1:11" s="59" customFormat="1" ht="31.5" customHeight="1" x14ac:dyDescent="0.2">
      <c r="B3" s="550" t="s">
        <v>0</v>
      </c>
      <c r="C3" s="551"/>
      <c r="D3" s="551"/>
      <c r="E3" s="551"/>
      <c r="F3" s="551"/>
      <c r="G3" s="551"/>
      <c r="H3" s="551"/>
    </row>
    <row r="4" spans="1:11" ht="33.75" customHeight="1" x14ac:dyDescent="0.2">
      <c r="A4" s="60" t="s">
        <v>72</v>
      </c>
      <c r="B4" s="59"/>
      <c r="C4" s="59"/>
      <c r="D4" s="546" t="s">
        <v>73</v>
      </c>
      <c r="E4" s="547"/>
      <c r="F4" s="547"/>
    </row>
    <row r="5" spans="1:11" ht="82.5" customHeight="1" x14ac:dyDescent="0.2">
      <c r="A5" s="550" t="s">
        <v>74</v>
      </c>
      <c r="B5" s="547"/>
      <c r="C5" s="547"/>
      <c r="D5" s="547"/>
      <c r="E5" s="547"/>
      <c r="F5" s="547"/>
      <c r="G5" s="547"/>
      <c r="H5" s="547"/>
      <c r="I5" s="547"/>
      <c r="J5" s="547"/>
    </row>
    <row r="6" spans="1:11" ht="18.75" customHeight="1" x14ac:dyDescent="0.25">
      <c r="A6" s="548"/>
      <c r="B6" s="549"/>
      <c r="C6" s="549"/>
      <c r="D6" s="549"/>
      <c r="E6" s="549"/>
      <c r="F6" s="549"/>
      <c r="G6" s="549"/>
      <c r="H6" s="549"/>
      <c r="I6" s="549"/>
    </row>
    <row r="7" spans="1:11" ht="27.75" customHeight="1" x14ac:dyDescent="0.2">
      <c r="B7" s="61" t="s">
        <v>10</v>
      </c>
      <c r="C7" s="62"/>
      <c r="I7" s="552" t="s">
        <v>11</v>
      </c>
      <c r="J7" s="553"/>
      <c r="K7" s="554"/>
    </row>
    <row r="8" spans="1:11" ht="32.25" customHeight="1" x14ac:dyDescent="0.2">
      <c r="A8" s="543" t="s">
        <v>75</v>
      </c>
      <c r="B8" s="544"/>
      <c r="C8" s="544"/>
      <c r="D8" s="544"/>
      <c r="E8" s="544"/>
      <c r="F8" s="544"/>
      <c r="G8" s="544"/>
      <c r="H8" s="544"/>
      <c r="I8" s="544"/>
      <c r="J8" s="544"/>
      <c r="K8" s="545"/>
    </row>
    <row r="9" spans="1:11" ht="42" customHeight="1" x14ac:dyDescent="0.2">
      <c r="A9" s="63" t="s">
        <v>12</v>
      </c>
      <c r="B9" s="63" t="s">
        <v>13</v>
      </c>
      <c r="C9" s="63"/>
      <c r="D9" s="63" t="s">
        <v>14</v>
      </c>
      <c r="E9" s="63"/>
      <c r="F9" s="63" t="s">
        <v>15</v>
      </c>
      <c r="G9" s="63" t="s">
        <v>16</v>
      </c>
      <c r="H9" s="63" t="s">
        <v>17</v>
      </c>
      <c r="I9" s="63" t="s">
        <v>18</v>
      </c>
      <c r="J9" s="531"/>
      <c r="K9" s="532"/>
    </row>
    <row r="10" spans="1:11" ht="25.5" x14ac:dyDescent="0.2">
      <c r="A10" s="64" t="s">
        <v>19</v>
      </c>
      <c r="B10" s="65" t="s">
        <v>20</v>
      </c>
      <c r="C10" s="66"/>
      <c r="D10" s="67">
        <v>1</v>
      </c>
      <c r="E10" s="68">
        <v>100</v>
      </c>
      <c r="F10" s="66" t="s">
        <v>21</v>
      </c>
      <c r="G10" s="68">
        <v>100</v>
      </c>
      <c r="H10" s="68">
        <v>100</v>
      </c>
      <c r="I10" s="69" t="s">
        <v>22</v>
      </c>
      <c r="J10" s="531" t="s">
        <v>23</v>
      </c>
      <c r="K10" s="532"/>
    </row>
    <row r="11" spans="1:11" ht="42" x14ac:dyDescent="0.2">
      <c r="A11" s="66"/>
      <c r="B11" s="64" t="s">
        <v>24</v>
      </c>
      <c r="C11" s="70"/>
      <c r="D11" s="71">
        <v>7.1000000000000004E-3</v>
      </c>
      <c r="E11" s="72">
        <v>100</v>
      </c>
      <c r="F11" s="70" t="s">
        <v>25</v>
      </c>
      <c r="G11" s="72">
        <f>D11*E11</f>
        <v>0.71000000000000008</v>
      </c>
      <c r="H11" s="72">
        <f>H10+G11</f>
        <v>100.71</v>
      </c>
      <c r="I11" s="73" t="s">
        <v>26</v>
      </c>
      <c r="J11" s="532"/>
      <c r="K11" s="532"/>
    </row>
    <row r="12" spans="1:11" ht="86.25" customHeight="1" x14ac:dyDescent="0.2">
      <c r="A12" s="64" t="s">
        <v>27</v>
      </c>
      <c r="B12" s="64" t="s">
        <v>28</v>
      </c>
      <c r="C12" s="55" t="s">
        <v>76</v>
      </c>
      <c r="D12" s="74">
        <v>0</v>
      </c>
      <c r="E12" s="72">
        <f>H11</f>
        <v>100.71</v>
      </c>
      <c r="F12" s="70" t="s">
        <v>25</v>
      </c>
      <c r="G12" s="72">
        <f>D12*E12</f>
        <v>0</v>
      </c>
      <c r="H12" s="72"/>
      <c r="I12" s="538" t="s">
        <v>77</v>
      </c>
      <c r="J12" s="532"/>
      <c r="K12" s="532"/>
    </row>
    <row r="13" spans="1:11" ht="204.75" customHeight="1" x14ac:dyDescent="0.2">
      <c r="A13" s="66"/>
      <c r="B13" s="66"/>
      <c r="C13" s="55" t="s">
        <v>78</v>
      </c>
      <c r="D13" s="75">
        <v>0</v>
      </c>
      <c r="E13" s="72">
        <f>H11</f>
        <v>100.71</v>
      </c>
      <c r="F13" s="70" t="s">
        <v>25</v>
      </c>
      <c r="G13" s="72">
        <f>D13*E13</f>
        <v>0</v>
      </c>
      <c r="H13" s="72"/>
      <c r="I13" s="539"/>
      <c r="J13" s="532"/>
      <c r="K13" s="532"/>
    </row>
    <row r="14" spans="1:11" ht="232.5" customHeight="1" x14ac:dyDescent="0.2">
      <c r="A14" s="66"/>
      <c r="B14" s="66"/>
      <c r="C14" s="70" t="s">
        <v>29</v>
      </c>
      <c r="D14" s="71">
        <v>6.0000000000000001E-3</v>
      </c>
      <c r="E14" s="72">
        <f>H11</f>
        <v>100.71</v>
      </c>
      <c r="F14" s="70" t="s">
        <v>25</v>
      </c>
      <c r="G14" s="72">
        <f>D14*E14</f>
        <v>0.60426000000000002</v>
      </c>
      <c r="H14" s="72"/>
      <c r="I14" s="539"/>
      <c r="J14" s="532"/>
      <c r="K14" s="532"/>
    </row>
    <row r="15" spans="1:11" ht="24.75" customHeight="1" x14ac:dyDescent="0.2">
      <c r="A15" s="66"/>
      <c r="B15" s="66"/>
      <c r="C15" s="63" t="s">
        <v>30</v>
      </c>
      <c r="D15" s="76">
        <f>SUM(D12:D14)</f>
        <v>6.0000000000000001E-3</v>
      </c>
      <c r="E15" s="77">
        <f>H11</f>
        <v>100.71</v>
      </c>
      <c r="F15" s="63" t="s">
        <v>25</v>
      </c>
      <c r="G15" s="77">
        <f>SUM(G12:G14)</f>
        <v>0.60426000000000002</v>
      </c>
      <c r="H15" s="77">
        <f>H11+G15</f>
        <v>101.31425999999999</v>
      </c>
      <c r="I15" s="68"/>
      <c r="J15" s="532"/>
      <c r="K15" s="532"/>
    </row>
    <row r="16" spans="1:11" ht="37.5" customHeight="1" x14ac:dyDescent="0.2">
      <c r="A16" s="63" t="s">
        <v>31</v>
      </c>
      <c r="B16" s="64" t="s">
        <v>32</v>
      </c>
      <c r="C16" s="70"/>
      <c r="D16" s="71">
        <v>0.08</v>
      </c>
      <c r="E16" s="72">
        <f>H11+G12+G13</f>
        <v>100.71</v>
      </c>
      <c r="F16" s="70" t="s">
        <v>33</v>
      </c>
      <c r="G16" s="72">
        <f t="shared" ref="G16:G20" si="0">D16*E16</f>
        <v>8.0567999999999991</v>
      </c>
      <c r="H16" s="72">
        <f>H15+G16</f>
        <v>109.37105999999999</v>
      </c>
      <c r="I16" s="73" t="s">
        <v>34</v>
      </c>
      <c r="J16" s="532"/>
      <c r="K16" s="532"/>
    </row>
    <row r="17" spans="1:13" ht="199.5" x14ac:dyDescent="0.2">
      <c r="A17" s="64" t="s">
        <v>35</v>
      </c>
      <c r="B17" s="65" t="s">
        <v>36</v>
      </c>
      <c r="C17" s="55" t="s">
        <v>79</v>
      </c>
      <c r="D17" s="74">
        <v>0</v>
      </c>
      <c r="E17" s="72">
        <f>H16</f>
        <v>109.37105999999999</v>
      </c>
      <c r="F17" s="70" t="s">
        <v>37</v>
      </c>
      <c r="G17" s="72">
        <f t="shared" si="0"/>
        <v>0</v>
      </c>
      <c r="H17" s="68"/>
      <c r="I17" s="73" t="s">
        <v>69</v>
      </c>
      <c r="J17" s="532"/>
      <c r="K17" s="532"/>
    </row>
    <row r="18" spans="1:13" ht="241.5" x14ac:dyDescent="0.2">
      <c r="A18" s="66"/>
      <c r="B18" s="66"/>
      <c r="C18" s="55" t="s">
        <v>65</v>
      </c>
      <c r="D18" s="78">
        <v>0</v>
      </c>
      <c r="E18" s="79">
        <f>H16</f>
        <v>109.37105999999999</v>
      </c>
      <c r="F18" s="55" t="s">
        <v>37</v>
      </c>
      <c r="G18" s="79">
        <f t="shared" si="0"/>
        <v>0</v>
      </c>
      <c r="H18" s="79"/>
      <c r="I18" s="73" t="s">
        <v>80</v>
      </c>
      <c r="J18" s="532"/>
      <c r="K18" s="532"/>
    </row>
    <row r="19" spans="1:13" ht="63" x14ac:dyDescent="0.2">
      <c r="A19" s="66"/>
      <c r="B19" s="66"/>
      <c r="C19" s="55" t="s">
        <v>81</v>
      </c>
      <c r="D19" s="80">
        <v>1E-3</v>
      </c>
      <c r="E19" s="79">
        <f>H16</f>
        <v>109.37105999999999</v>
      </c>
      <c r="F19" s="55" t="s">
        <v>37</v>
      </c>
      <c r="G19" s="79">
        <f t="shared" si="0"/>
        <v>0.10937105999999999</v>
      </c>
      <c r="H19" s="79"/>
      <c r="I19" s="73" t="s">
        <v>82</v>
      </c>
      <c r="J19" s="532"/>
      <c r="K19" s="532"/>
    </row>
    <row r="20" spans="1:13" ht="52.5" x14ac:dyDescent="0.2">
      <c r="A20" s="66"/>
      <c r="B20" s="66"/>
      <c r="C20" s="55" t="s">
        <v>68</v>
      </c>
      <c r="D20" s="81">
        <v>1.0200000000000001E-2</v>
      </c>
      <c r="E20" s="79">
        <f>H16</f>
        <v>109.37105999999999</v>
      </c>
      <c r="F20" s="55" t="s">
        <v>37</v>
      </c>
      <c r="G20" s="79">
        <f t="shared" si="0"/>
        <v>1.115584812</v>
      </c>
      <c r="H20" s="79"/>
      <c r="I20" s="73" t="s">
        <v>38</v>
      </c>
      <c r="J20" s="532"/>
      <c r="K20" s="532"/>
    </row>
    <row r="21" spans="1:13" ht="15" customHeight="1" x14ac:dyDescent="0.2">
      <c r="A21" s="66"/>
      <c r="B21" s="66"/>
      <c r="C21" s="63" t="s">
        <v>30</v>
      </c>
      <c r="D21" s="76">
        <f>SUM(D17:D20)</f>
        <v>1.1200000000000002E-2</v>
      </c>
      <c r="E21" s="77">
        <f>H16</f>
        <v>109.37105999999999</v>
      </c>
      <c r="F21" s="63" t="s">
        <v>37</v>
      </c>
      <c r="G21" s="77">
        <f>SUM(G17:G20)</f>
        <v>1.224955872</v>
      </c>
      <c r="H21" s="77">
        <f>H16+G21</f>
        <v>110.59601587199998</v>
      </c>
      <c r="I21" s="68"/>
      <c r="J21" s="532"/>
      <c r="K21" s="532"/>
    </row>
    <row r="22" spans="1:13" ht="231" x14ac:dyDescent="0.2">
      <c r="A22" s="66"/>
      <c r="B22" s="65" t="s">
        <v>39</v>
      </c>
      <c r="C22" s="55" t="s">
        <v>83</v>
      </c>
      <c r="D22" s="81">
        <v>2.5600000000000001E-2</v>
      </c>
      <c r="E22" s="79">
        <f>H16</f>
        <v>109.37105999999999</v>
      </c>
      <c r="F22" s="55" t="s">
        <v>37</v>
      </c>
      <c r="G22" s="79">
        <f t="shared" ref="G22:G28" si="1">D22*E22</f>
        <v>2.7998991359999996</v>
      </c>
      <c r="H22" s="79"/>
      <c r="I22" s="73" t="s">
        <v>84</v>
      </c>
      <c r="J22" s="532"/>
      <c r="K22" s="532"/>
    </row>
    <row r="23" spans="1:13" x14ac:dyDescent="0.2">
      <c r="A23" s="66"/>
      <c r="B23" s="55"/>
      <c r="C23" s="55" t="s">
        <v>41</v>
      </c>
      <c r="D23" s="81">
        <v>6.9599999999999995E-2</v>
      </c>
      <c r="E23" s="79">
        <f>H16</f>
        <v>109.37105999999999</v>
      </c>
      <c r="F23" s="55" t="s">
        <v>37</v>
      </c>
      <c r="G23" s="79">
        <f t="shared" si="1"/>
        <v>7.6122257759999981</v>
      </c>
      <c r="H23" s="79"/>
      <c r="I23" s="538" t="s">
        <v>42</v>
      </c>
      <c r="J23" s="532"/>
      <c r="K23" s="532"/>
    </row>
    <row r="24" spans="1:13" x14ac:dyDescent="0.2">
      <c r="A24" s="66"/>
      <c r="B24" s="55"/>
      <c r="C24" s="55" t="s">
        <v>43</v>
      </c>
      <c r="D24" s="81">
        <v>6.9500000000000006E-2</v>
      </c>
      <c r="E24" s="79">
        <f>H16</f>
        <v>109.37105999999999</v>
      </c>
      <c r="F24" s="55" t="s">
        <v>37</v>
      </c>
      <c r="G24" s="79">
        <f t="shared" si="1"/>
        <v>7.6012886699999997</v>
      </c>
      <c r="H24" s="79"/>
      <c r="I24" s="538"/>
      <c r="J24" s="532"/>
      <c r="K24" s="532"/>
    </row>
    <row r="25" spans="1:13" ht="39.75" customHeight="1" x14ac:dyDescent="0.2">
      <c r="A25" s="66"/>
      <c r="B25" s="55"/>
      <c r="C25" s="55" t="s">
        <v>44</v>
      </c>
      <c r="D25" s="81">
        <v>3.5999999999999997E-2</v>
      </c>
      <c r="E25" s="79">
        <f>H16</f>
        <v>109.37105999999999</v>
      </c>
      <c r="F25" s="55" t="s">
        <v>37</v>
      </c>
      <c r="G25" s="79">
        <f t="shared" si="1"/>
        <v>3.9373581599999992</v>
      </c>
      <c r="H25" s="79"/>
      <c r="I25" s="538"/>
      <c r="J25" s="532"/>
      <c r="K25" s="532"/>
    </row>
    <row r="26" spans="1:13" ht="184.5" customHeight="1" x14ac:dyDescent="0.2">
      <c r="A26" s="66"/>
      <c r="B26" s="55"/>
      <c r="C26" s="82" t="s">
        <v>45</v>
      </c>
      <c r="D26" s="78">
        <v>0</v>
      </c>
      <c r="E26" s="79">
        <f>H16</f>
        <v>109.37105999999999</v>
      </c>
      <c r="F26" s="55" t="s">
        <v>37</v>
      </c>
      <c r="G26" s="79">
        <f t="shared" si="1"/>
        <v>0</v>
      </c>
      <c r="H26" s="79"/>
      <c r="I26" s="538" t="s">
        <v>85</v>
      </c>
      <c r="J26" s="540" t="s">
        <v>86</v>
      </c>
      <c r="K26" s="541"/>
    </row>
    <row r="27" spans="1:13" ht="197.25" customHeight="1" x14ac:dyDescent="0.2">
      <c r="A27" s="66"/>
      <c r="B27" s="55"/>
      <c r="C27" s="55" t="s">
        <v>46</v>
      </c>
      <c r="D27" s="78">
        <v>0</v>
      </c>
      <c r="E27" s="79">
        <f>H16</f>
        <v>109.37105999999999</v>
      </c>
      <c r="F27" s="55" t="s">
        <v>37</v>
      </c>
      <c r="G27" s="79">
        <f t="shared" si="1"/>
        <v>0</v>
      </c>
      <c r="H27" s="79"/>
      <c r="I27" s="538"/>
      <c r="J27" s="542" t="s">
        <v>87</v>
      </c>
      <c r="K27" s="542"/>
    </row>
    <row r="28" spans="1:13" ht="111.75" customHeight="1" x14ac:dyDescent="0.2">
      <c r="A28" s="66"/>
      <c r="B28" s="55"/>
      <c r="C28" s="82" t="s">
        <v>88</v>
      </c>
      <c r="D28" s="78">
        <v>0</v>
      </c>
      <c r="E28" s="79">
        <f>H16</f>
        <v>109.37105999999999</v>
      </c>
      <c r="F28" s="55" t="s">
        <v>37</v>
      </c>
      <c r="G28" s="79">
        <f t="shared" si="1"/>
        <v>0</v>
      </c>
      <c r="H28" s="79"/>
      <c r="I28" s="73" t="s">
        <v>89</v>
      </c>
      <c r="J28" s="533"/>
      <c r="K28" s="532"/>
      <c r="L28" s="83"/>
      <c r="M28" s="83"/>
    </row>
    <row r="29" spans="1:13" x14ac:dyDescent="0.2">
      <c r="A29" s="66"/>
      <c r="B29" s="66"/>
      <c r="C29" s="63" t="s">
        <v>30</v>
      </c>
      <c r="D29" s="76">
        <f>SUM(D22:D28)</f>
        <v>0.20070000000000002</v>
      </c>
      <c r="E29" s="77">
        <f>H16</f>
        <v>109.37105999999999</v>
      </c>
      <c r="F29" s="63" t="s">
        <v>37</v>
      </c>
      <c r="G29" s="77">
        <f>SUM(G22:G28)</f>
        <v>21.950771741999997</v>
      </c>
      <c r="H29" s="77">
        <f>H21+G29</f>
        <v>132.54678761399998</v>
      </c>
      <c r="I29" s="68"/>
      <c r="J29" s="532"/>
      <c r="K29" s="532"/>
      <c r="L29" s="83"/>
    </row>
    <row r="30" spans="1:13" x14ac:dyDescent="0.2">
      <c r="A30" s="537" t="s">
        <v>48</v>
      </c>
      <c r="B30" s="534" t="s">
        <v>49</v>
      </c>
      <c r="C30" s="84"/>
      <c r="D30" s="85">
        <v>0</v>
      </c>
      <c r="E30" s="68">
        <f>H29</f>
        <v>132.54678761399998</v>
      </c>
      <c r="F30" s="66" t="s">
        <v>51</v>
      </c>
      <c r="G30" s="68">
        <f t="shared" ref="G30:G36" si="2">D30*E30</f>
        <v>0</v>
      </c>
      <c r="H30" s="68"/>
      <c r="I30" s="538" t="s">
        <v>90</v>
      </c>
      <c r="J30" s="532"/>
      <c r="K30" s="532"/>
    </row>
    <row r="31" spans="1:13" x14ac:dyDescent="0.2">
      <c r="A31" s="535"/>
      <c r="B31" s="535"/>
      <c r="C31" s="84" t="s">
        <v>55</v>
      </c>
      <c r="D31" s="85">
        <v>0</v>
      </c>
      <c r="E31" s="68">
        <f>H29</f>
        <v>132.54678761399998</v>
      </c>
      <c r="F31" s="66" t="s">
        <v>51</v>
      </c>
      <c r="G31" s="68">
        <f t="shared" si="2"/>
        <v>0</v>
      </c>
      <c r="H31" s="68"/>
      <c r="I31" s="538"/>
      <c r="J31" s="532"/>
      <c r="K31" s="532"/>
    </row>
    <row r="32" spans="1:13" x14ac:dyDescent="0.2">
      <c r="A32" s="535"/>
      <c r="B32" s="535"/>
      <c r="C32" s="84" t="s">
        <v>55</v>
      </c>
      <c r="D32" s="85">
        <v>0</v>
      </c>
      <c r="E32" s="68">
        <f>H29</f>
        <v>132.54678761399998</v>
      </c>
      <c r="F32" s="66" t="s">
        <v>51</v>
      </c>
      <c r="G32" s="68">
        <f t="shared" si="2"/>
        <v>0</v>
      </c>
      <c r="H32" s="68"/>
      <c r="I32" s="538"/>
      <c r="J32" s="532"/>
      <c r="K32" s="532"/>
    </row>
    <row r="33" spans="1:11" x14ac:dyDescent="0.2">
      <c r="A33" s="535"/>
      <c r="B33" s="535"/>
      <c r="C33" s="84" t="s">
        <v>55</v>
      </c>
      <c r="D33" s="85">
        <v>0</v>
      </c>
      <c r="E33" s="68">
        <f>H29</f>
        <v>132.54678761399998</v>
      </c>
      <c r="F33" s="66" t="s">
        <v>51</v>
      </c>
      <c r="G33" s="68">
        <f t="shared" si="2"/>
        <v>0</v>
      </c>
      <c r="H33" s="68"/>
      <c r="I33" s="538"/>
      <c r="J33" s="532"/>
      <c r="K33" s="532"/>
    </row>
    <row r="34" spans="1:11" x14ac:dyDescent="0.2">
      <c r="A34" s="535"/>
      <c r="B34" s="535"/>
      <c r="C34" s="84" t="s">
        <v>55</v>
      </c>
      <c r="D34" s="85">
        <v>0</v>
      </c>
      <c r="E34" s="68">
        <f>H29</f>
        <v>132.54678761399998</v>
      </c>
      <c r="F34" s="66" t="s">
        <v>51</v>
      </c>
      <c r="G34" s="68">
        <f t="shared" si="2"/>
        <v>0</v>
      </c>
      <c r="H34" s="68"/>
      <c r="I34" s="538"/>
      <c r="J34" s="532"/>
      <c r="K34" s="532"/>
    </row>
    <row r="35" spans="1:11" x14ac:dyDescent="0.2">
      <c r="A35" s="535"/>
      <c r="B35" s="535"/>
      <c r="C35" s="84" t="s">
        <v>55</v>
      </c>
      <c r="D35" s="85">
        <v>0</v>
      </c>
      <c r="E35" s="68">
        <f>H29</f>
        <v>132.54678761399998</v>
      </c>
      <c r="F35" s="66" t="s">
        <v>51</v>
      </c>
      <c r="G35" s="68">
        <f t="shared" si="2"/>
        <v>0</v>
      </c>
      <c r="H35" s="68"/>
      <c r="I35" s="538"/>
      <c r="J35" s="532"/>
      <c r="K35" s="532"/>
    </row>
    <row r="36" spans="1:11" ht="57.75" customHeight="1" x14ac:dyDescent="0.2">
      <c r="A36" s="535"/>
      <c r="B36" s="535"/>
      <c r="C36" s="84" t="s">
        <v>55</v>
      </c>
      <c r="D36" s="85">
        <v>0</v>
      </c>
      <c r="E36" s="68">
        <f>H29</f>
        <v>132.54678761399998</v>
      </c>
      <c r="F36" s="66" t="s">
        <v>51</v>
      </c>
      <c r="G36" s="68">
        <f t="shared" si="2"/>
        <v>0</v>
      </c>
      <c r="H36" s="68"/>
      <c r="I36" s="538"/>
      <c r="J36" s="532"/>
      <c r="K36" s="532"/>
    </row>
    <row r="37" spans="1:11" ht="23.25" customHeight="1" x14ac:dyDescent="0.2">
      <c r="A37" s="536"/>
      <c r="B37" s="536"/>
      <c r="C37" s="63" t="s">
        <v>56</v>
      </c>
      <c r="D37" s="76">
        <f>SUM(D30:D36)</f>
        <v>0</v>
      </c>
      <c r="E37" s="77">
        <f>H29</f>
        <v>132.54678761399998</v>
      </c>
      <c r="F37" s="63" t="s">
        <v>51</v>
      </c>
      <c r="G37" s="77">
        <f>SUM(G30:G36)</f>
        <v>0</v>
      </c>
      <c r="H37" s="77">
        <f>H29+G37</f>
        <v>132.54678761399998</v>
      </c>
      <c r="I37" s="68"/>
      <c r="J37" s="68"/>
      <c r="K37" s="63"/>
    </row>
    <row r="38" spans="1:11" ht="127.5" customHeight="1" x14ac:dyDescent="0.2">
      <c r="A38" s="86"/>
      <c r="B38" s="86"/>
      <c r="C38" s="86"/>
      <c r="D38" s="86"/>
      <c r="E38" s="86"/>
      <c r="F38" s="86" t="s">
        <v>91</v>
      </c>
      <c r="G38" s="86"/>
      <c r="H38" s="87">
        <f>H37</f>
        <v>132.54678761399998</v>
      </c>
      <c r="I38" s="87" t="s">
        <v>57</v>
      </c>
      <c r="J38" s="88">
        <f>ROUND(H38/100,4)</f>
        <v>1.3254999999999999</v>
      </c>
      <c r="K38" s="66"/>
    </row>
    <row r="39" spans="1:11" ht="69.75" customHeight="1" x14ac:dyDescent="0.2">
      <c r="A39" s="86"/>
      <c r="B39" s="82" t="s">
        <v>92</v>
      </c>
      <c r="C39" s="86"/>
      <c r="D39" s="86"/>
      <c r="E39" s="86"/>
      <c r="F39" s="86" t="s">
        <v>93</v>
      </c>
      <c r="G39" s="86"/>
      <c r="H39" s="89">
        <v>1</v>
      </c>
      <c r="I39" s="87" t="s">
        <v>58</v>
      </c>
      <c r="J39" s="66"/>
      <c r="K39" s="66"/>
    </row>
    <row r="40" spans="1:11" ht="127.5" x14ac:dyDescent="0.2">
      <c r="A40" s="86"/>
      <c r="B40" s="86"/>
      <c r="C40" s="86"/>
      <c r="D40" s="86"/>
      <c r="E40" s="86"/>
      <c r="F40" s="86" t="s">
        <v>94</v>
      </c>
      <c r="G40" s="86"/>
      <c r="H40" s="87">
        <f>J38*H39</f>
        <v>1.3254999999999999</v>
      </c>
      <c r="I40" s="87" t="s">
        <v>95</v>
      </c>
      <c r="J40" s="90">
        <f>ROUND(J38*H39,4)</f>
        <v>1.3254999999999999</v>
      </c>
      <c r="K40" s="66"/>
    </row>
    <row r="41" spans="1:11" x14ac:dyDescent="0.2">
      <c r="B41" s="91" t="s">
        <v>10</v>
      </c>
      <c r="C41" s="92"/>
    </row>
    <row r="42" spans="1:11" ht="12.75" customHeight="1" x14ac:dyDescent="0.2">
      <c r="B42" s="93"/>
      <c r="C42" s="94"/>
    </row>
    <row r="44" spans="1:11" ht="25.5" customHeight="1" x14ac:dyDescent="0.2">
      <c r="A44" s="522" t="s">
        <v>96</v>
      </c>
      <c r="B44" s="523"/>
      <c r="C44" s="523"/>
      <c r="D44" s="523"/>
      <c r="E44" s="523"/>
      <c r="F44" s="523"/>
      <c r="G44" s="523"/>
      <c r="H44" s="523"/>
      <c r="I44" s="523"/>
      <c r="J44" s="524"/>
    </row>
    <row r="45" spans="1:11" ht="91.5" customHeight="1" x14ac:dyDescent="0.2">
      <c r="A45" s="525"/>
      <c r="B45" s="526"/>
      <c r="C45" s="526"/>
      <c r="D45" s="526"/>
      <c r="E45" s="526"/>
      <c r="F45" s="526"/>
      <c r="G45" s="526"/>
      <c r="H45" s="526"/>
      <c r="I45" s="526"/>
      <c r="J45" s="527"/>
    </row>
    <row r="46" spans="1:11" x14ac:dyDescent="0.2">
      <c r="A46" s="525"/>
      <c r="B46" s="526"/>
      <c r="C46" s="526"/>
      <c r="D46" s="526"/>
      <c r="E46" s="526"/>
      <c r="F46" s="526"/>
      <c r="G46" s="526"/>
      <c r="H46" s="526"/>
      <c r="I46" s="526"/>
      <c r="J46" s="527"/>
    </row>
    <row r="47" spans="1:11" ht="7.5" customHeight="1" x14ac:dyDescent="0.2">
      <c r="A47" s="528"/>
      <c r="B47" s="529"/>
      <c r="C47" s="529"/>
      <c r="D47" s="529"/>
      <c r="E47" s="529"/>
      <c r="F47" s="529"/>
      <c r="G47" s="529"/>
      <c r="H47" s="529"/>
      <c r="I47" s="529"/>
      <c r="J47" s="530"/>
    </row>
  </sheetData>
  <sheetProtection sheet="1" objects="1" scenarios="1" formatRows="0"/>
  <mergeCells count="19">
    <mergeCell ref="A8:K8"/>
    <mergeCell ref="A1:I1"/>
    <mergeCell ref="A6:I6"/>
    <mergeCell ref="B3:H3"/>
    <mergeCell ref="I7:K7"/>
    <mergeCell ref="A5:J5"/>
    <mergeCell ref="D4:F4"/>
    <mergeCell ref="A44:J47"/>
    <mergeCell ref="J9:K9"/>
    <mergeCell ref="J10:K25"/>
    <mergeCell ref="J28:K36"/>
    <mergeCell ref="B30:B37"/>
    <mergeCell ref="A30:A37"/>
    <mergeCell ref="I12:I14"/>
    <mergeCell ref="I23:I25"/>
    <mergeCell ref="I26:I27"/>
    <mergeCell ref="I30:I36"/>
    <mergeCell ref="J26:K26"/>
    <mergeCell ref="J27:K27"/>
  </mergeCells>
  <phoneticPr fontId="6" type="noConversion"/>
  <pageMargins left="0.74803149606299213" right="0.74803149606299213" top="0.98425196850393704" bottom="0.98425196850393704" header="0.51181102362204722" footer="0.51181102362204722"/>
  <pageSetup paperSize="8" scale="6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51"/>
  <sheetViews>
    <sheetView topLeftCell="A40" zoomScale="90" zoomScaleNormal="90" workbookViewId="0">
      <selection activeCell="B14" sqref="B14"/>
    </sheetView>
  </sheetViews>
  <sheetFormatPr defaultColWidth="9.140625" defaultRowHeight="12.75" x14ac:dyDescent="0.2"/>
  <cols>
    <col min="1" max="1" width="28" style="116" customWidth="1"/>
    <col min="2" max="2" width="30.5703125" style="116" customWidth="1"/>
    <col min="3" max="3" width="38.140625" style="116" customWidth="1"/>
    <col min="4" max="4" width="15" style="116" customWidth="1"/>
    <col min="5" max="5" width="14.42578125" style="116" customWidth="1"/>
    <col min="6" max="6" width="32.28515625" style="116" customWidth="1"/>
    <col min="7" max="7" width="10.5703125" style="116" customWidth="1"/>
    <col min="8" max="8" width="12.140625" style="116" customWidth="1"/>
    <col min="9" max="9" width="58.28515625" style="205" customWidth="1"/>
    <col min="10" max="10" width="24" style="116" bestFit="1" customWidth="1"/>
    <col min="11" max="11" width="13.140625" style="116" bestFit="1" customWidth="1"/>
    <col min="12" max="12" width="9.140625" style="116"/>
    <col min="13" max="13" width="27" style="116" customWidth="1"/>
    <col min="14" max="14" width="6.85546875" style="116" customWidth="1"/>
    <col min="15" max="15" width="11.7109375" style="116" customWidth="1"/>
    <col min="16" max="16" width="22.140625" style="116" customWidth="1"/>
    <col min="17" max="17" width="21.28515625" style="116" customWidth="1"/>
    <col min="18" max="16384" width="9.140625" style="116"/>
  </cols>
  <sheetData>
    <row r="1" spans="1:11" ht="30" customHeight="1" x14ac:dyDescent="0.2">
      <c r="A1" s="558" t="s">
        <v>97</v>
      </c>
      <c r="B1" s="559"/>
      <c r="C1" s="559"/>
      <c r="D1" s="559"/>
      <c r="E1" s="559"/>
      <c r="F1" s="559"/>
    </row>
    <row r="2" spans="1:11" s="119" customFormat="1" ht="19.5" customHeight="1" x14ac:dyDescent="0.2">
      <c r="A2" s="117" t="s">
        <v>71</v>
      </c>
      <c r="B2" s="117" t="s">
        <v>8</v>
      </c>
      <c r="C2" s="118"/>
      <c r="D2" s="118"/>
      <c r="E2" s="118"/>
      <c r="F2" s="118"/>
    </row>
    <row r="3" spans="1:11" s="119" customFormat="1" ht="31.5" customHeight="1" x14ac:dyDescent="0.2">
      <c r="B3" s="569" t="s">
        <v>0</v>
      </c>
      <c r="C3" s="570"/>
      <c r="D3" s="570"/>
      <c r="E3" s="570"/>
      <c r="F3" s="570"/>
      <c r="G3" s="570"/>
      <c r="H3" s="570"/>
    </row>
    <row r="4" spans="1:11" s="114" customFormat="1" ht="36.75" customHeight="1" x14ac:dyDescent="0.2">
      <c r="A4" s="120" t="s">
        <v>98</v>
      </c>
      <c r="B4" s="119"/>
      <c r="C4" s="119"/>
      <c r="D4" s="558" t="s">
        <v>73</v>
      </c>
      <c r="E4" s="576"/>
      <c r="F4" s="576"/>
    </row>
    <row r="5" spans="1:11" s="114" customFormat="1" ht="62.25" customHeight="1" x14ac:dyDescent="0.2">
      <c r="A5" s="569" t="s">
        <v>74</v>
      </c>
      <c r="B5" s="576"/>
      <c r="C5" s="576"/>
      <c r="D5" s="576"/>
      <c r="E5" s="576"/>
      <c r="F5" s="576"/>
      <c r="G5" s="576"/>
      <c r="H5" s="576"/>
      <c r="I5" s="576"/>
      <c r="J5" s="576"/>
    </row>
    <row r="6" spans="1:11" ht="31.5" customHeight="1" x14ac:dyDescent="0.25">
      <c r="A6" s="571"/>
      <c r="B6" s="572"/>
      <c r="C6" s="572"/>
      <c r="D6" s="572"/>
      <c r="E6" s="572"/>
      <c r="F6" s="572"/>
      <c r="G6" s="572"/>
      <c r="H6" s="572"/>
      <c r="I6" s="572"/>
    </row>
    <row r="7" spans="1:11" ht="30" customHeight="1" x14ac:dyDescent="0.25">
      <c r="A7" s="115"/>
      <c r="B7" s="206" t="s">
        <v>10</v>
      </c>
      <c r="C7" s="207"/>
      <c r="I7" s="573" t="s">
        <v>11</v>
      </c>
      <c r="J7" s="574"/>
      <c r="K7" s="575"/>
    </row>
    <row r="8" spans="1:11" ht="24.75" customHeight="1" x14ac:dyDescent="0.2">
      <c r="A8" s="561" t="s">
        <v>99</v>
      </c>
      <c r="B8" s="562"/>
      <c r="C8" s="562"/>
      <c r="D8" s="562"/>
      <c r="E8" s="562"/>
      <c r="F8" s="562"/>
      <c r="G8" s="562"/>
      <c r="H8" s="562"/>
      <c r="I8" s="562"/>
      <c r="J8" s="562"/>
      <c r="K8" s="556"/>
    </row>
    <row r="9" spans="1:11" x14ac:dyDescent="0.2">
      <c r="A9" s="208" t="s">
        <v>12</v>
      </c>
      <c r="B9" s="208" t="s">
        <v>13</v>
      </c>
      <c r="C9" s="208"/>
      <c r="D9" s="208" t="s">
        <v>14</v>
      </c>
      <c r="E9" s="208"/>
      <c r="F9" s="208" t="s">
        <v>15</v>
      </c>
      <c r="G9" s="208" t="s">
        <v>16</v>
      </c>
      <c r="H9" s="208" t="s">
        <v>17</v>
      </c>
      <c r="I9" s="209" t="s">
        <v>18</v>
      </c>
      <c r="J9" s="555"/>
      <c r="K9" s="556"/>
    </row>
    <row r="10" spans="1:11" ht="26.25" customHeight="1" x14ac:dyDescent="0.2">
      <c r="A10" s="209" t="s">
        <v>19</v>
      </c>
      <c r="B10" s="210" t="s">
        <v>20</v>
      </c>
      <c r="C10" s="211"/>
      <c r="D10" s="212">
        <v>1</v>
      </c>
      <c r="E10" s="213">
        <v>100</v>
      </c>
      <c r="F10" s="211" t="s">
        <v>21</v>
      </c>
      <c r="G10" s="213">
        <v>100</v>
      </c>
      <c r="H10" s="213">
        <v>100</v>
      </c>
      <c r="I10" s="214" t="s">
        <v>22</v>
      </c>
      <c r="J10" s="555" t="s">
        <v>23</v>
      </c>
      <c r="K10" s="588"/>
    </row>
    <row r="11" spans="1:11" ht="86.25" customHeight="1" x14ac:dyDescent="0.2">
      <c r="A11" s="211"/>
      <c r="B11" s="209" t="s">
        <v>24</v>
      </c>
      <c r="C11" s="215"/>
      <c r="D11" s="216">
        <v>0</v>
      </c>
      <c r="E11" s="217">
        <v>100</v>
      </c>
      <c r="F11" s="215" t="s">
        <v>25</v>
      </c>
      <c r="G11" s="217">
        <f>D11*E11</f>
        <v>0</v>
      </c>
      <c r="H11" s="217">
        <f>H10+G11</f>
        <v>100</v>
      </c>
      <c r="I11" s="218" t="s">
        <v>60</v>
      </c>
      <c r="J11" s="588"/>
      <c r="K11" s="588"/>
    </row>
    <row r="12" spans="1:11" ht="69.75" customHeight="1" x14ac:dyDescent="0.2">
      <c r="A12" s="209" t="s">
        <v>27</v>
      </c>
      <c r="B12" s="209" t="s">
        <v>28</v>
      </c>
      <c r="C12" s="219" t="s">
        <v>76</v>
      </c>
      <c r="D12" s="216">
        <v>0.1087</v>
      </c>
      <c r="E12" s="217">
        <f>H11</f>
        <v>100</v>
      </c>
      <c r="F12" s="215" t="s">
        <v>25</v>
      </c>
      <c r="G12" s="217">
        <f>D12*E12</f>
        <v>10.870000000000001</v>
      </c>
      <c r="H12" s="217"/>
      <c r="I12" s="587" t="s">
        <v>100</v>
      </c>
      <c r="J12" s="588"/>
      <c r="K12" s="588"/>
    </row>
    <row r="13" spans="1:11" ht="69" customHeight="1" x14ac:dyDescent="0.2">
      <c r="A13" s="211"/>
      <c r="B13" s="211"/>
      <c r="C13" s="219" t="s">
        <v>78</v>
      </c>
      <c r="D13" s="220">
        <v>2.6100000000000002E-2</v>
      </c>
      <c r="E13" s="217">
        <f>H11</f>
        <v>100</v>
      </c>
      <c r="F13" s="215" t="s">
        <v>25</v>
      </c>
      <c r="G13" s="217">
        <f>D13*E13</f>
        <v>2.6100000000000003</v>
      </c>
      <c r="H13" s="217"/>
      <c r="I13" s="587"/>
      <c r="J13" s="588"/>
      <c r="K13" s="588"/>
    </row>
    <row r="14" spans="1:11" ht="358.5" customHeight="1" x14ac:dyDescent="0.2">
      <c r="A14" s="211"/>
      <c r="B14" s="211"/>
      <c r="C14" s="215" t="s">
        <v>29</v>
      </c>
      <c r="D14" s="221">
        <v>6.0000000000000001E-3</v>
      </c>
      <c r="E14" s="217">
        <f>H11</f>
        <v>100</v>
      </c>
      <c r="F14" s="215" t="s">
        <v>25</v>
      </c>
      <c r="G14" s="217">
        <f>D14*E14</f>
        <v>0.6</v>
      </c>
      <c r="H14" s="217"/>
      <c r="I14" s="587"/>
      <c r="J14" s="588"/>
      <c r="K14" s="588"/>
    </row>
    <row r="15" spans="1:11" ht="33.75" customHeight="1" x14ac:dyDescent="0.2">
      <c r="A15" s="211"/>
      <c r="B15" s="211"/>
      <c r="C15" s="208" t="s">
        <v>30</v>
      </c>
      <c r="D15" s="222">
        <f>SUM(D12:D14)</f>
        <v>0.14080000000000001</v>
      </c>
      <c r="E15" s="181">
        <f>H11</f>
        <v>100</v>
      </c>
      <c r="F15" s="208" t="s">
        <v>25</v>
      </c>
      <c r="G15" s="181">
        <f>SUM(G12:G14)</f>
        <v>14.08</v>
      </c>
      <c r="H15" s="181">
        <f>H11+G15</f>
        <v>114.08</v>
      </c>
      <c r="I15" s="217"/>
      <c r="J15" s="588"/>
      <c r="K15" s="588"/>
    </row>
    <row r="16" spans="1:11" ht="48.75" customHeight="1" x14ac:dyDescent="0.2">
      <c r="A16" s="209" t="s">
        <v>31</v>
      </c>
      <c r="B16" s="209" t="s">
        <v>32</v>
      </c>
      <c r="C16" s="215"/>
      <c r="D16" s="221">
        <v>0.08</v>
      </c>
      <c r="E16" s="217">
        <f>H11+G12+G13</f>
        <v>113.48</v>
      </c>
      <c r="F16" s="215" t="s">
        <v>33</v>
      </c>
      <c r="G16" s="217">
        <f t="shared" ref="G16:G20" si="0">D16*E16</f>
        <v>9.0784000000000002</v>
      </c>
      <c r="H16" s="217">
        <f>H15+G16</f>
        <v>123.1584</v>
      </c>
      <c r="I16" s="218" t="s">
        <v>34</v>
      </c>
      <c r="J16" s="588"/>
      <c r="K16" s="588"/>
    </row>
    <row r="17" spans="1:13" ht="52.5" customHeight="1" x14ac:dyDescent="0.2">
      <c r="A17" s="209" t="s">
        <v>35</v>
      </c>
      <c r="B17" s="210" t="s">
        <v>36</v>
      </c>
      <c r="C17" s="223" t="s">
        <v>63</v>
      </c>
      <c r="D17" s="224">
        <v>0</v>
      </c>
      <c r="E17" s="217">
        <f>H16</f>
        <v>123.1584</v>
      </c>
      <c r="F17" s="215" t="s">
        <v>37</v>
      </c>
      <c r="G17" s="217">
        <f t="shared" si="0"/>
        <v>0</v>
      </c>
      <c r="H17" s="213"/>
      <c r="I17" s="218" t="s">
        <v>101</v>
      </c>
      <c r="J17" s="588"/>
      <c r="K17" s="588"/>
    </row>
    <row r="18" spans="1:13" ht="237.75" customHeight="1" x14ac:dyDescent="0.2">
      <c r="A18" s="211"/>
      <c r="B18" s="211"/>
      <c r="C18" s="219" t="s">
        <v>65</v>
      </c>
      <c r="D18" s="216">
        <v>1.9199999999999998E-2</v>
      </c>
      <c r="E18" s="225">
        <f>H16</f>
        <v>123.1584</v>
      </c>
      <c r="F18" s="219" t="s">
        <v>37</v>
      </c>
      <c r="G18" s="225">
        <f t="shared" si="0"/>
        <v>2.3646412799999998</v>
      </c>
      <c r="H18" s="225"/>
      <c r="I18" s="218" t="s">
        <v>102</v>
      </c>
      <c r="J18" s="588"/>
      <c r="K18" s="588"/>
    </row>
    <row r="19" spans="1:13" ht="63" x14ac:dyDescent="0.2">
      <c r="A19" s="211"/>
      <c r="B19" s="211"/>
      <c r="C19" s="219" t="s">
        <v>103</v>
      </c>
      <c r="D19" s="226">
        <v>1E-3</v>
      </c>
      <c r="E19" s="225">
        <f>H16</f>
        <v>123.1584</v>
      </c>
      <c r="F19" s="219" t="s">
        <v>37</v>
      </c>
      <c r="G19" s="225">
        <f t="shared" si="0"/>
        <v>0.1231584</v>
      </c>
      <c r="H19" s="225"/>
      <c r="I19" s="218" t="s">
        <v>104</v>
      </c>
      <c r="J19" s="588"/>
      <c r="K19" s="588"/>
    </row>
    <row r="20" spans="1:13" ht="56.25" customHeight="1" x14ac:dyDescent="0.2">
      <c r="A20" s="211"/>
      <c r="B20" s="211"/>
      <c r="C20" s="219" t="s">
        <v>68</v>
      </c>
      <c r="D20" s="226">
        <v>1.0200000000000001E-2</v>
      </c>
      <c r="E20" s="225">
        <f>H16</f>
        <v>123.1584</v>
      </c>
      <c r="F20" s="219" t="s">
        <v>37</v>
      </c>
      <c r="G20" s="225">
        <f t="shared" si="0"/>
        <v>1.2562156800000002</v>
      </c>
      <c r="H20" s="225"/>
      <c r="I20" s="218" t="s">
        <v>38</v>
      </c>
      <c r="J20" s="588"/>
      <c r="K20" s="588"/>
    </row>
    <row r="21" spans="1:13" ht="21" customHeight="1" x14ac:dyDescent="0.2">
      <c r="A21" s="211"/>
      <c r="B21" s="211"/>
      <c r="C21" s="208" t="s">
        <v>30</v>
      </c>
      <c r="D21" s="222">
        <f>SUM(D17:D20)</f>
        <v>3.04E-2</v>
      </c>
      <c r="E21" s="181">
        <f>H16</f>
        <v>123.1584</v>
      </c>
      <c r="F21" s="208" t="s">
        <v>37</v>
      </c>
      <c r="G21" s="181">
        <f>SUM(G17:G20)</f>
        <v>3.7440153599999997</v>
      </c>
      <c r="H21" s="181">
        <f>H16+G21</f>
        <v>126.90241536000001</v>
      </c>
      <c r="I21" s="217"/>
      <c r="J21" s="588"/>
      <c r="K21" s="588"/>
    </row>
    <row r="22" spans="1:13" ht="229.5" customHeight="1" x14ac:dyDescent="0.2">
      <c r="A22" s="211"/>
      <c r="B22" s="210" t="s">
        <v>39</v>
      </c>
      <c r="C22" s="219" t="s">
        <v>105</v>
      </c>
      <c r="D22" s="227">
        <v>1.09E-2</v>
      </c>
      <c r="E22" s="225">
        <f>H16</f>
        <v>123.1584</v>
      </c>
      <c r="F22" s="219" t="s">
        <v>37</v>
      </c>
      <c r="G22" s="225">
        <f t="shared" ref="G22:G28" si="1">D22*E22</f>
        <v>1.34242656</v>
      </c>
      <c r="H22" s="225"/>
      <c r="I22" s="218" t="s">
        <v>106</v>
      </c>
      <c r="J22" s="588"/>
      <c r="K22" s="588"/>
    </row>
    <row r="23" spans="1:13" ht="12.75" customHeight="1" x14ac:dyDescent="0.2">
      <c r="A23" s="211"/>
      <c r="B23" s="219"/>
      <c r="C23" s="219" t="s">
        <v>41</v>
      </c>
      <c r="D23" s="226">
        <v>6.9599999999999995E-2</v>
      </c>
      <c r="E23" s="225">
        <f>H16</f>
        <v>123.1584</v>
      </c>
      <c r="F23" s="219" t="s">
        <v>37</v>
      </c>
      <c r="G23" s="225">
        <f t="shared" si="1"/>
        <v>8.5718246399999991</v>
      </c>
      <c r="H23" s="225"/>
      <c r="I23" s="587" t="s">
        <v>42</v>
      </c>
      <c r="J23" s="588"/>
      <c r="K23" s="588"/>
    </row>
    <row r="24" spans="1:13" x14ac:dyDescent="0.2">
      <c r="A24" s="211"/>
      <c r="B24" s="219"/>
      <c r="C24" s="219" t="s">
        <v>43</v>
      </c>
      <c r="D24" s="226">
        <v>6.9500000000000006E-2</v>
      </c>
      <c r="E24" s="225">
        <f>H16</f>
        <v>123.1584</v>
      </c>
      <c r="F24" s="219" t="s">
        <v>37</v>
      </c>
      <c r="G24" s="225">
        <f t="shared" si="1"/>
        <v>8.5595088000000015</v>
      </c>
      <c r="H24" s="225"/>
      <c r="I24" s="587"/>
      <c r="J24" s="588"/>
      <c r="K24" s="588"/>
    </row>
    <row r="25" spans="1:13" ht="47.25" customHeight="1" x14ac:dyDescent="0.2">
      <c r="A25" s="211"/>
      <c r="B25" s="219"/>
      <c r="C25" s="219" t="s">
        <v>44</v>
      </c>
      <c r="D25" s="226">
        <v>3.5999999999999997E-2</v>
      </c>
      <c r="E25" s="225">
        <f>H16</f>
        <v>123.1584</v>
      </c>
      <c r="F25" s="219" t="s">
        <v>37</v>
      </c>
      <c r="G25" s="225">
        <f t="shared" si="1"/>
        <v>4.4337023999999996</v>
      </c>
      <c r="H25" s="225"/>
      <c r="I25" s="587"/>
      <c r="J25" s="588"/>
      <c r="K25" s="588"/>
    </row>
    <row r="26" spans="1:13" ht="153" customHeight="1" x14ac:dyDescent="0.2">
      <c r="A26" s="211"/>
      <c r="B26" s="219"/>
      <c r="C26" s="228" t="s">
        <v>45</v>
      </c>
      <c r="D26" s="227">
        <f>2.25%/2</f>
        <v>1.125E-2</v>
      </c>
      <c r="E26" s="225">
        <f>H16</f>
        <v>123.1584</v>
      </c>
      <c r="F26" s="219" t="s">
        <v>37</v>
      </c>
      <c r="G26" s="225">
        <f t="shared" si="1"/>
        <v>1.385532</v>
      </c>
      <c r="H26" s="225"/>
      <c r="I26" s="587" t="s">
        <v>107</v>
      </c>
      <c r="J26" s="560" t="s">
        <v>108</v>
      </c>
      <c r="K26" s="560"/>
    </row>
    <row r="27" spans="1:13" ht="228.75" customHeight="1" x14ac:dyDescent="0.2">
      <c r="A27" s="211"/>
      <c r="B27" s="219"/>
      <c r="C27" s="219" t="s">
        <v>46</v>
      </c>
      <c r="D27" s="227">
        <v>1.72E-2</v>
      </c>
      <c r="E27" s="225">
        <f>H16</f>
        <v>123.1584</v>
      </c>
      <c r="F27" s="219" t="s">
        <v>37</v>
      </c>
      <c r="G27" s="225">
        <f t="shared" si="1"/>
        <v>2.1183244800000001</v>
      </c>
      <c r="H27" s="225"/>
      <c r="I27" s="587"/>
      <c r="J27" s="560" t="s">
        <v>47</v>
      </c>
      <c r="K27" s="560"/>
    </row>
    <row r="28" spans="1:13" ht="134.25" customHeight="1" x14ac:dyDescent="0.2">
      <c r="A28" s="211"/>
      <c r="B28" s="219"/>
      <c r="C28" s="228" t="s">
        <v>88</v>
      </c>
      <c r="D28" s="227">
        <v>8.0000000000000002E-3</v>
      </c>
      <c r="E28" s="225">
        <f>H16</f>
        <v>123.1584</v>
      </c>
      <c r="F28" s="219" t="s">
        <v>37</v>
      </c>
      <c r="G28" s="225">
        <f t="shared" si="1"/>
        <v>0.98526720000000001</v>
      </c>
      <c r="H28" s="225"/>
      <c r="I28" s="218" t="s">
        <v>109</v>
      </c>
      <c r="J28" s="557"/>
      <c r="K28" s="556"/>
    </row>
    <row r="29" spans="1:13" x14ac:dyDescent="0.2">
      <c r="A29" s="211"/>
      <c r="B29" s="211"/>
      <c r="C29" s="208" t="s">
        <v>30</v>
      </c>
      <c r="D29" s="222">
        <f>SUM(D22:D28)</f>
        <v>0.22245000000000001</v>
      </c>
      <c r="E29" s="181">
        <f>H16</f>
        <v>123.1584</v>
      </c>
      <c r="F29" s="208" t="s">
        <v>37</v>
      </c>
      <c r="G29" s="181">
        <f>SUM(G22:G28)</f>
        <v>27.396586080000002</v>
      </c>
      <c r="H29" s="181">
        <f>H21+G29</f>
        <v>154.29900144000001</v>
      </c>
      <c r="I29" s="217"/>
      <c r="J29" s="556"/>
      <c r="K29" s="556"/>
    </row>
    <row r="30" spans="1:13" ht="25.5" customHeight="1" x14ac:dyDescent="0.2">
      <c r="A30" s="566" t="s">
        <v>48</v>
      </c>
      <c r="B30" s="563" t="s">
        <v>49</v>
      </c>
      <c r="C30" s="229" t="s">
        <v>50</v>
      </c>
      <c r="D30" s="230">
        <v>4.02E-2</v>
      </c>
      <c r="E30" s="213">
        <f>H29</f>
        <v>154.29900144000001</v>
      </c>
      <c r="F30" s="211" t="s">
        <v>51</v>
      </c>
      <c r="G30" s="213">
        <f t="shared" ref="G30:G36" si="2">D30*E30</f>
        <v>6.2028198578880005</v>
      </c>
      <c r="H30" s="213"/>
      <c r="I30" s="587" t="s">
        <v>110</v>
      </c>
      <c r="J30" s="556"/>
      <c r="K30" s="556"/>
      <c r="L30" s="231"/>
      <c r="M30" s="231"/>
    </row>
    <row r="31" spans="1:13" ht="12.75" customHeight="1" x14ac:dyDescent="0.2">
      <c r="A31" s="567"/>
      <c r="B31" s="564"/>
      <c r="C31" s="229" t="s">
        <v>52</v>
      </c>
      <c r="D31" s="230">
        <v>0</v>
      </c>
      <c r="E31" s="213">
        <f>H29</f>
        <v>154.29900144000001</v>
      </c>
      <c r="F31" s="211" t="s">
        <v>51</v>
      </c>
      <c r="G31" s="213">
        <f t="shared" si="2"/>
        <v>0</v>
      </c>
      <c r="H31" s="213"/>
      <c r="I31" s="587"/>
      <c r="J31" s="556"/>
      <c r="K31" s="556"/>
      <c r="L31" s="231"/>
    </row>
    <row r="32" spans="1:13" ht="12.75" customHeight="1" x14ac:dyDescent="0.2">
      <c r="A32" s="567"/>
      <c r="B32" s="564"/>
      <c r="C32" s="229" t="s">
        <v>53</v>
      </c>
      <c r="D32" s="230">
        <v>3.0000000000000001E-3</v>
      </c>
      <c r="E32" s="213">
        <f>H29</f>
        <v>154.29900144000001</v>
      </c>
      <c r="F32" s="211" t="s">
        <v>51</v>
      </c>
      <c r="G32" s="213">
        <f t="shared" si="2"/>
        <v>0.46289700432000003</v>
      </c>
      <c r="H32" s="213"/>
      <c r="I32" s="587"/>
      <c r="J32" s="556"/>
      <c r="K32" s="556"/>
    </row>
    <row r="33" spans="1:11" x14ac:dyDescent="0.2">
      <c r="A33" s="567"/>
      <c r="B33" s="564"/>
      <c r="C33" s="229" t="s">
        <v>54</v>
      </c>
      <c r="D33" s="230">
        <v>0</v>
      </c>
      <c r="E33" s="213">
        <f>H29</f>
        <v>154.29900144000001</v>
      </c>
      <c r="F33" s="211" t="s">
        <v>51</v>
      </c>
      <c r="G33" s="213">
        <f t="shared" si="2"/>
        <v>0</v>
      </c>
      <c r="H33" s="213"/>
      <c r="I33" s="587"/>
      <c r="J33" s="556"/>
      <c r="K33" s="556"/>
    </row>
    <row r="34" spans="1:11" x14ac:dyDescent="0.2">
      <c r="A34" s="567"/>
      <c r="B34" s="564"/>
      <c r="C34" s="229" t="s">
        <v>55</v>
      </c>
      <c r="D34" s="230">
        <v>0</v>
      </c>
      <c r="E34" s="213">
        <f>H29</f>
        <v>154.29900144000001</v>
      </c>
      <c r="F34" s="211" t="s">
        <v>51</v>
      </c>
      <c r="G34" s="213">
        <f t="shared" si="2"/>
        <v>0</v>
      </c>
      <c r="H34" s="213"/>
      <c r="I34" s="587"/>
      <c r="J34" s="556"/>
      <c r="K34" s="556"/>
    </row>
    <row r="35" spans="1:11" x14ac:dyDescent="0.2">
      <c r="A35" s="567"/>
      <c r="B35" s="564"/>
      <c r="C35" s="229" t="s">
        <v>55</v>
      </c>
      <c r="D35" s="230">
        <v>0</v>
      </c>
      <c r="E35" s="213">
        <f>H29</f>
        <v>154.29900144000001</v>
      </c>
      <c r="F35" s="211" t="s">
        <v>51</v>
      </c>
      <c r="G35" s="213">
        <f t="shared" si="2"/>
        <v>0</v>
      </c>
      <c r="H35" s="213"/>
      <c r="I35" s="587"/>
      <c r="J35" s="556"/>
      <c r="K35" s="556"/>
    </row>
    <row r="36" spans="1:11" ht="61.5" customHeight="1" x14ac:dyDescent="0.2">
      <c r="A36" s="567"/>
      <c r="B36" s="564"/>
      <c r="C36" s="229" t="s">
        <v>55</v>
      </c>
      <c r="D36" s="230">
        <v>0</v>
      </c>
      <c r="E36" s="213">
        <f>H29</f>
        <v>154.29900144000001</v>
      </c>
      <c r="F36" s="211" t="s">
        <v>51</v>
      </c>
      <c r="G36" s="213">
        <f t="shared" si="2"/>
        <v>0</v>
      </c>
      <c r="H36" s="213"/>
      <c r="I36" s="587"/>
      <c r="J36" s="556"/>
      <c r="K36" s="556"/>
    </row>
    <row r="37" spans="1:11" x14ac:dyDescent="0.2">
      <c r="A37" s="568"/>
      <c r="B37" s="565"/>
      <c r="C37" s="208" t="s">
        <v>56</v>
      </c>
      <c r="D37" s="222">
        <f>SUM(D30:D36)</f>
        <v>4.3200000000000002E-2</v>
      </c>
      <c r="E37" s="181">
        <f>H29</f>
        <v>154.29900144000001</v>
      </c>
      <c r="F37" s="208" t="s">
        <v>51</v>
      </c>
      <c r="G37" s="181">
        <f>SUM(G30:G36)</f>
        <v>6.6657168622080007</v>
      </c>
      <c r="H37" s="181">
        <f>H29+G37</f>
        <v>160.96471830220801</v>
      </c>
      <c r="I37" s="217"/>
      <c r="J37" s="213"/>
      <c r="K37" s="232"/>
    </row>
    <row r="38" spans="1:11" ht="101.25" customHeight="1" x14ac:dyDescent="0.2">
      <c r="A38" s="233"/>
      <c r="B38" s="233"/>
      <c r="C38" s="233"/>
      <c r="D38" s="233"/>
      <c r="E38" s="233"/>
      <c r="F38" s="233" t="s">
        <v>111</v>
      </c>
      <c r="G38" s="233"/>
      <c r="H38" s="234">
        <f>H37</f>
        <v>160.96471830220801</v>
      </c>
      <c r="I38" s="234" t="s">
        <v>57</v>
      </c>
      <c r="J38" s="235">
        <f>ROUND(H38/100,4)</f>
        <v>1.6095999999999999</v>
      </c>
      <c r="K38" s="236"/>
    </row>
    <row r="39" spans="1:11" ht="63.75" x14ac:dyDescent="0.2">
      <c r="A39" s="233"/>
      <c r="B39" s="228" t="s">
        <v>112</v>
      </c>
      <c r="C39" s="233"/>
      <c r="D39" s="233"/>
      <c r="E39" s="233"/>
      <c r="F39" s="233" t="s">
        <v>113</v>
      </c>
      <c r="G39" s="233"/>
      <c r="H39" s="237">
        <v>1.1183000000000001</v>
      </c>
      <c r="I39" s="234" t="s">
        <v>58</v>
      </c>
      <c r="J39" s="238"/>
      <c r="K39" s="236"/>
    </row>
    <row r="40" spans="1:11" ht="99.75" customHeight="1" x14ac:dyDescent="0.2">
      <c r="A40" s="233"/>
      <c r="B40" s="233"/>
      <c r="C40" s="233"/>
      <c r="D40" s="233"/>
      <c r="E40" s="233"/>
      <c r="F40" s="233" t="s">
        <v>114</v>
      </c>
      <c r="G40" s="233"/>
      <c r="H40" s="234">
        <f>J38*H39</f>
        <v>1.80001568</v>
      </c>
      <c r="I40" s="234" t="s">
        <v>95</v>
      </c>
      <c r="J40" s="239">
        <f>ROUND(J38*H39,4)</f>
        <v>1.8</v>
      </c>
      <c r="K40" s="236"/>
    </row>
    <row r="41" spans="1:11" x14ac:dyDescent="0.2">
      <c r="A41" s="114"/>
      <c r="B41" s="240" t="s">
        <v>10</v>
      </c>
      <c r="C41" s="241"/>
      <c r="D41" s="114"/>
      <c r="E41" s="114"/>
      <c r="F41" s="114"/>
      <c r="G41" s="114"/>
      <c r="H41" s="114"/>
      <c r="I41" s="119"/>
      <c r="J41" s="114"/>
    </row>
    <row r="42" spans="1:11" x14ac:dyDescent="0.2">
      <c r="A42" s="114"/>
      <c r="B42" s="242"/>
      <c r="C42" s="243"/>
      <c r="D42" s="114"/>
      <c r="E42" s="114"/>
      <c r="F42" s="114"/>
      <c r="G42" s="114"/>
      <c r="H42" s="114"/>
      <c r="I42" s="119"/>
      <c r="J42" s="114"/>
    </row>
    <row r="43" spans="1:11" ht="12.75" customHeight="1" x14ac:dyDescent="0.2">
      <c r="A43" s="114"/>
      <c r="B43" s="114"/>
      <c r="C43" s="114"/>
      <c r="D43" s="114"/>
      <c r="E43" s="114"/>
      <c r="F43" s="114"/>
      <c r="G43" s="114"/>
      <c r="H43" s="114"/>
      <c r="I43" s="119"/>
      <c r="J43" s="114"/>
    </row>
    <row r="44" spans="1:11" ht="89.25" customHeight="1" x14ac:dyDescent="0.2">
      <c r="A44" s="577" t="s">
        <v>115</v>
      </c>
      <c r="B44" s="578"/>
      <c r="C44" s="578"/>
      <c r="D44" s="578"/>
      <c r="E44" s="579"/>
      <c r="F44" s="579"/>
      <c r="G44" s="579"/>
      <c r="H44" s="579"/>
      <c r="I44" s="579"/>
      <c r="J44" s="580"/>
    </row>
    <row r="45" spans="1:11" ht="29.25" customHeight="1" x14ac:dyDescent="0.2">
      <c r="A45" s="581"/>
      <c r="B45" s="582"/>
      <c r="C45" s="582"/>
      <c r="D45" s="582"/>
      <c r="E45" s="582"/>
      <c r="F45" s="582"/>
      <c r="G45" s="582"/>
      <c r="H45" s="582"/>
      <c r="I45" s="582"/>
      <c r="J45" s="583"/>
    </row>
    <row r="46" spans="1:11" ht="13.5" customHeight="1" x14ac:dyDescent="0.2">
      <c r="A46" s="581"/>
      <c r="B46" s="582"/>
      <c r="C46" s="582"/>
      <c r="D46" s="582"/>
      <c r="E46" s="582"/>
      <c r="F46" s="582"/>
      <c r="G46" s="582"/>
      <c r="H46" s="582"/>
      <c r="I46" s="582"/>
      <c r="J46" s="583"/>
    </row>
    <row r="47" spans="1:11" ht="21" customHeight="1" x14ac:dyDescent="0.2">
      <c r="A47" s="584"/>
      <c r="B47" s="585"/>
      <c r="C47" s="585"/>
      <c r="D47" s="585"/>
      <c r="E47" s="585"/>
      <c r="F47" s="585"/>
      <c r="G47" s="585"/>
      <c r="H47" s="585"/>
      <c r="I47" s="585"/>
      <c r="J47" s="586"/>
    </row>
    <row r="48" spans="1:11" x14ac:dyDescent="0.2">
      <c r="A48" s="114"/>
      <c r="B48" s="114"/>
      <c r="C48" s="114"/>
      <c r="D48" s="114"/>
      <c r="E48" s="114"/>
      <c r="F48" s="114"/>
      <c r="G48" s="114"/>
      <c r="H48" s="114"/>
      <c r="I48" s="119"/>
      <c r="J48" s="114"/>
    </row>
    <row r="49" spans="1:10" ht="19.5" customHeight="1" x14ac:dyDescent="0.2">
      <c r="A49" s="114"/>
      <c r="B49" s="114"/>
      <c r="C49" s="114"/>
      <c r="D49" s="114"/>
      <c r="E49" s="114"/>
      <c r="F49" s="114"/>
      <c r="G49" s="114"/>
      <c r="H49" s="114"/>
      <c r="I49" s="119"/>
      <c r="J49" s="114"/>
    </row>
    <row r="50" spans="1:10" x14ac:dyDescent="0.2">
      <c r="A50" s="114"/>
      <c r="B50" s="114"/>
      <c r="C50" s="114"/>
      <c r="D50" s="114"/>
      <c r="E50" s="114"/>
      <c r="F50" s="114"/>
      <c r="G50" s="114"/>
      <c r="H50" s="114"/>
      <c r="I50" s="119"/>
      <c r="J50" s="114"/>
    </row>
    <row r="51" spans="1:10" x14ac:dyDescent="0.2">
      <c r="A51" s="114"/>
      <c r="B51" s="114"/>
      <c r="C51" s="114"/>
      <c r="D51" s="114"/>
      <c r="E51" s="114"/>
      <c r="F51" s="114"/>
      <c r="G51" s="114"/>
      <c r="H51" s="114"/>
      <c r="I51" s="119"/>
      <c r="J51" s="114"/>
    </row>
  </sheetData>
  <sheetProtection formatRows="0"/>
  <mergeCells count="19">
    <mergeCell ref="A44:J47"/>
    <mergeCell ref="I12:I14"/>
    <mergeCell ref="I23:I25"/>
    <mergeCell ref="I26:I27"/>
    <mergeCell ref="I30:I36"/>
    <mergeCell ref="J10:K25"/>
    <mergeCell ref="J9:K9"/>
    <mergeCell ref="J28:K36"/>
    <mergeCell ref="A1:F1"/>
    <mergeCell ref="J26:K26"/>
    <mergeCell ref="J27:K27"/>
    <mergeCell ref="A8:K8"/>
    <mergeCell ref="B30:B37"/>
    <mergeCell ref="A30:A37"/>
    <mergeCell ref="B3:H3"/>
    <mergeCell ref="A6:I6"/>
    <mergeCell ref="I7:K7"/>
    <mergeCell ref="A5:J5"/>
    <mergeCell ref="D4:F4"/>
  </mergeCells>
  <pageMargins left="0.51181102362204722" right="0.51181102362204722" top="0.55118110236220474" bottom="0.55118110236220474" header="0.31496062992125984" footer="0.31496062992125984"/>
  <pageSetup paperSize="8" scale="5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8"/>
  <sheetViews>
    <sheetView zoomScale="90" zoomScaleNormal="90" workbookViewId="0">
      <selection activeCell="C29" sqref="C29"/>
    </sheetView>
  </sheetViews>
  <sheetFormatPr defaultColWidth="9.140625" defaultRowHeight="12.75" x14ac:dyDescent="0.2"/>
  <cols>
    <col min="1" max="1" width="28" style="56" customWidth="1"/>
    <col min="2" max="2" width="30.5703125" style="56" customWidth="1"/>
    <col min="3" max="3" width="38.5703125" style="56" customWidth="1"/>
    <col min="4" max="4" width="13" style="56" customWidth="1"/>
    <col min="5" max="5" width="12.85546875" style="56" customWidth="1"/>
    <col min="6" max="6" width="32.28515625" style="56" customWidth="1"/>
    <col min="7" max="7" width="10.5703125" style="56" customWidth="1"/>
    <col min="8" max="8" width="12.140625" style="56" customWidth="1"/>
    <col min="9" max="9" width="55.7109375" style="56" customWidth="1"/>
    <col min="10" max="10" width="19.85546875" style="56" customWidth="1"/>
    <col min="11" max="11" width="23.140625" style="56" customWidth="1"/>
    <col min="12" max="12" width="27" style="56" customWidth="1"/>
    <col min="13" max="13" width="6.85546875" style="56" customWidth="1"/>
    <col min="14" max="14" width="11.7109375" style="56" customWidth="1"/>
    <col min="15" max="15" width="22.140625" style="56" customWidth="1"/>
    <col min="16" max="16" width="21.28515625" style="56" customWidth="1"/>
    <col min="17" max="16384" width="9.140625" style="56"/>
  </cols>
  <sheetData>
    <row r="1" spans="1:11" ht="32.25" customHeight="1" x14ac:dyDescent="0.2">
      <c r="A1" s="546" t="s">
        <v>116</v>
      </c>
      <c r="B1" s="526"/>
      <c r="C1" s="526"/>
      <c r="D1" s="526"/>
      <c r="E1" s="526"/>
      <c r="F1" s="526"/>
      <c r="G1" s="551"/>
    </row>
    <row r="2" spans="1:11" s="59" customFormat="1" ht="19.5" customHeight="1" x14ac:dyDescent="0.2">
      <c r="A2" s="57" t="s">
        <v>71</v>
      </c>
      <c r="B2" s="57" t="s">
        <v>8</v>
      </c>
      <c r="C2" s="58"/>
      <c r="D2" s="58"/>
      <c r="E2" s="58"/>
      <c r="F2" s="58"/>
    </row>
    <row r="3" spans="1:11" s="59" customFormat="1" ht="24" customHeight="1" x14ac:dyDescent="0.2">
      <c r="B3" s="550" t="s">
        <v>0</v>
      </c>
      <c r="C3" s="551"/>
      <c r="D3" s="551"/>
      <c r="E3" s="551"/>
      <c r="F3" s="551"/>
      <c r="G3" s="551"/>
      <c r="H3" s="551"/>
    </row>
    <row r="4" spans="1:11" ht="21" customHeight="1" x14ac:dyDescent="0.2">
      <c r="A4" s="60" t="s">
        <v>72</v>
      </c>
      <c r="B4" s="59"/>
      <c r="C4" s="59"/>
      <c r="D4" s="546" t="s">
        <v>73</v>
      </c>
      <c r="E4" s="547"/>
      <c r="F4" s="547"/>
    </row>
    <row r="5" spans="1:11" ht="15.75" customHeight="1" x14ac:dyDescent="0.2">
      <c r="A5" s="60"/>
      <c r="B5" s="59"/>
      <c r="C5" s="59"/>
      <c r="D5" s="107"/>
      <c r="E5" s="107"/>
    </row>
    <row r="6" spans="1:11" ht="63" customHeight="1" x14ac:dyDescent="0.2">
      <c r="A6" s="550" t="s">
        <v>117</v>
      </c>
      <c r="B6" s="547"/>
      <c r="C6" s="547"/>
      <c r="D6" s="547"/>
      <c r="E6" s="547"/>
      <c r="F6" s="547"/>
      <c r="G6" s="547"/>
      <c r="H6" s="547"/>
      <c r="I6" s="547"/>
      <c r="J6" s="547"/>
    </row>
    <row r="7" spans="1:11" ht="21" customHeight="1" x14ac:dyDescent="0.25">
      <c r="A7" s="548"/>
      <c r="B7" s="549"/>
      <c r="C7" s="549"/>
      <c r="D7" s="549"/>
      <c r="E7" s="549"/>
      <c r="F7" s="549"/>
      <c r="G7" s="549"/>
      <c r="H7" s="549"/>
      <c r="I7" s="549"/>
    </row>
    <row r="8" spans="1:11" ht="30.75" customHeight="1" x14ac:dyDescent="0.2">
      <c r="B8" s="98" t="s">
        <v>10</v>
      </c>
      <c r="C8" s="99"/>
      <c r="I8" s="552" t="s">
        <v>11</v>
      </c>
      <c r="J8" s="553"/>
      <c r="K8" s="554"/>
    </row>
    <row r="9" spans="1:11" ht="18.75" customHeight="1" x14ac:dyDescent="0.2">
      <c r="A9" s="600" t="s">
        <v>118</v>
      </c>
      <c r="B9" s="601"/>
      <c r="C9" s="601"/>
      <c r="D9" s="601"/>
      <c r="E9" s="601"/>
      <c r="F9" s="601"/>
      <c r="G9" s="601"/>
      <c r="H9" s="601"/>
      <c r="I9" s="532"/>
      <c r="J9" s="532"/>
      <c r="K9" s="532"/>
    </row>
    <row r="10" spans="1:11" x14ac:dyDescent="0.2">
      <c r="A10" s="63" t="s">
        <v>12</v>
      </c>
      <c r="B10" s="63" t="s">
        <v>13</v>
      </c>
      <c r="C10" s="63"/>
      <c r="D10" s="63" t="s">
        <v>14</v>
      </c>
      <c r="E10" s="63"/>
      <c r="F10" s="63" t="s">
        <v>15</v>
      </c>
      <c r="G10" s="63" t="s">
        <v>16</v>
      </c>
      <c r="H10" s="63" t="s">
        <v>17</v>
      </c>
      <c r="I10" s="63" t="s">
        <v>18</v>
      </c>
      <c r="J10" s="63"/>
      <c r="K10" s="66"/>
    </row>
    <row r="11" spans="1:11" ht="33" customHeight="1" x14ac:dyDescent="0.2">
      <c r="A11" s="64" t="s">
        <v>19</v>
      </c>
      <c r="B11" s="65" t="s">
        <v>20</v>
      </c>
      <c r="C11" s="66"/>
      <c r="D11" s="67">
        <v>1</v>
      </c>
      <c r="E11" s="68">
        <v>100</v>
      </c>
      <c r="F11" s="66" t="s">
        <v>21</v>
      </c>
      <c r="G11" s="68">
        <v>100</v>
      </c>
      <c r="H11" s="68">
        <v>100</v>
      </c>
      <c r="I11" s="69" t="s">
        <v>22</v>
      </c>
      <c r="J11" s="531" t="s">
        <v>23</v>
      </c>
      <c r="K11" s="532"/>
    </row>
    <row r="12" spans="1:11" ht="95.25" customHeight="1" x14ac:dyDescent="0.2">
      <c r="A12" s="66"/>
      <c r="B12" s="64" t="s">
        <v>24</v>
      </c>
      <c r="C12" s="70"/>
      <c r="D12" s="75">
        <v>0</v>
      </c>
      <c r="E12" s="72">
        <v>100</v>
      </c>
      <c r="F12" s="70" t="s">
        <v>25</v>
      </c>
      <c r="G12" s="72">
        <f>D12*E12</f>
        <v>0</v>
      </c>
      <c r="H12" s="72">
        <f>H11+G12</f>
        <v>100</v>
      </c>
      <c r="I12" s="73" t="s">
        <v>60</v>
      </c>
      <c r="J12" s="532"/>
      <c r="K12" s="532"/>
    </row>
    <row r="13" spans="1:11" ht="71.25" customHeight="1" x14ac:dyDescent="0.2">
      <c r="A13" s="64" t="s">
        <v>27</v>
      </c>
      <c r="B13" s="64" t="s">
        <v>28</v>
      </c>
      <c r="C13" s="70" t="s">
        <v>61</v>
      </c>
      <c r="D13" s="75">
        <v>0.1087</v>
      </c>
      <c r="E13" s="72">
        <f>H12</f>
        <v>100</v>
      </c>
      <c r="F13" s="70" t="s">
        <v>25</v>
      </c>
      <c r="G13" s="72">
        <f>D13*E13</f>
        <v>10.870000000000001</v>
      </c>
      <c r="H13" s="72"/>
      <c r="I13" s="538" t="s">
        <v>119</v>
      </c>
      <c r="J13" s="532"/>
      <c r="K13" s="532"/>
    </row>
    <row r="14" spans="1:11" ht="83.25" customHeight="1" x14ac:dyDescent="0.2">
      <c r="A14" s="66"/>
      <c r="B14" s="66"/>
      <c r="C14" s="55" t="s">
        <v>120</v>
      </c>
      <c r="D14" s="75">
        <v>2.6100000000000002E-2</v>
      </c>
      <c r="E14" s="72">
        <f>H12</f>
        <v>100</v>
      </c>
      <c r="F14" s="70" t="s">
        <v>25</v>
      </c>
      <c r="G14" s="72">
        <f>D14*E14</f>
        <v>2.6100000000000003</v>
      </c>
      <c r="H14" s="72"/>
      <c r="I14" s="538"/>
      <c r="J14" s="532"/>
      <c r="K14" s="532"/>
    </row>
    <row r="15" spans="1:11" ht="408.75" customHeight="1" x14ac:dyDescent="0.2">
      <c r="A15" s="66"/>
      <c r="B15" s="66"/>
      <c r="C15" s="70" t="s">
        <v>29</v>
      </c>
      <c r="D15" s="108">
        <v>6.0000000000000001E-3</v>
      </c>
      <c r="E15" s="72">
        <f>H12</f>
        <v>100</v>
      </c>
      <c r="F15" s="70" t="s">
        <v>25</v>
      </c>
      <c r="G15" s="72">
        <f>D15*E15</f>
        <v>0.6</v>
      </c>
      <c r="H15" s="72"/>
      <c r="I15" s="538"/>
      <c r="J15" s="532"/>
      <c r="K15" s="532"/>
    </row>
    <row r="16" spans="1:11" ht="29.25" customHeight="1" x14ac:dyDescent="0.2">
      <c r="A16" s="66"/>
      <c r="B16" s="66"/>
      <c r="C16" s="63" t="s">
        <v>30</v>
      </c>
      <c r="D16" s="76">
        <f>SUM(D13:D15)</f>
        <v>0.14080000000000001</v>
      </c>
      <c r="E16" s="77">
        <f>H12</f>
        <v>100</v>
      </c>
      <c r="F16" s="63" t="s">
        <v>25</v>
      </c>
      <c r="G16" s="77">
        <f>SUM(G13:G15)</f>
        <v>14.08</v>
      </c>
      <c r="H16" s="77">
        <f>H12+G16</f>
        <v>114.08</v>
      </c>
      <c r="I16" s="68"/>
      <c r="J16" s="532"/>
      <c r="K16" s="532"/>
    </row>
    <row r="17" spans="1:12" ht="31.5" x14ac:dyDescent="0.2">
      <c r="A17" s="64" t="s">
        <v>31</v>
      </c>
      <c r="B17" s="64" t="s">
        <v>32</v>
      </c>
      <c r="C17" s="70"/>
      <c r="D17" s="71">
        <v>0.08</v>
      </c>
      <c r="E17" s="72">
        <f>H12+G13+G14</f>
        <v>113.48</v>
      </c>
      <c r="F17" s="70" t="s">
        <v>33</v>
      </c>
      <c r="G17" s="72">
        <f t="shared" ref="G17:G21" si="0">D17*E17</f>
        <v>9.0784000000000002</v>
      </c>
      <c r="H17" s="72">
        <f>H16+G17</f>
        <v>123.1584</v>
      </c>
      <c r="I17" s="73" t="s">
        <v>34</v>
      </c>
      <c r="J17" s="532"/>
      <c r="K17" s="532"/>
    </row>
    <row r="18" spans="1:12" ht="39.75" customHeight="1" x14ac:dyDescent="0.2">
      <c r="A18" s="64" t="s">
        <v>35</v>
      </c>
      <c r="B18" s="65" t="s">
        <v>62</v>
      </c>
      <c r="C18" s="101" t="s">
        <v>63</v>
      </c>
      <c r="D18" s="102">
        <v>0</v>
      </c>
      <c r="E18" s="72">
        <f>H17</f>
        <v>123.1584</v>
      </c>
      <c r="F18" s="70" t="s">
        <v>37</v>
      </c>
      <c r="G18" s="72">
        <f t="shared" si="0"/>
        <v>0</v>
      </c>
      <c r="H18" s="72"/>
      <c r="I18" s="73" t="s">
        <v>64</v>
      </c>
      <c r="J18" s="532"/>
      <c r="K18" s="532"/>
    </row>
    <row r="19" spans="1:12" ht="136.5" customHeight="1" x14ac:dyDescent="0.2">
      <c r="A19" s="66"/>
      <c r="B19" s="66"/>
      <c r="C19" s="55" t="s">
        <v>65</v>
      </c>
      <c r="D19" s="78">
        <v>5.8999999999999997E-2</v>
      </c>
      <c r="E19" s="79">
        <f>H17</f>
        <v>123.1584</v>
      </c>
      <c r="F19" s="55" t="s">
        <v>37</v>
      </c>
      <c r="G19" s="79">
        <f t="shared" si="0"/>
        <v>7.2663455999999993</v>
      </c>
      <c r="H19" s="79"/>
      <c r="I19" s="73" t="s">
        <v>66</v>
      </c>
      <c r="J19" s="532"/>
      <c r="K19" s="532"/>
    </row>
    <row r="20" spans="1:12" ht="28.5" customHeight="1" x14ac:dyDescent="0.2">
      <c r="A20" s="66"/>
      <c r="B20" s="66"/>
      <c r="C20" s="101" t="s">
        <v>67</v>
      </c>
      <c r="D20" s="109">
        <v>0</v>
      </c>
      <c r="E20" s="79">
        <f>H17</f>
        <v>123.1584</v>
      </c>
      <c r="F20" s="55" t="s">
        <v>37</v>
      </c>
      <c r="G20" s="79">
        <f t="shared" si="0"/>
        <v>0</v>
      </c>
      <c r="H20" s="79"/>
      <c r="I20" s="73" t="s">
        <v>121</v>
      </c>
      <c r="J20" s="532"/>
      <c r="K20" s="532"/>
    </row>
    <row r="21" spans="1:12" ht="28.5" customHeight="1" x14ac:dyDescent="0.2">
      <c r="A21" s="66"/>
      <c r="B21" s="66"/>
      <c r="C21" s="101" t="s">
        <v>68</v>
      </c>
      <c r="D21" s="109">
        <v>0</v>
      </c>
      <c r="E21" s="79">
        <f>H17</f>
        <v>123.1584</v>
      </c>
      <c r="F21" s="55" t="s">
        <v>37</v>
      </c>
      <c r="G21" s="79">
        <f t="shared" si="0"/>
        <v>0</v>
      </c>
      <c r="H21" s="79"/>
      <c r="I21" s="73" t="s">
        <v>121</v>
      </c>
      <c r="J21" s="532"/>
      <c r="K21" s="532"/>
    </row>
    <row r="22" spans="1:12" x14ac:dyDescent="0.2">
      <c r="A22" s="66"/>
      <c r="B22" s="66"/>
      <c r="C22" s="63" t="s">
        <v>30</v>
      </c>
      <c r="D22" s="76">
        <f>SUM(D18:D21)</f>
        <v>5.8999999999999997E-2</v>
      </c>
      <c r="E22" s="77">
        <f>H17</f>
        <v>123.1584</v>
      </c>
      <c r="F22" s="63" t="s">
        <v>37</v>
      </c>
      <c r="G22" s="77">
        <f>SUM(G18:G21)</f>
        <v>7.2663455999999993</v>
      </c>
      <c r="H22" s="77">
        <f>H17+G22</f>
        <v>130.42474559999999</v>
      </c>
      <c r="I22" s="68"/>
      <c r="J22" s="532"/>
      <c r="K22" s="532"/>
    </row>
    <row r="23" spans="1:12" ht="235.5" customHeight="1" x14ac:dyDescent="0.2">
      <c r="A23" s="66"/>
      <c r="B23" s="65" t="s">
        <v>39</v>
      </c>
      <c r="C23" s="55" t="s">
        <v>105</v>
      </c>
      <c r="D23" s="78">
        <v>1.09E-2</v>
      </c>
      <c r="E23" s="79">
        <f>H17</f>
        <v>123.1584</v>
      </c>
      <c r="F23" s="55" t="s">
        <v>37</v>
      </c>
      <c r="G23" s="79">
        <f t="shared" ref="G23:G29" si="1">D23*E23</f>
        <v>1.34242656</v>
      </c>
      <c r="H23" s="79"/>
      <c r="I23" s="73" t="s">
        <v>122</v>
      </c>
      <c r="J23" s="532"/>
      <c r="K23" s="532"/>
    </row>
    <row r="24" spans="1:12" ht="12.75" customHeight="1" x14ac:dyDescent="0.2">
      <c r="A24" s="66"/>
      <c r="B24" s="55"/>
      <c r="C24" s="55" t="s">
        <v>41</v>
      </c>
      <c r="D24" s="81">
        <v>6.9599999999999995E-2</v>
      </c>
      <c r="E24" s="79">
        <f>H17</f>
        <v>123.1584</v>
      </c>
      <c r="F24" s="55" t="s">
        <v>37</v>
      </c>
      <c r="G24" s="79">
        <f t="shared" si="1"/>
        <v>8.5718246399999991</v>
      </c>
      <c r="H24" s="79"/>
      <c r="I24" s="538" t="s">
        <v>42</v>
      </c>
      <c r="J24" s="532"/>
      <c r="K24" s="532"/>
    </row>
    <row r="25" spans="1:12" x14ac:dyDescent="0.2">
      <c r="A25" s="66"/>
      <c r="B25" s="55"/>
      <c r="C25" s="55" t="s">
        <v>43</v>
      </c>
      <c r="D25" s="81">
        <v>6.9500000000000006E-2</v>
      </c>
      <c r="E25" s="79">
        <f>H17</f>
        <v>123.1584</v>
      </c>
      <c r="F25" s="55" t="s">
        <v>37</v>
      </c>
      <c r="G25" s="79">
        <f t="shared" si="1"/>
        <v>8.5595088000000015</v>
      </c>
      <c r="H25" s="79"/>
      <c r="I25" s="538"/>
      <c r="J25" s="532"/>
      <c r="K25" s="532"/>
    </row>
    <row r="26" spans="1:12" ht="42.75" customHeight="1" x14ac:dyDescent="0.2">
      <c r="A26" s="66"/>
      <c r="B26" s="55"/>
      <c r="C26" s="55" t="s">
        <v>44</v>
      </c>
      <c r="D26" s="81">
        <v>3.5999999999999997E-2</v>
      </c>
      <c r="E26" s="79">
        <f>H17</f>
        <v>123.1584</v>
      </c>
      <c r="F26" s="55" t="s">
        <v>37</v>
      </c>
      <c r="G26" s="79">
        <f t="shared" si="1"/>
        <v>4.4337023999999996</v>
      </c>
      <c r="H26" s="79"/>
      <c r="I26" s="538"/>
      <c r="J26" s="532"/>
      <c r="K26" s="532"/>
    </row>
    <row r="27" spans="1:12" ht="155.25" customHeight="1" x14ac:dyDescent="0.2">
      <c r="A27" s="66"/>
      <c r="B27" s="55"/>
      <c r="C27" s="82" t="s">
        <v>45</v>
      </c>
      <c r="D27" s="75">
        <f>'2b NVT Detacheren fase A - Rg I'!D26</f>
        <v>1.125E-2</v>
      </c>
      <c r="E27" s="79">
        <f>H17</f>
        <v>123.1584</v>
      </c>
      <c r="F27" s="55" t="s">
        <v>37</v>
      </c>
      <c r="G27" s="79">
        <f t="shared" si="1"/>
        <v>1.385532</v>
      </c>
      <c r="H27" s="79"/>
      <c r="I27" s="538" t="s">
        <v>85</v>
      </c>
      <c r="J27" s="542" t="s">
        <v>108</v>
      </c>
      <c r="K27" s="542"/>
    </row>
    <row r="28" spans="1:12" ht="231" customHeight="1" x14ac:dyDescent="0.2">
      <c r="A28" s="66"/>
      <c r="B28" s="55"/>
      <c r="C28" s="55" t="s">
        <v>46</v>
      </c>
      <c r="D28" s="75">
        <f>'2b NVT Detacheren fase A - Rg I'!D27</f>
        <v>1.72E-2</v>
      </c>
      <c r="E28" s="79">
        <f>H17</f>
        <v>123.1584</v>
      </c>
      <c r="F28" s="55" t="s">
        <v>37</v>
      </c>
      <c r="G28" s="79">
        <f t="shared" si="1"/>
        <v>2.1183244800000001</v>
      </c>
      <c r="H28" s="79"/>
      <c r="I28" s="538"/>
      <c r="J28" s="542" t="s">
        <v>47</v>
      </c>
      <c r="K28" s="542"/>
    </row>
    <row r="29" spans="1:12" ht="144" customHeight="1" x14ac:dyDescent="0.2">
      <c r="A29" s="66"/>
      <c r="B29" s="55"/>
      <c r="C29" s="82" t="s">
        <v>88</v>
      </c>
      <c r="D29" s="78">
        <v>8.2000000000000007E-3</v>
      </c>
      <c r="E29" s="79">
        <f>H17</f>
        <v>123.1584</v>
      </c>
      <c r="F29" s="55" t="s">
        <v>37</v>
      </c>
      <c r="G29" s="79">
        <f t="shared" si="1"/>
        <v>1.0098988800000002</v>
      </c>
      <c r="H29" s="79"/>
      <c r="I29" s="73" t="s">
        <v>123</v>
      </c>
      <c r="J29" s="533"/>
      <c r="K29" s="532"/>
    </row>
    <row r="30" spans="1:12" x14ac:dyDescent="0.2">
      <c r="A30" s="66"/>
      <c r="B30" s="66"/>
      <c r="C30" s="63" t="s">
        <v>30</v>
      </c>
      <c r="D30" s="76">
        <f>SUM(D23:D29)</f>
        <v>0.22265000000000001</v>
      </c>
      <c r="E30" s="77">
        <f>H17</f>
        <v>123.1584</v>
      </c>
      <c r="F30" s="63" t="s">
        <v>37</v>
      </c>
      <c r="G30" s="77">
        <f>SUM(G23:G29)</f>
        <v>27.421217760000005</v>
      </c>
      <c r="H30" s="77">
        <f>H22+G30</f>
        <v>157.84596335999998</v>
      </c>
      <c r="I30" s="68"/>
      <c r="J30" s="532"/>
      <c r="K30" s="532"/>
    </row>
    <row r="31" spans="1:12" ht="25.5" customHeight="1" x14ac:dyDescent="0.2">
      <c r="A31" s="537" t="s">
        <v>48</v>
      </c>
      <c r="B31" s="534" t="s">
        <v>49</v>
      </c>
      <c r="C31" s="84" t="s">
        <v>50</v>
      </c>
      <c r="D31" s="85">
        <v>4.02E-2</v>
      </c>
      <c r="E31" s="68">
        <f>H30</f>
        <v>157.84596335999998</v>
      </c>
      <c r="F31" s="66" t="s">
        <v>51</v>
      </c>
      <c r="G31" s="68">
        <f t="shared" ref="G31:G37" si="2">D31*E31</f>
        <v>6.3454077270719997</v>
      </c>
      <c r="H31" s="68"/>
      <c r="I31" s="538" t="s">
        <v>90</v>
      </c>
      <c r="J31" s="532"/>
      <c r="K31" s="532"/>
      <c r="L31" s="83"/>
    </row>
    <row r="32" spans="1:12" ht="12.75" customHeight="1" x14ac:dyDescent="0.2">
      <c r="A32" s="535"/>
      <c r="B32" s="598"/>
      <c r="C32" s="84" t="s">
        <v>52</v>
      </c>
      <c r="D32" s="85">
        <v>1.18E-2</v>
      </c>
      <c r="E32" s="68">
        <f>H30</f>
        <v>157.84596335999998</v>
      </c>
      <c r="F32" s="66" t="s">
        <v>51</v>
      </c>
      <c r="G32" s="68">
        <f t="shared" si="2"/>
        <v>1.8625823676479998</v>
      </c>
      <c r="H32" s="68"/>
      <c r="I32" s="538"/>
      <c r="J32" s="532"/>
      <c r="K32" s="532"/>
    </row>
    <row r="33" spans="1:11" ht="12.75" customHeight="1" x14ac:dyDescent="0.2">
      <c r="A33" s="535"/>
      <c r="B33" s="598"/>
      <c r="C33" s="84" t="s">
        <v>53</v>
      </c>
      <c r="D33" s="85">
        <v>3.0000000000000001E-3</v>
      </c>
      <c r="E33" s="68">
        <f>H30</f>
        <v>157.84596335999998</v>
      </c>
      <c r="F33" s="66" t="s">
        <v>51</v>
      </c>
      <c r="G33" s="68">
        <f t="shared" si="2"/>
        <v>0.47353789007999997</v>
      </c>
      <c r="H33" s="68"/>
      <c r="I33" s="538"/>
      <c r="J33" s="532"/>
      <c r="K33" s="532"/>
    </row>
    <row r="34" spans="1:11" x14ac:dyDescent="0.2">
      <c r="A34" s="535"/>
      <c r="B34" s="598"/>
      <c r="C34" s="84" t="s">
        <v>54</v>
      </c>
      <c r="D34" s="85">
        <v>0</v>
      </c>
      <c r="E34" s="68">
        <f>H30</f>
        <v>157.84596335999998</v>
      </c>
      <c r="F34" s="66" t="s">
        <v>51</v>
      </c>
      <c r="G34" s="68">
        <f t="shared" si="2"/>
        <v>0</v>
      </c>
      <c r="H34" s="68"/>
      <c r="I34" s="538"/>
      <c r="J34" s="532"/>
      <c r="K34" s="532"/>
    </row>
    <row r="35" spans="1:11" x14ac:dyDescent="0.2">
      <c r="A35" s="535"/>
      <c r="B35" s="598"/>
      <c r="C35" s="84" t="s">
        <v>55</v>
      </c>
      <c r="D35" s="85">
        <v>0</v>
      </c>
      <c r="E35" s="68">
        <f>H30</f>
        <v>157.84596335999998</v>
      </c>
      <c r="F35" s="66" t="s">
        <v>51</v>
      </c>
      <c r="G35" s="68">
        <f t="shared" si="2"/>
        <v>0</v>
      </c>
      <c r="H35" s="68"/>
      <c r="I35" s="538"/>
      <c r="J35" s="532"/>
      <c r="K35" s="532"/>
    </row>
    <row r="36" spans="1:11" x14ac:dyDescent="0.2">
      <c r="A36" s="535"/>
      <c r="B36" s="598"/>
      <c r="C36" s="84" t="s">
        <v>55</v>
      </c>
      <c r="D36" s="85">
        <v>0</v>
      </c>
      <c r="E36" s="68">
        <f>H30</f>
        <v>157.84596335999998</v>
      </c>
      <c r="F36" s="66" t="s">
        <v>51</v>
      </c>
      <c r="G36" s="68">
        <f t="shared" si="2"/>
        <v>0</v>
      </c>
      <c r="H36" s="68"/>
      <c r="I36" s="538"/>
      <c r="J36" s="532"/>
      <c r="K36" s="532"/>
    </row>
    <row r="37" spans="1:11" ht="44.25" customHeight="1" x14ac:dyDescent="0.2">
      <c r="A37" s="535"/>
      <c r="B37" s="598"/>
      <c r="C37" s="84" t="s">
        <v>55</v>
      </c>
      <c r="D37" s="85">
        <v>0</v>
      </c>
      <c r="E37" s="68">
        <f>H30</f>
        <v>157.84596335999998</v>
      </c>
      <c r="F37" s="66" t="s">
        <v>51</v>
      </c>
      <c r="G37" s="68">
        <f t="shared" si="2"/>
        <v>0</v>
      </c>
      <c r="H37" s="68"/>
      <c r="I37" s="538"/>
      <c r="J37" s="532"/>
      <c r="K37" s="532"/>
    </row>
    <row r="38" spans="1:11" x14ac:dyDescent="0.2">
      <c r="A38" s="536"/>
      <c r="B38" s="599"/>
      <c r="C38" s="63" t="s">
        <v>56</v>
      </c>
      <c r="D38" s="76">
        <f>SUM(D31:D37)</f>
        <v>5.5E-2</v>
      </c>
      <c r="E38" s="77">
        <f>H30</f>
        <v>157.84596335999998</v>
      </c>
      <c r="F38" s="63" t="s">
        <v>51</v>
      </c>
      <c r="G38" s="77">
        <f>SUM(G31:G37)</f>
        <v>8.6815279847999989</v>
      </c>
      <c r="H38" s="77">
        <f>H30+G38</f>
        <v>166.52749134479998</v>
      </c>
      <c r="I38" s="68"/>
      <c r="J38" s="68"/>
      <c r="K38" s="63"/>
    </row>
    <row r="39" spans="1:11" ht="117" customHeight="1" x14ac:dyDescent="0.2">
      <c r="A39" s="86"/>
      <c r="B39" s="86"/>
      <c r="C39" s="86"/>
      <c r="D39" s="86"/>
      <c r="E39" s="86"/>
      <c r="F39" s="86" t="s">
        <v>124</v>
      </c>
      <c r="G39" s="86"/>
      <c r="H39" s="87">
        <f>H38</f>
        <v>166.52749134479998</v>
      </c>
      <c r="I39" s="87" t="s">
        <v>57</v>
      </c>
      <c r="J39" s="88">
        <f>ROUND(H39/100,4)</f>
        <v>1.6653</v>
      </c>
      <c r="K39" s="66"/>
    </row>
    <row r="40" spans="1:11" ht="72.75" customHeight="1" x14ac:dyDescent="0.2">
      <c r="A40" s="86"/>
      <c r="B40" s="82" t="s">
        <v>125</v>
      </c>
      <c r="C40" s="86"/>
      <c r="D40" s="86"/>
      <c r="E40" s="86"/>
      <c r="F40" s="86" t="s">
        <v>126</v>
      </c>
      <c r="G40" s="86"/>
      <c r="H40" s="89">
        <v>1.0809</v>
      </c>
      <c r="I40" s="87" t="s">
        <v>58</v>
      </c>
      <c r="J40" s="106"/>
      <c r="K40" s="66"/>
    </row>
    <row r="41" spans="1:11" ht="114.75" customHeight="1" x14ac:dyDescent="0.2">
      <c r="A41" s="86"/>
      <c r="B41" s="86"/>
      <c r="C41" s="86"/>
      <c r="D41" s="86"/>
      <c r="E41" s="86"/>
      <c r="F41" s="86" t="s">
        <v>127</v>
      </c>
      <c r="G41" s="86"/>
      <c r="H41" s="87">
        <f>J39*H40</f>
        <v>1.80002277</v>
      </c>
      <c r="I41" s="87" t="s">
        <v>95</v>
      </c>
      <c r="J41" s="90">
        <f>ROUND(J39*H40,4)</f>
        <v>1.8</v>
      </c>
      <c r="K41" s="66"/>
    </row>
    <row r="42" spans="1:11" x14ac:dyDescent="0.2">
      <c r="B42" s="91" t="s">
        <v>10</v>
      </c>
      <c r="C42" s="92"/>
    </row>
    <row r="43" spans="1:11" x14ac:dyDescent="0.2">
      <c r="B43" s="93"/>
      <c r="C43" s="94"/>
    </row>
    <row r="44" spans="1:11" ht="12.75" customHeight="1" x14ac:dyDescent="0.2"/>
    <row r="45" spans="1:11" ht="93" customHeight="1" x14ac:dyDescent="0.2">
      <c r="A45" s="522" t="s">
        <v>128</v>
      </c>
      <c r="B45" s="589"/>
      <c r="C45" s="589"/>
      <c r="D45" s="589"/>
      <c r="E45" s="590"/>
      <c r="F45" s="590"/>
      <c r="G45" s="590"/>
      <c r="H45" s="590"/>
      <c r="I45" s="591"/>
    </row>
    <row r="46" spans="1:11" ht="33" customHeight="1" x14ac:dyDescent="0.2">
      <c r="A46" s="592"/>
      <c r="B46" s="593"/>
      <c r="C46" s="593"/>
      <c r="D46" s="593"/>
      <c r="E46" s="593"/>
      <c r="F46" s="593"/>
      <c r="G46" s="593"/>
      <c r="H46" s="593"/>
      <c r="I46" s="594"/>
    </row>
    <row r="47" spans="1:11" ht="11.25" customHeight="1" x14ac:dyDescent="0.2">
      <c r="A47" s="592"/>
      <c r="B47" s="593"/>
      <c r="C47" s="593"/>
      <c r="D47" s="593"/>
      <c r="E47" s="593"/>
      <c r="F47" s="593"/>
      <c r="G47" s="593"/>
      <c r="H47" s="593"/>
      <c r="I47" s="594"/>
    </row>
    <row r="48" spans="1:11" ht="23.25" hidden="1" customHeight="1" x14ac:dyDescent="0.2">
      <c r="A48" s="595"/>
      <c r="B48" s="596"/>
      <c r="C48" s="596"/>
      <c r="D48" s="596"/>
      <c r="E48" s="596"/>
      <c r="F48" s="596"/>
      <c r="G48" s="596"/>
      <c r="H48" s="596"/>
      <c r="I48" s="597"/>
    </row>
  </sheetData>
  <sheetProtection sheet="1" objects="1" scenarios="1" formatRows="0"/>
  <mergeCells count="18">
    <mergeCell ref="I13:I15"/>
    <mergeCell ref="I24:I26"/>
    <mergeCell ref="A9:K9"/>
    <mergeCell ref="J11:K26"/>
    <mergeCell ref="A1:G1"/>
    <mergeCell ref="B3:H3"/>
    <mergeCell ref="A7:I7"/>
    <mergeCell ref="I8:K8"/>
    <mergeCell ref="A6:J6"/>
    <mergeCell ref="D4:F4"/>
    <mergeCell ref="A45:I48"/>
    <mergeCell ref="I27:I28"/>
    <mergeCell ref="I31:I37"/>
    <mergeCell ref="J27:K27"/>
    <mergeCell ref="J28:K28"/>
    <mergeCell ref="J29:K37"/>
    <mergeCell ref="B31:B38"/>
    <mergeCell ref="A31:A38"/>
  </mergeCells>
  <pageMargins left="0.74803149606299213" right="0.74803149606299213" top="0.98425196850393704" bottom="0.98425196850393704" header="0.51181102362204722" footer="0.51181102362204722"/>
  <pageSetup paperSize="8" scale="6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3390B898A29E348A454F3923AE14E74" ma:contentTypeVersion="12" ma:contentTypeDescription="Een nieuw document maken." ma:contentTypeScope="" ma:versionID="54e9a0ed879d26958f9497740de99c49">
  <xsd:schema xmlns:xsd="http://www.w3.org/2001/XMLSchema" xmlns:xs="http://www.w3.org/2001/XMLSchema" xmlns:p="http://schemas.microsoft.com/office/2006/metadata/properties" xmlns:ns2="dc5dceac-8e71-43a2-a130-7571f4da97b3" xmlns:ns3="586d9e74-91af-427c-b321-d04c74341d15" targetNamespace="http://schemas.microsoft.com/office/2006/metadata/properties" ma:root="true" ma:fieldsID="0f016fda338d85b0f8ec072b560acfb7" ns2:_="" ns3:_="">
    <xsd:import namespace="dc5dceac-8e71-43a2-a130-7571f4da97b3"/>
    <xsd:import namespace="586d9e74-91af-427c-b321-d04c74341d15"/>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5dceac-8e71-43a2-a130-7571f4da97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6d9e74-91af-427c-b321-d04c74341d15"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551FA8-B46D-4C31-9DAB-A7EC290E4C13}">
  <ds:schemaRefs>
    <ds:schemaRef ds:uri="http://schemas.microsoft.com/sharepoint/v3/contenttype/forms"/>
  </ds:schemaRefs>
</ds:datastoreItem>
</file>

<file path=customXml/itemProps2.xml><?xml version="1.0" encoding="utf-8"?>
<ds:datastoreItem xmlns:ds="http://schemas.openxmlformats.org/officeDocument/2006/customXml" ds:itemID="{28E71A39-8744-411A-AD08-1446EB6D5695}">
  <ds:schemaRefs>
    <ds:schemaRef ds:uri="dc5dceac-8e71-43a2-a130-7571f4da97b3"/>
    <ds:schemaRef ds:uri="http://schemas.microsoft.com/office/2006/documentManagement/types"/>
    <ds:schemaRef ds:uri="http://schemas.microsoft.com/office/infopath/2007/PartnerControls"/>
    <ds:schemaRef ds:uri="http://purl.org/dc/elements/1.1/"/>
    <ds:schemaRef ds:uri="http://schemas.microsoft.com/office/2006/metadata/properties"/>
    <ds:schemaRef ds:uri="586d9e74-91af-427c-b321-d04c74341d15"/>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255996B1-01E7-47E1-9673-256E744D02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5dceac-8e71-43a2-a130-7571f4da97b3"/>
    <ds:schemaRef ds:uri="586d9e74-91af-427c-b321-d04c74341d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13</vt:i4>
      </vt:variant>
      <vt:variant>
        <vt:lpstr>Benoemde bereiken</vt:lpstr>
      </vt:variant>
      <vt:variant>
        <vt:i4>2</vt:i4>
      </vt:variant>
    </vt:vector>
  </HeadingPairs>
  <TitlesOfParts>
    <vt:vector size="15" baseType="lpstr">
      <vt:lpstr>0 Leeswijzer</vt:lpstr>
      <vt:lpstr>1. cao Rijk bruto Uurloon</vt:lpstr>
      <vt:lpstr>2a Fase A</vt:lpstr>
      <vt:lpstr>2b Fase B en C</vt:lpstr>
      <vt:lpstr>3. Gewogen gemiddelde ORF </vt:lpstr>
      <vt:lpstr>4. Kostenfactoren</vt:lpstr>
      <vt:lpstr>2a NVT Uitzenden fase A - Rg I </vt:lpstr>
      <vt:lpstr>2b NVT Detacheren fase A - Rg I</vt:lpstr>
      <vt:lpstr>2c NVT Detacheren fase B,C-Rg I</vt:lpstr>
      <vt:lpstr>2d NVT Uitzenden fase A - Rg II</vt:lpstr>
      <vt:lpstr>2e NVT  Detacheren fase A-Rg II</vt:lpstr>
      <vt:lpstr>2f NVT Detacheren fase B,C-RgII</vt:lpstr>
      <vt:lpstr>3 Gewogen gemiddelde ORF</vt:lpstr>
      <vt:lpstr>'2a NVT Uitzenden fase A - Rg I '!Afdrukbereik</vt:lpstr>
      <vt:lpstr>'4. Kostenfactoren'!Afdrukbereik</vt:lpstr>
    </vt:vector>
  </TitlesOfParts>
  <Manager/>
  <Company>Agentschap NL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klav0002</dc:creator>
  <cp:keywords/>
  <dc:description/>
  <cp:lastModifiedBy>Molenaar, Jolanda</cp:lastModifiedBy>
  <cp:revision/>
  <cp:lastPrinted>2025-03-20T14:01:36Z</cp:lastPrinted>
  <dcterms:created xsi:type="dcterms:W3CDTF">2012-02-07T16:40:05Z</dcterms:created>
  <dcterms:modified xsi:type="dcterms:W3CDTF">2025-03-20T14:38:31Z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0x01010043390B898A29E348A454F3923AE14E74</vt:lpwstr>
  </property>
</Properties>
</file>