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Asfaltonderhoud I240700002\02 Specificatie\01 Aanvraag\02 Definitief\"/>
    </mc:Choice>
  </mc:AlternateContent>
  <xr:revisionPtr revIDLastSave="0" documentId="13_ncr:1_{F969EC4A-8E61-435E-9FA9-2E30E491EF6C}" xr6:coauthVersionLast="47" xr6:coauthVersionMax="47" xr10:uidLastSave="{00000000-0000-0000-0000-000000000000}"/>
  <bookViews>
    <workbookView xWindow="-120" yWindow="-120" windowWidth="29040" windowHeight="1764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B5" i="6"/>
  <c r="B6" i="6"/>
  <c r="I39" i="6"/>
  <c r="C9" i="6"/>
  <c r="D40" i="6"/>
  <c r="D37" i="6"/>
  <c r="D36" i="6"/>
  <c r="D31" i="6"/>
  <c r="D32" i="6"/>
  <c r="D33" i="6"/>
  <c r="D30" i="6"/>
  <c r="D24" i="6"/>
  <c r="D25" i="6"/>
  <c r="D26" i="6"/>
  <c r="D27" i="6"/>
  <c r="D23" i="6"/>
  <c r="D16" i="6"/>
  <c r="D17" i="6"/>
  <c r="D18" i="6"/>
  <c r="D19" i="6"/>
  <c r="D20" i="6"/>
  <c r="D15" i="6"/>
  <c r="D12" i="6"/>
  <c r="D11" i="6"/>
  <c r="E40" i="6"/>
  <c r="E37" i="6"/>
  <c r="E36" i="6"/>
  <c r="E33" i="6"/>
  <c r="E32" i="6"/>
  <c r="E31" i="6"/>
  <c r="E30" i="6"/>
  <c r="E24" i="6"/>
  <c r="E25" i="6"/>
  <c r="E26" i="6"/>
  <c r="E27" i="6"/>
  <c r="E23" i="6"/>
  <c r="E16" i="6"/>
  <c r="E17" i="6"/>
  <c r="E18" i="6"/>
  <c r="E19" i="6"/>
  <c r="E20" i="6"/>
  <c r="E15" i="6"/>
  <c r="E12" i="6"/>
  <c r="E11" i="6"/>
  <c r="G37" i="6"/>
  <c r="G32" i="6"/>
  <c r="G33" i="6"/>
  <c r="G24" i="6"/>
  <c r="G25" i="6"/>
  <c r="G26" i="6"/>
  <c r="G27" i="6"/>
  <c r="G17" i="6"/>
  <c r="G18" i="6"/>
  <c r="G19" i="6"/>
  <c r="G20" i="6"/>
  <c r="G36" i="6"/>
  <c r="A4" i="6"/>
  <c r="A5" i="6"/>
  <c r="A6" i="6"/>
  <c r="A3" i="6"/>
  <c r="B3" i="6"/>
  <c r="G31" i="6"/>
  <c r="G11" i="6"/>
  <c r="G12" i="6"/>
  <c r="G15" i="6"/>
  <c r="G16" i="6"/>
  <c r="G23" i="6"/>
  <c r="G30" i="6"/>
  <c r="G40" i="6"/>
  <c r="B10" i="5"/>
  <c r="I35" i="6"/>
  <c r="I10" i="6"/>
  <c r="I29" i="6"/>
  <c r="I22" i="6"/>
  <c r="I14" i="6"/>
  <c r="D22" i="6" l="1"/>
  <c r="I9" i="6"/>
  <c r="E29" i="6"/>
  <c r="I33" i="6" s="1"/>
  <c r="E39" i="6"/>
  <c r="D29" i="6"/>
  <c r="D14" i="6"/>
  <c r="D35" i="6"/>
  <c r="D39" i="6"/>
  <c r="E10" i="6"/>
  <c r="G14" i="6"/>
  <c r="G29" i="6"/>
  <c r="H29" i="6" s="1"/>
  <c r="G10" i="6"/>
  <c r="E14" i="6"/>
  <c r="I16" i="6" s="1"/>
  <c r="E22" i="6"/>
  <c r="I24" i="6" s="1"/>
  <c r="E35" i="6"/>
  <c r="I36" i="6" s="1"/>
  <c r="G35" i="6"/>
  <c r="G22" i="6"/>
  <c r="G39" i="6"/>
  <c r="D10" i="6"/>
  <c r="I26" i="6" l="1"/>
  <c r="I32" i="6"/>
  <c r="I23" i="6"/>
  <c r="I25" i="6"/>
  <c r="I40" i="6"/>
  <c r="I27" i="6"/>
  <c r="H39" i="6"/>
  <c r="H22" i="6"/>
  <c r="I31" i="6"/>
  <c r="H35" i="6"/>
  <c r="I30" i="6"/>
  <c r="D9" i="6"/>
  <c r="H14" i="6"/>
  <c r="I37" i="6"/>
  <c r="I18" i="6"/>
  <c r="I17" i="6"/>
  <c r="H10" i="6"/>
  <c r="I11" i="6"/>
  <c r="I20" i="6"/>
  <c r="I19" i="6"/>
  <c r="I1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<sst xmlns="http://schemas.openxmlformats.org/spreadsheetml/2006/main" count="83" uniqueCount="83">
  <si>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</si>
  <si>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</si>
  <si>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</si>
  <si>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</si>
  <si>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</si>
  <si>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</si>
  <si>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</si>
  <si>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</si>
  <si>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</si>
  <si>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</si>
  <si>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</si>
  <si>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</si>
  <si>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</si>
  <si>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</si>
  <si>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</si>
  <si>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</si>
  <si>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</si>
  <si>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</si>
  <si>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</si>
  <si>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</si>
  <si>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</si>
  <si>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</si>
  <si>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</si>
  <si>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</si>
  <si>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</si>
  <si>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</si>
  <si>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</si>
  <si>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</si>
  <si>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</si>
  <si>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</si>
  <si>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</si>
  <si>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</si>
  <si>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</si>
  <si>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</si>
  <si>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</si>
  <si>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</si>
  <si>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</si>
  <si>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</si>
  <si>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</si>
  <si>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</si>
  <si>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</si>
  <si>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4.4</t>
  </si>
  <si>
    <t>2.3</t>
  </si>
  <si>
    <t>2.4</t>
  </si>
  <si>
    <t>2.5</t>
  </si>
  <si>
    <t>2.6</t>
  </si>
  <si>
    <t>Naam</t>
  </si>
  <si>
    <t>Dossier</t>
  </si>
  <si>
    <t>6.1</t>
  </si>
  <si>
    <t>6.</t>
  </si>
  <si>
    <t>5.2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</si>
  <si>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</si>
  <si>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</si>
  <si>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</si>
  <si>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</si>
  <si>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ROK Onderhoud Asfaltverhardingen</t>
  </si>
  <si>
    <t>Aanleveren documenten</t>
  </si>
  <si>
    <t>Algemeen tijdschema, werkplan / projectadministratie</t>
  </si>
  <si>
    <t>Projectkwaliteit en uitvoering</t>
  </si>
  <si>
    <t>Communicatie</t>
  </si>
  <si>
    <t>Opdrachtnemer heeft oog voor de sociale aspecten naar de omgeving.</t>
  </si>
  <si>
    <t>Nakoming toezeggingen subgunningscriteria</t>
  </si>
  <si>
    <t>Werkterrein / veilig werken</t>
  </si>
  <si>
    <t>Veilig werken en voorkomen gevaarlijke situaties voor medewerkers, omwonenden en weggebruikers.</t>
  </si>
  <si>
    <t>24-2024</t>
  </si>
  <si>
    <t>Voor alle aan te leveren documenten geldt dat deze juist en conform contract aangeleverd dienen te worden. (Denk aan kwaliteits- en keuringsplan, V&amp;G plan, straatwerkplan, omgaan met vrijgekomen materialen, etc.</t>
  </si>
  <si>
    <t>Revisie en inmeting tijdig en compleet indienen.</t>
  </si>
  <si>
    <r>
      <t xml:space="preserve">Algemeen tijdsschema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 en wordt regelmatig geoptimaliseerd.</t>
    </r>
  </si>
  <si>
    <r>
      <t xml:space="preserve">Gedetailleerd werkplan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 en wordt regelmatig geoptimaliseerd.</t>
    </r>
  </si>
  <si>
    <t>Asfaltdagrapporten worden tijdig en compleet ingediend.</t>
  </si>
  <si>
    <t>Afwijkingen worden uitgevoerd na goedkeuring van de directie</t>
  </si>
  <si>
    <t>Indienen onderbouwde weekstaten en termijnen, herleidbaar berekend, met aantoonbare hoeveelhedenverklaring, bonnen en schetsen tijdig en compleet indienen.</t>
  </si>
  <si>
    <t>Deelopdrachten worden tijdig opgeleverd.</t>
  </si>
  <si>
    <t>De kwaliteit van de deklaag is uitstekend.</t>
  </si>
  <si>
    <t>Stop- en bijwoonpunten tijdig aangemeld.</t>
  </si>
  <si>
    <t>Proactief voorkomen van schade aan werk en omgeving (bermen/bomen).</t>
  </si>
  <si>
    <t>Proactief herstellen van onvoldoend werk en schade.</t>
  </si>
  <si>
    <t>Verdichting ondergrond, sleuven, aanvullingen en de fundering voldoen aan bestekeisen.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</si>
  <si>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</si>
  <si>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</si>
  <si>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informeert tijdig ieder bedrijf en iedere aanwonende aan het werkvak over de verkeersmaatregelen.</t>
  </si>
  <si>
    <t>Verkeersmaatregelen worden dagelijks in stand gehouden</t>
  </si>
  <si>
    <t>De opdrachtnemer komt afspraken uit zijn PP juist en tijdig na. Dit geldt ook voor duurzaamheid in het algemeen. Zie opmerking hieronder.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</si>
</sst>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b/>
      <i/>
      <u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165" fontId="3" fillId="4" borderId="10" xfId="0" applyNumberFormat="1" applyFont="1" applyFill="1" applyBorder="1" applyAlignment="1" applyProtection="1">
      <alignment horizontal="left" vertical="top" wrapText="1"/>
      <protection locked="0"/>
    </xf>
    <xf numFmtId="9" fontId="3" fillId="4" borderId="10" xfId="0" applyNumberFormat="1" applyFont="1" applyFill="1" applyBorder="1" applyAlignment="1" applyProtection="1">
      <alignment horizontal="left" vertical="top" wrapText="1"/>
      <protection locked="0"/>
    </xf>
    <xf numFmtId="44" fontId="3" fillId="3" borderId="10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1" xfId="1" applyFont="1" applyBorder="1" applyAlignment="1" applyProtection="1">
      <alignment horizontal="center" vertical="center" wrapText="1"/>
    </xf>
    <xf numFmtId="44" fontId="3" fillId="0" borderId="14" xfId="1" applyFont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10" fontId="10" fillId="0" borderId="12" xfId="2" applyNumberFormat="1" applyFont="1" applyFill="1" applyBorder="1" applyAlignment="1" applyProtection="1">
      <alignment horizontal="center" vertical="top" wrapText="1"/>
    </xf>
    <xf numFmtId="0" fontId="7" fillId="3" borderId="26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5" fillId="3" borderId="30" xfId="0" applyFont="1" applyFill="1" applyBorder="1" applyAlignment="1" applyProtection="1">
      <alignment horizontal="left" vertical="top" wrapText="1"/>
    </xf>
    <xf numFmtId="0" fontId="5" fillId="0" borderId="31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166" fontId="4" fillId="0" borderId="10" xfId="0" applyNumberFormat="1" applyFont="1" applyFill="1" applyBorder="1" applyAlignment="1" applyProtection="1">
      <alignment horizontal="left" vertical="top"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vertical="top" wrapText="1"/>
    </xf>
    <xf numFmtId="0" fontId="3" fillId="0" borderId="9" xfId="0" applyFont="1" applyBorder="1" applyAlignment="1" applyProtection="1">
      <alignment vertical="top" wrapText="1"/>
    </xf>
    <xf numFmtId="4" fontId="3" fillId="0" borderId="10" xfId="0" applyNumberFormat="1" applyFont="1" applyBorder="1" applyAlignment="1" applyProtection="1">
      <alignment horizontal="left" vertical="top" wrapText="1"/>
    </xf>
    <xf numFmtId="165" fontId="3" fillId="2" borderId="10" xfId="0" applyNumberFormat="1" applyFont="1" applyFill="1" applyBorder="1" applyAlignment="1" applyProtection="1">
      <alignment horizontal="left" vertical="top" wrapText="1"/>
    </xf>
    <xf numFmtId="9" fontId="3" fillId="2" borderId="10" xfId="0" applyNumberFormat="1" applyFont="1" applyFill="1" applyBorder="1" applyAlignment="1" applyProtection="1">
      <alignment horizontal="left" vertical="top" wrapText="1"/>
    </xf>
    <xf numFmtId="9" fontId="3" fillId="0" borderId="10" xfId="0" applyNumberFormat="1" applyFont="1" applyBorder="1" applyAlignment="1" applyProtection="1">
      <alignment horizontal="left" vertical="top"/>
    </xf>
    <xf numFmtId="4" fontId="9" fillId="0" borderId="10" xfId="0" applyNumberFormat="1" applyFont="1" applyBorder="1" applyAlignment="1" applyProtection="1">
      <alignment horizontal="left" vertical="top" wrapText="1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25" xfId="0" applyFont="1" applyBorder="1" applyAlignment="1" applyProtection="1">
      <alignment vertical="top" wrapText="1"/>
    </xf>
    <xf numFmtId="0" fontId="6" fillId="0" borderId="0" xfId="0" applyFont="1" applyProtection="1"/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left"/>
    </xf>
    <xf numFmtId="0" fontId="3" fillId="0" borderId="0" xfId="0" applyFont="1" applyAlignment="1" applyProtection="1">
      <alignment vertical="top" wrapText="1"/>
    </xf>
    <xf numFmtId="0" fontId="8" fillId="3" borderId="21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4" fillId="3" borderId="33" xfId="0" applyFont="1" applyFill="1" applyBorder="1" applyAlignment="1" applyProtection="1">
      <alignment horizontal="left"/>
    </xf>
    <xf numFmtId="0" fontId="4" fillId="3" borderId="16" xfId="0" applyFont="1" applyFill="1" applyBorder="1" applyAlignment="1" applyProtection="1">
      <alignment horizontal="left"/>
    </xf>
    <xf numFmtId="0" fontId="4" fillId="3" borderId="34" xfId="0" applyFont="1" applyFill="1" applyBorder="1" applyAlignment="1" applyProtection="1">
      <alignment horizontal="left"/>
    </xf>
    <xf numFmtId="0" fontId="8" fillId="3" borderId="0" xfId="0" applyFont="1" applyFill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8" fillId="3" borderId="22" xfId="0" applyFont="1" applyFill="1" applyBorder="1" applyAlignment="1" applyProtection="1">
      <alignment horizontal="left" vertical="top" wrapText="1"/>
    </xf>
    <xf numFmtId="14" fontId="4" fillId="3" borderId="6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23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10" fillId="0" borderId="23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vertical="top" wrapText="1"/>
    </xf>
    <xf numFmtId="0" fontId="3" fillId="0" borderId="5" xfId="0" applyFont="1" applyBorder="1" applyProtection="1"/>
    <xf numFmtId="0" fontId="3" fillId="0" borderId="1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0" fillId="0" borderId="6" xfId="0" applyNumberFormat="1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0" fontId="4" fillId="5" borderId="28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34" xfId="2" applyFont="1" applyFill="1" applyBorder="1" applyAlignment="1" applyProtection="1">
      <alignment horizontal="center" vertical="center" wrapText="1"/>
    </xf>
    <xf numFmtId="9" fontId="10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center" wrapText="1"/>
    </xf>
    <xf numFmtId="165" fontId="3" fillId="0" borderId="12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top" wrapText="1"/>
    </xf>
    <xf numFmtId="0" fontId="3" fillId="0" borderId="36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2" fontId="3" fillId="0" borderId="11" xfId="0" applyNumberFormat="1" applyFont="1" applyBorder="1" applyAlignment="1" applyProtection="1">
      <alignment horizontal="center" vertical="center" wrapText="1"/>
    </xf>
    <xf numFmtId="9" fontId="4" fillId="6" borderId="3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20" xfId="0" applyFont="1" applyFill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 vertical="top" wrapText="1"/>
    </xf>
    <xf numFmtId="165" fontId="3" fillId="0" borderId="12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top" wrapText="1"/>
    </xf>
    <xf numFmtId="0" fontId="3" fillId="0" borderId="36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9" xfId="0" applyFont="1" applyFill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center" vertical="center"/>
    </xf>
    <xf numFmtId="0" fontId="4" fillId="5" borderId="35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vertical="top"/>
    </xf>
    <xf numFmtId="0" fontId="3" fillId="0" borderId="18" xfId="0" applyFont="1" applyBorder="1" applyAlignment="1" applyProtection="1">
      <alignment vertical="top" wrapText="1"/>
    </xf>
    <xf numFmtId="0" fontId="3" fillId="0" borderId="1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/>
    </xf>
    <xf numFmtId="0" fontId="3" fillId="0" borderId="18" xfId="0" applyFont="1" applyBorder="1" applyProtection="1"/>
    <xf numFmtId="0" fontId="3" fillId="0" borderId="18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12" sqref="B12"/>
    </sheetView>
  </sheetViews>
  <sheetFormatPr defaultRowHeight="12.75" x14ac:dyDescent="0.2"/>
  <cols>
    <col min="1" max="1" width="40.7109375" style="11" customWidth="1"/>
    <col min="2" max="2" width="42.140625" style="11" bestFit="1" customWidth="1"/>
    <col min="3" max="16384" width="9.140625" style="11"/>
  </cols>
  <sheetData>
    <row r="1" spans="1:2" ht="30.75" thickBot="1" x14ac:dyDescent="0.25">
      <c r="A1" s="9" t="s">
        <v>8</v>
      </c>
      <c r="B1" s="10"/>
    </row>
    <row r="2" spans="1:2" ht="15" customHeight="1" x14ac:dyDescent="0.2">
      <c r="A2" s="12" t="s">
        <v>18</v>
      </c>
      <c r="B2" s="13"/>
    </row>
    <row r="3" spans="1:2" ht="15" customHeight="1" x14ac:dyDescent="0.2">
      <c r="A3" s="14" t="s">
        <v>46</v>
      </c>
      <c r="B3" s="15" t="s">
        <v>55</v>
      </c>
    </row>
    <row r="4" spans="1:2" ht="15" customHeight="1" x14ac:dyDescent="0.2">
      <c r="A4" s="14" t="s">
        <v>9</v>
      </c>
      <c r="B4" s="16" t="s">
        <v>64</v>
      </c>
    </row>
    <row r="5" spans="1:2" ht="15" customHeight="1" x14ac:dyDescent="0.2">
      <c r="A5" s="14" t="s">
        <v>47</v>
      </c>
      <c r="B5" s="15">
        <v>3477</v>
      </c>
    </row>
    <row r="6" spans="1:2" ht="15" customHeight="1" x14ac:dyDescent="0.2">
      <c r="A6" s="14" t="s">
        <v>1</v>
      </c>
      <c r="B6" s="17">
        <v>45603</v>
      </c>
    </row>
    <row r="7" spans="1:2" ht="15" customHeight="1" x14ac:dyDescent="0.2">
      <c r="A7" s="18"/>
      <c r="B7" s="19"/>
    </row>
    <row r="8" spans="1:2" ht="15" customHeight="1" x14ac:dyDescent="0.2">
      <c r="A8" s="20" t="s">
        <v>10</v>
      </c>
      <c r="B8" s="21">
        <v>0.15</v>
      </c>
    </row>
    <row r="9" spans="1:2" ht="15" customHeight="1" x14ac:dyDescent="0.2">
      <c r="A9" s="20" t="s">
        <v>37</v>
      </c>
      <c r="B9" s="1">
        <v>250000</v>
      </c>
    </row>
    <row r="10" spans="1:2" ht="15" customHeight="1" x14ac:dyDescent="0.2">
      <c r="A10" s="20" t="s">
        <v>12</v>
      </c>
      <c r="B10" s="22">
        <f>B9*B8</f>
        <v>37500</v>
      </c>
    </row>
    <row r="11" spans="1:2" ht="15" customHeight="1" x14ac:dyDescent="0.2">
      <c r="A11" s="20" t="s">
        <v>13</v>
      </c>
      <c r="B11" s="23">
        <f>Projectbeoordelingsformulier!H9</f>
        <v>1</v>
      </c>
    </row>
    <row r="12" spans="1:2" ht="15" customHeight="1" x14ac:dyDescent="0.2">
      <c r="A12" s="20" t="s">
        <v>14</v>
      </c>
      <c r="B12" s="2">
        <v>0.8</v>
      </c>
    </row>
    <row r="13" spans="1:2" ht="15" customHeight="1" x14ac:dyDescent="0.2">
      <c r="A13" s="20" t="s">
        <v>3</v>
      </c>
      <c r="B13" s="24">
        <f>ROUND(B11-B12,2)</f>
        <v>0.2</v>
      </c>
    </row>
    <row r="14" spans="1:2" ht="15" customHeight="1" x14ac:dyDescent="0.2">
      <c r="A14" s="20" t="s">
        <v>4</v>
      </c>
      <c r="B14" s="22">
        <f>IF(B13&lt;=0%,B8*B9*B13*B17,B8*B9*B13*B16)</f>
        <v>5625</v>
      </c>
    </row>
    <row r="15" spans="1:2" ht="15" customHeight="1" x14ac:dyDescent="0.2">
      <c r="A15" s="18"/>
      <c r="B15" s="19"/>
    </row>
    <row r="16" spans="1:2" ht="15.75" x14ac:dyDescent="0.2">
      <c r="A16" s="20" t="s">
        <v>16</v>
      </c>
      <c r="B16" s="25">
        <v>0.75</v>
      </c>
    </row>
    <row r="17" spans="1:2" ht="15.75" x14ac:dyDescent="0.2">
      <c r="A17" s="20" t="s">
        <v>17</v>
      </c>
      <c r="B17" s="25">
        <v>2.5</v>
      </c>
    </row>
    <row r="18" spans="1:2" ht="15" customHeight="1" thickBot="1" x14ac:dyDescent="0.25">
      <c r="A18" s="26"/>
      <c r="B18" s="27"/>
    </row>
    <row r="20" spans="1:2" x14ac:dyDescent="0.2">
      <c r="A20" s="28" t="s">
        <v>38</v>
      </c>
    </row>
  </sheetData>
  <sheetProtection algorithmName="SHA-512" hashValue="Qk6dbt6c8jCuMc3ItDX5Skzw/RDVPNSscBcdk5YJYgrI4Jm1VgNnilIax2LA9gjF1NBe99KbZOi3MNdXaM8z+w==" saltValue="n/C33jwBck4JfrfxPKLWrw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tabSelected="1"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16" bestFit="1" customWidth="1"/>
    <col min="2" max="2" width="61.5703125" style="38" customWidth="1"/>
    <col min="3" max="3" width="9.85546875" style="41" bestFit="1" customWidth="1"/>
    <col min="4" max="4" width="9.42578125" style="42" bestFit="1" customWidth="1"/>
    <col min="5" max="5" width="9.85546875" style="11" customWidth="1"/>
    <col min="6" max="6" width="8.7109375" style="11" customWidth="1"/>
    <col min="7" max="7" width="23.42578125" style="41" bestFit="1" customWidth="1"/>
    <col min="8" max="8" width="20.28515625" style="41" bestFit="1" customWidth="1"/>
    <col min="9" max="9" width="24" style="41" customWidth="1"/>
    <col min="10" max="16384" width="9.140625" style="11"/>
  </cols>
  <sheetData>
    <row r="1" spans="1:9" ht="13.5" thickBo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s="38" customFormat="1" x14ac:dyDescent="0.2">
      <c r="A2" s="32"/>
      <c r="B2" s="33"/>
      <c r="C2" s="34"/>
      <c r="D2" s="35"/>
      <c r="E2" s="33"/>
      <c r="F2" s="36">
        <v>5</v>
      </c>
      <c r="G2" s="37" t="s">
        <v>5</v>
      </c>
      <c r="H2" s="37"/>
      <c r="I2" s="37"/>
    </row>
    <row r="3" spans="1:9" x14ac:dyDescent="0.2">
      <c r="A3" s="39" t="str">
        <f>IF(rekenmodel!A3="","",rekenmodel!A3)</f>
        <v>Naam</v>
      </c>
      <c r="B3" s="40" t="str">
        <f>IF(rekenmodel!B3="","",rekenmodel!B3)</f>
        <v>ROK Onderhoud Asfaltverhardingen</v>
      </c>
      <c r="E3" s="41"/>
      <c r="F3" s="36">
        <v>3</v>
      </c>
      <c r="G3" s="43" t="s">
        <v>51</v>
      </c>
      <c r="H3" s="44"/>
      <c r="I3" s="45"/>
    </row>
    <row r="4" spans="1:9" ht="12.75" customHeight="1" x14ac:dyDescent="0.2">
      <c r="A4" s="46" t="str">
        <f>IF(rekenmodel!A4="","",rekenmodel!A4)</f>
        <v>Bestek</v>
      </c>
      <c r="B4" s="40" t="str">
        <f>IF(rekenmodel!B4="","",rekenmodel!B4)</f>
        <v>24-2024</v>
      </c>
      <c r="E4" s="41"/>
      <c r="F4" s="47">
        <v>1</v>
      </c>
      <c r="G4" s="48" t="s">
        <v>52</v>
      </c>
      <c r="H4" s="48"/>
      <c r="I4" s="48"/>
    </row>
    <row r="5" spans="1:9" x14ac:dyDescent="0.2">
      <c r="A5" s="46" t="str">
        <f>IF(rekenmodel!A5="","",rekenmodel!A5)</f>
        <v>Dossier</v>
      </c>
      <c r="B5" s="40">
        <f>IF(rekenmodel!B5="","",rekenmodel!B5)</f>
        <v>3477</v>
      </c>
      <c r="E5" s="41"/>
      <c r="F5" s="47"/>
      <c r="G5" s="48"/>
      <c r="H5" s="48"/>
      <c r="I5" s="48"/>
    </row>
    <row r="6" spans="1:9" ht="12.75" customHeight="1" x14ac:dyDescent="0.2">
      <c r="A6" s="49" t="str">
        <f>IF(rekenmodel!A6="","",rekenmodel!A6)</f>
        <v>Datum</v>
      </c>
      <c r="B6" s="50">
        <f>IF(rekenmodel!B6="","",rekenmodel!B6)</f>
        <v>45603</v>
      </c>
      <c r="E6" s="41"/>
      <c r="F6" s="47">
        <v>0</v>
      </c>
      <c r="G6" s="48" t="s">
        <v>53</v>
      </c>
      <c r="H6" s="48"/>
      <c r="I6" s="48"/>
    </row>
    <row r="7" spans="1:9" ht="13.5" thickBot="1" x14ac:dyDescent="0.25">
      <c r="A7" s="51"/>
      <c r="B7" s="52"/>
      <c r="C7" s="53"/>
      <c r="D7" s="54"/>
      <c r="E7" s="53"/>
      <c r="F7" s="47"/>
      <c r="G7" s="48"/>
      <c r="H7" s="48"/>
      <c r="I7" s="48"/>
    </row>
    <row r="8" spans="1:9" ht="38.25" customHeight="1" x14ac:dyDescent="0.2">
      <c r="A8" s="55"/>
      <c r="B8" s="56" t="s">
        <v>11</v>
      </c>
      <c r="C8" s="57" t="s">
        <v>19</v>
      </c>
      <c r="D8" s="58" t="s">
        <v>54</v>
      </c>
      <c r="E8" s="59" t="s">
        <v>6</v>
      </c>
      <c r="F8" s="59" t="s">
        <v>20</v>
      </c>
      <c r="G8" s="57" t="s">
        <v>7</v>
      </c>
      <c r="H8" s="57" t="s">
        <v>21</v>
      </c>
      <c r="I8" s="60" t="s">
        <v>15</v>
      </c>
    </row>
    <row r="9" spans="1:9" x14ac:dyDescent="0.2">
      <c r="A9" s="61"/>
      <c r="B9" s="62"/>
      <c r="C9" s="63">
        <f>C10+C14+C22+C29+C35+C39</f>
        <v>1</v>
      </c>
      <c r="D9" s="64">
        <f>D10+D14+D22+D29+D35+D39</f>
        <v>1</v>
      </c>
      <c r="E9" s="65"/>
      <c r="F9" s="65"/>
      <c r="G9" s="66" t="s">
        <v>2</v>
      </c>
      <c r="H9" s="67">
        <f>H10+H14+H22+H29+H35+H39</f>
        <v>1</v>
      </c>
      <c r="I9" s="68">
        <f>I10+I14+I22+I29+I35+I39</f>
        <v>37500</v>
      </c>
    </row>
    <row r="10" spans="1:9" s="77" customFormat="1" ht="15" customHeight="1" x14ac:dyDescent="0.25">
      <c r="A10" s="69">
        <v>1</v>
      </c>
      <c r="B10" s="70" t="s">
        <v>56</v>
      </c>
      <c r="C10" s="71">
        <v>0.1</v>
      </c>
      <c r="D10" s="72">
        <f>SUM(D11:D12)</f>
        <v>0.1</v>
      </c>
      <c r="E10" s="73">
        <f>SUM(E11:E12)</f>
        <v>30</v>
      </c>
      <c r="F10" s="74"/>
      <c r="G10" s="75">
        <f>SUM(G11:G12)</f>
        <v>30</v>
      </c>
      <c r="H10" s="76">
        <f>G10/E10*C10</f>
        <v>0.1</v>
      </c>
      <c r="I10" s="3">
        <f>C10*rekenmodel!B10</f>
        <v>3750</v>
      </c>
    </row>
    <row r="11" spans="1:9" s="77" customFormat="1" ht="51" x14ac:dyDescent="0.25">
      <c r="A11" s="78" t="s">
        <v>22</v>
      </c>
      <c r="B11" s="79" t="s">
        <v>65</v>
      </c>
      <c r="C11" s="80">
        <v>3</v>
      </c>
      <c r="D11" s="8">
        <f>$C$10/(SUM($C$11:$C$12))*C11</f>
        <v>0.05</v>
      </c>
      <c r="E11" s="81">
        <f>C11*$F$2</f>
        <v>15</v>
      </c>
      <c r="F11" s="4">
        <v>5</v>
      </c>
      <c r="G11" s="82">
        <f>C11*F11</f>
        <v>15</v>
      </c>
      <c r="H11" s="83"/>
      <c r="I11" s="5">
        <f>$I$10/$E$10*E11</f>
        <v>1875</v>
      </c>
    </row>
    <row r="12" spans="1:9" s="77" customFormat="1" x14ac:dyDescent="0.25">
      <c r="A12" s="84" t="s">
        <v>23</v>
      </c>
      <c r="B12" s="85" t="s">
        <v>66</v>
      </c>
      <c r="C12" s="80">
        <v>3</v>
      </c>
      <c r="D12" s="8">
        <f>$C$10/(SUM($C$11:$C$12))*C12</f>
        <v>0.05</v>
      </c>
      <c r="E12" s="81">
        <f t="shared" ref="E12" si="0">C12*$F$2</f>
        <v>15</v>
      </c>
      <c r="F12" s="4">
        <v>5</v>
      </c>
      <c r="G12" s="82">
        <f>C12*F12</f>
        <v>15</v>
      </c>
      <c r="H12" s="83"/>
      <c r="I12" s="5">
        <f>$I$10/$E$10*E12</f>
        <v>1875</v>
      </c>
    </row>
    <row r="13" spans="1:9" s="77" customFormat="1" ht="15" customHeight="1" x14ac:dyDescent="0.25">
      <c r="A13" s="86"/>
      <c r="B13" s="87"/>
      <c r="C13" s="88"/>
      <c r="D13" s="89"/>
      <c r="E13" s="82"/>
      <c r="F13" s="82"/>
      <c r="G13" s="82"/>
      <c r="H13" s="83"/>
      <c r="I13" s="90"/>
    </row>
    <row r="14" spans="1:9" s="92" customFormat="1" x14ac:dyDescent="0.25">
      <c r="A14" s="69" t="s">
        <v>33</v>
      </c>
      <c r="B14" s="70" t="s">
        <v>57</v>
      </c>
      <c r="C14" s="91">
        <v>0.25</v>
      </c>
      <c r="D14" s="72">
        <f>SUM(D15:D20)</f>
        <v>0.25</v>
      </c>
      <c r="E14" s="73">
        <f>SUM(E15:E20)</f>
        <v>100</v>
      </c>
      <c r="F14" s="74"/>
      <c r="G14" s="75">
        <f>SUM(G15:G20)</f>
        <v>100</v>
      </c>
      <c r="H14" s="76">
        <f>G14/E14*C14</f>
        <v>0.25</v>
      </c>
      <c r="I14" s="3">
        <f>C14*rekenmodel!B10</f>
        <v>9375</v>
      </c>
    </row>
    <row r="15" spans="1:9" s="92" customFormat="1" ht="25.5" x14ac:dyDescent="0.25">
      <c r="A15" s="78" t="s">
        <v>24</v>
      </c>
      <c r="B15" s="93" t="s">
        <v>67</v>
      </c>
      <c r="C15" s="80">
        <v>3</v>
      </c>
      <c r="D15" s="8">
        <f t="shared" ref="D15:D20" si="1">$C$14/(SUM($C$15:$C$20))*C15</f>
        <v>3.7500000000000006E-2</v>
      </c>
      <c r="E15" s="94">
        <f>C15*$F$2</f>
        <v>15</v>
      </c>
      <c r="F15" s="4">
        <v>5</v>
      </c>
      <c r="G15" s="82">
        <f>F15*C15</f>
        <v>15</v>
      </c>
      <c r="H15" s="95"/>
      <c r="I15" s="5">
        <f>$I$14/$E$14*E15</f>
        <v>1406.25</v>
      </c>
    </row>
    <row r="16" spans="1:9" s="92" customFormat="1" ht="25.5" x14ac:dyDescent="0.25">
      <c r="A16" s="96" t="s">
        <v>39</v>
      </c>
      <c r="B16" s="97" t="s">
        <v>68</v>
      </c>
      <c r="C16" s="80">
        <v>4</v>
      </c>
      <c r="D16" s="8">
        <f t="shared" si="1"/>
        <v>0.05</v>
      </c>
      <c r="E16" s="81">
        <f t="shared" ref="E16:E20" si="2">C16*$F$2</f>
        <v>20</v>
      </c>
      <c r="F16" s="4">
        <v>5</v>
      </c>
      <c r="G16" s="82">
        <f>F16*C16</f>
        <v>20</v>
      </c>
      <c r="H16" s="95"/>
      <c r="I16" s="5">
        <f>$I$14/$E$14*E16</f>
        <v>1875</v>
      </c>
    </row>
    <row r="17" spans="1:11" s="92" customFormat="1" x14ac:dyDescent="0.25">
      <c r="A17" s="96" t="s">
        <v>42</v>
      </c>
      <c r="B17" s="97" t="s">
        <v>69</v>
      </c>
      <c r="C17" s="80">
        <v>3</v>
      </c>
      <c r="D17" s="8">
        <f t="shared" si="1"/>
        <v>3.7500000000000006E-2</v>
      </c>
      <c r="E17" s="81">
        <f t="shared" si="2"/>
        <v>15</v>
      </c>
      <c r="F17" s="4">
        <v>5</v>
      </c>
      <c r="G17" s="82">
        <f t="shared" ref="G17:G20" si="3">F17*C17</f>
        <v>15</v>
      </c>
      <c r="H17" s="95"/>
      <c r="I17" s="5">
        <f t="shared" ref="I17:I20" si="4">$I$14/$E$14*E17</f>
        <v>1406.25</v>
      </c>
    </row>
    <row r="18" spans="1:11" s="92" customFormat="1" x14ac:dyDescent="0.25">
      <c r="A18" s="96" t="s">
        <v>43</v>
      </c>
      <c r="B18" s="97" t="s">
        <v>70</v>
      </c>
      <c r="C18" s="80">
        <v>4</v>
      </c>
      <c r="D18" s="8">
        <f t="shared" si="1"/>
        <v>0.05</v>
      </c>
      <c r="E18" s="81">
        <f t="shared" si="2"/>
        <v>20</v>
      </c>
      <c r="F18" s="4">
        <v>5</v>
      </c>
      <c r="G18" s="82">
        <f t="shared" si="3"/>
        <v>20</v>
      </c>
      <c r="H18" s="95"/>
      <c r="I18" s="5">
        <f t="shared" si="4"/>
        <v>1875</v>
      </c>
    </row>
    <row r="19" spans="1:11" s="92" customFormat="1" ht="38.25" x14ac:dyDescent="0.25">
      <c r="A19" s="96" t="s">
        <v>44</v>
      </c>
      <c r="B19" s="97" t="s">
        <v>71</v>
      </c>
      <c r="C19" s="80">
        <v>3</v>
      </c>
      <c r="D19" s="8">
        <f t="shared" si="1"/>
        <v>3.7500000000000006E-2</v>
      </c>
      <c r="E19" s="81">
        <f t="shared" si="2"/>
        <v>15</v>
      </c>
      <c r="F19" s="4">
        <v>5</v>
      </c>
      <c r="G19" s="82">
        <f t="shared" si="3"/>
        <v>15</v>
      </c>
      <c r="H19" s="95"/>
      <c r="I19" s="5">
        <f t="shared" si="4"/>
        <v>1406.25</v>
      </c>
    </row>
    <row r="20" spans="1:11" s="92" customFormat="1" x14ac:dyDescent="0.25">
      <c r="A20" s="96" t="s">
        <v>45</v>
      </c>
      <c r="B20" s="97" t="s">
        <v>72</v>
      </c>
      <c r="C20" s="80">
        <v>3</v>
      </c>
      <c r="D20" s="8">
        <f t="shared" si="1"/>
        <v>3.7500000000000006E-2</v>
      </c>
      <c r="E20" s="81">
        <f t="shared" si="2"/>
        <v>15</v>
      </c>
      <c r="F20" s="4">
        <v>5</v>
      </c>
      <c r="G20" s="82">
        <f t="shared" si="3"/>
        <v>15</v>
      </c>
      <c r="H20" s="95"/>
      <c r="I20" s="5">
        <f t="shared" si="4"/>
        <v>1406.25</v>
      </c>
    </row>
    <row r="21" spans="1:11" s="92" customFormat="1" ht="15" customHeight="1" x14ac:dyDescent="0.25">
      <c r="A21" s="98"/>
      <c r="B21" s="99"/>
      <c r="C21" s="100"/>
      <c r="D21" s="101"/>
      <c r="E21" s="82"/>
      <c r="F21" s="82"/>
      <c r="G21" s="82"/>
      <c r="H21" s="95"/>
      <c r="I21" s="90"/>
    </row>
    <row r="22" spans="1:11" s="92" customFormat="1" ht="15" customHeight="1" x14ac:dyDescent="0.25">
      <c r="A22" s="69" t="s">
        <v>34</v>
      </c>
      <c r="B22" s="70" t="s">
        <v>58</v>
      </c>
      <c r="C22" s="91">
        <v>0.25</v>
      </c>
      <c r="D22" s="72">
        <f>SUM(D23:D27)</f>
        <v>0.25</v>
      </c>
      <c r="E22" s="73">
        <f>SUM(E23:E27)</f>
        <v>75</v>
      </c>
      <c r="F22" s="74"/>
      <c r="G22" s="75">
        <f>SUM(G23:G27)</f>
        <v>75</v>
      </c>
      <c r="H22" s="76">
        <f>G22/E22*C22</f>
        <v>0.25</v>
      </c>
      <c r="I22" s="3">
        <f>C22*rekenmodel!B10</f>
        <v>9375</v>
      </c>
    </row>
    <row r="23" spans="1:11" s="92" customFormat="1" x14ac:dyDescent="0.25">
      <c r="A23" s="102" t="s">
        <v>25</v>
      </c>
      <c r="B23" s="93" t="s">
        <v>73</v>
      </c>
      <c r="C23" s="80">
        <v>4</v>
      </c>
      <c r="D23" s="8">
        <f>$C$22/(SUM($C$23:$C$27))*C23</f>
        <v>6.6666666666666666E-2</v>
      </c>
      <c r="E23" s="103">
        <f>C23*$F$2</f>
        <v>20</v>
      </c>
      <c r="F23" s="4">
        <v>5</v>
      </c>
      <c r="G23" s="82">
        <f>F23*C23</f>
        <v>20</v>
      </c>
      <c r="H23" s="104"/>
      <c r="I23" s="5">
        <f>$I$22/$E$22*E23</f>
        <v>2500</v>
      </c>
      <c r="J23" s="105"/>
      <c r="K23" s="105"/>
    </row>
    <row r="24" spans="1:11" s="92" customFormat="1" x14ac:dyDescent="0.25">
      <c r="A24" s="96" t="s">
        <v>26</v>
      </c>
      <c r="B24" s="97" t="s">
        <v>74</v>
      </c>
      <c r="C24" s="80">
        <v>2</v>
      </c>
      <c r="D24" s="8">
        <f>$C$22/(SUM($C$23:$C$27))*C24</f>
        <v>3.3333333333333333E-2</v>
      </c>
      <c r="E24" s="82">
        <f t="shared" ref="E24:E27" si="5">C24*$F$2</f>
        <v>10</v>
      </c>
      <c r="F24" s="4">
        <v>5</v>
      </c>
      <c r="G24" s="82">
        <f t="shared" ref="G24:G27" si="6">F24*C24</f>
        <v>10</v>
      </c>
      <c r="H24" s="104"/>
      <c r="I24" s="5">
        <f t="shared" ref="I24:I27" si="7">$I$22/$E$22*E24</f>
        <v>1250</v>
      </c>
      <c r="J24" s="105"/>
      <c r="K24" s="105"/>
    </row>
    <row r="25" spans="1:11" s="92" customFormat="1" ht="18" customHeight="1" x14ac:dyDescent="0.25">
      <c r="A25" s="96" t="s">
        <v>27</v>
      </c>
      <c r="B25" s="97" t="s">
        <v>75</v>
      </c>
      <c r="C25" s="80">
        <v>3</v>
      </c>
      <c r="D25" s="8">
        <f>$C$22/(SUM($C$23:$C$27))*C25</f>
        <v>0.05</v>
      </c>
      <c r="E25" s="82">
        <f t="shared" si="5"/>
        <v>15</v>
      </c>
      <c r="F25" s="4">
        <v>5</v>
      </c>
      <c r="G25" s="82">
        <f t="shared" si="6"/>
        <v>15</v>
      </c>
      <c r="H25" s="104"/>
      <c r="I25" s="5">
        <f t="shared" si="7"/>
        <v>1875</v>
      </c>
      <c r="J25" s="105"/>
      <c r="K25" s="105"/>
    </row>
    <row r="26" spans="1:11" s="92" customFormat="1" x14ac:dyDescent="0.25">
      <c r="A26" s="96" t="s">
        <v>28</v>
      </c>
      <c r="B26" s="97" t="s">
        <v>76</v>
      </c>
      <c r="C26" s="80">
        <v>3</v>
      </c>
      <c r="D26" s="8">
        <f>$C$22/(SUM($C$23:$C$27))*C26</f>
        <v>0.05</v>
      </c>
      <c r="E26" s="82">
        <f t="shared" si="5"/>
        <v>15</v>
      </c>
      <c r="F26" s="4">
        <v>5</v>
      </c>
      <c r="G26" s="82">
        <f t="shared" si="6"/>
        <v>15</v>
      </c>
      <c r="H26" s="104"/>
      <c r="I26" s="5">
        <f t="shared" si="7"/>
        <v>1875</v>
      </c>
      <c r="J26" s="105"/>
      <c r="K26" s="105"/>
    </row>
    <row r="27" spans="1:11" s="92" customFormat="1" ht="25.5" x14ac:dyDescent="0.25">
      <c r="A27" s="96" t="s">
        <v>40</v>
      </c>
      <c r="B27" s="97" t="s">
        <v>77</v>
      </c>
      <c r="C27" s="80">
        <v>3</v>
      </c>
      <c r="D27" s="8">
        <f>$C$22/(SUM($C$23:$C$27))*C27</f>
        <v>0.05</v>
      </c>
      <c r="E27" s="82">
        <f t="shared" si="5"/>
        <v>15</v>
      </c>
      <c r="F27" s="4">
        <v>5</v>
      </c>
      <c r="G27" s="82">
        <f t="shared" si="6"/>
        <v>15</v>
      </c>
      <c r="H27" s="104"/>
      <c r="I27" s="5">
        <f t="shared" si="7"/>
        <v>1875</v>
      </c>
      <c r="J27" s="105"/>
      <c r="K27" s="105"/>
    </row>
    <row r="28" spans="1:11" s="92" customFormat="1" ht="15" customHeight="1" x14ac:dyDescent="0.25">
      <c r="A28" s="96"/>
      <c r="B28" s="87"/>
      <c r="C28" s="100"/>
      <c r="D28" s="101"/>
      <c r="E28" s="82"/>
      <c r="F28" s="82"/>
      <c r="G28" s="82"/>
      <c r="H28" s="104"/>
      <c r="I28" s="90"/>
    </row>
    <row r="29" spans="1:11" s="92" customFormat="1" ht="15" customHeight="1" x14ac:dyDescent="0.25">
      <c r="A29" s="69" t="s">
        <v>35</v>
      </c>
      <c r="B29" s="70" t="s">
        <v>59</v>
      </c>
      <c r="C29" s="91">
        <v>0.1</v>
      </c>
      <c r="D29" s="72">
        <f>SUM(D30:D33)</f>
        <v>0.1</v>
      </c>
      <c r="E29" s="73">
        <f>SUM(E30:E33)</f>
        <v>50</v>
      </c>
      <c r="F29" s="74"/>
      <c r="G29" s="75">
        <f>SUM(G30:G33)</f>
        <v>50</v>
      </c>
      <c r="H29" s="76">
        <f>G29/E29*C29</f>
        <v>0.1</v>
      </c>
      <c r="I29" s="3">
        <f>C29*rekenmodel!B10</f>
        <v>3750</v>
      </c>
    </row>
    <row r="30" spans="1:11" s="92" customFormat="1" ht="25.5" x14ac:dyDescent="0.25">
      <c r="A30" s="96" t="s">
        <v>29</v>
      </c>
      <c r="B30" s="93" t="s">
        <v>78</v>
      </c>
      <c r="C30" s="80">
        <v>2</v>
      </c>
      <c r="D30" s="8">
        <f>$C$29/(SUM($C$30:$C$33))*C30</f>
        <v>0.02</v>
      </c>
      <c r="E30" s="82">
        <f>C30*$F$2</f>
        <v>10</v>
      </c>
      <c r="F30" s="4">
        <v>5</v>
      </c>
      <c r="G30" s="82">
        <f>F30*C30</f>
        <v>10</v>
      </c>
      <c r="H30" s="104"/>
      <c r="I30" s="5">
        <f>$I$29/$E$29*E30</f>
        <v>750</v>
      </c>
      <c r="J30" s="105"/>
      <c r="K30" s="105"/>
    </row>
    <row r="31" spans="1:11" s="92" customFormat="1" ht="25.5" x14ac:dyDescent="0.25">
      <c r="A31" s="96" t="s">
        <v>30</v>
      </c>
      <c r="B31" s="97" t="s">
        <v>79</v>
      </c>
      <c r="C31" s="80">
        <v>2</v>
      </c>
      <c r="D31" s="8">
        <f>$C$29/(SUM($C$30:$C$33))*C31</f>
        <v>0.02</v>
      </c>
      <c r="E31" s="82">
        <f t="shared" ref="E31:E33" si="8">C31*$F$2</f>
        <v>10</v>
      </c>
      <c r="F31" s="4">
        <v>5</v>
      </c>
      <c r="G31" s="82">
        <f>F31*C31</f>
        <v>10</v>
      </c>
      <c r="H31" s="104"/>
      <c r="I31" s="5">
        <f>$I$29/$E$29*E31</f>
        <v>750</v>
      </c>
      <c r="J31" s="105"/>
      <c r="K31" s="105"/>
    </row>
    <row r="32" spans="1:11" s="92" customFormat="1" x14ac:dyDescent="0.25">
      <c r="A32" s="96" t="s">
        <v>31</v>
      </c>
      <c r="B32" s="97" t="s">
        <v>60</v>
      </c>
      <c r="C32" s="80">
        <v>2</v>
      </c>
      <c r="D32" s="8">
        <f>$C$29/(SUM($C$30:$C$33))*C32</f>
        <v>0.02</v>
      </c>
      <c r="E32" s="82">
        <f t="shared" si="8"/>
        <v>10</v>
      </c>
      <c r="F32" s="4">
        <v>5</v>
      </c>
      <c r="G32" s="82">
        <f t="shared" ref="G32:G33" si="9">F32*C32</f>
        <v>10</v>
      </c>
      <c r="H32" s="104"/>
      <c r="I32" s="5">
        <f t="shared" ref="I32:I33" si="10">$I$29/$E$29*E32</f>
        <v>750</v>
      </c>
      <c r="J32" s="105"/>
      <c r="K32" s="105"/>
    </row>
    <row r="33" spans="1:11" s="92" customFormat="1" ht="25.5" x14ac:dyDescent="0.25">
      <c r="A33" s="96" t="s">
        <v>41</v>
      </c>
      <c r="B33" s="97" t="s">
        <v>80</v>
      </c>
      <c r="C33" s="80">
        <v>4</v>
      </c>
      <c r="D33" s="8">
        <f>$C$29/(SUM($C$30:$C$33))*C33</f>
        <v>0.04</v>
      </c>
      <c r="E33" s="82">
        <f t="shared" si="8"/>
        <v>20</v>
      </c>
      <c r="F33" s="4">
        <v>5</v>
      </c>
      <c r="G33" s="82">
        <f t="shared" si="9"/>
        <v>20</v>
      </c>
      <c r="H33" s="104"/>
      <c r="I33" s="5">
        <f t="shared" si="10"/>
        <v>1500</v>
      </c>
      <c r="J33" s="105"/>
      <c r="K33" s="105"/>
    </row>
    <row r="34" spans="1:11" s="92" customFormat="1" ht="15" customHeight="1" x14ac:dyDescent="0.25">
      <c r="A34" s="96"/>
      <c r="B34" s="106"/>
      <c r="C34" s="107"/>
      <c r="D34" s="101"/>
      <c r="E34" s="82"/>
      <c r="F34" s="82"/>
      <c r="G34" s="82"/>
      <c r="H34" s="104"/>
      <c r="I34" s="90"/>
    </row>
    <row r="35" spans="1:11" s="92" customFormat="1" ht="15" customHeight="1" x14ac:dyDescent="0.25">
      <c r="A35" s="69" t="s">
        <v>36</v>
      </c>
      <c r="B35" s="70" t="s">
        <v>62</v>
      </c>
      <c r="C35" s="91">
        <v>0.1</v>
      </c>
      <c r="D35" s="72">
        <f>SUM(D36:D37)</f>
        <v>0.1</v>
      </c>
      <c r="E35" s="73">
        <f>SUM(E36:E37)</f>
        <v>30</v>
      </c>
      <c r="F35" s="74"/>
      <c r="G35" s="75">
        <f>SUM(G36:G37)</f>
        <v>30</v>
      </c>
      <c r="H35" s="76">
        <f>G35/E35*C35</f>
        <v>0.1</v>
      </c>
      <c r="I35" s="3">
        <f>C35*rekenmodel!B10</f>
        <v>3750</v>
      </c>
    </row>
    <row r="36" spans="1:11" s="92" customFormat="1" x14ac:dyDescent="0.25">
      <c r="A36" s="96" t="s">
        <v>32</v>
      </c>
      <c r="B36" s="93" t="s">
        <v>81</v>
      </c>
      <c r="C36" s="80">
        <v>3</v>
      </c>
      <c r="D36" s="8">
        <f>$C$35/(SUM($C$36:$C$37))*C36</f>
        <v>0.05</v>
      </c>
      <c r="E36" s="82">
        <f>C36*$F$2</f>
        <v>15</v>
      </c>
      <c r="F36" s="4">
        <v>5</v>
      </c>
      <c r="G36" s="82">
        <f>F36*C36</f>
        <v>15</v>
      </c>
      <c r="H36" s="104"/>
      <c r="I36" s="5">
        <f>$I$35/$E$35*E36</f>
        <v>1875</v>
      </c>
      <c r="J36" s="105"/>
      <c r="K36" s="105"/>
    </row>
    <row r="37" spans="1:11" s="92" customFormat="1" ht="25.5" x14ac:dyDescent="0.25">
      <c r="A37" s="96" t="s">
        <v>50</v>
      </c>
      <c r="B37" s="97" t="s">
        <v>63</v>
      </c>
      <c r="C37" s="80">
        <v>3</v>
      </c>
      <c r="D37" s="8">
        <f>$C$35/(SUM($C$36:$C$37))*C37</f>
        <v>0.05</v>
      </c>
      <c r="E37" s="82">
        <f>C37*$F$2</f>
        <v>15</v>
      </c>
      <c r="F37" s="4">
        <v>5</v>
      </c>
      <c r="G37" s="82">
        <f>F37*C37</f>
        <v>15</v>
      </c>
      <c r="H37" s="104"/>
      <c r="I37" s="5">
        <f>$I$35/$E$35*E37</f>
        <v>1875</v>
      </c>
      <c r="J37" s="105"/>
      <c r="K37" s="105"/>
    </row>
    <row r="38" spans="1:11" s="92" customFormat="1" ht="15" customHeight="1" x14ac:dyDescent="0.25">
      <c r="A38" s="96"/>
      <c r="B38" s="87"/>
      <c r="C38" s="100"/>
      <c r="D38" s="101"/>
      <c r="E38" s="82"/>
      <c r="F38" s="82"/>
      <c r="G38" s="82"/>
      <c r="H38" s="104"/>
      <c r="I38" s="90"/>
    </row>
    <row r="39" spans="1:11" s="92" customFormat="1" ht="15" customHeight="1" x14ac:dyDescent="0.25">
      <c r="A39" s="108" t="s">
        <v>49</v>
      </c>
      <c r="B39" s="70" t="s">
        <v>61</v>
      </c>
      <c r="C39" s="91">
        <v>0.2</v>
      </c>
      <c r="D39" s="72">
        <f>SUM(D40:D40)</f>
        <v>0.2</v>
      </c>
      <c r="E39" s="73">
        <f>SUM(E40:E40)</f>
        <v>5</v>
      </c>
      <c r="F39" s="74"/>
      <c r="G39" s="75">
        <f>SUM(G40:G40)</f>
        <v>5</v>
      </c>
      <c r="H39" s="76">
        <f>G39/E39*C39</f>
        <v>0.2</v>
      </c>
      <c r="I39" s="3">
        <f>C39*rekenmodel!B10</f>
        <v>7500</v>
      </c>
    </row>
    <row r="40" spans="1:11" s="92" customFormat="1" ht="25.5" x14ac:dyDescent="0.25">
      <c r="A40" s="102" t="s">
        <v>48</v>
      </c>
      <c r="B40" s="79" t="s">
        <v>82</v>
      </c>
      <c r="C40" s="80">
        <v>1</v>
      </c>
      <c r="D40" s="8">
        <f>$C$39/(SUM($C$40:$C$40))*C40</f>
        <v>0.2</v>
      </c>
      <c r="E40" s="103">
        <f t="shared" ref="E40" si="11">C40*$F$2</f>
        <v>5</v>
      </c>
      <c r="F40" s="7">
        <v>5</v>
      </c>
      <c r="G40" s="103">
        <f>F40*C40</f>
        <v>5</v>
      </c>
      <c r="H40" s="105"/>
      <c r="I40" s="6">
        <f>$I$39/$E$39*E40</f>
        <v>7500</v>
      </c>
    </row>
    <row r="41" spans="1:11" ht="13.5" thickBot="1" x14ac:dyDescent="0.25">
      <c r="A41" s="109"/>
      <c r="B41" s="110"/>
      <c r="C41" s="111"/>
      <c r="D41" s="112"/>
      <c r="E41" s="113"/>
      <c r="F41" s="113"/>
      <c r="G41" s="114"/>
      <c r="H41" s="53"/>
      <c r="I41" s="115"/>
    </row>
  </sheetData>
  <sheetProtection algorithmName="SHA-512" hashValue="2QoanLawR+x8BSqUZVau0y+kURfyrARUujVXAH2I5IGIGiyykGh0VlJUhCIlBRm+Du/9Z1wsB30uJIWRdqnoaQ==" saltValue="AD4N1MZawihYk8ERU8QCFA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20 F40 F30:F33 F23:F27 F11:F12 F36:F37" xr:uid="{00000000-0002-0000-0100-000000000000}">
      <formula1>$F$2:$F$7</formula1>
    </dataValidation>
    <dataValidation type="list" allowBlank="1" showInputMessage="1" showErrorMessage="1" sqref="C11:C12 C15:C20 C30:C33 C23:C27 C40 C36:C37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2024-11-07T12:30:54Z</dcterms:modified>
</cp:coreProperties>
</file>