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Forensisch Centrum Teylingereind (FCT)/Aanbesteding 2024/4. opgestelde documenten/Definitief/"/>
    </mc:Choice>
  </mc:AlternateContent>
  <xr:revisionPtr revIDLastSave="32" documentId="114_{26CCCAAE-3788-4909-B3C6-07A1A02DAF25}" xr6:coauthVersionLast="47" xr6:coauthVersionMax="47" xr10:uidLastSave="{C344C371-47AE-4365-8BC2-F1AC11EBE836}"/>
  <bookViews>
    <workbookView xWindow="-28920" yWindow="-81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froepprijs" sheetId="5" r:id="rId8"/>
    <sheet name="9-Additionele kosten" sheetId="31" r:id="rId9"/>
  </sheets>
  <externalReferences>
    <externalReference r:id="rId10"/>
    <externalReference r:id="rId11"/>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locatie'!$A$11:$J$18</definedName>
    <definedName name="_xlnm._FilterDatabase" localSheetId="3" hidden="1">'4-Basis ruimtestaat'!$B$9:$P$1718</definedName>
    <definedName name="_Hlk39130726" localSheetId="0">'1-Uitgangspunten'!$A$16</definedName>
    <definedName name="_Key1" localSheetId="1"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locatie'!$A$3:$AB$17</definedName>
    <definedName name="_xlnm.Print_Area" localSheetId="3">'4-Basis ruimtestaat'!$B$3:$P$421</definedName>
    <definedName name="_xlnm.Print_Area" localSheetId="4">'5-Premies en opslagen'!$A$3:$E$55</definedName>
    <definedName name="_xlnm.Print_Area" localSheetId="5">'6-Opbouw uurtarief productie'!$A$1:$R$63</definedName>
    <definedName name="_xlnm.Print_Area" localSheetId="7">'8-Afroepprijs'!$A$3:$F$52</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7">'8-Afroepprijs'!$6:$10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1" hidden="1">'[2]#REF'!#REF!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'[3]#REF'!#REF!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1" l="1"/>
  <c r="D16" i="37" l="1"/>
  <c r="F15" i="31"/>
  <c r="L1550" i="2"/>
  <c r="L1558" i="2"/>
  <c r="L1561" i="2"/>
  <c r="L1563" i="2"/>
  <c r="L1564" i="2"/>
  <c r="L1565" i="2"/>
  <c r="L1567" i="2"/>
  <c r="L1568" i="2"/>
  <c r="L1569" i="2"/>
  <c r="L1570" i="2"/>
  <c r="L1571" i="2"/>
  <c r="L1572" i="2"/>
  <c r="L1573" i="2"/>
  <c r="L1574" i="2"/>
  <c r="L1575" i="2"/>
  <c r="L1576" i="2"/>
  <c r="L1577" i="2"/>
  <c r="L1578" i="2"/>
  <c r="L1579" i="2"/>
  <c r="L1580" i="2"/>
  <c r="L1581" i="2"/>
  <c r="L1582" i="2"/>
  <c r="L1583" i="2"/>
  <c r="L1584" i="2"/>
  <c r="L1585" i="2"/>
  <c r="L1586" i="2"/>
  <c r="L1588" i="2"/>
  <c r="L1589" i="2"/>
  <c r="L1590" i="2"/>
  <c r="L1592" i="2"/>
  <c r="L1600" i="2"/>
  <c r="L1603" i="2"/>
  <c r="L1605" i="2"/>
  <c r="L1606" i="2"/>
  <c r="L1607" i="2"/>
  <c r="L1609" i="2"/>
  <c r="L1610" i="2"/>
  <c r="L1611" i="2"/>
  <c r="L1612" i="2"/>
  <c r="L1613" i="2"/>
  <c r="L1614" i="2"/>
  <c r="L1615" i="2"/>
  <c r="L1616" i="2"/>
  <c r="L1617" i="2"/>
  <c r="L1618" i="2"/>
  <c r="L1619" i="2"/>
  <c r="L1620" i="2"/>
  <c r="L1621" i="2"/>
  <c r="L1622" i="2"/>
  <c r="L1623" i="2"/>
  <c r="L1624" i="2"/>
  <c r="L1625" i="2"/>
  <c r="L1626" i="2"/>
  <c r="L1627" i="2"/>
  <c r="L1628" i="2"/>
  <c r="L1630" i="2"/>
  <c r="L1631" i="2"/>
  <c r="L1632" i="2"/>
  <c r="L1635" i="2"/>
  <c r="L1643" i="2"/>
  <c r="L1646" i="2"/>
  <c r="L1647" i="2"/>
  <c r="L1648" i="2"/>
  <c r="L1649" i="2"/>
  <c r="L1650" i="2"/>
  <c r="L1652" i="2"/>
  <c r="L1653" i="2"/>
  <c r="L1654" i="2"/>
  <c r="L1655" i="2"/>
  <c r="L1656" i="2"/>
  <c r="L1657" i="2"/>
  <c r="L1658" i="2"/>
  <c r="L1659" i="2"/>
  <c r="L1660" i="2"/>
  <c r="L1661" i="2"/>
  <c r="L1662" i="2"/>
  <c r="L1663" i="2"/>
  <c r="L1664" i="2"/>
  <c r="L1665" i="2"/>
  <c r="L1666" i="2"/>
  <c r="L1667" i="2"/>
  <c r="L1668" i="2"/>
  <c r="L1669" i="2"/>
  <c r="L1670" i="2"/>
  <c r="L1671" i="2"/>
  <c r="L1673" i="2"/>
  <c r="L1674" i="2"/>
  <c r="L1675" i="2"/>
  <c r="L1678" i="2"/>
  <c r="L1686" i="2"/>
  <c r="L1689" i="2"/>
  <c r="L1691" i="2"/>
  <c r="L1692" i="2"/>
  <c r="L1693" i="2"/>
  <c r="L1695" i="2"/>
  <c r="L1696" i="2"/>
  <c r="L1697" i="2"/>
  <c r="L1698" i="2"/>
  <c r="L1699" i="2"/>
  <c r="L1700" i="2"/>
  <c r="L1701" i="2"/>
  <c r="L1702" i="2"/>
  <c r="L1703" i="2"/>
  <c r="L1704" i="2"/>
  <c r="L1705" i="2"/>
  <c r="L1706" i="2"/>
  <c r="L1707" i="2"/>
  <c r="L1708" i="2"/>
  <c r="L1709" i="2"/>
  <c r="L1710" i="2"/>
  <c r="L1711" i="2"/>
  <c r="L1712" i="2"/>
  <c r="L1713" i="2"/>
  <c r="L1714" i="2"/>
  <c r="L1716" i="2"/>
  <c r="L1717" i="2"/>
  <c r="L1718" i="2"/>
  <c r="B16" i="37"/>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L1501" i="2"/>
  <c r="L1502" i="2"/>
  <c r="L1503" i="2"/>
  <c r="L1504" i="2"/>
  <c r="L1505" i="2"/>
  <c r="L1506" i="2"/>
  <c r="L1507" i="2"/>
  <c r="L1508" i="2"/>
  <c r="L1509" i="2"/>
  <c r="L1510" i="2"/>
  <c r="L1511" i="2"/>
  <c r="L1512" i="2"/>
  <c r="L1513" i="2"/>
  <c r="L1514" i="2"/>
  <c r="L1515" i="2"/>
  <c r="L1516" i="2"/>
  <c r="L1517" i="2"/>
  <c r="L1518" i="2"/>
  <c r="L1519" i="2"/>
  <c r="L1520" i="2"/>
  <c r="L1521" i="2"/>
  <c r="L1522" i="2"/>
  <c r="L1523" i="2"/>
  <c r="L1524" i="2"/>
  <c r="L1525" i="2"/>
  <c r="L1526" i="2"/>
  <c r="L1527" i="2"/>
  <c r="L1528" i="2"/>
  <c r="L1529" i="2"/>
  <c r="L1530" i="2"/>
  <c r="L1531" i="2"/>
  <c r="L1532" i="2"/>
  <c r="L1533" i="2"/>
  <c r="L1534" i="2"/>
  <c r="L1535" i="2"/>
  <c r="L1536" i="2"/>
  <c r="L1537" i="2"/>
  <c r="L1538" i="2"/>
  <c r="L1539" i="2"/>
  <c r="L1540" i="2"/>
  <c r="L1541" i="2"/>
  <c r="L1542" i="2"/>
  <c r="L1543" i="2"/>
  <c r="L1544" i="2"/>
  <c r="L1545" i="2"/>
  <c r="L1546" i="2"/>
  <c r="L1547"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921" i="2"/>
  <c r="L922" i="2"/>
  <c r="L923" i="2"/>
  <c r="L924" i="2"/>
  <c r="L925" i="2"/>
  <c r="L926" i="2"/>
  <c r="L927"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69"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J1715" i="2" l="1"/>
  <c r="P1715" i="2" s="1"/>
  <c r="J1694" i="2"/>
  <c r="P1694" i="2" s="1"/>
  <c r="J1690" i="2"/>
  <c r="P1690" i="2" s="1"/>
  <c r="J1688" i="2"/>
  <c r="P1688" i="2" s="1"/>
  <c r="J1687" i="2"/>
  <c r="P1687" i="2" s="1"/>
  <c r="J1685" i="2"/>
  <c r="P1685" i="2" s="1"/>
  <c r="J1684" i="2"/>
  <c r="P1684" i="2" s="1"/>
  <c r="J1683" i="2"/>
  <c r="P1683" i="2" s="1"/>
  <c r="J1682" i="2"/>
  <c r="P1682" i="2" s="1"/>
  <c r="J1681" i="2"/>
  <c r="P1681" i="2" s="1"/>
  <c r="J1680" i="2"/>
  <c r="P1680" i="2" s="1"/>
  <c r="J1679" i="2"/>
  <c r="P1679" i="2" s="1"/>
  <c r="J1677" i="2"/>
  <c r="P1677" i="2" s="1"/>
  <c r="J1676" i="2"/>
  <c r="P1676" i="2" s="1"/>
  <c r="J1672" i="2"/>
  <c r="P1672" i="2" s="1"/>
  <c r="J1651" i="2"/>
  <c r="P1651" i="2" s="1"/>
  <c r="J1645" i="2"/>
  <c r="P1645" i="2" s="1"/>
  <c r="J1644" i="2"/>
  <c r="P1644" i="2" s="1"/>
  <c r="J1642" i="2"/>
  <c r="P1642" i="2" s="1"/>
  <c r="J1641" i="2"/>
  <c r="P1641" i="2" s="1"/>
  <c r="J1640" i="2"/>
  <c r="P1640" i="2" s="1"/>
  <c r="J1639" i="2"/>
  <c r="P1639" i="2" s="1"/>
  <c r="J1638" i="2"/>
  <c r="P1638" i="2" s="1"/>
  <c r="J1637" i="2"/>
  <c r="P1637" i="2" s="1"/>
  <c r="J1636" i="2"/>
  <c r="P1636" i="2" s="1"/>
  <c r="J1634" i="2"/>
  <c r="P1634" i="2" s="1"/>
  <c r="J1633" i="2"/>
  <c r="P1633" i="2" s="1"/>
  <c r="J1629" i="2"/>
  <c r="P1629" i="2" s="1"/>
  <c r="J1608" i="2"/>
  <c r="P1608" i="2" s="1"/>
  <c r="J1604" i="2"/>
  <c r="P1604" i="2" s="1"/>
  <c r="J1602" i="2"/>
  <c r="P1602" i="2" s="1"/>
  <c r="J1601" i="2"/>
  <c r="P1601" i="2" s="1"/>
  <c r="J1599" i="2"/>
  <c r="P1599" i="2" s="1"/>
  <c r="J1598" i="2"/>
  <c r="P1598" i="2" s="1"/>
  <c r="J1597" i="2"/>
  <c r="P1597" i="2" s="1"/>
  <c r="J1596" i="2"/>
  <c r="P1596" i="2" s="1"/>
  <c r="J1595" i="2"/>
  <c r="P1595" i="2" s="1"/>
  <c r="J1594" i="2"/>
  <c r="P1594" i="2" s="1"/>
  <c r="J1593" i="2"/>
  <c r="P1593" i="2" s="1"/>
  <c r="J1591" i="2"/>
  <c r="P1591" i="2" s="1"/>
  <c r="J1587" i="2"/>
  <c r="P1587" i="2" s="1"/>
  <c r="J1566" i="2"/>
  <c r="P1566" i="2" s="1"/>
  <c r="J1562" i="2"/>
  <c r="P1562" i="2" s="1"/>
  <c r="J1560" i="2"/>
  <c r="P1560" i="2" s="1"/>
  <c r="J1559" i="2"/>
  <c r="P1559" i="2" s="1"/>
  <c r="J1557" i="2"/>
  <c r="P1557" i="2" s="1"/>
  <c r="J1556" i="2"/>
  <c r="P1556" i="2" s="1"/>
  <c r="J1555" i="2"/>
  <c r="P1555" i="2" s="1"/>
  <c r="J1554" i="2"/>
  <c r="P1554" i="2" s="1"/>
  <c r="J1553" i="2"/>
  <c r="P1553" i="2" s="1"/>
  <c r="J1552" i="2"/>
  <c r="P1552" i="2" s="1"/>
  <c r="J1551" i="2"/>
  <c r="P1551" i="2" s="1"/>
  <c r="J1549" i="2"/>
  <c r="P1549" i="2" s="1"/>
  <c r="J1548" i="2"/>
  <c r="P1548" i="2" s="1"/>
  <c r="F19" i="31" l="1"/>
  <c r="F18" i="31"/>
  <c r="F17" i="31"/>
  <c r="F11" i="31" l="1"/>
  <c r="C4" i="2"/>
  <c r="F30" i="28"/>
  <c r="F11" i="28"/>
  <c r="F12" i="28"/>
  <c r="F13" i="28"/>
  <c r="F14" i="28"/>
  <c r="F15" i="28"/>
  <c r="F16" i="28"/>
  <c r="F17" i="28"/>
  <c r="F18" i="28"/>
  <c r="F19" i="28"/>
  <c r="F20" i="28"/>
  <c r="F21" i="28"/>
  <c r="F22" i="28"/>
  <c r="F23" i="28"/>
  <c r="F24" i="28"/>
  <c r="F25" i="28"/>
  <c r="F26" i="28"/>
  <c r="F27" i="28"/>
  <c r="F28" i="28"/>
  <c r="F29" i="28"/>
  <c r="F31" i="28"/>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J642" i="2"/>
  <c r="P642" i="2" s="1"/>
  <c r="J643" i="2"/>
  <c r="P643" i="2" s="1"/>
  <c r="J644" i="2"/>
  <c r="P644" i="2" s="1"/>
  <c r="J645" i="2"/>
  <c r="P645" i="2" s="1"/>
  <c r="J646" i="2"/>
  <c r="P646" i="2" s="1"/>
  <c r="J647" i="2"/>
  <c r="P647" i="2" s="1"/>
  <c r="J648" i="2"/>
  <c r="P648" i="2" s="1"/>
  <c r="J649" i="2"/>
  <c r="P649" i="2" s="1"/>
  <c r="J650" i="2"/>
  <c r="P650" i="2" s="1"/>
  <c r="J651" i="2"/>
  <c r="P651" i="2" s="1"/>
  <c r="J652" i="2"/>
  <c r="P652" i="2" s="1"/>
  <c r="J653" i="2"/>
  <c r="P653" i="2" s="1"/>
  <c r="J654" i="2"/>
  <c r="P654" i="2" s="1"/>
  <c r="J655" i="2"/>
  <c r="P655" i="2" s="1"/>
  <c r="J656" i="2"/>
  <c r="P656" i="2" s="1"/>
  <c r="J657" i="2"/>
  <c r="P657" i="2" s="1"/>
  <c r="J658" i="2"/>
  <c r="P658" i="2" s="1"/>
  <c r="J659" i="2"/>
  <c r="P659" i="2" s="1"/>
  <c r="J660" i="2"/>
  <c r="P660" i="2" s="1"/>
  <c r="J661" i="2"/>
  <c r="P661" i="2" s="1"/>
  <c r="J662" i="2"/>
  <c r="P662" i="2" s="1"/>
  <c r="J663" i="2"/>
  <c r="P663" i="2" s="1"/>
  <c r="J664" i="2"/>
  <c r="P664" i="2" s="1"/>
  <c r="J665" i="2"/>
  <c r="P665" i="2" s="1"/>
  <c r="J666" i="2"/>
  <c r="P666" i="2" s="1"/>
  <c r="J667" i="2"/>
  <c r="P667" i="2" s="1"/>
  <c r="J668" i="2"/>
  <c r="P668" i="2" s="1"/>
  <c r="J669" i="2"/>
  <c r="P669" i="2" s="1"/>
  <c r="J670" i="2"/>
  <c r="P670" i="2" s="1"/>
  <c r="J671" i="2"/>
  <c r="P671" i="2" s="1"/>
  <c r="J672" i="2"/>
  <c r="P672" i="2" s="1"/>
  <c r="J673" i="2"/>
  <c r="P673" i="2" s="1"/>
  <c r="J674" i="2"/>
  <c r="P674" i="2" s="1"/>
  <c r="J675" i="2"/>
  <c r="P675" i="2" s="1"/>
  <c r="J676" i="2"/>
  <c r="P676" i="2" s="1"/>
  <c r="J677" i="2"/>
  <c r="P677" i="2" s="1"/>
  <c r="J678" i="2"/>
  <c r="P678" i="2" s="1"/>
  <c r="J679" i="2"/>
  <c r="P679" i="2" s="1"/>
  <c r="J680" i="2"/>
  <c r="P680" i="2" s="1"/>
  <c r="J681" i="2"/>
  <c r="P681" i="2" s="1"/>
  <c r="J682" i="2"/>
  <c r="P682" i="2" s="1"/>
  <c r="J683" i="2"/>
  <c r="P683" i="2" s="1"/>
  <c r="J684" i="2"/>
  <c r="P684" i="2" s="1"/>
  <c r="J685" i="2"/>
  <c r="P685" i="2" s="1"/>
  <c r="J686" i="2"/>
  <c r="P686" i="2" s="1"/>
  <c r="J687" i="2"/>
  <c r="P687" i="2" s="1"/>
  <c r="J688" i="2"/>
  <c r="P688" i="2" s="1"/>
  <c r="J689" i="2"/>
  <c r="P689" i="2" s="1"/>
  <c r="J690" i="2"/>
  <c r="P690" i="2" s="1"/>
  <c r="J691" i="2"/>
  <c r="P691" i="2" s="1"/>
  <c r="J692" i="2"/>
  <c r="P692" i="2" s="1"/>
  <c r="J693" i="2"/>
  <c r="P693" i="2" s="1"/>
  <c r="J694" i="2"/>
  <c r="P694" i="2" s="1"/>
  <c r="J695" i="2"/>
  <c r="P695" i="2" s="1"/>
  <c r="J696" i="2"/>
  <c r="P696" i="2" s="1"/>
  <c r="J697" i="2"/>
  <c r="P697" i="2" s="1"/>
  <c r="J698" i="2"/>
  <c r="P698" i="2" s="1"/>
  <c r="J699" i="2"/>
  <c r="P699" i="2" s="1"/>
  <c r="J700" i="2"/>
  <c r="P700" i="2" s="1"/>
  <c r="J701" i="2"/>
  <c r="P701" i="2" s="1"/>
  <c r="J702" i="2"/>
  <c r="P702" i="2" s="1"/>
  <c r="J703" i="2"/>
  <c r="P703" i="2" s="1"/>
  <c r="J704" i="2"/>
  <c r="P704" i="2" s="1"/>
  <c r="J705" i="2"/>
  <c r="P705" i="2" s="1"/>
  <c r="J706" i="2"/>
  <c r="P706" i="2" s="1"/>
  <c r="J707" i="2"/>
  <c r="P707" i="2" s="1"/>
  <c r="J708" i="2"/>
  <c r="P708" i="2" s="1"/>
  <c r="J709" i="2"/>
  <c r="P709" i="2" s="1"/>
  <c r="J710" i="2"/>
  <c r="P710" i="2" s="1"/>
  <c r="J711" i="2"/>
  <c r="P711" i="2" s="1"/>
  <c r="J712" i="2"/>
  <c r="P712" i="2" s="1"/>
  <c r="J713" i="2"/>
  <c r="P713" i="2" s="1"/>
  <c r="J714" i="2"/>
  <c r="P714" i="2" s="1"/>
  <c r="J715" i="2"/>
  <c r="P715" i="2" s="1"/>
  <c r="J716" i="2"/>
  <c r="P716" i="2" s="1"/>
  <c r="J717" i="2"/>
  <c r="P717" i="2" s="1"/>
  <c r="J718" i="2"/>
  <c r="P718" i="2" s="1"/>
  <c r="J719" i="2"/>
  <c r="P719" i="2" s="1"/>
  <c r="J720" i="2"/>
  <c r="P720" i="2" s="1"/>
  <c r="J721" i="2"/>
  <c r="P721" i="2" s="1"/>
  <c r="J722" i="2"/>
  <c r="P722" i="2" s="1"/>
  <c r="J723" i="2"/>
  <c r="P723" i="2" s="1"/>
  <c r="J724" i="2"/>
  <c r="P724" i="2" s="1"/>
  <c r="J725" i="2"/>
  <c r="P725" i="2" s="1"/>
  <c r="J726" i="2"/>
  <c r="P726" i="2" s="1"/>
  <c r="J727" i="2"/>
  <c r="P727" i="2" s="1"/>
  <c r="J728" i="2"/>
  <c r="P728" i="2" s="1"/>
  <c r="J729" i="2"/>
  <c r="P729" i="2" s="1"/>
  <c r="J730" i="2"/>
  <c r="P730" i="2" s="1"/>
  <c r="J731" i="2"/>
  <c r="P731" i="2" s="1"/>
  <c r="J732" i="2"/>
  <c r="P732" i="2" s="1"/>
  <c r="J733" i="2"/>
  <c r="P733" i="2" s="1"/>
  <c r="J734" i="2"/>
  <c r="P734" i="2" s="1"/>
  <c r="J735" i="2"/>
  <c r="P735" i="2" s="1"/>
  <c r="J736" i="2"/>
  <c r="P736" i="2" s="1"/>
  <c r="J737" i="2"/>
  <c r="P737" i="2" s="1"/>
  <c r="J738" i="2"/>
  <c r="P738" i="2" s="1"/>
  <c r="J739" i="2"/>
  <c r="P739" i="2" s="1"/>
  <c r="J740" i="2"/>
  <c r="P740" i="2" s="1"/>
  <c r="J741" i="2"/>
  <c r="P741" i="2" s="1"/>
  <c r="J742" i="2"/>
  <c r="P742" i="2" s="1"/>
  <c r="J743" i="2"/>
  <c r="P743" i="2" s="1"/>
  <c r="J744" i="2"/>
  <c r="P744" i="2" s="1"/>
  <c r="J745" i="2"/>
  <c r="P745" i="2" s="1"/>
  <c r="J746" i="2"/>
  <c r="P746" i="2" s="1"/>
  <c r="J747" i="2"/>
  <c r="P747" i="2" s="1"/>
  <c r="J748" i="2"/>
  <c r="P748" i="2" s="1"/>
  <c r="J749" i="2"/>
  <c r="P749" i="2" s="1"/>
  <c r="J750" i="2"/>
  <c r="P750" i="2" s="1"/>
  <c r="J751" i="2"/>
  <c r="P751" i="2" s="1"/>
  <c r="J752" i="2"/>
  <c r="P752" i="2" s="1"/>
  <c r="J753" i="2"/>
  <c r="P753" i="2" s="1"/>
  <c r="J754" i="2"/>
  <c r="P754" i="2" s="1"/>
  <c r="J755" i="2"/>
  <c r="P755" i="2" s="1"/>
  <c r="J756" i="2"/>
  <c r="P756" i="2" s="1"/>
  <c r="J757" i="2"/>
  <c r="P757" i="2" s="1"/>
  <c r="J758" i="2"/>
  <c r="P758" i="2" s="1"/>
  <c r="J759" i="2"/>
  <c r="P759" i="2" s="1"/>
  <c r="J760" i="2"/>
  <c r="P760" i="2" s="1"/>
  <c r="J761" i="2"/>
  <c r="P761" i="2" s="1"/>
  <c r="J762" i="2"/>
  <c r="P762" i="2" s="1"/>
  <c r="J763" i="2"/>
  <c r="P763" i="2" s="1"/>
  <c r="J764" i="2"/>
  <c r="P764" i="2" s="1"/>
  <c r="J765" i="2"/>
  <c r="P765" i="2" s="1"/>
  <c r="J766" i="2"/>
  <c r="P766" i="2" s="1"/>
  <c r="J767" i="2"/>
  <c r="P767" i="2" s="1"/>
  <c r="J768" i="2"/>
  <c r="P768" i="2" s="1"/>
  <c r="J769" i="2"/>
  <c r="P769" i="2" s="1"/>
  <c r="J770" i="2"/>
  <c r="P770" i="2" s="1"/>
  <c r="J771" i="2"/>
  <c r="P771" i="2" s="1"/>
  <c r="J772" i="2"/>
  <c r="P772" i="2" s="1"/>
  <c r="J773" i="2"/>
  <c r="P773" i="2" s="1"/>
  <c r="J774" i="2"/>
  <c r="P774" i="2" s="1"/>
  <c r="J775" i="2"/>
  <c r="P775" i="2" s="1"/>
  <c r="J776" i="2"/>
  <c r="P776" i="2" s="1"/>
  <c r="J777" i="2"/>
  <c r="P777" i="2" s="1"/>
  <c r="J778" i="2"/>
  <c r="P778" i="2" s="1"/>
  <c r="J779" i="2"/>
  <c r="P779" i="2" s="1"/>
  <c r="J780" i="2"/>
  <c r="P780" i="2" s="1"/>
  <c r="J781" i="2"/>
  <c r="P781" i="2" s="1"/>
  <c r="J782" i="2"/>
  <c r="P782" i="2" s="1"/>
  <c r="J783" i="2"/>
  <c r="P783" i="2" s="1"/>
  <c r="J784" i="2"/>
  <c r="P784" i="2" s="1"/>
  <c r="J785" i="2"/>
  <c r="P785" i="2" s="1"/>
  <c r="J786" i="2"/>
  <c r="P786" i="2" s="1"/>
  <c r="J787" i="2"/>
  <c r="P787" i="2" s="1"/>
  <c r="J788" i="2"/>
  <c r="P788" i="2" s="1"/>
  <c r="J789" i="2"/>
  <c r="P789" i="2" s="1"/>
  <c r="J790" i="2"/>
  <c r="P790" i="2" s="1"/>
  <c r="J791" i="2"/>
  <c r="P791" i="2" s="1"/>
  <c r="J792" i="2"/>
  <c r="P792" i="2" s="1"/>
  <c r="J793" i="2"/>
  <c r="P793" i="2" s="1"/>
  <c r="J794" i="2"/>
  <c r="P794" i="2" s="1"/>
  <c r="J795" i="2"/>
  <c r="P795" i="2" s="1"/>
  <c r="J796" i="2"/>
  <c r="P796" i="2" s="1"/>
  <c r="J797" i="2"/>
  <c r="P797" i="2" s="1"/>
  <c r="J798" i="2"/>
  <c r="P798" i="2" s="1"/>
  <c r="J799" i="2"/>
  <c r="P799" i="2" s="1"/>
  <c r="J800" i="2"/>
  <c r="P800" i="2" s="1"/>
  <c r="J801" i="2"/>
  <c r="P801" i="2" s="1"/>
  <c r="J802" i="2"/>
  <c r="P802" i="2" s="1"/>
  <c r="J803" i="2"/>
  <c r="P803" i="2" s="1"/>
  <c r="J804" i="2"/>
  <c r="P804" i="2" s="1"/>
  <c r="J805" i="2"/>
  <c r="P805" i="2" s="1"/>
  <c r="J806" i="2"/>
  <c r="P806" i="2" s="1"/>
  <c r="J807" i="2"/>
  <c r="P807" i="2" s="1"/>
  <c r="J808" i="2"/>
  <c r="P808" i="2" s="1"/>
  <c r="J809" i="2"/>
  <c r="P809" i="2" s="1"/>
  <c r="J810" i="2"/>
  <c r="P810" i="2" s="1"/>
  <c r="J811" i="2"/>
  <c r="P811" i="2" s="1"/>
  <c r="J812" i="2"/>
  <c r="P812" i="2" s="1"/>
  <c r="J813" i="2"/>
  <c r="P813" i="2" s="1"/>
  <c r="J814" i="2"/>
  <c r="P814" i="2" s="1"/>
  <c r="J815" i="2"/>
  <c r="P815" i="2" s="1"/>
  <c r="J816" i="2"/>
  <c r="P816" i="2" s="1"/>
  <c r="J817" i="2"/>
  <c r="P817" i="2" s="1"/>
  <c r="J818" i="2"/>
  <c r="P818" i="2" s="1"/>
  <c r="J819" i="2"/>
  <c r="P819" i="2" s="1"/>
  <c r="J820" i="2"/>
  <c r="P820" i="2" s="1"/>
  <c r="J821" i="2"/>
  <c r="P821" i="2" s="1"/>
  <c r="J822" i="2"/>
  <c r="P822" i="2" s="1"/>
  <c r="J823" i="2"/>
  <c r="P823" i="2" s="1"/>
  <c r="J824" i="2"/>
  <c r="P824" i="2" s="1"/>
  <c r="J825" i="2"/>
  <c r="P825" i="2" s="1"/>
  <c r="J826" i="2"/>
  <c r="P826" i="2" s="1"/>
  <c r="J827" i="2"/>
  <c r="P827" i="2" s="1"/>
  <c r="J828" i="2"/>
  <c r="P828" i="2" s="1"/>
  <c r="J829" i="2"/>
  <c r="P829" i="2" s="1"/>
  <c r="J830" i="2"/>
  <c r="P830" i="2" s="1"/>
  <c r="J831" i="2"/>
  <c r="P831" i="2" s="1"/>
  <c r="J832" i="2"/>
  <c r="P832" i="2" s="1"/>
  <c r="J833" i="2"/>
  <c r="P833" i="2" s="1"/>
  <c r="J834" i="2"/>
  <c r="P834" i="2" s="1"/>
  <c r="J835" i="2"/>
  <c r="P835" i="2" s="1"/>
  <c r="J836" i="2"/>
  <c r="P836" i="2" s="1"/>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J874" i="2"/>
  <c r="P874" i="2" s="1"/>
  <c r="J875" i="2"/>
  <c r="P875" i="2" s="1"/>
  <c r="J876" i="2"/>
  <c r="P876" i="2" s="1"/>
  <c r="J877" i="2"/>
  <c r="P877" i="2" s="1"/>
  <c r="J878" i="2"/>
  <c r="P878" i="2" s="1"/>
  <c r="J879" i="2"/>
  <c r="P879" i="2" s="1"/>
  <c r="J880" i="2"/>
  <c r="P880" i="2" s="1"/>
  <c r="J881" i="2"/>
  <c r="P881" i="2" s="1"/>
  <c r="J882" i="2"/>
  <c r="P882" i="2" s="1"/>
  <c r="J883" i="2"/>
  <c r="P883" i="2" s="1"/>
  <c r="J884" i="2"/>
  <c r="P884" i="2" s="1"/>
  <c r="J885" i="2"/>
  <c r="P885" i="2" s="1"/>
  <c r="J886" i="2"/>
  <c r="P886" i="2" s="1"/>
  <c r="J887" i="2"/>
  <c r="P887" i="2" s="1"/>
  <c r="J888" i="2"/>
  <c r="P888" i="2" s="1"/>
  <c r="J889" i="2"/>
  <c r="P889" i="2" s="1"/>
  <c r="J890" i="2"/>
  <c r="P890" i="2" s="1"/>
  <c r="J891" i="2"/>
  <c r="P891" i="2" s="1"/>
  <c r="J892" i="2"/>
  <c r="P892" i="2" s="1"/>
  <c r="J893" i="2"/>
  <c r="P893" i="2" s="1"/>
  <c r="J894" i="2"/>
  <c r="P894" i="2" s="1"/>
  <c r="J895" i="2"/>
  <c r="P895" i="2" s="1"/>
  <c r="J896" i="2"/>
  <c r="P896" i="2" s="1"/>
  <c r="J897" i="2"/>
  <c r="P897" i="2" s="1"/>
  <c r="J898" i="2"/>
  <c r="P898" i="2" s="1"/>
  <c r="J899" i="2"/>
  <c r="P899" i="2" s="1"/>
  <c r="J900" i="2"/>
  <c r="P900" i="2" s="1"/>
  <c r="J901" i="2"/>
  <c r="P901" i="2" s="1"/>
  <c r="J902" i="2"/>
  <c r="P902" i="2" s="1"/>
  <c r="J903" i="2"/>
  <c r="P903" i="2" s="1"/>
  <c r="J904" i="2"/>
  <c r="P904" i="2" s="1"/>
  <c r="J905" i="2"/>
  <c r="P905" i="2" s="1"/>
  <c r="J906" i="2"/>
  <c r="P906" i="2" s="1"/>
  <c r="J907" i="2"/>
  <c r="P907" i="2" s="1"/>
  <c r="J908" i="2"/>
  <c r="P908" i="2" s="1"/>
  <c r="J909" i="2"/>
  <c r="P909" i="2" s="1"/>
  <c r="J910" i="2"/>
  <c r="P910" i="2" s="1"/>
  <c r="J911" i="2"/>
  <c r="P911" i="2" s="1"/>
  <c r="J912" i="2"/>
  <c r="P912" i="2" s="1"/>
  <c r="J913" i="2"/>
  <c r="P913" i="2" s="1"/>
  <c r="J914" i="2"/>
  <c r="P914" i="2" s="1"/>
  <c r="J915" i="2"/>
  <c r="P915" i="2" s="1"/>
  <c r="J916" i="2"/>
  <c r="P916" i="2" s="1"/>
  <c r="J917" i="2"/>
  <c r="P917" i="2" s="1"/>
  <c r="J918" i="2"/>
  <c r="P918" i="2" s="1"/>
  <c r="J919" i="2"/>
  <c r="P919" i="2" s="1"/>
  <c r="J920" i="2"/>
  <c r="P920" i="2" s="1"/>
  <c r="M921" i="2"/>
  <c r="M922" i="2"/>
  <c r="M923" i="2"/>
  <c r="M924" i="2"/>
  <c r="M925" i="2"/>
  <c r="M926" i="2"/>
  <c r="M927" i="2"/>
  <c r="J928" i="2"/>
  <c r="P928" i="2" s="1"/>
  <c r="J929" i="2"/>
  <c r="P929" i="2" s="1"/>
  <c r="J930" i="2"/>
  <c r="P930" i="2" s="1"/>
  <c r="J931" i="2"/>
  <c r="P931" i="2" s="1"/>
  <c r="J932" i="2"/>
  <c r="P932" i="2" s="1"/>
  <c r="J933" i="2"/>
  <c r="P933" i="2" s="1"/>
  <c r="J934" i="2"/>
  <c r="P934" i="2" s="1"/>
  <c r="J935" i="2"/>
  <c r="P935" i="2" s="1"/>
  <c r="J936" i="2"/>
  <c r="P936" i="2" s="1"/>
  <c r="J937" i="2"/>
  <c r="P937" i="2" s="1"/>
  <c r="J938" i="2"/>
  <c r="P938" i="2" s="1"/>
  <c r="J939" i="2"/>
  <c r="P939" i="2" s="1"/>
  <c r="J940" i="2"/>
  <c r="P940" i="2" s="1"/>
  <c r="J941" i="2"/>
  <c r="P941" i="2" s="1"/>
  <c r="J942" i="2"/>
  <c r="P942" i="2" s="1"/>
  <c r="J943" i="2"/>
  <c r="P943" i="2" s="1"/>
  <c r="J944" i="2"/>
  <c r="P944" i="2" s="1"/>
  <c r="J945" i="2"/>
  <c r="P945" i="2" s="1"/>
  <c r="J946" i="2"/>
  <c r="P946" i="2" s="1"/>
  <c r="J947" i="2"/>
  <c r="P947" i="2" s="1"/>
  <c r="J948" i="2"/>
  <c r="P948" i="2" s="1"/>
  <c r="J949" i="2"/>
  <c r="P949" i="2" s="1"/>
  <c r="J950" i="2"/>
  <c r="P950" i="2" s="1"/>
  <c r="J951" i="2"/>
  <c r="P951" i="2" s="1"/>
  <c r="J952" i="2"/>
  <c r="P952" i="2" s="1"/>
  <c r="J953" i="2"/>
  <c r="P953" i="2" s="1"/>
  <c r="J954" i="2"/>
  <c r="P954" i="2" s="1"/>
  <c r="J955" i="2"/>
  <c r="P955" i="2" s="1"/>
  <c r="J956" i="2"/>
  <c r="P956" i="2" s="1"/>
  <c r="J957" i="2"/>
  <c r="P957" i="2" s="1"/>
  <c r="J958" i="2"/>
  <c r="P958" i="2" s="1"/>
  <c r="J959" i="2"/>
  <c r="P959" i="2" s="1"/>
  <c r="J960" i="2"/>
  <c r="P960" i="2" s="1"/>
  <c r="J961" i="2"/>
  <c r="P961" i="2" s="1"/>
  <c r="J962" i="2"/>
  <c r="P962" i="2" s="1"/>
  <c r="J963" i="2"/>
  <c r="P963" i="2" s="1"/>
  <c r="J964" i="2"/>
  <c r="P964" i="2" s="1"/>
  <c r="J965" i="2"/>
  <c r="P965" i="2" s="1"/>
  <c r="J966" i="2"/>
  <c r="P966" i="2" s="1"/>
  <c r="J967" i="2"/>
  <c r="P967" i="2" s="1"/>
  <c r="J968" i="2"/>
  <c r="P968" i="2" s="1"/>
  <c r="J969" i="2"/>
  <c r="P969" i="2" s="1"/>
  <c r="J970" i="2"/>
  <c r="P970" i="2" s="1"/>
  <c r="J971" i="2"/>
  <c r="P971" i="2" s="1"/>
  <c r="J972" i="2"/>
  <c r="P972" i="2" s="1"/>
  <c r="J973" i="2"/>
  <c r="P973" i="2" s="1"/>
  <c r="J974" i="2"/>
  <c r="P974" i="2" s="1"/>
  <c r="J975" i="2"/>
  <c r="P975" i="2" s="1"/>
  <c r="J976" i="2"/>
  <c r="P976" i="2" s="1"/>
  <c r="J977" i="2"/>
  <c r="P977" i="2" s="1"/>
  <c r="J978" i="2"/>
  <c r="P978" i="2" s="1"/>
  <c r="J979" i="2"/>
  <c r="P979" i="2" s="1"/>
  <c r="J980" i="2"/>
  <c r="P980" i="2" s="1"/>
  <c r="J981" i="2"/>
  <c r="P981" i="2" s="1"/>
  <c r="J982" i="2"/>
  <c r="P982" i="2" s="1"/>
  <c r="J983" i="2"/>
  <c r="P983" i="2" s="1"/>
  <c r="J984" i="2"/>
  <c r="P984" i="2" s="1"/>
  <c r="J985" i="2"/>
  <c r="P985" i="2" s="1"/>
  <c r="J986" i="2"/>
  <c r="P986" i="2" s="1"/>
  <c r="J987" i="2"/>
  <c r="P987" i="2" s="1"/>
  <c r="J988" i="2"/>
  <c r="P988" i="2" s="1"/>
  <c r="J989" i="2"/>
  <c r="P989" i="2" s="1"/>
  <c r="J990" i="2"/>
  <c r="P990" i="2" s="1"/>
  <c r="J991" i="2"/>
  <c r="P991" i="2" s="1"/>
  <c r="J992" i="2"/>
  <c r="P992" i="2" s="1"/>
  <c r="J993" i="2"/>
  <c r="P993" i="2" s="1"/>
  <c r="J994" i="2"/>
  <c r="P994" i="2" s="1"/>
  <c r="J995" i="2"/>
  <c r="P995" i="2" s="1"/>
  <c r="J996" i="2"/>
  <c r="P996" i="2" s="1"/>
  <c r="J997" i="2"/>
  <c r="P997" i="2" s="1"/>
  <c r="J998" i="2"/>
  <c r="P998" i="2" s="1"/>
  <c r="J999" i="2"/>
  <c r="P999" i="2" s="1"/>
  <c r="J1000" i="2"/>
  <c r="P1000" i="2" s="1"/>
  <c r="J1001" i="2"/>
  <c r="P1001" i="2" s="1"/>
  <c r="J1002" i="2"/>
  <c r="P1002" i="2" s="1"/>
  <c r="J1003" i="2"/>
  <c r="P1003" i="2" s="1"/>
  <c r="J1004" i="2"/>
  <c r="P1004" i="2" s="1"/>
  <c r="J1005" i="2"/>
  <c r="P1005" i="2" s="1"/>
  <c r="J1006" i="2"/>
  <c r="P1006" i="2" s="1"/>
  <c r="J1007" i="2"/>
  <c r="P1007" i="2" s="1"/>
  <c r="J1008" i="2"/>
  <c r="P1008" i="2" s="1"/>
  <c r="J1009" i="2"/>
  <c r="P1009" i="2" s="1"/>
  <c r="J1010" i="2"/>
  <c r="P1010" i="2" s="1"/>
  <c r="J1011" i="2"/>
  <c r="P1011" i="2" s="1"/>
  <c r="J1012" i="2"/>
  <c r="P1012" i="2" s="1"/>
  <c r="J1013" i="2"/>
  <c r="P1013" i="2" s="1"/>
  <c r="J1014" i="2"/>
  <c r="P1014" i="2" s="1"/>
  <c r="J1015" i="2"/>
  <c r="P1015" i="2" s="1"/>
  <c r="J1016" i="2"/>
  <c r="P1016" i="2" s="1"/>
  <c r="J1017" i="2"/>
  <c r="P1017" i="2" s="1"/>
  <c r="J1018" i="2"/>
  <c r="P1018" i="2" s="1"/>
  <c r="J1019" i="2"/>
  <c r="P1019" i="2" s="1"/>
  <c r="J1020" i="2"/>
  <c r="P1020" i="2" s="1"/>
  <c r="J1021" i="2"/>
  <c r="P1021" i="2" s="1"/>
  <c r="J1022" i="2"/>
  <c r="P1022" i="2" s="1"/>
  <c r="J1023" i="2"/>
  <c r="P1023" i="2" s="1"/>
  <c r="J1024" i="2"/>
  <c r="P1024" i="2" s="1"/>
  <c r="J1025" i="2"/>
  <c r="P1025" i="2" s="1"/>
  <c r="J1026" i="2"/>
  <c r="P1026" i="2" s="1"/>
  <c r="J1027" i="2"/>
  <c r="P1027" i="2" s="1"/>
  <c r="J1028" i="2"/>
  <c r="P1028" i="2" s="1"/>
  <c r="J1029" i="2"/>
  <c r="P1029" i="2" s="1"/>
  <c r="J1030" i="2"/>
  <c r="P1030" i="2" s="1"/>
  <c r="J1031" i="2"/>
  <c r="P1031" i="2" s="1"/>
  <c r="J1032" i="2"/>
  <c r="P1032" i="2" s="1"/>
  <c r="J1033" i="2"/>
  <c r="P1033" i="2" s="1"/>
  <c r="J1034" i="2"/>
  <c r="P1034" i="2" s="1"/>
  <c r="J1035" i="2"/>
  <c r="P1035" i="2" s="1"/>
  <c r="J1036" i="2"/>
  <c r="P1036" i="2" s="1"/>
  <c r="J1037" i="2"/>
  <c r="P1037" i="2" s="1"/>
  <c r="J1038" i="2"/>
  <c r="P1038" i="2" s="1"/>
  <c r="J1039" i="2"/>
  <c r="P1039" i="2" s="1"/>
  <c r="J1040" i="2"/>
  <c r="P1040" i="2" s="1"/>
  <c r="J1041" i="2"/>
  <c r="P1041" i="2" s="1"/>
  <c r="J1042" i="2"/>
  <c r="P1042" i="2" s="1"/>
  <c r="J1043" i="2"/>
  <c r="P1043" i="2" s="1"/>
  <c r="J1044" i="2"/>
  <c r="P1044" i="2" s="1"/>
  <c r="J1045" i="2"/>
  <c r="P1045" i="2" s="1"/>
  <c r="J1046" i="2"/>
  <c r="P1046" i="2" s="1"/>
  <c r="J1047" i="2"/>
  <c r="P1047" i="2" s="1"/>
  <c r="J1048" i="2"/>
  <c r="P1048" i="2" s="1"/>
  <c r="J1049" i="2"/>
  <c r="P1049" i="2" s="1"/>
  <c r="J1050" i="2"/>
  <c r="P1050" i="2" s="1"/>
  <c r="J1051" i="2"/>
  <c r="P1051" i="2" s="1"/>
  <c r="J1052" i="2"/>
  <c r="P1052" i="2" s="1"/>
  <c r="J1053" i="2"/>
  <c r="P1053" i="2" s="1"/>
  <c r="J1054" i="2"/>
  <c r="P1054" i="2" s="1"/>
  <c r="J1055" i="2"/>
  <c r="P1055" i="2" s="1"/>
  <c r="J1056" i="2"/>
  <c r="P1056" i="2" s="1"/>
  <c r="J1057" i="2"/>
  <c r="P1057" i="2" s="1"/>
  <c r="J1058" i="2"/>
  <c r="P1058" i="2" s="1"/>
  <c r="J1059" i="2"/>
  <c r="P1059" i="2" s="1"/>
  <c r="J1060" i="2"/>
  <c r="P1060" i="2" s="1"/>
  <c r="J1061" i="2"/>
  <c r="P1061" i="2" s="1"/>
  <c r="J1062" i="2"/>
  <c r="P1062" i="2" s="1"/>
  <c r="J1063" i="2"/>
  <c r="P1063" i="2" s="1"/>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1221" i="2"/>
  <c r="M1222" i="2"/>
  <c r="M1223" i="2"/>
  <c r="M1224" i="2"/>
  <c r="M1225" i="2"/>
  <c r="M1226" i="2"/>
  <c r="M1227" i="2"/>
  <c r="M1228" i="2"/>
  <c r="M1229" i="2"/>
  <c r="M1230" i="2"/>
  <c r="M1231" i="2"/>
  <c r="M1232" i="2"/>
  <c r="M1233" i="2"/>
  <c r="M1234" i="2"/>
  <c r="M1235" i="2"/>
  <c r="M1236" i="2"/>
  <c r="M1237" i="2"/>
  <c r="M1238" i="2"/>
  <c r="M1239" i="2"/>
  <c r="M1240" i="2"/>
  <c r="M1241" i="2"/>
  <c r="M1242" i="2"/>
  <c r="M1243" i="2"/>
  <c r="M1244" i="2"/>
  <c r="M1245" i="2"/>
  <c r="M1246" i="2"/>
  <c r="M1247" i="2"/>
  <c r="M1248" i="2"/>
  <c r="M1249" i="2"/>
  <c r="M1250" i="2"/>
  <c r="M1251" i="2"/>
  <c r="M1252" i="2"/>
  <c r="M1253" i="2"/>
  <c r="M1254" i="2"/>
  <c r="M1255" i="2"/>
  <c r="M1256" i="2"/>
  <c r="M1257" i="2"/>
  <c r="M1258" i="2"/>
  <c r="M1259" i="2"/>
  <c r="M1260" i="2"/>
  <c r="M1261" i="2"/>
  <c r="M1262" i="2"/>
  <c r="M1263" i="2"/>
  <c r="M1264" i="2"/>
  <c r="M1265" i="2"/>
  <c r="M1266" i="2"/>
  <c r="M1267" i="2"/>
  <c r="M1268" i="2"/>
  <c r="M1269" i="2"/>
  <c r="M1270" i="2"/>
  <c r="M1271" i="2"/>
  <c r="M1272" i="2"/>
  <c r="M1273" i="2"/>
  <c r="M1274" i="2"/>
  <c r="M1275" i="2"/>
  <c r="M1276" i="2"/>
  <c r="M1277" i="2"/>
  <c r="M1278" i="2"/>
  <c r="M1279" i="2"/>
  <c r="M1280" i="2"/>
  <c r="M1281" i="2"/>
  <c r="M1282" i="2"/>
  <c r="M1283" i="2"/>
  <c r="M1284" i="2"/>
  <c r="M1285" i="2"/>
  <c r="M1286" i="2"/>
  <c r="M1287" i="2"/>
  <c r="M1288" i="2"/>
  <c r="M1289" i="2"/>
  <c r="M1290" i="2"/>
  <c r="M1291" i="2"/>
  <c r="M1292" i="2"/>
  <c r="M1293" i="2"/>
  <c r="M1294" i="2"/>
  <c r="M1295" i="2"/>
  <c r="M1296" i="2"/>
  <c r="M1297" i="2"/>
  <c r="M1298" i="2"/>
  <c r="M1299" i="2"/>
  <c r="M1300" i="2"/>
  <c r="M1301" i="2"/>
  <c r="M1302" i="2"/>
  <c r="M1303" i="2"/>
  <c r="M1304" i="2"/>
  <c r="M1305" i="2"/>
  <c r="M1306" i="2"/>
  <c r="M1307" i="2"/>
  <c r="M1308" i="2"/>
  <c r="M1309" i="2"/>
  <c r="M1310" i="2"/>
  <c r="M1311" i="2"/>
  <c r="M1312" i="2"/>
  <c r="M1313" i="2"/>
  <c r="M1314" i="2"/>
  <c r="M1315" i="2"/>
  <c r="M1316" i="2"/>
  <c r="M1317" i="2"/>
  <c r="M1318" i="2"/>
  <c r="M1319" i="2"/>
  <c r="M1320" i="2"/>
  <c r="M1321" i="2"/>
  <c r="M1322" i="2"/>
  <c r="M1323" i="2"/>
  <c r="M1324" i="2"/>
  <c r="M1325" i="2"/>
  <c r="M1326" i="2"/>
  <c r="M1327" i="2"/>
  <c r="M1328" i="2"/>
  <c r="M1329" i="2"/>
  <c r="M1330" i="2"/>
  <c r="M1331" i="2"/>
  <c r="M1332" i="2"/>
  <c r="M1333" i="2"/>
  <c r="M1334" i="2"/>
  <c r="M1335" i="2"/>
  <c r="M1336" i="2"/>
  <c r="M1337" i="2"/>
  <c r="M1338" i="2"/>
  <c r="M1339" i="2"/>
  <c r="M1340" i="2"/>
  <c r="M1341" i="2"/>
  <c r="M1342" i="2"/>
  <c r="M1343" i="2"/>
  <c r="M1344" i="2"/>
  <c r="M1345" i="2"/>
  <c r="M1346" i="2"/>
  <c r="M1347" i="2"/>
  <c r="M1348" i="2"/>
  <c r="M1349" i="2"/>
  <c r="M1350" i="2"/>
  <c r="M1351" i="2"/>
  <c r="M1352" i="2"/>
  <c r="M1353" i="2"/>
  <c r="M1354" i="2"/>
  <c r="M1355" i="2"/>
  <c r="M1356" i="2"/>
  <c r="M1357" i="2"/>
  <c r="M1358" i="2"/>
  <c r="M1359" i="2"/>
  <c r="M1360" i="2"/>
  <c r="M1361" i="2"/>
  <c r="M1362" i="2"/>
  <c r="M1363" i="2"/>
  <c r="M1364" i="2"/>
  <c r="M1365" i="2"/>
  <c r="M1366" i="2"/>
  <c r="M1367" i="2"/>
  <c r="M1368" i="2"/>
  <c r="M1369" i="2"/>
  <c r="M1370" i="2"/>
  <c r="M1371" i="2"/>
  <c r="M1372" i="2"/>
  <c r="M1373" i="2"/>
  <c r="M1374" i="2"/>
  <c r="M1375" i="2"/>
  <c r="M1376" i="2"/>
  <c r="M1377" i="2"/>
  <c r="M1378" i="2"/>
  <c r="M1379" i="2"/>
  <c r="M1380" i="2"/>
  <c r="M1381" i="2"/>
  <c r="M1382" i="2"/>
  <c r="M1383" i="2"/>
  <c r="M1384" i="2"/>
  <c r="M1385" i="2"/>
  <c r="M1386" i="2"/>
  <c r="M1387" i="2"/>
  <c r="M1388" i="2"/>
  <c r="M1389" i="2"/>
  <c r="M1390" i="2"/>
  <c r="M1391" i="2"/>
  <c r="M1392" i="2"/>
  <c r="M1393" i="2"/>
  <c r="M1394" i="2"/>
  <c r="M1395" i="2"/>
  <c r="M1396" i="2"/>
  <c r="M1397" i="2"/>
  <c r="M1398" i="2"/>
  <c r="M1399" i="2"/>
  <c r="M1400" i="2"/>
  <c r="M1401" i="2"/>
  <c r="M1402" i="2"/>
  <c r="M1403" i="2"/>
  <c r="M1404" i="2"/>
  <c r="M1405" i="2"/>
  <c r="M1406" i="2"/>
  <c r="M1407" i="2"/>
  <c r="M1408" i="2"/>
  <c r="M1409" i="2"/>
  <c r="M1410" i="2"/>
  <c r="M1411" i="2"/>
  <c r="M1412" i="2"/>
  <c r="M1413" i="2"/>
  <c r="M1414" i="2"/>
  <c r="M1415" i="2"/>
  <c r="M1416" i="2"/>
  <c r="M1417" i="2"/>
  <c r="M1418" i="2"/>
  <c r="M1419" i="2"/>
  <c r="M1420" i="2"/>
  <c r="M1421" i="2"/>
  <c r="M1422" i="2"/>
  <c r="M1423" i="2"/>
  <c r="M1424" i="2"/>
  <c r="M1425" i="2"/>
  <c r="M1426" i="2"/>
  <c r="M1427" i="2"/>
  <c r="M1428" i="2"/>
  <c r="M1429" i="2"/>
  <c r="M1430" i="2"/>
  <c r="M1431" i="2"/>
  <c r="M1432" i="2"/>
  <c r="M1433" i="2"/>
  <c r="M1434" i="2"/>
  <c r="M1435" i="2"/>
  <c r="M1436" i="2"/>
  <c r="M1437" i="2"/>
  <c r="M1438" i="2"/>
  <c r="M1439" i="2"/>
  <c r="M1440" i="2"/>
  <c r="M1441" i="2"/>
  <c r="M1442" i="2"/>
  <c r="M1443" i="2"/>
  <c r="M1444" i="2"/>
  <c r="M1445" i="2"/>
  <c r="M1446" i="2"/>
  <c r="M1447" i="2"/>
  <c r="M1448" i="2"/>
  <c r="M1449" i="2"/>
  <c r="M1450" i="2"/>
  <c r="M1451" i="2"/>
  <c r="M1452" i="2"/>
  <c r="M1453" i="2"/>
  <c r="M1454" i="2"/>
  <c r="M1455" i="2"/>
  <c r="M1456" i="2"/>
  <c r="M1457" i="2"/>
  <c r="M1458" i="2"/>
  <c r="M1459" i="2"/>
  <c r="M1460" i="2"/>
  <c r="M1461" i="2"/>
  <c r="M1462" i="2"/>
  <c r="M1463" i="2"/>
  <c r="M1464" i="2"/>
  <c r="M1465" i="2"/>
  <c r="M1466" i="2"/>
  <c r="M1467" i="2"/>
  <c r="M1468" i="2"/>
  <c r="M1469" i="2"/>
  <c r="M1470" i="2"/>
  <c r="M1471" i="2"/>
  <c r="M1472" i="2"/>
  <c r="M1473" i="2"/>
  <c r="M1474" i="2"/>
  <c r="M1475" i="2"/>
  <c r="M1476" i="2"/>
  <c r="M1477" i="2"/>
  <c r="M1478" i="2"/>
  <c r="M1479" i="2"/>
  <c r="M1480" i="2"/>
  <c r="M1481" i="2"/>
  <c r="M1482" i="2"/>
  <c r="M1483" i="2"/>
  <c r="M1484" i="2"/>
  <c r="M1485" i="2"/>
  <c r="M1486" i="2"/>
  <c r="M1487" i="2"/>
  <c r="M1488" i="2"/>
  <c r="M1489" i="2"/>
  <c r="M1490" i="2"/>
  <c r="M1491" i="2"/>
  <c r="M1492" i="2"/>
  <c r="M1493" i="2"/>
  <c r="M1494" i="2"/>
  <c r="M1495" i="2"/>
  <c r="M1496" i="2"/>
  <c r="M1497" i="2"/>
  <c r="M1498" i="2"/>
  <c r="M1499" i="2"/>
  <c r="M1500" i="2"/>
  <c r="M1501" i="2"/>
  <c r="M1502" i="2"/>
  <c r="M1503" i="2"/>
  <c r="M1504" i="2"/>
  <c r="M1505" i="2"/>
  <c r="M1506" i="2"/>
  <c r="M1507" i="2"/>
  <c r="M1508" i="2"/>
  <c r="M1509" i="2"/>
  <c r="M1510" i="2"/>
  <c r="M1511" i="2"/>
  <c r="M1512" i="2"/>
  <c r="M1513" i="2"/>
  <c r="M1514" i="2"/>
  <c r="M1515" i="2"/>
  <c r="M1516" i="2"/>
  <c r="M1517" i="2"/>
  <c r="M1518" i="2"/>
  <c r="M1519" i="2"/>
  <c r="M1520" i="2"/>
  <c r="M1521" i="2"/>
  <c r="M1522" i="2"/>
  <c r="M1523" i="2"/>
  <c r="M1524" i="2"/>
  <c r="M1525" i="2"/>
  <c r="M1526" i="2"/>
  <c r="M1527" i="2"/>
  <c r="M1528" i="2"/>
  <c r="M1529" i="2"/>
  <c r="M1530" i="2"/>
  <c r="M1531" i="2"/>
  <c r="M1532" i="2"/>
  <c r="M1533" i="2"/>
  <c r="M1534" i="2"/>
  <c r="M1535" i="2"/>
  <c r="M1536" i="2"/>
  <c r="M1537" i="2"/>
  <c r="M1538" i="2"/>
  <c r="M1539" i="2"/>
  <c r="M1540" i="2"/>
  <c r="M1541" i="2"/>
  <c r="M1542" i="2"/>
  <c r="M1543" i="2"/>
  <c r="M1544" i="2"/>
  <c r="M1545" i="2"/>
  <c r="M1546" i="2"/>
  <c r="M1547" i="2"/>
  <c r="M1550" i="2"/>
  <c r="M1558" i="2"/>
  <c r="M1561" i="2"/>
  <c r="M1563" i="2"/>
  <c r="M1564" i="2"/>
  <c r="M1565" i="2"/>
  <c r="M1567" i="2"/>
  <c r="M1568" i="2"/>
  <c r="M1569" i="2"/>
  <c r="M1570" i="2"/>
  <c r="M1571" i="2"/>
  <c r="M1572" i="2"/>
  <c r="M1573" i="2"/>
  <c r="M1574" i="2"/>
  <c r="M1575" i="2"/>
  <c r="M1576" i="2"/>
  <c r="M1577" i="2"/>
  <c r="M1578" i="2"/>
  <c r="M1579" i="2"/>
  <c r="M1580" i="2"/>
  <c r="M1581" i="2"/>
  <c r="M1582" i="2"/>
  <c r="M1583" i="2"/>
  <c r="M1584" i="2"/>
  <c r="M1585" i="2"/>
  <c r="M1586" i="2"/>
  <c r="M1588" i="2"/>
  <c r="M1589" i="2"/>
  <c r="M1590" i="2"/>
  <c r="M1592" i="2"/>
  <c r="M1600" i="2"/>
  <c r="M1603" i="2"/>
  <c r="M1605" i="2"/>
  <c r="M1606" i="2"/>
  <c r="M1607" i="2"/>
  <c r="M1609" i="2"/>
  <c r="M1610" i="2"/>
  <c r="M1611" i="2"/>
  <c r="M1612" i="2"/>
  <c r="M1613" i="2"/>
  <c r="M1614" i="2"/>
  <c r="M1615" i="2"/>
  <c r="M1616" i="2"/>
  <c r="M1617" i="2"/>
  <c r="M1618" i="2"/>
  <c r="M1619" i="2"/>
  <c r="M1620" i="2"/>
  <c r="M1621" i="2"/>
  <c r="M1622" i="2"/>
  <c r="M1623" i="2"/>
  <c r="M1624" i="2"/>
  <c r="M1625" i="2"/>
  <c r="M1626" i="2"/>
  <c r="M1627" i="2"/>
  <c r="M1628" i="2"/>
  <c r="M1630" i="2"/>
  <c r="M1631" i="2"/>
  <c r="M1632" i="2"/>
  <c r="M1635" i="2"/>
  <c r="M1643" i="2"/>
  <c r="M1646" i="2"/>
  <c r="M1647" i="2"/>
  <c r="M1648" i="2"/>
  <c r="M1649" i="2"/>
  <c r="M1650" i="2"/>
  <c r="M1652" i="2"/>
  <c r="M1653" i="2"/>
  <c r="M1654" i="2"/>
  <c r="M1655" i="2"/>
  <c r="M1656" i="2"/>
  <c r="M1657" i="2"/>
  <c r="M1658" i="2"/>
  <c r="M1659" i="2"/>
  <c r="M1660" i="2"/>
  <c r="M1661" i="2"/>
  <c r="M1662" i="2"/>
  <c r="M1663" i="2"/>
  <c r="M1664" i="2"/>
  <c r="M1665" i="2"/>
  <c r="M1666" i="2"/>
  <c r="M1667" i="2"/>
  <c r="M1668" i="2"/>
  <c r="M1669" i="2"/>
  <c r="M1670" i="2"/>
  <c r="M1671" i="2"/>
  <c r="M1673" i="2"/>
  <c r="M1674" i="2"/>
  <c r="M1675" i="2"/>
  <c r="M1678" i="2"/>
  <c r="M1686" i="2"/>
  <c r="M1689" i="2"/>
  <c r="M1691" i="2"/>
  <c r="M1692" i="2"/>
  <c r="M1693" i="2"/>
  <c r="M1695" i="2"/>
  <c r="M1696" i="2"/>
  <c r="M1697" i="2"/>
  <c r="M1698" i="2"/>
  <c r="M1699" i="2"/>
  <c r="M1700" i="2"/>
  <c r="M1701" i="2"/>
  <c r="M1702" i="2"/>
  <c r="M1703" i="2"/>
  <c r="M1704" i="2"/>
  <c r="M1705" i="2"/>
  <c r="M1706" i="2"/>
  <c r="M1707" i="2"/>
  <c r="M1708" i="2"/>
  <c r="M1709" i="2"/>
  <c r="M1710" i="2"/>
  <c r="M1711" i="2"/>
  <c r="M1712" i="2"/>
  <c r="M1713" i="2"/>
  <c r="M1714" i="2"/>
  <c r="M1716" i="2"/>
  <c r="M1717" i="2"/>
  <c r="M1718" i="2"/>
  <c r="C3" i="2"/>
  <c r="C5" i="2"/>
  <c r="C6" i="2"/>
  <c r="C7"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B4" i="41" l="1"/>
  <c r="B3" i="41"/>
  <c r="B1" i="41" l="1"/>
  <c r="B2" i="41"/>
  <c r="K52" i="38" l="1"/>
  <c r="K60" i="38" l="1"/>
  <c r="K59" i="38"/>
  <c r="K58" i="38"/>
  <c r="K57" i="38"/>
  <c r="K56" i="38"/>
  <c r="K55" i="38"/>
  <c r="K54" i="38"/>
  <c r="K53" i="38"/>
  <c r="K51" i="38"/>
  <c r="K50" i="38"/>
  <c r="B5" i="5" l="1"/>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P11" i="2" s="1"/>
  <c r="J12" i="2"/>
  <c r="P12" i="2" s="1"/>
  <c r="J13" i="2"/>
  <c r="P13" i="2" s="1"/>
  <c r="J14" i="2"/>
  <c r="P14" i="2" s="1"/>
  <c r="J15" i="2"/>
  <c r="P15" i="2" s="1"/>
  <c r="J16" i="2"/>
  <c r="P16" i="2" s="1"/>
  <c r="J17" i="2"/>
  <c r="P17" i="2" s="1"/>
  <c r="J18" i="2"/>
  <c r="P18" i="2" s="1"/>
  <c r="J19" i="2"/>
  <c r="P19" i="2" s="1"/>
  <c r="J20" i="2"/>
  <c r="P20" i="2" s="1"/>
  <c r="J21" i="2"/>
  <c r="P21" i="2" s="1"/>
  <c r="J22" i="2"/>
  <c r="P22" i="2" s="1"/>
  <c r="J23" i="2"/>
  <c r="P23" i="2" s="1"/>
  <c r="J24" i="2"/>
  <c r="P24" i="2" s="1"/>
  <c r="J25" i="2"/>
  <c r="P25" i="2" s="1"/>
  <c r="J26" i="2"/>
  <c r="P26" i="2" s="1"/>
  <c r="J10" i="2"/>
  <c r="P10" i="2" s="1"/>
  <c r="B6" i="28"/>
  <c r="B5" i="28"/>
  <c r="B3" i="28"/>
  <c r="A4" i="28"/>
  <c r="A5" i="28"/>
  <c r="A6" i="28"/>
  <c r="A3" i="28"/>
  <c r="B7" i="2"/>
  <c r="B6" i="2"/>
  <c r="B5" i="2"/>
  <c r="B4" i="2"/>
  <c r="B3" i="2"/>
  <c r="K54" i="18"/>
  <c r="K55" i="18"/>
  <c r="K56" i="18"/>
  <c r="K57" i="18"/>
  <c r="K58" i="18"/>
  <c r="K59" i="18"/>
  <c r="K60" i="18"/>
  <c r="K53" i="18"/>
  <c r="K51" i="18"/>
  <c r="K50" i="18"/>
  <c r="J27" i="2"/>
  <c r="P27" i="2" s="1"/>
  <c r="J28" i="2"/>
  <c r="P28" i="2" s="1"/>
  <c r="J29" i="2"/>
  <c r="P29" i="2" s="1"/>
  <c r="J30" i="2"/>
  <c r="P30" i="2" s="1"/>
  <c r="J31" i="2"/>
  <c r="P31" i="2" s="1"/>
  <c r="J32" i="2"/>
  <c r="P32" i="2" s="1"/>
  <c r="J33" i="2"/>
  <c r="P33" i="2" s="1"/>
  <c r="J34" i="2"/>
  <c r="P34" i="2" s="1"/>
  <c r="J35" i="2"/>
  <c r="P35" i="2" s="1"/>
  <c r="J36" i="2"/>
  <c r="P36" i="2" s="1"/>
  <c r="J37" i="2"/>
  <c r="P37" i="2" s="1"/>
  <c r="J38" i="2"/>
  <c r="P38" i="2" s="1"/>
  <c r="J39" i="2"/>
  <c r="P39" i="2" s="1"/>
  <c r="J40" i="2"/>
  <c r="P40" i="2" s="1"/>
  <c r="J41" i="2"/>
  <c r="P41" i="2" s="1"/>
  <c r="J42" i="2"/>
  <c r="P42" i="2" s="1"/>
  <c r="J43" i="2"/>
  <c r="P43" i="2" s="1"/>
  <c r="J44" i="2"/>
  <c r="P44" i="2" s="1"/>
  <c r="J45" i="2"/>
  <c r="P45" i="2" s="1"/>
  <c r="J46" i="2"/>
  <c r="P46" i="2" s="1"/>
  <c r="J47" i="2"/>
  <c r="P47" i="2" s="1"/>
  <c r="J48" i="2"/>
  <c r="P48" i="2" s="1"/>
  <c r="J49" i="2"/>
  <c r="P49" i="2" s="1"/>
  <c r="J50" i="2"/>
  <c r="P50" i="2" s="1"/>
  <c r="J51" i="2"/>
  <c r="P51" i="2" s="1"/>
  <c r="J52" i="2"/>
  <c r="P52" i="2" s="1"/>
  <c r="J53" i="2"/>
  <c r="P53" i="2" s="1"/>
  <c r="J54" i="2"/>
  <c r="P54" i="2" s="1"/>
  <c r="J55" i="2"/>
  <c r="P55" i="2" s="1"/>
  <c r="J56" i="2"/>
  <c r="P56" i="2" s="1"/>
  <c r="J57" i="2"/>
  <c r="P57" i="2" s="1"/>
  <c r="J58" i="2"/>
  <c r="P58" i="2" s="1"/>
  <c r="J59" i="2"/>
  <c r="P59" i="2" s="1"/>
  <c r="J60" i="2"/>
  <c r="P60" i="2" s="1"/>
  <c r="J61" i="2"/>
  <c r="P61" i="2" s="1"/>
  <c r="J62" i="2"/>
  <c r="P62" i="2" s="1"/>
  <c r="J63" i="2"/>
  <c r="P63" i="2" s="1"/>
  <c r="J64" i="2"/>
  <c r="P64" i="2" s="1"/>
  <c r="J65" i="2"/>
  <c r="P65" i="2" s="1"/>
  <c r="J66" i="2"/>
  <c r="P66" i="2" s="1"/>
  <c r="J67" i="2"/>
  <c r="P67" i="2" s="1"/>
  <c r="J68" i="2"/>
  <c r="P68" i="2" s="1"/>
  <c r="J69" i="2"/>
  <c r="P69" i="2" s="1"/>
  <c r="J70" i="2"/>
  <c r="P70" i="2" s="1"/>
  <c r="J71" i="2"/>
  <c r="P71" i="2" s="1"/>
  <c r="J72" i="2"/>
  <c r="P72" i="2" s="1"/>
  <c r="J73" i="2"/>
  <c r="P73" i="2" s="1"/>
  <c r="J74" i="2"/>
  <c r="P74" i="2" s="1"/>
  <c r="J75" i="2"/>
  <c r="P75" i="2" s="1"/>
  <c r="J76" i="2"/>
  <c r="P76" i="2" s="1"/>
  <c r="J77" i="2"/>
  <c r="P77" i="2" s="1"/>
  <c r="J78" i="2"/>
  <c r="P78" i="2" s="1"/>
  <c r="J79" i="2"/>
  <c r="P79" i="2" s="1"/>
  <c r="J80" i="2"/>
  <c r="P80" i="2" s="1"/>
  <c r="J81" i="2"/>
  <c r="P81" i="2" s="1"/>
  <c r="J82" i="2"/>
  <c r="P82" i="2" s="1"/>
  <c r="J83" i="2"/>
  <c r="P83" i="2" s="1"/>
  <c r="J84" i="2"/>
  <c r="P84" i="2" s="1"/>
  <c r="J85" i="2"/>
  <c r="P85" i="2" s="1"/>
  <c r="J86" i="2"/>
  <c r="P86" i="2" s="1"/>
  <c r="J87" i="2"/>
  <c r="P87" i="2" s="1"/>
  <c r="J88" i="2"/>
  <c r="P88" i="2" s="1"/>
  <c r="J89" i="2"/>
  <c r="P89" i="2" s="1"/>
  <c r="J90" i="2"/>
  <c r="P90" i="2" s="1"/>
  <c r="J91" i="2"/>
  <c r="P91" i="2" s="1"/>
  <c r="J92" i="2"/>
  <c r="P92" i="2" s="1"/>
  <c r="J93" i="2"/>
  <c r="P93" i="2" s="1"/>
  <c r="J94" i="2"/>
  <c r="P94" i="2" s="1"/>
  <c r="J95" i="2"/>
  <c r="P95" i="2" s="1"/>
  <c r="J96" i="2"/>
  <c r="P96" i="2" s="1"/>
  <c r="J97" i="2"/>
  <c r="P97" i="2" s="1"/>
  <c r="J98" i="2"/>
  <c r="P98" i="2" s="1"/>
  <c r="J99" i="2"/>
  <c r="P99" i="2" s="1"/>
  <c r="J100" i="2"/>
  <c r="P100" i="2" s="1"/>
  <c r="J101" i="2"/>
  <c r="P101" i="2" s="1"/>
  <c r="J102" i="2"/>
  <c r="P102" i="2" s="1"/>
  <c r="J103" i="2"/>
  <c r="P103" i="2" s="1"/>
  <c r="J104" i="2"/>
  <c r="P104" i="2" s="1"/>
  <c r="J105" i="2"/>
  <c r="P105" i="2" s="1"/>
  <c r="J106" i="2"/>
  <c r="P106" i="2" s="1"/>
  <c r="J107" i="2"/>
  <c r="P107" i="2" s="1"/>
  <c r="J108" i="2"/>
  <c r="P108" i="2" s="1"/>
  <c r="J109" i="2"/>
  <c r="P109" i="2" s="1"/>
  <c r="J110" i="2"/>
  <c r="P110" i="2" s="1"/>
  <c r="J111" i="2"/>
  <c r="P111" i="2" s="1"/>
  <c r="J112" i="2"/>
  <c r="P112" i="2" s="1"/>
  <c r="J113" i="2"/>
  <c r="P113" i="2" s="1"/>
  <c r="J114" i="2"/>
  <c r="P114" i="2" s="1"/>
  <c r="J115" i="2"/>
  <c r="P115" i="2" s="1"/>
  <c r="J116" i="2"/>
  <c r="P116" i="2" s="1"/>
  <c r="J117" i="2"/>
  <c r="P117" i="2" s="1"/>
  <c r="J118" i="2"/>
  <c r="P118" i="2" s="1"/>
  <c r="J119" i="2"/>
  <c r="P119" i="2" s="1"/>
  <c r="J120" i="2"/>
  <c r="P120" i="2" s="1"/>
  <c r="J121" i="2"/>
  <c r="P121" i="2" s="1"/>
  <c r="J122" i="2"/>
  <c r="P122" i="2" s="1"/>
  <c r="J123" i="2"/>
  <c r="P123" i="2" s="1"/>
  <c r="J124" i="2"/>
  <c r="P124" i="2" s="1"/>
  <c r="J125" i="2"/>
  <c r="P125" i="2" s="1"/>
  <c r="J126" i="2"/>
  <c r="P126" i="2" s="1"/>
  <c r="J127" i="2"/>
  <c r="P127" i="2" s="1"/>
  <c r="J128" i="2"/>
  <c r="P128" i="2" s="1"/>
  <c r="J129" i="2"/>
  <c r="P129" i="2" s="1"/>
  <c r="J130" i="2"/>
  <c r="P130" i="2" s="1"/>
  <c r="J131" i="2"/>
  <c r="P131" i="2" s="1"/>
  <c r="J132" i="2"/>
  <c r="P132" i="2" s="1"/>
  <c r="J133" i="2"/>
  <c r="P133" i="2" s="1"/>
  <c r="J134" i="2"/>
  <c r="P134" i="2" s="1"/>
  <c r="J135" i="2"/>
  <c r="P135" i="2" s="1"/>
  <c r="J136" i="2"/>
  <c r="P136" i="2" s="1"/>
  <c r="J137" i="2"/>
  <c r="P137" i="2" s="1"/>
  <c r="J138" i="2"/>
  <c r="P138" i="2" s="1"/>
  <c r="J139" i="2"/>
  <c r="P139" i="2" s="1"/>
  <c r="J140" i="2"/>
  <c r="P140" i="2" s="1"/>
  <c r="J141" i="2"/>
  <c r="P141" i="2" s="1"/>
  <c r="J142" i="2"/>
  <c r="P142" i="2" s="1"/>
  <c r="J143" i="2"/>
  <c r="P143" i="2" s="1"/>
  <c r="J144" i="2"/>
  <c r="P144" i="2" s="1"/>
  <c r="J145" i="2"/>
  <c r="P145" i="2" s="1"/>
  <c r="J146" i="2"/>
  <c r="P146" i="2" s="1"/>
  <c r="J147" i="2"/>
  <c r="P147" i="2" s="1"/>
  <c r="J148" i="2"/>
  <c r="P148" i="2" s="1"/>
  <c r="J149" i="2"/>
  <c r="P149" i="2" s="1"/>
  <c r="J150" i="2"/>
  <c r="P150" i="2" s="1"/>
  <c r="J151" i="2"/>
  <c r="P151" i="2" s="1"/>
  <c r="J152" i="2"/>
  <c r="P152" i="2" s="1"/>
  <c r="J153" i="2"/>
  <c r="P153" i="2" s="1"/>
  <c r="J154" i="2"/>
  <c r="P154" i="2" s="1"/>
  <c r="J155" i="2"/>
  <c r="P155" i="2" s="1"/>
  <c r="J156" i="2"/>
  <c r="P156" i="2" s="1"/>
  <c r="J157" i="2"/>
  <c r="P157" i="2" s="1"/>
  <c r="J158" i="2"/>
  <c r="P158" i="2" s="1"/>
  <c r="J159" i="2"/>
  <c r="P159" i="2" s="1"/>
  <c r="J160" i="2"/>
  <c r="P160" i="2" s="1"/>
  <c r="J161" i="2"/>
  <c r="P161" i="2" s="1"/>
  <c r="J162" i="2"/>
  <c r="P162" i="2" s="1"/>
  <c r="J163" i="2"/>
  <c r="P163" i="2" s="1"/>
  <c r="J164" i="2"/>
  <c r="P164" i="2" s="1"/>
  <c r="J165" i="2"/>
  <c r="P165" i="2" s="1"/>
  <c r="J166" i="2"/>
  <c r="P166" i="2" s="1"/>
  <c r="J167" i="2"/>
  <c r="P167" i="2" s="1"/>
  <c r="J168" i="2"/>
  <c r="P168" i="2" s="1"/>
  <c r="J169" i="2"/>
  <c r="P169" i="2" s="1"/>
  <c r="J170" i="2"/>
  <c r="P170" i="2" s="1"/>
  <c r="J171" i="2"/>
  <c r="P171" i="2" s="1"/>
  <c r="J172" i="2"/>
  <c r="P172" i="2" s="1"/>
  <c r="J173" i="2"/>
  <c r="P173" i="2" s="1"/>
  <c r="J174" i="2"/>
  <c r="P174" i="2" s="1"/>
  <c r="J175" i="2"/>
  <c r="P175" i="2" s="1"/>
  <c r="J176" i="2"/>
  <c r="P176" i="2" s="1"/>
  <c r="J177" i="2"/>
  <c r="P177" i="2" s="1"/>
  <c r="J178" i="2"/>
  <c r="P178" i="2" s="1"/>
  <c r="J179" i="2"/>
  <c r="P179" i="2" s="1"/>
  <c r="J180" i="2"/>
  <c r="P180" i="2" s="1"/>
  <c r="J181" i="2"/>
  <c r="P181" i="2" s="1"/>
  <c r="J182" i="2"/>
  <c r="P182" i="2" s="1"/>
  <c r="J183" i="2"/>
  <c r="P183" i="2" s="1"/>
  <c r="J184" i="2"/>
  <c r="P184" i="2" s="1"/>
  <c r="J185" i="2"/>
  <c r="P185" i="2" s="1"/>
  <c r="J186" i="2"/>
  <c r="P186" i="2" s="1"/>
  <c r="J187" i="2"/>
  <c r="P187" i="2" s="1"/>
  <c r="J188" i="2"/>
  <c r="P188" i="2" s="1"/>
  <c r="J189" i="2"/>
  <c r="P189" i="2" s="1"/>
  <c r="J190" i="2"/>
  <c r="P190" i="2" s="1"/>
  <c r="J191" i="2"/>
  <c r="P191" i="2" s="1"/>
  <c r="J192" i="2"/>
  <c r="P192" i="2" s="1"/>
  <c r="J193" i="2"/>
  <c r="P193" i="2" s="1"/>
  <c r="J194" i="2"/>
  <c r="P194" i="2" s="1"/>
  <c r="J195" i="2"/>
  <c r="P195" i="2" s="1"/>
  <c r="J196" i="2"/>
  <c r="P196" i="2" s="1"/>
  <c r="J197" i="2"/>
  <c r="P197" i="2" s="1"/>
  <c r="J198" i="2"/>
  <c r="P198" i="2" s="1"/>
  <c r="J199" i="2"/>
  <c r="P199" i="2" s="1"/>
  <c r="J200" i="2"/>
  <c r="P200" i="2" s="1"/>
  <c r="J201" i="2"/>
  <c r="P201" i="2" s="1"/>
  <c r="J202" i="2"/>
  <c r="P202" i="2" s="1"/>
  <c r="J203" i="2"/>
  <c r="P203" i="2" s="1"/>
  <c r="J204" i="2"/>
  <c r="P204" i="2" s="1"/>
  <c r="J205" i="2"/>
  <c r="P205" i="2" s="1"/>
  <c r="J206" i="2"/>
  <c r="P206" i="2" s="1"/>
  <c r="J207" i="2"/>
  <c r="P207" i="2" s="1"/>
  <c r="J208" i="2"/>
  <c r="P208" i="2" s="1"/>
  <c r="J209" i="2"/>
  <c r="P209" i="2" s="1"/>
  <c r="J210" i="2"/>
  <c r="P210" i="2" s="1"/>
  <c r="J211" i="2"/>
  <c r="P211" i="2" s="1"/>
  <c r="J212" i="2"/>
  <c r="P212" i="2" s="1"/>
  <c r="J213" i="2"/>
  <c r="P213" i="2" s="1"/>
  <c r="J214" i="2"/>
  <c r="P214" i="2" s="1"/>
  <c r="J215" i="2"/>
  <c r="P215" i="2" s="1"/>
  <c r="J216" i="2"/>
  <c r="P216" i="2" s="1"/>
  <c r="J217" i="2"/>
  <c r="P217" i="2" s="1"/>
  <c r="J218" i="2"/>
  <c r="P218" i="2" s="1"/>
  <c r="J219" i="2"/>
  <c r="P219" i="2" s="1"/>
  <c r="J220" i="2"/>
  <c r="P220" i="2" s="1"/>
  <c r="J221" i="2"/>
  <c r="P221" i="2" s="1"/>
  <c r="J222" i="2"/>
  <c r="P222" i="2" s="1"/>
  <c r="J223" i="2"/>
  <c r="P223" i="2" s="1"/>
  <c r="J224" i="2"/>
  <c r="P224" i="2" s="1"/>
  <c r="J225" i="2"/>
  <c r="P225" i="2" s="1"/>
  <c r="J226" i="2"/>
  <c r="P226" i="2" s="1"/>
  <c r="J227" i="2"/>
  <c r="P227" i="2" s="1"/>
  <c r="J228" i="2"/>
  <c r="P228" i="2" s="1"/>
  <c r="J229" i="2"/>
  <c r="P229" i="2" s="1"/>
  <c r="J230" i="2"/>
  <c r="P230" i="2" s="1"/>
  <c r="J231" i="2"/>
  <c r="P231" i="2" s="1"/>
  <c r="J232" i="2"/>
  <c r="P232" i="2" s="1"/>
  <c r="J233" i="2"/>
  <c r="P233" i="2" s="1"/>
  <c r="J234" i="2"/>
  <c r="P234" i="2" s="1"/>
  <c r="J235" i="2"/>
  <c r="P235" i="2" s="1"/>
  <c r="J236" i="2"/>
  <c r="P236" i="2" s="1"/>
  <c r="J237" i="2"/>
  <c r="P237" i="2" s="1"/>
  <c r="J238" i="2"/>
  <c r="P238" i="2" s="1"/>
  <c r="J239" i="2"/>
  <c r="P239" i="2" s="1"/>
  <c r="J240" i="2"/>
  <c r="P240" i="2" s="1"/>
  <c r="J241" i="2"/>
  <c r="P241" i="2" s="1"/>
  <c r="J242" i="2"/>
  <c r="P242" i="2" s="1"/>
  <c r="J243" i="2"/>
  <c r="P243" i="2" s="1"/>
  <c r="J244" i="2"/>
  <c r="P244" i="2" s="1"/>
  <c r="J245" i="2"/>
  <c r="P245" i="2" s="1"/>
  <c r="J246" i="2"/>
  <c r="P246" i="2" s="1"/>
  <c r="J247" i="2"/>
  <c r="P247" i="2" s="1"/>
  <c r="J248" i="2"/>
  <c r="P248" i="2" s="1"/>
  <c r="J249" i="2"/>
  <c r="P249" i="2" s="1"/>
  <c r="J250" i="2"/>
  <c r="P250" i="2" s="1"/>
  <c r="J251" i="2"/>
  <c r="P251" i="2" s="1"/>
  <c r="J252" i="2"/>
  <c r="P252" i="2" s="1"/>
  <c r="J253" i="2"/>
  <c r="P253" i="2" s="1"/>
  <c r="J254" i="2"/>
  <c r="P254" i="2" s="1"/>
  <c r="J255" i="2"/>
  <c r="P255" i="2" s="1"/>
  <c r="J256" i="2"/>
  <c r="P256" i="2" s="1"/>
  <c r="J257" i="2"/>
  <c r="P257" i="2" s="1"/>
  <c r="J258" i="2"/>
  <c r="P258" i="2" s="1"/>
  <c r="J259" i="2"/>
  <c r="P259" i="2" s="1"/>
  <c r="J260" i="2"/>
  <c r="P260" i="2" s="1"/>
  <c r="J261" i="2"/>
  <c r="P261" i="2" s="1"/>
  <c r="J262" i="2"/>
  <c r="P262" i="2" s="1"/>
  <c r="J263" i="2"/>
  <c r="P263" i="2" s="1"/>
  <c r="J264" i="2"/>
  <c r="P264" i="2" s="1"/>
  <c r="J265" i="2"/>
  <c r="P265" i="2" s="1"/>
  <c r="J266" i="2"/>
  <c r="P266" i="2" s="1"/>
  <c r="J267" i="2"/>
  <c r="P267" i="2" s="1"/>
  <c r="J268" i="2"/>
  <c r="P268" i="2" s="1"/>
  <c r="J269" i="2"/>
  <c r="P269" i="2" s="1"/>
  <c r="J270" i="2"/>
  <c r="P270" i="2" s="1"/>
  <c r="J271" i="2"/>
  <c r="P271" i="2" s="1"/>
  <c r="J272" i="2"/>
  <c r="P272" i="2" s="1"/>
  <c r="J273" i="2"/>
  <c r="P273" i="2" s="1"/>
  <c r="J274" i="2"/>
  <c r="P274" i="2" s="1"/>
  <c r="J275" i="2"/>
  <c r="P275" i="2" s="1"/>
  <c r="J276" i="2"/>
  <c r="P276" i="2" s="1"/>
  <c r="J277" i="2"/>
  <c r="P277" i="2" s="1"/>
  <c r="J278" i="2"/>
  <c r="P278" i="2" s="1"/>
  <c r="J279" i="2"/>
  <c r="P279" i="2" s="1"/>
  <c r="J280" i="2"/>
  <c r="P280" i="2" s="1"/>
  <c r="J281" i="2"/>
  <c r="P281" i="2" s="1"/>
  <c r="J282" i="2"/>
  <c r="P282" i="2" s="1"/>
  <c r="J283" i="2"/>
  <c r="P283" i="2" s="1"/>
  <c r="J284" i="2"/>
  <c r="P284" i="2" s="1"/>
  <c r="J285" i="2"/>
  <c r="P285" i="2" s="1"/>
  <c r="J286" i="2"/>
  <c r="P286" i="2" s="1"/>
  <c r="J287" i="2"/>
  <c r="P287" i="2" s="1"/>
  <c r="J288" i="2"/>
  <c r="P288" i="2" s="1"/>
  <c r="J289" i="2"/>
  <c r="P289" i="2" s="1"/>
  <c r="J290" i="2"/>
  <c r="P290" i="2" s="1"/>
  <c r="J291" i="2"/>
  <c r="P291" i="2" s="1"/>
  <c r="J292" i="2"/>
  <c r="P292" i="2" s="1"/>
  <c r="J293" i="2"/>
  <c r="P293" i="2" s="1"/>
  <c r="J294" i="2"/>
  <c r="P294" i="2" s="1"/>
  <c r="J295" i="2"/>
  <c r="P295" i="2" s="1"/>
  <c r="J296" i="2"/>
  <c r="P296" i="2" s="1"/>
  <c r="J297" i="2"/>
  <c r="P297" i="2" s="1"/>
  <c r="J298" i="2"/>
  <c r="P298" i="2" s="1"/>
  <c r="J299" i="2"/>
  <c r="P299" i="2" s="1"/>
  <c r="J300" i="2"/>
  <c r="P300" i="2" s="1"/>
  <c r="J301" i="2"/>
  <c r="P301" i="2" s="1"/>
  <c r="J302" i="2"/>
  <c r="P302" i="2" s="1"/>
  <c r="J303" i="2"/>
  <c r="P303" i="2" s="1"/>
  <c r="J304" i="2"/>
  <c r="P304" i="2" s="1"/>
  <c r="J305" i="2"/>
  <c r="P305" i="2" s="1"/>
  <c r="J306" i="2"/>
  <c r="P306" i="2" s="1"/>
  <c r="J307" i="2"/>
  <c r="P307" i="2" s="1"/>
  <c r="J308" i="2"/>
  <c r="P308" i="2" s="1"/>
  <c r="J309" i="2"/>
  <c r="P309" i="2" s="1"/>
  <c r="J310" i="2"/>
  <c r="P310" i="2" s="1"/>
  <c r="J311" i="2"/>
  <c r="P311" i="2" s="1"/>
  <c r="J312" i="2"/>
  <c r="P312" i="2" s="1"/>
  <c r="J313" i="2"/>
  <c r="P313" i="2" s="1"/>
  <c r="J314" i="2"/>
  <c r="P314" i="2" s="1"/>
  <c r="J315" i="2"/>
  <c r="P315" i="2" s="1"/>
  <c r="J316" i="2"/>
  <c r="P316" i="2" s="1"/>
  <c r="J317" i="2"/>
  <c r="P317" i="2" s="1"/>
  <c r="J318" i="2"/>
  <c r="P318" i="2" s="1"/>
  <c r="J319" i="2"/>
  <c r="P319" i="2" s="1"/>
  <c r="J320" i="2"/>
  <c r="P320" i="2" s="1"/>
  <c r="J321" i="2"/>
  <c r="P321" i="2" s="1"/>
  <c r="J322" i="2"/>
  <c r="P322" i="2" s="1"/>
  <c r="J323" i="2"/>
  <c r="P323" i="2" s="1"/>
  <c r="J324" i="2"/>
  <c r="P324" i="2" s="1"/>
  <c r="J325" i="2"/>
  <c r="P325" i="2" s="1"/>
  <c r="J326" i="2"/>
  <c r="P326" i="2" s="1"/>
  <c r="J327" i="2"/>
  <c r="P327" i="2" s="1"/>
  <c r="J328" i="2"/>
  <c r="P328" i="2" s="1"/>
  <c r="J329" i="2"/>
  <c r="P329" i="2" s="1"/>
  <c r="J330" i="2"/>
  <c r="P330" i="2" s="1"/>
  <c r="J331" i="2"/>
  <c r="P331" i="2" s="1"/>
  <c r="J332" i="2"/>
  <c r="P332" i="2" s="1"/>
  <c r="J333" i="2"/>
  <c r="P333" i="2" s="1"/>
  <c r="J334" i="2"/>
  <c r="P334" i="2" s="1"/>
  <c r="J335" i="2"/>
  <c r="P335" i="2" s="1"/>
  <c r="J336" i="2"/>
  <c r="P336" i="2" s="1"/>
  <c r="J337" i="2"/>
  <c r="P337" i="2" s="1"/>
  <c r="J338" i="2"/>
  <c r="P338" i="2" s="1"/>
  <c r="J339" i="2"/>
  <c r="P339" i="2" s="1"/>
  <c r="J340" i="2"/>
  <c r="P340" i="2" s="1"/>
  <c r="J341" i="2"/>
  <c r="P341" i="2" s="1"/>
  <c r="J342" i="2"/>
  <c r="P342" i="2" s="1"/>
  <c r="J343" i="2"/>
  <c r="P343" i="2" s="1"/>
  <c r="J344" i="2"/>
  <c r="P344" i="2" s="1"/>
  <c r="J345" i="2"/>
  <c r="P345" i="2" s="1"/>
  <c r="J346" i="2"/>
  <c r="P346" i="2" s="1"/>
  <c r="J347" i="2"/>
  <c r="P347" i="2" s="1"/>
  <c r="J348" i="2"/>
  <c r="P348" i="2" s="1"/>
  <c r="J349" i="2"/>
  <c r="P349" i="2" s="1"/>
  <c r="M1551" i="2" l="1"/>
  <c r="L1551" i="2" s="1"/>
  <c r="M1687" i="2"/>
  <c r="L1687" i="2" s="1"/>
  <c r="M1596" i="2"/>
  <c r="L1596" i="2" s="1"/>
  <c r="M1636" i="2"/>
  <c r="L1636" i="2" s="1"/>
  <c r="M1676" i="2"/>
  <c r="L1676" i="2" s="1"/>
  <c r="M1645" i="2"/>
  <c r="L1645" i="2" s="1"/>
  <c r="M1685" i="2"/>
  <c r="L1685" i="2" s="1"/>
  <c r="M1548" i="2"/>
  <c r="L1548" i="2" s="1"/>
  <c r="M1557" i="2"/>
  <c r="L1557" i="2" s="1"/>
  <c r="M1597" i="2"/>
  <c r="L1597" i="2" s="1"/>
  <c r="M1637" i="2"/>
  <c r="L1637" i="2" s="1"/>
  <c r="M1677" i="2"/>
  <c r="L1677" i="2" s="1"/>
  <c r="M1554" i="2"/>
  <c r="L1554" i="2" s="1"/>
  <c r="M1562" i="2"/>
  <c r="L1562" i="2" s="1"/>
  <c r="M1594" i="2"/>
  <c r="L1594" i="2" s="1"/>
  <c r="M1602" i="2"/>
  <c r="L1602" i="2" s="1"/>
  <c r="M1634" i="2"/>
  <c r="L1634" i="2" s="1"/>
  <c r="M1642" i="2"/>
  <c r="L1642" i="2" s="1"/>
  <c r="M1682" i="2"/>
  <c r="L1682" i="2" s="1"/>
  <c r="M1690" i="2"/>
  <c r="L1690" i="2" s="1"/>
  <c r="M1555" i="2"/>
  <c r="L1555" i="2" s="1"/>
  <c r="M1587" i="2"/>
  <c r="L1587" i="2" s="1"/>
  <c r="M1651" i="2"/>
  <c r="L1651" i="2" s="1"/>
  <c r="M1683" i="2"/>
  <c r="L1683" i="2" s="1"/>
  <c r="M1715" i="2"/>
  <c r="L1715" i="2" s="1"/>
  <c r="M1549" i="2"/>
  <c r="L1549" i="2" s="1"/>
  <c r="M1629" i="2"/>
  <c r="L1629" i="2" s="1"/>
  <c r="M1566" i="2"/>
  <c r="L1566" i="2" s="1"/>
  <c r="M1694" i="2"/>
  <c r="L1694" i="2" s="1"/>
  <c r="M1559" i="2"/>
  <c r="L1559" i="2" s="1"/>
  <c r="M1591" i="2"/>
  <c r="L1591" i="2" s="1"/>
  <c r="M1599" i="2"/>
  <c r="L1599" i="2" s="1"/>
  <c r="M1639" i="2"/>
  <c r="L1639" i="2" s="1"/>
  <c r="M1679" i="2"/>
  <c r="L1679" i="2" s="1"/>
  <c r="M1552" i="2"/>
  <c r="L1552" i="2" s="1"/>
  <c r="M1560" i="2"/>
  <c r="L1560" i="2" s="1"/>
  <c r="M1608" i="2"/>
  <c r="L1608" i="2" s="1"/>
  <c r="M1640" i="2"/>
  <c r="L1640" i="2" s="1"/>
  <c r="M1672" i="2"/>
  <c r="L1672" i="2" s="1"/>
  <c r="M1680" i="2"/>
  <c r="L1680" i="2" s="1"/>
  <c r="M1688" i="2"/>
  <c r="L1688" i="2" s="1"/>
  <c r="M1593" i="2"/>
  <c r="L1593" i="2" s="1"/>
  <c r="M1601" i="2"/>
  <c r="L1601" i="2" s="1"/>
  <c r="M1633" i="2"/>
  <c r="L1633" i="2" s="1"/>
  <c r="M1604" i="2"/>
  <c r="L1604" i="2" s="1"/>
  <c r="M1644" i="2"/>
  <c r="L1644" i="2" s="1"/>
  <c r="M645" i="2"/>
  <c r="L645" i="2" s="1"/>
  <c r="M653" i="2"/>
  <c r="L653" i="2" s="1"/>
  <c r="M661" i="2"/>
  <c r="L661" i="2" s="1"/>
  <c r="M669" i="2"/>
  <c r="L669" i="2" s="1"/>
  <c r="M677" i="2"/>
  <c r="L677" i="2" s="1"/>
  <c r="M685" i="2"/>
  <c r="L685" i="2" s="1"/>
  <c r="M693" i="2"/>
  <c r="L693" i="2" s="1"/>
  <c r="M701" i="2"/>
  <c r="L701" i="2" s="1"/>
  <c r="M709" i="2"/>
  <c r="L709" i="2" s="1"/>
  <c r="M717" i="2"/>
  <c r="L717" i="2" s="1"/>
  <c r="M725" i="2"/>
  <c r="L725" i="2" s="1"/>
  <c r="M213" i="2"/>
  <c r="L213" i="2" s="1"/>
  <c r="M648" i="2"/>
  <c r="L648" i="2" s="1"/>
  <c r="M656" i="2"/>
  <c r="L656" i="2" s="1"/>
  <c r="M664" i="2"/>
  <c r="L664" i="2" s="1"/>
  <c r="M672" i="2"/>
  <c r="L672" i="2" s="1"/>
  <c r="M680" i="2"/>
  <c r="L680" i="2" s="1"/>
  <c r="M688" i="2"/>
  <c r="L688" i="2" s="1"/>
  <c r="M696" i="2"/>
  <c r="L696" i="2" s="1"/>
  <c r="M704" i="2"/>
  <c r="L704" i="2" s="1"/>
  <c r="M712" i="2"/>
  <c r="L712" i="2" s="1"/>
  <c r="M720" i="2"/>
  <c r="L720" i="2" s="1"/>
  <c r="M728" i="2"/>
  <c r="L728" i="2" s="1"/>
  <c r="M643" i="2"/>
  <c r="L643" i="2" s="1"/>
  <c r="M667" i="2"/>
  <c r="L667" i="2" s="1"/>
  <c r="M675" i="2"/>
  <c r="L675" i="2" s="1"/>
  <c r="M683" i="2"/>
  <c r="L683" i="2" s="1"/>
  <c r="M691" i="2"/>
  <c r="L691" i="2" s="1"/>
  <c r="M349" i="2"/>
  <c r="L349" i="2" s="1"/>
  <c r="M646" i="2"/>
  <c r="L646" i="2" s="1"/>
  <c r="M654" i="2"/>
  <c r="L654" i="2" s="1"/>
  <c r="M662" i="2"/>
  <c r="L662" i="2" s="1"/>
  <c r="M670" i="2"/>
  <c r="L670" i="2" s="1"/>
  <c r="M678" i="2"/>
  <c r="L678" i="2" s="1"/>
  <c r="M686" i="2"/>
  <c r="L686" i="2" s="1"/>
  <c r="M694" i="2"/>
  <c r="L694" i="2" s="1"/>
  <c r="M702" i="2"/>
  <c r="L702" i="2" s="1"/>
  <c r="M710" i="2"/>
  <c r="L710" i="2" s="1"/>
  <c r="M718" i="2"/>
  <c r="L718" i="2" s="1"/>
  <c r="M644" i="2"/>
  <c r="L644" i="2" s="1"/>
  <c r="M652" i="2"/>
  <c r="L652" i="2" s="1"/>
  <c r="M660" i="2"/>
  <c r="L660" i="2" s="1"/>
  <c r="M668" i="2"/>
  <c r="L668" i="2" s="1"/>
  <c r="M676" i="2"/>
  <c r="L676" i="2" s="1"/>
  <c r="M684" i="2"/>
  <c r="L684" i="2" s="1"/>
  <c r="M692" i="2"/>
  <c r="L692" i="2" s="1"/>
  <c r="M647" i="2"/>
  <c r="L647" i="2" s="1"/>
  <c r="M655" i="2"/>
  <c r="L655" i="2" s="1"/>
  <c r="M663" i="2"/>
  <c r="L663" i="2" s="1"/>
  <c r="M649" i="2"/>
  <c r="L649" i="2" s="1"/>
  <c r="M665" i="2"/>
  <c r="L665" i="2" s="1"/>
  <c r="M679" i="2"/>
  <c r="L679" i="2" s="1"/>
  <c r="M697" i="2"/>
  <c r="L697" i="2" s="1"/>
  <c r="M715" i="2"/>
  <c r="L715" i="2" s="1"/>
  <c r="M722" i="2"/>
  <c r="L722" i="2" s="1"/>
  <c r="M734" i="2"/>
  <c r="L734" i="2" s="1"/>
  <c r="M742" i="2"/>
  <c r="L742" i="2" s="1"/>
  <c r="M750" i="2"/>
  <c r="L750" i="2" s="1"/>
  <c r="M758" i="2"/>
  <c r="L758" i="2" s="1"/>
  <c r="M766" i="2"/>
  <c r="L766" i="2" s="1"/>
  <c r="M782" i="2"/>
  <c r="L782" i="2" s="1"/>
  <c r="M790" i="2"/>
  <c r="L790" i="2" s="1"/>
  <c r="M798" i="2"/>
  <c r="L798" i="2" s="1"/>
  <c r="M806" i="2"/>
  <c r="L806" i="2" s="1"/>
  <c r="M814" i="2"/>
  <c r="L814" i="2" s="1"/>
  <c r="M822" i="2"/>
  <c r="L822" i="2" s="1"/>
  <c r="M879" i="2"/>
  <c r="L879" i="2" s="1"/>
  <c r="M895" i="2"/>
  <c r="L895" i="2" s="1"/>
  <c r="M911" i="2"/>
  <c r="L911" i="2" s="1"/>
  <c r="M689" i="2"/>
  <c r="L689" i="2" s="1"/>
  <c r="M708" i="2"/>
  <c r="L708" i="2" s="1"/>
  <c r="M719" i="2"/>
  <c r="L719" i="2" s="1"/>
  <c r="M726" i="2"/>
  <c r="L726" i="2" s="1"/>
  <c r="M729" i="2"/>
  <c r="L729" i="2" s="1"/>
  <c r="M737" i="2"/>
  <c r="L737" i="2" s="1"/>
  <c r="M745" i="2"/>
  <c r="L745" i="2" s="1"/>
  <c r="M753" i="2"/>
  <c r="L753" i="2" s="1"/>
  <c r="M761" i="2"/>
  <c r="L761" i="2" s="1"/>
  <c r="M769" i="2"/>
  <c r="L769" i="2" s="1"/>
  <c r="M777" i="2"/>
  <c r="L777" i="2" s="1"/>
  <c r="M785" i="2"/>
  <c r="L785" i="2" s="1"/>
  <c r="M801" i="2"/>
  <c r="L801" i="2" s="1"/>
  <c r="M809" i="2"/>
  <c r="L809" i="2" s="1"/>
  <c r="M817" i="2"/>
  <c r="L817" i="2" s="1"/>
  <c r="M825" i="2"/>
  <c r="L825" i="2" s="1"/>
  <c r="M833" i="2"/>
  <c r="L833" i="2" s="1"/>
  <c r="M874" i="2"/>
  <c r="L874" i="2" s="1"/>
  <c r="M882" i="2"/>
  <c r="L882" i="2" s="1"/>
  <c r="M890" i="2"/>
  <c r="L890" i="2" s="1"/>
  <c r="M906" i="2"/>
  <c r="L906" i="2" s="1"/>
  <c r="M933" i="2"/>
  <c r="L933" i="2" s="1"/>
  <c r="M941" i="2"/>
  <c r="L941" i="2" s="1"/>
  <c r="M949" i="2"/>
  <c r="L949" i="2" s="1"/>
  <c r="M650" i="2"/>
  <c r="L650" i="2" s="1"/>
  <c r="M666" i="2"/>
  <c r="L666" i="2" s="1"/>
  <c r="M671" i="2"/>
  <c r="L671" i="2" s="1"/>
  <c r="M698" i="2"/>
  <c r="L698" i="2" s="1"/>
  <c r="M705" i="2"/>
  <c r="L705" i="2" s="1"/>
  <c r="M723" i="2"/>
  <c r="L723" i="2" s="1"/>
  <c r="M732" i="2"/>
  <c r="L732" i="2" s="1"/>
  <c r="M740" i="2"/>
  <c r="L740" i="2" s="1"/>
  <c r="M748" i="2"/>
  <c r="L748" i="2" s="1"/>
  <c r="M756" i="2"/>
  <c r="L756" i="2" s="1"/>
  <c r="M764" i="2"/>
  <c r="L764" i="2" s="1"/>
  <c r="M772" i="2"/>
  <c r="L772" i="2" s="1"/>
  <c r="M780" i="2"/>
  <c r="L780" i="2" s="1"/>
  <c r="M788" i="2"/>
  <c r="L788" i="2" s="1"/>
  <c r="M796" i="2"/>
  <c r="L796" i="2" s="1"/>
  <c r="M804" i="2"/>
  <c r="L804" i="2" s="1"/>
  <c r="M812" i="2"/>
  <c r="L812" i="2" s="1"/>
  <c r="M820" i="2"/>
  <c r="L820" i="2" s="1"/>
  <c r="M828" i="2"/>
  <c r="L828" i="2" s="1"/>
  <c r="M836" i="2"/>
  <c r="L836" i="2" s="1"/>
  <c r="M877" i="2"/>
  <c r="L877" i="2" s="1"/>
  <c r="M885" i="2"/>
  <c r="L885" i="2" s="1"/>
  <c r="M893" i="2"/>
  <c r="L893" i="2" s="1"/>
  <c r="M909" i="2"/>
  <c r="L909" i="2" s="1"/>
  <c r="M681" i="2"/>
  <c r="L681" i="2" s="1"/>
  <c r="M690" i="2"/>
  <c r="L690" i="2" s="1"/>
  <c r="M716" i="2"/>
  <c r="L716" i="2" s="1"/>
  <c r="M735" i="2"/>
  <c r="L735" i="2" s="1"/>
  <c r="M751" i="2"/>
  <c r="L751" i="2" s="1"/>
  <c r="M759" i="2"/>
  <c r="L759" i="2" s="1"/>
  <c r="M767" i="2"/>
  <c r="L767" i="2" s="1"/>
  <c r="M783" i="2"/>
  <c r="L783" i="2" s="1"/>
  <c r="M791" i="2"/>
  <c r="L791" i="2" s="1"/>
  <c r="M799" i="2"/>
  <c r="L799" i="2" s="1"/>
  <c r="M807" i="2"/>
  <c r="L807" i="2" s="1"/>
  <c r="M815" i="2"/>
  <c r="L815" i="2" s="1"/>
  <c r="M823" i="2"/>
  <c r="L823" i="2" s="1"/>
  <c r="M880" i="2"/>
  <c r="L880" i="2" s="1"/>
  <c r="M896" i="2"/>
  <c r="L896" i="2" s="1"/>
  <c r="M912" i="2"/>
  <c r="L912" i="2" s="1"/>
  <c r="M920" i="2"/>
  <c r="L920" i="2" s="1"/>
  <c r="M931" i="2"/>
  <c r="L931" i="2" s="1"/>
  <c r="M947" i="2"/>
  <c r="L947" i="2" s="1"/>
  <c r="M695" i="2"/>
  <c r="L695" i="2" s="1"/>
  <c r="M706" i="2"/>
  <c r="L706" i="2" s="1"/>
  <c r="M713" i="2"/>
  <c r="L713" i="2" s="1"/>
  <c r="M727" i="2"/>
  <c r="L727" i="2" s="1"/>
  <c r="M730" i="2"/>
  <c r="L730" i="2" s="1"/>
  <c r="M738" i="2"/>
  <c r="L738" i="2" s="1"/>
  <c r="M746" i="2"/>
  <c r="L746" i="2" s="1"/>
  <c r="M762" i="2"/>
  <c r="L762" i="2" s="1"/>
  <c r="M770" i="2"/>
  <c r="L770" i="2" s="1"/>
  <c r="M778" i="2"/>
  <c r="L778" i="2" s="1"/>
  <c r="M786" i="2"/>
  <c r="L786" i="2" s="1"/>
  <c r="M802" i="2"/>
  <c r="L802" i="2" s="1"/>
  <c r="M810" i="2"/>
  <c r="L810" i="2" s="1"/>
  <c r="M818" i="2"/>
  <c r="L818" i="2" s="1"/>
  <c r="M826" i="2"/>
  <c r="L826" i="2" s="1"/>
  <c r="M834" i="2"/>
  <c r="L834" i="2" s="1"/>
  <c r="M875" i="2"/>
  <c r="L875" i="2" s="1"/>
  <c r="M883" i="2"/>
  <c r="L883" i="2" s="1"/>
  <c r="M891" i="2"/>
  <c r="L891" i="2" s="1"/>
  <c r="M642" i="2"/>
  <c r="L642" i="2" s="1"/>
  <c r="M658" i="2"/>
  <c r="L658" i="2" s="1"/>
  <c r="M687" i="2"/>
  <c r="L687" i="2" s="1"/>
  <c r="M707" i="2"/>
  <c r="L707" i="2" s="1"/>
  <c r="M714" i="2"/>
  <c r="L714" i="2" s="1"/>
  <c r="M721" i="2"/>
  <c r="L721" i="2" s="1"/>
  <c r="M736" i="2"/>
  <c r="L736" i="2" s="1"/>
  <c r="M752" i="2"/>
  <c r="L752" i="2" s="1"/>
  <c r="M760" i="2"/>
  <c r="L760" i="2" s="1"/>
  <c r="M776" i="2"/>
  <c r="L776" i="2" s="1"/>
  <c r="M784" i="2"/>
  <c r="L784" i="2" s="1"/>
  <c r="M800" i="2"/>
  <c r="L800" i="2" s="1"/>
  <c r="M808" i="2"/>
  <c r="L808" i="2" s="1"/>
  <c r="M816" i="2"/>
  <c r="L816" i="2" s="1"/>
  <c r="M824" i="2"/>
  <c r="L824" i="2" s="1"/>
  <c r="M832" i="2"/>
  <c r="L832" i="2" s="1"/>
  <c r="M881" i="2"/>
  <c r="L881" i="2" s="1"/>
  <c r="M897" i="2"/>
  <c r="L897" i="2" s="1"/>
  <c r="M905" i="2"/>
  <c r="L905" i="2" s="1"/>
  <c r="M913" i="2"/>
  <c r="L913" i="2" s="1"/>
  <c r="M932" i="2"/>
  <c r="L932" i="2" s="1"/>
  <c r="M940" i="2"/>
  <c r="L940" i="2" s="1"/>
  <c r="M948" i="2"/>
  <c r="L948" i="2" s="1"/>
  <c r="M674" i="2"/>
  <c r="L674" i="2" s="1"/>
  <c r="M700" i="2"/>
  <c r="L700" i="2" s="1"/>
  <c r="M711" i="2"/>
  <c r="L711" i="2" s="1"/>
  <c r="M731" i="2"/>
  <c r="L731" i="2" s="1"/>
  <c r="M739" i="2"/>
  <c r="L739" i="2" s="1"/>
  <c r="M747" i="2"/>
  <c r="L747" i="2" s="1"/>
  <c r="M763" i="2"/>
  <c r="L763" i="2" s="1"/>
  <c r="M771" i="2"/>
  <c r="L771" i="2" s="1"/>
  <c r="M779" i="2"/>
  <c r="L779" i="2" s="1"/>
  <c r="M787" i="2"/>
  <c r="L787" i="2" s="1"/>
  <c r="M803" i="2"/>
  <c r="L803" i="2" s="1"/>
  <c r="M811" i="2"/>
  <c r="L811" i="2" s="1"/>
  <c r="M819" i="2"/>
  <c r="L819" i="2" s="1"/>
  <c r="M827" i="2"/>
  <c r="L827" i="2" s="1"/>
  <c r="M835" i="2"/>
  <c r="L835" i="2" s="1"/>
  <c r="M876" i="2"/>
  <c r="L876" i="2" s="1"/>
  <c r="M884" i="2"/>
  <c r="L884" i="2" s="1"/>
  <c r="M892" i="2"/>
  <c r="L892" i="2" s="1"/>
  <c r="M900" i="2"/>
  <c r="L900" i="2" s="1"/>
  <c r="M908" i="2"/>
  <c r="L908" i="2" s="1"/>
  <c r="M916" i="2"/>
  <c r="L916" i="2" s="1"/>
  <c r="M935" i="2"/>
  <c r="L935" i="2" s="1"/>
  <c r="M943" i="2"/>
  <c r="L943" i="2" s="1"/>
  <c r="M951" i="2"/>
  <c r="L951" i="2" s="1"/>
  <c r="M894" i="2"/>
  <c r="L894" i="2" s="1"/>
  <c r="M937" i="2"/>
  <c r="L937" i="2" s="1"/>
  <c r="M958" i="2"/>
  <c r="L958" i="2" s="1"/>
  <c r="M966" i="2"/>
  <c r="L966" i="2" s="1"/>
  <c r="M974" i="2"/>
  <c r="L974" i="2" s="1"/>
  <c r="M990" i="2"/>
  <c r="L990" i="2" s="1"/>
  <c r="M998" i="2"/>
  <c r="L998" i="2" s="1"/>
  <c r="M1006" i="2"/>
  <c r="L1006" i="2" s="1"/>
  <c r="M1014" i="2"/>
  <c r="L1014" i="2" s="1"/>
  <c r="M1022" i="2"/>
  <c r="L1022" i="2" s="1"/>
  <c r="M1030" i="2"/>
  <c r="L1030" i="2" s="1"/>
  <c r="M1038" i="2"/>
  <c r="L1038" i="2" s="1"/>
  <c r="M1046" i="2"/>
  <c r="L1046" i="2" s="1"/>
  <c r="M1054" i="2"/>
  <c r="L1054" i="2" s="1"/>
  <c r="M1062" i="2"/>
  <c r="L1062" i="2" s="1"/>
  <c r="M682" i="2"/>
  <c r="L682" i="2" s="1"/>
  <c r="M703" i="2"/>
  <c r="L703" i="2" s="1"/>
  <c r="M724" i="2"/>
  <c r="L724" i="2" s="1"/>
  <c r="M749" i="2"/>
  <c r="L749" i="2" s="1"/>
  <c r="M781" i="2"/>
  <c r="L781" i="2" s="1"/>
  <c r="M813" i="2"/>
  <c r="L813" i="2" s="1"/>
  <c r="M953" i="2"/>
  <c r="L953" i="2" s="1"/>
  <c r="M961" i="2"/>
  <c r="L961" i="2" s="1"/>
  <c r="M985" i="2"/>
  <c r="L985" i="2" s="1"/>
  <c r="M993" i="2"/>
  <c r="L993" i="2" s="1"/>
  <c r="M1001" i="2"/>
  <c r="L1001" i="2" s="1"/>
  <c r="M1009" i="2"/>
  <c r="L1009" i="2" s="1"/>
  <c r="M1017" i="2"/>
  <c r="L1017" i="2" s="1"/>
  <c r="M1025" i="2"/>
  <c r="L1025" i="2" s="1"/>
  <c r="M1033" i="2"/>
  <c r="L1033" i="2" s="1"/>
  <c r="M1041" i="2"/>
  <c r="L1041" i="2" s="1"/>
  <c r="M1049" i="2"/>
  <c r="L1049" i="2" s="1"/>
  <c r="M934" i="2"/>
  <c r="L934" i="2" s="1"/>
  <c r="M950" i="2"/>
  <c r="L950" i="2" s="1"/>
  <c r="M964" i="2"/>
  <c r="L964" i="2" s="1"/>
  <c r="M972" i="2"/>
  <c r="L972" i="2" s="1"/>
  <c r="M980" i="2"/>
  <c r="L980" i="2" s="1"/>
  <c r="M988" i="2"/>
  <c r="L988" i="2" s="1"/>
  <c r="M996" i="2"/>
  <c r="L996" i="2" s="1"/>
  <c r="M1004" i="2"/>
  <c r="L1004" i="2" s="1"/>
  <c r="M1012" i="2"/>
  <c r="L1012" i="2" s="1"/>
  <c r="M1020" i="2"/>
  <c r="L1020" i="2" s="1"/>
  <c r="M1028" i="2"/>
  <c r="L1028" i="2" s="1"/>
  <c r="M1060" i="2"/>
  <c r="L1060" i="2" s="1"/>
  <c r="M757" i="2"/>
  <c r="L757" i="2" s="1"/>
  <c r="M789" i="2"/>
  <c r="L789" i="2" s="1"/>
  <c r="M821" i="2"/>
  <c r="L821" i="2" s="1"/>
  <c r="M959" i="2"/>
  <c r="L959" i="2" s="1"/>
  <c r="M967" i="2"/>
  <c r="L967" i="2" s="1"/>
  <c r="M975" i="2"/>
  <c r="L975" i="2" s="1"/>
  <c r="M983" i="2"/>
  <c r="L983" i="2" s="1"/>
  <c r="M991" i="2"/>
  <c r="L991" i="2" s="1"/>
  <c r="M999" i="2"/>
  <c r="L999" i="2" s="1"/>
  <c r="M1007" i="2"/>
  <c r="L1007" i="2" s="1"/>
  <c r="M1015" i="2"/>
  <c r="L1015" i="2" s="1"/>
  <c r="M1023" i="2"/>
  <c r="L1023" i="2" s="1"/>
  <c r="M1031" i="2"/>
  <c r="L1031" i="2" s="1"/>
  <c r="M1039" i="2"/>
  <c r="L1039" i="2" s="1"/>
  <c r="M1047" i="2"/>
  <c r="L1047" i="2" s="1"/>
  <c r="M1055" i="2"/>
  <c r="L1055" i="2" s="1"/>
  <c r="M910" i="2"/>
  <c r="L910" i="2" s="1"/>
  <c r="M954" i="2"/>
  <c r="L954" i="2" s="1"/>
  <c r="M962" i="2"/>
  <c r="L962" i="2" s="1"/>
  <c r="M970" i="2"/>
  <c r="L970" i="2" s="1"/>
  <c r="M978" i="2"/>
  <c r="L978" i="2" s="1"/>
  <c r="M986" i="2"/>
  <c r="L986" i="2" s="1"/>
  <c r="M994" i="2"/>
  <c r="L994" i="2" s="1"/>
  <c r="M1002" i="2"/>
  <c r="L1002" i="2" s="1"/>
  <c r="M1010" i="2"/>
  <c r="L1010" i="2" s="1"/>
  <c r="M1026" i="2"/>
  <c r="L1026" i="2" s="1"/>
  <c r="M1034" i="2"/>
  <c r="L1034" i="2" s="1"/>
  <c r="M1050" i="2"/>
  <c r="L1050" i="2" s="1"/>
  <c r="M733" i="2"/>
  <c r="L733" i="2" s="1"/>
  <c r="M765" i="2"/>
  <c r="L765" i="2" s="1"/>
  <c r="M829" i="2"/>
  <c r="L829" i="2" s="1"/>
  <c r="M957" i="2"/>
  <c r="L957" i="2" s="1"/>
  <c r="M965" i="2"/>
  <c r="L965" i="2" s="1"/>
  <c r="M973" i="2"/>
  <c r="L973" i="2" s="1"/>
  <c r="M989" i="2"/>
  <c r="L989" i="2" s="1"/>
  <c r="M997" i="2"/>
  <c r="L997" i="2" s="1"/>
  <c r="M1005" i="2"/>
  <c r="L1005" i="2" s="1"/>
  <c r="M1013" i="2"/>
  <c r="L1013" i="2" s="1"/>
  <c r="M1021" i="2"/>
  <c r="L1021" i="2" s="1"/>
  <c r="M1029" i="2"/>
  <c r="L1029" i="2" s="1"/>
  <c r="M1061" i="2"/>
  <c r="L1061" i="2" s="1"/>
  <c r="M936" i="2"/>
  <c r="L936" i="2" s="1"/>
  <c r="M944" i="2"/>
  <c r="L944" i="2" s="1"/>
  <c r="M976" i="2"/>
  <c r="L976" i="2" s="1"/>
  <c r="M984" i="2"/>
  <c r="L984" i="2" s="1"/>
  <c r="M992" i="2"/>
  <c r="L992" i="2" s="1"/>
  <c r="M1000" i="2"/>
  <c r="L1000" i="2" s="1"/>
  <c r="M1008" i="2"/>
  <c r="L1008" i="2" s="1"/>
  <c r="M1016" i="2"/>
  <c r="L1016" i="2" s="1"/>
  <c r="M1032" i="2"/>
  <c r="L1032" i="2" s="1"/>
  <c r="M1040" i="2"/>
  <c r="L1040" i="2" s="1"/>
  <c r="M1048" i="2"/>
  <c r="L1048" i="2" s="1"/>
  <c r="M1056" i="2"/>
  <c r="L1056" i="2" s="1"/>
  <c r="M673" i="2"/>
  <c r="L673" i="2" s="1"/>
  <c r="M773" i="2"/>
  <c r="L773" i="2" s="1"/>
  <c r="M928" i="2"/>
  <c r="L928" i="2" s="1"/>
  <c r="M971" i="2"/>
  <c r="L971" i="2" s="1"/>
  <c r="M1003" i="2"/>
  <c r="L1003" i="2" s="1"/>
  <c r="M1035" i="2"/>
  <c r="L1035" i="2" s="1"/>
  <c r="M805" i="2"/>
  <c r="L805" i="2" s="1"/>
  <c r="M979" i="2"/>
  <c r="L979" i="2" s="1"/>
  <c r="M1011" i="2"/>
  <c r="L1011" i="2" s="1"/>
  <c r="M1043" i="2"/>
  <c r="L1043" i="2" s="1"/>
  <c r="M741" i="2"/>
  <c r="L741" i="2" s="1"/>
  <c r="M963" i="2"/>
  <c r="L963" i="2" s="1"/>
  <c r="M995" i="2"/>
  <c r="L995" i="2" s="1"/>
  <c r="M1059" i="2"/>
  <c r="L1059" i="2" s="1"/>
  <c r="M1051" i="2"/>
  <c r="L1051" i="2" s="1"/>
  <c r="M31" i="2"/>
  <c r="L31" i="2" s="1"/>
  <c r="M39" i="2"/>
  <c r="L39" i="2" s="1"/>
  <c r="M55" i="2"/>
  <c r="L55" i="2" s="1"/>
  <c r="M63" i="2"/>
  <c r="L63" i="2" s="1"/>
  <c r="M79" i="2"/>
  <c r="L79" i="2" s="1"/>
  <c r="M87" i="2"/>
  <c r="L87" i="2" s="1"/>
  <c r="M95" i="2"/>
  <c r="L95" i="2" s="1"/>
  <c r="M103" i="2"/>
  <c r="L103" i="2" s="1"/>
  <c r="M111" i="2"/>
  <c r="L111" i="2" s="1"/>
  <c r="M119" i="2"/>
  <c r="L119" i="2" s="1"/>
  <c r="M127" i="2"/>
  <c r="L127" i="2" s="1"/>
  <c r="M135" i="2"/>
  <c r="L135" i="2" s="1"/>
  <c r="M143" i="2"/>
  <c r="L143" i="2" s="1"/>
  <c r="M151" i="2"/>
  <c r="L151" i="2" s="1"/>
  <c r="M159" i="2"/>
  <c r="L159" i="2" s="1"/>
  <c r="M167" i="2"/>
  <c r="L167" i="2" s="1"/>
  <c r="M175" i="2"/>
  <c r="L175" i="2" s="1"/>
  <c r="M183" i="2"/>
  <c r="L183" i="2" s="1"/>
  <c r="M191" i="2"/>
  <c r="L191" i="2" s="1"/>
  <c r="M199" i="2"/>
  <c r="L199" i="2" s="1"/>
  <c r="M207" i="2"/>
  <c r="L207" i="2" s="1"/>
  <c r="M215" i="2"/>
  <c r="L215" i="2" s="1"/>
  <c r="M223" i="2"/>
  <c r="L223" i="2" s="1"/>
  <c r="M231" i="2"/>
  <c r="L231" i="2" s="1"/>
  <c r="M239" i="2"/>
  <c r="L239" i="2" s="1"/>
  <c r="M247" i="2"/>
  <c r="L247" i="2" s="1"/>
  <c r="M255" i="2"/>
  <c r="L255" i="2" s="1"/>
  <c r="M32" i="2"/>
  <c r="L32" i="2" s="1"/>
  <c r="M40" i="2"/>
  <c r="L40" i="2" s="1"/>
  <c r="M56" i="2"/>
  <c r="L56" i="2" s="1"/>
  <c r="M72" i="2"/>
  <c r="L72" i="2" s="1"/>
  <c r="M80" i="2"/>
  <c r="L80" i="2" s="1"/>
  <c r="M88" i="2"/>
  <c r="L88" i="2" s="1"/>
  <c r="M96" i="2"/>
  <c r="L96" i="2" s="1"/>
  <c r="M104" i="2"/>
  <c r="L104" i="2" s="1"/>
  <c r="M112" i="2"/>
  <c r="L112" i="2" s="1"/>
  <c r="M120" i="2"/>
  <c r="L120" i="2" s="1"/>
  <c r="M128" i="2"/>
  <c r="L128" i="2" s="1"/>
  <c r="M136" i="2"/>
  <c r="L136" i="2" s="1"/>
  <c r="M152" i="2"/>
  <c r="L152" i="2" s="1"/>
  <c r="M160" i="2"/>
  <c r="L160" i="2" s="1"/>
  <c r="M168" i="2"/>
  <c r="L168" i="2" s="1"/>
  <c r="M176" i="2"/>
  <c r="L176" i="2" s="1"/>
  <c r="M184" i="2"/>
  <c r="L184" i="2" s="1"/>
  <c r="M192" i="2"/>
  <c r="L192" i="2" s="1"/>
  <c r="M208" i="2"/>
  <c r="L208" i="2" s="1"/>
  <c r="M216" i="2"/>
  <c r="L216" i="2" s="1"/>
  <c r="M224" i="2"/>
  <c r="L224" i="2" s="1"/>
  <c r="M232" i="2"/>
  <c r="L232" i="2" s="1"/>
  <c r="M240" i="2"/>
  <c r="L240" i="2" s="1"/>
  <c r="M264" i="2"/>
  <c r="L264" i="2" s="1"/>
  <c r="M272" i="2"/>
  <c r="L272" i="2" s="1"/>
  <c r="M33" i="2"/>
  <c r="L33" i="2" s="1"/>
  <c r="M41" i="2"/>
  <c r="L41" i="2" s="1"/>
  <c r="M49" i="2"/>
  <c r="L49" i="2" s="1"/>
  <c r="M57" i="2"/>
  <c r="L57" i="2" s="1"/>
  <c r="M65" i="2"/>
  <c r="L65" i="2" s="1"/>
  <c r="M73" i="2"/>
  <c r="L73" i="2" s="1"/>
  <c r="M81" i="2"/>
  <c r="L81" i="2" s="1"/>
  <c r="M89" i="2"/>
  <c r="L89" i="2" s="1"/>
  <c r="M97" i="2"/>
  <c r="L97" i="2" s="1"/>
  <c r="M105" i="2"/>
  <c r="L105" i="2" s="1"/>
  <c r="M113" i="2"/>
  <c r="L113" i="2" s="1"/>
  <c r="M121" i="2"/>
  <c r="L121" i="2" s="1"/>
  <c r="M129" i="2"/>
  <c r="L129" i="2" s="1"/>
  <c r="M145" i="2"/>
  <c r="L145" i="2" s="1"/>
  <c r="M153" i="2"/>
  <c r="L153" i="2" s="1"/>
  <c r="M161" i="2"/>
  <c r="L161" i="2" s="1"/>
  <c r="M169" i="2"/>
  <c r="L169" i="2" s="1"/>
  <c r="M177" i="2"/>
  <c r="L177" i="2" s="1"/>
  <c r="M185" i="2"/>
  <c r="L185" i="2" s="1"/>
  <c r="M193" i="2"/>
  <c r="L193" i="2" s="1"/>
  <c r="M201" i="2"/>
  <c r="L201" i="2" s="1"/>
  <c r="M217" i="2"/>
  <c r="L217" i="2" s="1"/>
  <c r="M225" i="2"/>
  <c r="L225" i="2" s="1"/>
  <c r="M233" i="2"/>
  <c r="L233" i="2" s="1"/>
  <c r="M241" i="2"/>
  <c r="L241" i="2" s="1"/>
  <c r="M249" i="2"/>
  <c r="L249" i="2" s="1"/>
  <c r="M257" i="2"/>
  <c r="L257" i="2" s="1"/>
  <c r="M265" i="2"/>
  <c r="L265" i="2" s="1"/>
  <c r="M34" i="2"/>
  <c r="L34" i="2" s="1"/>
  <c r="M42" i="2"/>
  <c r="L42" i="2" s="1"/>
  <c r="M50" i="2"/>
  <c r="L50" i="2" s="1"/>
  <c r="M58" i="2"/>
  <c r="L58" i="2" s="1"/>
  <c r="M66" i="2"/>
  <c r="L66" i="2" s="1"/>
  <c r="M74" i="2"/>
  <c r="L74" i="2" s="1"/>
  <c r="M82" i="2"/>
  <c r="L82" i="2" s="1"/>
  <c r="M90" i="2"/>
  <c r="L90" i="2" s="1"/>
  <c r="M98" i="2"/>
  <c r="L98" i="2" s="1"/>
  <c r="M106" i="2"/>
  <c r="L106" i="2" s="1"/>
  <c r="M114" i="2"/>
  <c r="L114" i="2" s="1"/>
  <c r="M122" i="2"/>
  <c r="L122" i="2" s="1"/>
  <c r="M130" i="2"/>
  <c r="L130" i="2" s="1"/>
  <c r="M146" i="2"/>
  <c r="L146" i="2" s="1"/>
  <c r="M154" i="2"/>
  <c r="L154" i="2" s="1"/>
  <c r="M162" i="2"/>
  <c r="L162" i="2" s="1"/>
  <c r="M170" i="2"/>
  <c r="L170" i="2" s="1"/>
  <c r="M178" i="2"/>
  <c r="L178" i="2" s="1"/>
  <c r="M186" i="2"/>
  <c r="L186" i="2" s="1"/>
  <c r="M194" i="2"/>
  <c r="L194" i="2" s="1"/>
  <c r="M987" i="2"/>
  <c r="L987" i="2" s="1"/>
  <c r="M27" i="2"/>
  <c r="L27" i="2" s="1"/>
  <c r="M35" i="2"/>
  <c r="L35" i="2" s="1"/>
  <c r="M43" i="2"/>
  <c r="L43" i="2" s="1"/>
  <c r="M51" i="2"/>
  <c r="L51" i="2" s="1"/>
  <c r="M75" i="2"/>
  <c r="L75" i="2" s="1"/>
  <c r="M83" i="2"/>
  <c r="L83" i="2" s="1"/>
  <c r="M99" i="2"/>
  <c r="L99" i="2" s="1"/>
  <c r="M107" i="2"/>
  <c r="L107" i="2" s="1"/>
  <c r="M115" i="2"/>
  <c r="L115" i="2" s="1"/>
  <c r="M123" i="2"/>
  <c r="L123" i="2" s="1"/>
  <c r="M131" i="2"/>
  <c r="L131" i="2" s="1"/>
  <c r="M139" i="2"/>
  <c r="L139" i="2" s="1"/>
  <c r="M147" i="2"/>
  <c r="L147" i="2" s="1"/>
  <c r="M155" i="2"/>
  <c r="L155" i="2" s="1"/>
  <c r="M163" i="2"/>
  <c r="L163" i="2" s="1"/>
  <c r="M171" i="2"/>
  <c r="L171" i="2" s="1"/>
  <c r="M179" i="2"/>
  <c r="L179" i="2" s="1"/>
  <c r="M187" i="2"/>
  <c r="L187" i="2" s="1"/>
  <c r="M195" i="2"/>
  <c r="L195" i="2" s="1"/>
  <c r="M203" i="2"/>
  <c r="L203" i="2" s="1"/>
  <c r="M211" i="2"/>
  <c r="L211" i="2" s="1"/>
  <c r="M219" i="2"/>
  <c r="L219" i="2" s="1"/>
  <c r="M227" i="2"/>
  <c r="L227" i="2" s="1"/>
  <c r="M235" i="2"/>
  <c r="L235" i="2" s="1"/>
  <c r="M251" i="2"/>
  <c r="L251" i="2" s="1"/>
  <c r="M1019" i="2"/>
  <c r="L1019" i="2" s="1"/>
  <c r="M29" i="2"/>
  <c r="L29" i="2" s="1"/>
  <c r="M37" i="2"/>
  <c r="L37" i="2" s="1"/>
  <c r="M45" i="2"/>
  <c r="L45" i="2" s="1"/>
  <c r="M69" i="2"/>
  <c r="L69" i="2" s="1"/>
  <c r="M77" i="2"/>
  <c r="L77" i="2" s="1"/>
  <c r="M101" i="2"/>
  <c r="L101" i="2" s="1"/>
  <c r="M109" i="2"/>
  <c r="L109" i="2" s="1"/>
  <c r="M117" i="2"/>
  <c r="L117" i="2" s="1"/>
  <c r="M125" i="2"/>
  <c r="L125" i="2" s="1"/>
  <c r="M133" i="2"/>
  <c r="L133" i="2" s="1"/>
  <c r="M141" i="2"/>
  <c r="L141" i="2" s="1"/>
  <c r="M149" i="2"/>
  <c r="L149" i="2" s="1"/>
  <c r="M157" i="2"/>
  <c r="L157" i="2" s="1"/>
  <c r="M165" i="2"/>
  <c r="L165" i="2" s="1"/>
  <c r="M173" i="2"/>
  <c r="L173" i="2" s="1"/>
  <c r="M181" i="2"/>
  <c r="L181" i="2" s="1"/>
  <c r="M189" i="2"/>
  <c r="L189" i="2" s="1"/>
  <c r="M197" i="2"/>
  <c r="L197" i="2" s="1"/>
  <c r="M205" i="2"/>
  <c r="L205" i="2" s="1"/>
  <c r="M221" i="2"/>
  <c r="L221" i="2" s="1"/>
  <c r="M229" i="2"/>
  <c r="L229" i="2" s="1"/>
  <c r="M237" i="2"/>
  <c r="L237" i="2" s="1"/>
  <c r="M245" i="2"/>
  <c r="L245" i="2" s="1"/>
  <c r="M261" i="2"/>
  <c r="L261" i="2" s="1"/>
  <c r="M30" i="2"/>
  <c r="L30" i="2" s="1"/>
  <c r="M38" i="2"/>
  <c r="L38" i="2" s="1"/>
  <c r="M54" i="2"/>
  <c r="L54" i="2" s="1"/>
  <c r="M70" i="2"/>
  <c r="L70" i="2" s="1"/>
  <c r="M78" i="2"/>
  <c r="L78" i="2" s="1"/>
  <c r="M86" i="2"/>
  <c r="L86" i="2" s="1"/>
  <c r="M94" i="2"/>
  <c r="L94" i="2" s="1"/>
  <c r="M102" i="2"/>
  <c r="L102" i="2" s="1"/>
  <c r="M110" i="2"/>
  <c r="L110" i="2" s="1"/>
  <c r="M118" i="2"/>
  <c r="L118" i="2" s="1"/>
  <c r="M126" i="2"/>
  <c r="L126" i="2" s="1"/>
  <c r="M134" i="2"/>
  <c r="L134" i="2" s="1"/>
  <c r="M142" i="2"/>
  <c r="L142" i="2" s="1"/>
  <c r="M150" i="2"/>
  <c r="L150" i="2" s="1"/>
  <c r="M158" i="2"/>
  <c r="L158" i="2" s="1"/>
  <c r="M166" i="2"/>
  <c r="L166" i="2" s="1"/>
  <c r="M174" i="2"/>
  <c r="L174" i="2" s="1"/>
  <c r="M182" i="2"/>
  <c r="L182" i="2" s="1"/>
  <c r="M198" i="2"/>
  <c r="L198" i="2" s="1"/>
  <c r="M206" i="2"/>
  <c r="L206" i="2" s="1"/>
  <c r="M214" i="2"/>
  <c r="L214" i="2" s="1"/>
  <c r="M222" i="2"/>
  <c r="L222" i="2" s="1"/>
  <c r="M230" i="2"/>
  <c r="L230" i="2" s="1"/>
  <c r="M238" i="2"/>
  <c r="L238" i="2" s="1"/>
  <c r="M246" i="2"/>
  <c r="L246" i="2" s="1"/>
  <c r="M76" i="2"/>
  <c r="L76" i="2" s="1"/>
  <c r="M140" i="2"/>
  <c r="L140" i="2" s="1"/>
  <c r="M236" i="2"/>
  <c r="L236" i="2" s="1"/>
  <c r="M291" i="2"/>
  <c r="L291" i="2" s="1"/>
  <c r="M299" i="2"/>
  <c r="L299" i="2" s="1"/>
  <c r="M307" i="2"/>
  <c r="L307" i="2" s="1"/>
  <c r="M323" i="2"/>
  <c r="L323" i="2" s="1"/>
  <c r="M331" i="2"/>
  <c r="L331" i="2" s="1"/>
  <c r="M339" i="2"/>
  <c r="L339" i="2" s="1"/>
  <c r="M347" i="2"/>
  <c r="L347" i="2" s="1"/>
  <c r="M84" i="2"/>
  <c r="L84" i="2" s="1"/>
  <c r="M242" i="2"/>
  <c r="L242" i="2" s="1"/>
  <c r="M266" i="2"/>
  <c r="L266" i="2" s="1"/>
  <c r="M275" i="2"/>
  <c r="L275" i="2" s="1"/>
  <c r="M292" i="2"/>
  <c r="L292" i="2" s="1"/>
  <c r="M300" i="2"/>
  <c r="L300" i="2" s="1"/>
  <c r="M316" i="2"/>
  <c r="L316" i="2" s="1"/>
  <c r="M324" i="2"/>
  <c r="L324" i="2" s="1"/>
  <c r="M332" i="2"/>
  <c r="L332" i="2" s="1"/>
  <c r="M348" i="2"/>
  <c r="L348" i="2" s="1"/>
  <c r="M28" i="2"/>
  <c r="L28" i="2" s="1"/>
  <c r="M92" i="2"/>
  <c r="L92" i="2" s="1"/>
  <c r="M156" i="2"/>
  <c r="L156" i="2" s="1"/>
  <c r="M244" i="2"/>
  <c r="L244" i="2" s="1"/>
  <c r="M267" i="2"/>
  <c r="L267" i="2" s="1"/>
  <c r="M285" i="2"/>
  <c r="L285" i="2" s="1"/>
  <c r="M293" i="2"/>
  <c r="L293" i="2" s="1"/>
  <c r="M309" i="2"/>
  <c r="L309" i="2" s="1"/>
  <c r="M317" i="2"/>
  <c r="L317" i="2" s="1"/>
  <c r="M325" i="2"/>
  <c r="L325" i="2" s="1"/>
  <c r="M333" i="2"/>
  <c r="L333" i="2" s="1"/>
  <c r="M341" i="2"/>
  <c r="L341" i="2" s="1"/>
  <c r="M180" i="2"/>
  <c r="L180" i="2" s="1"/>
  <c r="M254" i="2"/>
  <c r="L254" i="2" s="1"/>
  <c r="M270" i="2"/>
  <c r="L270" i="2" s="1"/>
  <c r="M320" i="2"/>
  <c r="L320" i="2" s="1"/>
  <c r="M36" i="2"/>
  <c r="L36" i="2" s="1"/>
  <c r="M164" i="2"/>
  <c r="L164" i="2" s="1"/>
  <c r="M218" i="2"/>
  <c r="L218" i="2" s="1"/>
  <c r="M250" i="2"/>
  <c r="L250" i="2" s="1"/>
  <c r="M268" i="2"/>
  <c r="L268" i="2" s="1"/>
  <c r="M294" i="2"/>
  <c r="L294" i="2" s="1"/>
  <c r="M302" i="2"/>
  <c r="L302" i="2" s="1"/>
  <c r="M310" i="2"/>
  <c r="L310" i="2" s="1"/>
  <c r="M318" i="2"/>
  <c r="L318" i="2" s="1"/>
  <c r="M326" i="2"/>
  <c r="L326" i="2" s="1"/>
  <c r="M334" i="2"/>
  <c r="L334" i="2" s="1"/>
  <c r="M44" i="2"/>
  <c r="L44" i="2" s="1"/>
  <c r="M108" i="2"/>
  <c r="L108" i="2" s="1"/>
  <c r="M172" i="2"/>
  <c r="L172" i="2" s="1"/>
  <c r="M220" i="2"/>
  <c r="L220" i="2" s="1"/>
  <c r="M252" i="2"/>
  <c r="L252" i="2" s="1"/>
  <c r="M269" i="2"/>
  <c r="L269" i="2" s="1"/>
  <c r="M295" i="2"/>
  <c r="L295" i="2" s="1"/>
  <c r="M303" i="2"/>
  <c r="L303" i="2" s="1"/>
  <c r="M311" i="2"/>
  <c r="L311" i="2" s="1"/>
  <c r="M319" i="2"/>
  <c r="L319" i="2" s="1"/>
  <c r="M327" i="2"/>
  <c r="L327" i="2" s="1"/>
  <c r="M335" i="2"/>
  <c r="L335" i="2" s="1"/>
  <c r="M343" i="2"/>
  <c r="L343" i="2" s="1"/>
  <c r="M226" i="2"/>
  <c r="L226" i="2" s="1"/>
  <c r="M124" i="2"/>
  <c r="L124" i="2" s="1"/>
  <c r="M188" i="2"/>
  <c r="L188" i="2" s="1"/>
  <c r="M228" i="2"/>
  <c r="L228" i="2" s="1"/>
  <c r="M258" i="2"/>
  <c r="L258" i="2" s="1"/>
  <c r="M271" i="2"/>
  <c r="L271" i="2" s="1"/>
  <c r="M297" i="2"/>
  <c r="L297" i="2" s="1"/>
  <c r="M313" i="2"/>
  <c r="L313" i="2" s="1"/>
  <c r="M321" i="2"/>
  <c r="L321" i="2" s="1"/>
  <c r="M337" i="2"/>
  <c r="L337" i="2" s="1"/>
  <c r="M345" i="2"/>
  <c r="L345" i="2" s="1"/>
  <c r="M279" i="2"/>
  <c r="L279" i="2" s="1"/>
  <c r="M312" i="2"/>
  <c r="L312" i="2" s="1"/>
  <c r="M68" i="2"/>
  <c r="L68" i="2" s="1"/>
  <c r="M132" i="2"/>
  <c r="L132" i="2" s="1"/>
  <c r="M196" i="2"/>
  <c r="L196" i="2" s="1"/>
  <c r="M234" i="2"/>
  <c r="L234" i="2" s="1"/>
  <c r="M260" i="2"/>
  <c r="L260" i="2" s="1"/>
  <c r="M282" i="2"/>
  <c r="L282" i="2" s="1"/>
  <c r="M290" i="2"/>
  <c r="L290" i="2" s="1"/>
  <c r="M298" i="2"/>
  <c r="L298" i="2" s="1"/>
  <c r="M306" i="2"/>
  <c r="L306" i="2" s="1"/>
  <c r="M314" i="2"/>
  <c r="L314" i="2" s="1"/>
  <c r="M322" i="2"/>
  <c r="L322" i="2" s="1"/>
  <c r="M330" i="2"/>
  <c r="L330" i="2" s="1"/>
  <c r="M338" i="2"/>
  <c r="L338" i="2" s="1"/>
  <c r="M346" i="2"/>
  <c r="L346" i="2" s="1"/>
  <c r="M116" i="2"/>
  <c r="L116" i="2" s="1"/>
  <c r="M296" i="2"/>
  <c r="L296" i="2" s="1"/>
  <c r="M328" i="2"/>
  <c r="L328" i="2" s="1"/>
  <c r="M336" i="2"/>
  <c r="L336" i="2" s="1"/>
  <c r="M344" i="2"/>
  <c r="L344" i="2" s="1"/>
  <c r="M11" i="2"/>
  <c r="L11" i="2" s="1"/>
  <c r="M13" i="2"/>
  <c r="L13" i="2" s="1"/>
  <c r="M19" i="2"/>
  <c r="L19" i="2" s="1"/>
  <c r="M21" i="2"/>
  <c r="L21" i="2" s="1"/>
  <c r="M14" i="2"/>
  <c r="L14" i="2" s="1"/>
  <c r="M20" i="2"/>
  <c r="L20" i="2" s="1"/>
  <c r="M22" i="2"/>
  <c r="L22" i="2" s="1"/>
  <c r="M17" i="2"/>
  <c r="L17" i="2" s="1"/>
  <c r="M12" i="2"/>
  <c r="L12" i="2" s="1"/>
  <c r="M26" i="2"/>
  <c r="L26" i="2" s="1"/>
  <c r="M18" i="2"/>
  <c r="L18" i="2" s="1"/>
  <c r="M23" i="2"/>
  <c r="L23" i="2" s="1"/>
  <c r="M10" i="2"/>
  <c r="L10" i="2" s="1"/>
  <c r="M15" i="2"/>
  <c r="L15" i="2" s="1"/>
  <c r="B15" i="37"/>
  <c r="D15" i="37"/>
  <c r="D12" i="37"/>
  <c r="D13" i="37"/>
  <c r="D14"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I30" i="38" l="1"/>
  <c r="I27" i="38"/>
  <c r="J27" i="38"/>
  <c r="K27" i="38"/>
  <c r="L27" i="38"/>
  <c r="M27" i="38"/>
  <c r="N27" i="38"/>
  <c r="I28" i="38"/>
  <c r="J28" i="38"/>
  <c r="K28" i="38"/>
  <c r="L28" i="38"/>
  <c r="M28" i="38"/>
  <c r="N28" i="38"/>
  <c r="I29" i="38"/>
  <c r="J29" i="38"/>
  <c r="K29" i="38"/>
  <c r="L29" i="38"/>
  <c r="M29" i="38"/>
  <c r="N29" i="38"/>
  <c r="A21" i="37" l="1"/>
  <c r="A22" i="37"/>
  <c r="A23" i="37"/>
  <c r="A20" i="37"/>
  <c r="C16" i="17" l="1"/>
  <c r="N33" i="18" l="1"/>
  <c r="M33" i="18"/>
  <c r="L33" i="18"/>
  <c r="K33" i="18"/>
  <c r="J33" i="18"/>
  <c r="I33" i="18"/>
  <c r="N30" i="38"/>
  <c r="M30" i="38"/>
  <c r="L30" i="38"/>
  <c r="K30" i="38"/>
  <c r="J30" i="38"/>
  <c r="J31" i="38" l="1"/>
  <c r="I31" i="38"/>
  <c r="M31" i="38"/>
  <c r="L31" i="38"/>
  <c r="I40" i="18"/>
  <c r="N40" i="18"/>
  <c r="M40" i="18"/>
  <c r="F10" i="28"/>
  <c r="N23" i="38"/>
  <c r="M23" i="38"/>
  <c r="L23" i="38"/>
  <c r="K23" i="38"/>
  <c r="J23" i="38"/>
  <c r="I23" i="38"/>
  <c r="B4" i="38"/>
  <c r="B4" i="37"/>
  <c r="B4" i="5"/>
  <c r="B4" i="31"/>
  <c r="N29" i="18"/>
  <c r="M29" i="18"/>
  <c r="L29" i="18"/>
  <c r="K29" i="18"/>
  <c r="J29" i="18"/>
  <c r="I29" i="18"/>
  <c r="F14" i="31"/>
  <c r="F12" i="31"/>
  <c r="F16" i="31"/>
  <c r="B4" i="28"/>
  <c r="B4" i="18"/>
  <c r="B4" i="17"/>
  <c r="B41" i="17"/>
  <c r="B47" i="17" s="1"/>
  <c r="B51" i="17" s="1"/>
  <c r="B52" i="17"/>
  <c r="M1595" i="2" l="1"/>
  <c r="L1595" i="2" s="1"/>
  <c r="M1638" i="2"/>
  <c r="L1638" i="2" s="1"/>
  <c r="M659" i="2"/>
  <c r="L659" i="2" s="1"/>
  <c r="M903" i="2"/>
  <c r="L903" i="2" s="1"/>
  <c r="M898" i="2"/>
  <c r="L898" i="2" s="1"/>
  <c r="M775" i="2"/>
  <c r="L775" i="2" s="1"/>
  <c r="M899" i="2"/>
  <c r="L899" i="2" s="1"/>
  <c r="M792" i="2"/>
  <c r="L792" i="2" s="1"/>
  <c r="M938" i="2"/>
  <c r="L938" i="2" s="1"/>
  <c r="M1052" i="2"/>
  <c r="L1052" i="2" s="1"/>
  <c r="M48" i="2"/>
  <c r="L48" i="2" s="1"/>
  <c r="M59" i="2"/>
  <c r="L59" i="2" s="1"/>
  <c r="M262" i="2"/>
  <c r="L262" i="2" s="1"/>
  <c r="M340" i="2"/>
  <c r="L340" i="2" s="1"/>
  <c r="M276" i="2"/>
  <c r="L276" i="2" s="1"/>
  <c r="M342" i="2"/>
  <c r="L342" i="2" s="1"/>
  <c r="M774" i="2"/>
  <c r="L774" i="2" s="1"/>
  <c r="M286" i="2"/>
  <c r="L286" i="2" s="1"/>
  <c r="M253" i="2"/>
  <c r="L253" i="2" s="1"/>
  <c r="M204" i="2"/>
  <c r="L204" i="2" s="1"/>
  <c r="M1684" i="2"/>
  <c r="L1684" i="2" s="1"/>
  <c r="M888" i="2"/>
  <c r="L888" i="2" s="1"/>
  <c r="M657" i="2"/>
  <c r="L657" i="2" s="1"/>
  <c r="M907" i="2"/>
  <c r="L907" i="2" s="1"/>
  <c r="M795" i="2"/>
  <c r="L795" i="2" s="1"/>
  <c r="M942" i="2"/>
  <c r="L942" i="2" s="1"/>
  <c r="M1042" i="2"/>
  <c r="L1042" i="2" s="1"/>
  <c r="M248" i="2"/>
  <c r="L248" i="2" s="1"/>
  <c r="M67" i="2"/>
  <c r="L67" i="2" s="1"/>
  <c r="M259" i="2"/>
  <c r="L259" i="2" s="1"/>
  <c r="M274" i="2"/>
  <c r="L274" i="2" s="1"/>
  <c r="M284" i="2"/>
  <c r="L284" i="2" s="1"/>
  <c r="M52" i="2"/>
  <c r="L52" i="2" s="1"/>
  <c r="M878" i="2"/>
  <c r="L878" i="2" s="1"/>
  <c r="M1053" i="2"/>
  <c r="L1053" i="2" s="1"/>
  <c r="M190" i="2"/>
  <c r="L190" i="2" s="1"/>
  <c r="M308" i="2"/>
  <c r="L308" i="2" s="1"/>
  <c r="M277" i="2"/>
  <c r="L277" i="2" s="1"/>
  <c r="M287" i="2"/>
  <c r="L287" i="2" s="1"/>
  <c r="M273" i="2"/>
  <c r="L273" i="2" s="1"/>
  <c r="M289" i="2"/>
  <c r="L289" i="2" s="1"/>
  <c r="M60" i="2"/>
  <c r="L60" i="2" s="1"/>
  <c r="M25" i="2"/>
  <c r="L25" i="2" s="1"/>
  <c r="M1556" i="2"/>
  <c r="L1556" i="2" s="1"/>
  <c r="M1641" i="2"/>
  <c r="L1641" i="2" s="1"/>
  <c r="M919" i="2"/>
  <c r="L919" i="2" s="1"/>
  <c r="M914" i="2"/>
  <c r="L914" i="2" s="1"/>
  <c r="M754" i="2"/>
  <c r="L754" i="2" s="1"/>
  <c r="M915" i="2"/>
  <c r="L915" i="2" s="1"/>
  <c r="M744" i="2"/>
  <c r="L744" i="2" s="1"/>
  <c r="M945" i="2"/>
  <c r="L945" i="2" s="1"/>
  <c r="M969" i="2"/>
  <c r="L969" i="2" s="1"/>
  <c r="M946" i="2"/>
  <c r="L946" i="2" s="1"/>
  <c r="M1037" i="2"/>
  <c r="L1037" i="2" s="1"/>
  <c r="M952" i="2"/>
  <c r="L952" i="2" s="1"/>
  <c r="M47" i="2"/>
  <c r="L47" i="2" s="1"/>
  <c r="M64" i="2"/>
  <c r="L64" i="2" s="1"/>
  <c r="M256" i="2"/>
  <c r="L256" i="2" s="1"/>
  <c r="M138" i="2"/>
  <c r="L138" i="2" s="1"/>
  <c r="M202" i="2"/>
  <c r="L202" i="2" s="1"/>
  <c r="M85" i="2"/>
  <c r="L85" i="2" s="1"/>
  <c r="M46" i="2"/>
  <c r="L46" i="2" s="1"/>
  <c r="M283" i="2"/>
  <c r="L283" i="2" s="1"/>
  <c r="M329" i="2"/>
  <c r="L329" i="2" s="1"/>
  <c r="M91" i="2"/>
  <c r="L91" i="2" s="1"/>
  <c r="M281" i="2"/>
  <c r="L281" i="2" s="1"/>
  <c r="M768" i="2"/>
  <c r="L768" i="2" s="1"/>
  <c r="M1057" i="2"/>
  <c r="L1057" i="2" s="1"/>
  <c r="M1027" i="2"/>
  <c r="L1027" i="2" s="1"/>
  <c r="M280" i="2"/>
  <c r="L280" i="2" s="1"/>
  <c r="M210" i="2"/>
  <c r="L210" i="2" s="1"/>
  <c r="M212" i="2"/>
  <c r="L212" i="2" s="1"/>
  <c r="M24" i="2"/>
  <c r="L24" i="2" s="1"/>
  <c r="M1681" i="2"/>
  <c r="L1681" i="2" s="1"/>
  <c r="M904" i="2"/>
  <c r="L904" i="2" s="1"/>
  <c r="M699" i="2"/>
  <c r="L699" i="2" s="1"/>
  <c r="M977" i="2"/>
  <c r="L977" i="2" s="1"/>
  <c r="M1063" i="2"/>
  <c r="L1063" i="2" s="1"/>
  <c r="M1058" i="2"/>
  <c r="L1058" i="2" s="1"/>
  <c r="M981" i="2"/>
  <c r="L981" i="2" s="1"/>
  <c r="M1045" i="2"/>
  <c r="L1045" i="2" s="1"/>
  <c r="M960" i="2"/>
  <c r="L960" i="2" s="1"/>
  <c r="M1024" i="2"/>
  <c r="L1024" i="2" s="1"/>
  <c r="M200" i="2"/>
  <c r="L200" i="2" s="1"/>
  <c r="M93" i="2"/>
  <c r="L93" i="2" s="1"/>
  <c r="M301" i="2"/>
  <c r="L301" i="2" s="1"/>
  <c r="M278" i="2"/>
  <c r="L278" i="2" s="1"/>
  <c r="M968" i="2"/>
  <c r="L968" i="2" s="1"/>
  <c r="M144" i="2"/>
  <c r="L144" i="2" s="1"/>
  <c r="M62" i="2"/>
  <c r="L62" i="2" s="1"/>
  <c r="M148" i="2"/>
  <c r="L148" i="2" s="1"/>
  <c r="M901" i="2"/>
  <c r="L901" i="2" s="1"/>
  <c r="M71" i="2"/>
  <c r="L71" i="2" s="1"/>
  <c r="M263" i="2"/>
  <c r="L263" i="2" s="1"/>
  <c r="M304" i="2"/>
  <c r="L304" i="2" s="1"/>
  <c r="M955" i="2"/>
  <c r="L955" i="2" s="1"/>
  <c r="M53" i="2"/>
  <c r="L53" i="2" s="1"/>
  <c r="M315" i="2"/>
  <c r="L315" i="2" s="1"/>
  <c r="M1553" i="2"/>
  <c r="L1553" i="2" s="1"/>
  <c r="M887" i="2"/>
  <c r="L887" i="2" s="1"/>
  <c r="M982" i="2"/>
  <c r="L982" i="2" s="1"/>
  <c r="M902" i="2"/>
  <c r="L902" i="2" s="1"/>
  <c r="M1036" i="2"/>
  <c r="L1036" i="2" s="1"/>
  <c r="M1018" i="2"/>
  <c r="L1018" i="2" s="1"/>
  <c r="M797" i="2"/>
  <c r="L797" i="2" s="1"/>
  <c r="M886" i="2"/>
  <c r="L886" i="2" s="1"/>
  <c r="M1598" i="2"/>
  <c r="L1598" i="2" s="1"/>
  <c r="M651" i="2"/>
  <c r="L651" i="2" s="1"/>
  <c r="M793" i="2"/>
  <c r="L793" i="2" s="1"/>
  <c r="M917" i="2"/>
  <c r="L917" i="2" s="1"/>
  <c r="M831" i="2"/>
  <c r="L831" i="2" s="1"/>
  <c r="M939" i="2"/>
  <c r="L939" i="2" s="1"/>
  <c r="M794" i="2"/>
  <c r="L794" i="2" s="1"/>
  <c r="M889" i="2"/>
  <c r="L889" i="2" s="1"/>
  <c r="M929" i="2"/>
  <c r="L929" i="2" s="1"/>
  <c r="M1044" i="2"/>
  <c r="L1044" i="2" s="1"/>
  <c r="M918" i="2"/>
  <c r="L918" i="2" s="1"/>
  <c r="M243" i="2"/>
  <c r="L243" i="2" s="1"/>
  <c r="M61" i="2"/>
  <c r="L61" i="2" s="1"/>
  <c r="M100" i="2"/>
  <c r="L100" i="2" s="1"/>
  <c r="M305" i="2"/>
  <c r="L305" i="2" s="1"/>
  <c r="M288" i="2"/>
  <c r="L288" i="2" s="1"/>
  <c r="M16" i="2"/>
  <c r="L16" i="2" s="1"/>
  <c r="M830" i="2"/>
  <c r="L830" i="2" s="1"/>
  <c r="M743" i="2"/>
  <c r="L743" i="2" s="1"/>
  <c r="M755" i="2"/>
  <c r="L755" i="2" s="1"/>
  <c r="M956" i="2"/>
  <c r="L956" i="2" s="1"/>
  <c r="M137" i="2"/>
  <c r="L137" i="2" s="1"/>
  <c r="M930" i="2"/>
  <c r="L930" i="2" s="1"/>
  <c r="M209" i="2"/>
  <c r="L209" i="2" s="1"/>
  <c r="B13" i="37"/>
  <c r="B12" i="37"/>
  <c r="B14" i="37"/>
  <c r="O29" i="18"/>
  <c r="F22" i="31"/>
  <c r="B49" i="17"/>
  <c r="B50" i="17"/>
  <c r="F32" i="28"/>
  <c r="O23" i="38"/>
  <c r="K31" i="38"/>
  <c r="J40" i="18"/>
  <c r="N31" i="38"/>
  <c r="L40" i="18"/>
  <c r="K40" i="18"/>
  <c r="E16" i="37" l="1"/>
  <c r="E15" i="37"/>
  <c r="F15" i="37" s="1"/>
  <c r="E14" i="37"/>
  <c r="E13" i="37"/>
  <c r="G6" i="28"/>
  <c r="E12" i="37"/>
  <c r="B17" i="37"/>
  <c r="E12" i="18"/>
  <c r="E14" i="18" s="1"/>
  <c r="B53" i="17"/>
  <c r="E12" i="38"/>
  <c r="E14" i="38" s="1"/>
  <c r="F16" i="37" l="1"/>
  <c r="E16" i="38"/>
  <c r="K46" i="38" s="1"/>
  <c r="K45" i="38"/>
  <c r="F12" i="37"/>
  <c r="F13" i="37"/>
  <c r="E17" i="18"/>
  <c r="K47" i="18" s="1"/>
  <c r="K45" i="18"/>
  <c r="E17" i="37"/>
  <c r="F14" i="37"/>
  <c r="E17" i="38"/>
  <c r="E16" i="18"/>
  <c r="K52" i="18" l="1"/>
  <c r="F17" i="37"/>
  <c r="E18" i="38"/>
  <c r="E20" i="38" s="1"/>
  <c r="K47" i="38"/>
  <c r="E18" i="18"/>
  <c r="E20" i="18" s="1"/>
  <c r="C29" i="17" s="1"/>
  <c r="C31" i="17" s="1"/>
  <c r="C34" i="17" s="1"/>
  <c r="C21" i="17" s="1"/>
  <c r="C24" i="17" s="1"/>
  <c r="K46" i="18"/>
  <c r="E21" i="38" l="1"/>
  <c r="E22" i="38" s="1"/>
  <c r="E24" i="38" s="1"/>
  <c r="E21" i="18"/>
  <c r="K48" i="38" l="1"/>
  <c r="E25" i="38"/>
  <c r="E31" i="38" s="1"/>
  <c r="E42" i="38" s="1"/>
  <c r="K61" i="38" s="1"/>
  <c r="K49" i="38"/>
  <c r="E22" i="18"/>
  <c r="E24" i="18" s="1"/>
  <c r="K48" i="18"/>
  <c r="K63" i="38" l="1"/>
  <c r="E25" i="18"/>
  <c r="E31" i="18" s="1"/>
  <c r="K49" i="18"/>
  <c r="E46" i="38"/>
  <c r="C24" i="37" s="1"/>
  <c r="C23" i="37" l="1"/>
  <c r="C22" i="37"/>
  <c r="C21" i="37"/>
  <c r="C20" i="37"/>
  <c r="F35" i="38"/>
  <c r="F36" i="38"/>
  <c r="F37" i="38"/>
  <c r="F38" i="38"/>
  <c r="F39" i="38"/>
  <c r="F40" i="38"/>
  <c r="F41" i="38"/>
  <c r="E48" i="38"/>
  <c r="K65" i="38" s="1"/>
  <c r="F34" i="38"/>
  <c r="E52" i="38"/>
  <c r="F19" i="38"/>
  <c r="F45" i="38"/>
  <c r="F26" i="38"/>
  <c r="E50" i="38"/>
  <c r="F23" i="38"/>
  <c r="F32" i="38"/>
  <c r="F43" i="38"/>
  <c r="E42" i="18"/>
  <c r="K61" i="18" s="1"/>
  <c r="K63" i="18" s="1"/>
  <c r="K69" i="38" l="1"/>
  <c r="K67" i="38"/>
  <c r="C25" i="37"/>
  <c r="F47" i="38"/>
  <c r="E46" i="18"/>
  <c r="B24" i="37" s="1"/>
  <c r="B23" i="37" l="1"/>
  <c r="B22" i="37"/>
  <c r="B21" i="37"/>
  <c r="B20" i="37"/>
  <c r="H2" i="31"/>
  <c r="E48" i="18"/>
  <c r="F34" i="18"/>
  <c r="F35" i="18"/>
  <c r="F36" i="18"/>
  <c r="F37" i="18"/>
  <c r="F38" i="18"/>
  <c r="F39" i="18"/>
  <c r="F40" i="18"/>
  <c r="F33" i="18"/>
  <c r="F41" i="18"/>
  <c r="E50" i="18"/>
  <c r="F44" i="18"/>
  <c r="F18" i="18"/>
  <c r="F22" i="18"/>
  <c r="F25" i="18"/>
  <c r="E52" i="18"/>
  <c r="F31" i="18"/>
  <c r="F42" i="18"/>
  <c r="G15" i="31" l="1"/>
  <c r="H15" i="31" s="1"/>
  <c r="D24" i="37" s="1"/>
  <c r="E24" i="37" s="1"/>
  <c r="F24" i="37" s="1"/>
  <c r="G13" i="31"/>
  <c r="H13" i="31" s="1"/>
  <c r="G17" i="31"/>
  <c r="H17" i="31" s="1"/>
  <c r="G18" i="31"/>
  <c r="H18" i="31" s="1"/>
  <c r="G19" i="31"/>
  <c r="H19" i="31" s="1"/>
  <c r="G11" i="31"/>
  <c r="H11" i="31" s="1"/>
  <c r="G12" i="31"/>
  <c r="H12" i="31" s="1"/>
  <c r="G14" i="31"/>
  <c r="G16" i="31"/>
  <c r="H16" i="31" s="1"/>
  <c r="K69" i="18"/>
  <c r="K67" i="18"/>
  <c r="K65" i="18"/>
  <c r="B25" i="37"/>
  <c r="H4" i="31"/>
  <c r="H3" i="31"/>
  <c r="F46" i="18"/>
  <c r="D21" i="37" l="1"/>
  <c r="D20" i="37"/>
  <c r="E20" i="37" s="1"/>
  <c r="H14" i="31"/>
  <c r="D23" i="37" s="1"/>
  <c r="D22" i="37"/>
  <c r="H22" i="31" l="1"/>
  <c r="E22" i="37"/>
  <c r="F22" i="37" s="1"/>
  <c r="E23" i="37"/>
  <c r="F23" i="37" s="1"/>
  <c r="E21" i="37"/>
  <c r="D25" i="37"/>
  <c r="F20" i="37"/>
  <c r="E25" i="37" l="1"/>
  <c r="N1" i="37" s="1"/>
  <c r="N5" i="37" s="1"/>
  <c r="N6" i="37" s="1"/>
  <c r="F21" i="37"/>
  <c r="F25" i="37" s="1"/>
  <c r="N2" i="37" l="1"/>
  <c r="N3" i="37" s="1"/>
</calcChain>
</file>

<file path=xl/sharedStrings.xml><?xml version="1.0" encoding="utf-8"?>
<sst xmlns="http://schemas.openxmlformats.org/spreadsheetml/2006/main" count="14241" uniqueCount="3736">
  <si>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</si>
  <si>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</si>
  <si>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</si>
  <si>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</si>
  <si>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</si>
  <si>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</si>
  <si>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</si>
  <si>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</si>
  <si>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</si>
  <si>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</si>
  <si>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</si>
  <si>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</si>
  <si>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</si>
  <si>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</si>
  <si>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</si>
  <si>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</si>
  <si>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Locatie</t>
  </si>
  <si>
    <t>Totaal m2</t>
  </si>
  <si>
    <t>Locatie factor</t>
  </si>
  <si>
    <t>Hoogste frequentie ma t/m vr</t>
  </si>
  <si>
    <t>Productie uren ma t/m vr</t>
  </si>
  <si>
    <t>Toezicht uren per jaar ma t/m vr</t>
  </si>
  <si>
    <t>Totaal</t>
  </si>
  <si>
    <t xml:space="preserve">Kosten toezicht per jaar ma t/m vr </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</si>
  <si>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</si>
  <si>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</si>
  <si>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</si>
  <si>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</si>
  <si>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</si>
  <si>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</si>
  <si>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</si>
  <si>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</si>
  <si>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</si>
  <si>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</si>
  <si>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</si>
  <si>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</si>
  <si>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</si>
  <si>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</si>
  <si>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</si>
  <si>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</si>
  <si>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Pantry/keuken</t>
  </si>
  <si>
    <t>Restauratieve ruimten</t>
  </si>
  <si>
    <t>Kleedruimten</t>
  </si>
  <si>
    <t>Vergaderruimten</t>
  </si>
  <si>
    <t>Opslagruimte</t>
  </si>
  <si>
    <t>Sportzaal</t>
  </si>
  <si>
    <t>Multifunctionele ruimten</t>
  </si>
  <si>
    <t>Entree</t>
  </si>
  <si>
    <t>Trappenhuis</t>
  </si>
  <si>
    <t>Lift</t>
  </si>
  <si>
    <t>Nio</t>
  </si>
  <si>
    <t>Kolom voor matrix</t>
  </si>
  <si>
    <t>Frequentie verklaring</t>
  </si>
  <si>
    <t>Freq</t>
  </si>
  <si>
    <t>Kolom</t>
  </si>
  <si>
    <t>1 x per maand</t>
  </si>
  <si>
    <t>1 x per week (52 weken)</t>
  </si>
  <si>
    <t>5 x per week (52 weken)</t>
  </si>
  <si>
    <t>Verdieping</t>
  </si>
  <si>
    <t>Ruimte nummer</t>
  </si>
  <si>
    <t>Ruimteomschrijving opdrachtgever</t>
  </si>
  <si>
    <t>Ruimte categorie</t>
  </si>
  <si>
    <t>Vloer soort</t>
  </si>
  <si>
    <t xml:space="preserve">M2 vloer </t>
  </si>
  <si>
    <t>Totaal frequentie</t>
  </si>
  <si>
    <t>Freq. ma-vr</t>
  </si>
  <si>
    <t>Uren p/j ma t/m vrij</t>
  </si>
  <si>
    <t>Norm ma t/m vr</t>
  </si>
  <si>
    <t>Bijzonderheden / opmerkingen</t>
  </si>
  <si>
    <t>M2 per jaar</t>
  </si>
  <si>
    <t>Linoleum</t>
  </si>
  <si>
    <t>Tegels</t>
  </si>
  <si>
    <t>Beton</t>
  </si>
  <si>
    <t xml:space="preserve">Sociale verzekeringen </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</si>
  <si>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</si>
  <si>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</si>
  <si>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</si>
  <si>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</si>
  <si>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</si>
  <si>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</si>
  <si>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</si>
  <si>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</si>
  <si>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</si>
  <si>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</si>
  <si>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</si>
  <si>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</si>
  <si>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</si>
  <si>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</si>
  <si>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</si>
  <si>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</si>
  <si>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</si>
  <si>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</si>
  <si>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</si>
  <si>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</si>
  <si>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</si>
  <si>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</si>
  <si>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</si>
  <si>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</si>
  <si>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</si>
  <si>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</si>
  <si>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</si>
  <si>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</si>
  <si>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</si>
  <si>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</si>
  <si>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</si>
  <si>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</si>
  <si>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</si>
  <si>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</si>
  <si>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2024</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</si>
  <si>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</si>
  <si>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</si>
  <si>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</si>
  <si>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</si>
  <si>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</si>
  <si>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</si>
  <si>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</si>
  <si>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</si>
  <si>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</si>
  <si>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</si>
  <si>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</si>
  <si>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</si>
  <si>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</si>
  <si>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</si>
  <si>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</si>
  <si>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</si>
  <si>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</si>
  <si>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</si>
  <si>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</si>
  <si>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</si>
  <si>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</si>
  <si>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</si>
  <si>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</si>
  <si>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</si>
  <si>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</si>
  <si>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</si>
  <si>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</si>
  <si>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</si>
  <si>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</si>
  <si>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</si>
  <si>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</si>
  <si>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</si>
  <si>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</si>
  <si>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</si>
  <si>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</si>
  <si>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</si>
  <si>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</si>
  <si>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</si>
  <si>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</si>
  <si>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</si>
  <si>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</si>
  <si>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</si>
  <si>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</si>
  <si>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</si>
  <si>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</si>
  <si>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</si>
  <si>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</si>
  <si>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</si>
  <si>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</si>
  <si>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</si>
  <si>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</si>
  <si>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</si>
  <si>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</si>
  <si>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</si>
  <si>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</si>
  <si>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</si>
  <si>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</si>
  <si>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</si>
  <si>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</si>
  <si>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</si>
  <si>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</si>
  <si>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</si>
  <si>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</si>
  <si>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</si>
  <si>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</si>
  <si>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</si>
  <si>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</si>
  <si>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</si>
  <si>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</si>
  <si>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</si>
  <si>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</si>
  <si>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</si>
  <si>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</si>
  <si>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</si>
  <si>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</si>
  <si>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</si>
  <si>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</si>
  <si>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</si>
  <si>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</si>
  <si>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</si>
  <si>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</si>
  <si>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</si>
  <si>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</si>
  <si>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</si>
  <si>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</si>
  <si>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</si>
  <si>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</si>
  <si>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</si>
  <si>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</si>
  <si>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</si>
  <si>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</si>
  <si>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</si>
  <si>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</si>
  <si>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</si>
  <si>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</si>
  <si>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</si>
  <si>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</si>
  <si>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</si>
  <si>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</si>
  <si>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</si>
  <si>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Tapijt</t>
  </si>
  <si>
    <t>Forensisch Centrum Teylingereind</t>
  </si>
  <si>
    <t>Eb</t>
  </si>
  <si>
    <t>Bouwdeel A Jongerenvij</t>
  </si>
  <si>
    <t>Bouwdeel A</t>
  </si>
  <si>
    <t xml:space="preserve">Bouwdeel A </t>
  </si>
  <si>
    <t>Bouwdeel B Jongerenvrij</t>
  </si>
  <si>
    <t>Bouwdeel B</t>
  </si>
  <si>
    <t>Bouwdeel C</t>
  </si>
  <si>
    <t>Bouwdeel D jongerenvrij</t>
  </si>
  <si>
    <t>Bouwdeel D</t>
  </si>
  <si>
    <t>Bouwdeel E jongerenvrij</t>
  </si>
  <si>
    <t>Bouwdeel E</t>
  </si>
  <si>
    <t xml:space="preserve">Bouwdeel E </t>
  </si>
  <si>
    <t>Bouwdeel F jongerenvrij</t>
  </si>
  <si>
    <t>Bouwdeel F</t>
  </si>
  <si>
    <t>Bouwdeel G</t>
  </si>
  <si>
    <t>Bouwdeel G jongerenvrij</t>
  </si>
  <si>
    <t>Bouwdeel H</t>
  </si>
  <si>
    <t>Bouwdeel H jongerenvrij</t>
  </si>
  <si>
    <t>Bouwdeel I</t>
  </si>
  <si>
    <t>Bouwdeel I jongerenvrij</t>
  </si>
  <si>
    <t>Bouwdeel J</t>
  </si>
  <si>
    <t xml:space="preserve">Bouwdeel K </t>
  </si>
  <si>
    <t>Bouwdeel K jongerenvrij</t>
  </si>
  <si>
    <t>Bouwdeel K</t>
  </si>
  <si>
    <t>Bouwdeel L</t>
  </si>
  <si>
    <t>Bouwdeel L jongerenvrij</t>
  </si>
  <si>
    <t xml:space="preserve">Bouwdeel L </t>
  </si>
  <si>
    <t>Bouwdeel</t>
  </si>
  <si>
    <t>A0.03</t>
  </si>
  <si>
    <t>A0.03 Postkamer &amp; pantry</t>
  </si>
  <si>
    <t>A0.09</t>
  </si>
  <si>
    <t>A0.09 rustruimte medewerkers</t>
  </si>
  <si>
    <t>A0.10</t>
  </si>
  <si>
    <t>A0.10 fouilleerruimte</t>
  </si>
  <si>
    <t>A0.100</t>
  </si>
  <si>
    <t>A0.100 Gang</t>
  </si>
  <si>
    <t>A0.103</t>
  </si>
  <si>
    <t>A0.103 voorruimte toilet</t>
  </si>
  <si>
    <t>A0.104</t>
  </si>
  <si>
    <t>A0.104 toilet</t>
  </si>
  <si>
    <t>A0.106</t>
  </si>
  <si>
    <t>A0.106 kantoor</t>
  </si>
  <si>
    <t>A0.108</t>
  </si>
  <si>
    <t>A0.108 keuken</t>
  </si>
  <si>
    <t>A0.14</t>
  </si>
  <si>
    <t>A0.14 verkeersruimte</t>
  </si>
  <si>
    <t>A0.15</t>
  </si>
  <si>
    <t>A0.15 gang schoon</t>
  </si>
  <si>
    <t>A0.15a</t>
  </si>
  <si>
    <t>A0.15a wachten na fouillering</t>
  </si>
  <si>
    <t>A0.15b</t>
  </si>
  <si>
    <t>A0.15b wachten na fouillering</t>
  </si>
  <si>
    <t>A0.15c</t>
  </si>
  <si>
    <t>A0.15c wachten na fouillering</t>
  </si>
  <si>
    <t>A0.15d</t>
  </si>
  <si>
    <t>A0.15d wachten na fouillering</t>
  </si>
  <si>
    <t>A0.2</t>
  </si>
  <si>
    <t>A0.2 Kantoor</t>
  </si>
  <si>
    <t>A0.22</t>
  </si>
  <si>
    <t>A0.22 Kantoor</t>
  </si>
  <si>
    <t>A0.23</t>
  </si>
  <si>
    <t>A0.23 Voorruimte toilet</t>
  </si>
  <si>
    <t>A0.24</t>
  </si>
  <si>
    <t>A0.24 toilet (heren)</t>
  </si>
  <si>
    <t>A0.25</t>
  </si>
  <si>
    <t>A0.25 toilet (dames)</t>
  </si>
  <si>
    <t>A0.30</t>
  </si>
  <si>
    <t>A0.30 kledingwinkel</t>
  </si>
  <si>
    <t>A0.33</t>
  </si>
  <si>
    <t>A0.33 mindervaliden toilet</t>
  </si>
  <si>
    <t>A0.34</t>
  </si>
  <si>
    <t xml:space="preserve">A0.34 portaal </t>
  </si>
  <si>
    <t>A0.35</t>
  </si>
  <si>
    <t>A0.35 trappenhuis</t>
  </si>
  <si>
    <t>A0.36</t>
  </si>
  <si>
    <t>A0.36 gang vuil</t>
  </si>
  <si>
    <t>A0.36a</t>
  </si>
  <si>
    <t>A0.36a wachten voor fouillering</t>
  </si>
  <si>
    <t>A0.36b</t>
  </si>
  <si>
    <t>A0.36b wachten voor  fouillering</t>
  </si>
  <si>
    <t>A0.36c</t>
  </si>
  <si>
    <t>A0.36c wachten voor  fouillering</t>
  </si>
  <si>
    <t>A0.36d</t>
  </si>
  <si>
    <t>A0.36d wachten voor fouillering</t>
  </si>
  <si>
    <t>A0.36e</t>
  </si>
  <si>
    <t>A0.36e wachten voor fouillering</t>
  </si>
  <si>
    <t>A0.36f</t>
  </si>
  <si>
    <t>A0.36f wachten voor fouillering</t>
  </si>
  <si>
    <t>A0.37</t>
  </si>
  <si>
    <t>A0.37 fouillering/verlof</t>
  </si>
  <si>
    <t>A0.38</t>
  </si>
  <si>
    <t>A0.38 portaal</t>
  </si>
  <si>
    <t>A0.38a</t>
  </si>
  <si>
    <t>A0.38a portaal</t>
  </si>
  <si>
    <t>A0.39</t>
  </si>
  <si>
    <t>A0.39 entree na detectie</t>
  </si>
  <si>
    <t>A0.40</t>
  </si>
  <si>
    <t>A0.40 entree voor detectie</t>
  </si>
  <si>
    <t>A0.43</t>
  </si>
  <si>
    <t>A0.43 gang</t>
  </si>
  <si>
    <t>A0.45</t>
  </si>
  <si>
    <t xml:space="preserve">A0.45 kantoor </t>
  </si>
  <si>
    <t>A0.46</t>
  </si>
  <si>
    <t>A0.46 voorruimte kantoor</t>
  </si>
  <si>
    <t>A0.5</t>
  </si>
  <si>
    <t>A0.5 Kantoor</t>
  </si>
  <si>
    <t>A0.56</t>
  </si>
  <si>
    <t>A0.56 Lift</t>
  </si>
  <si>
    <t>A0.61</t>
  </si>
  <si>
    <t>A0.61 Gang</t>
  </si>
  <si>
    <t>A0.7</t>
  </si>
  <si>
    <t>A0.7 trappenhuis</t>
  </si>
  <si>
    <t>A0.8</t>
  </si>
  <si>
    <t>A0.8 Kantoor</t>
  </si>
  <si>
    <t>A1.1</t>
  </si>
  <si>
    <t>A1.1 Kantoor</t>
  </si>
  <si>
    <t>A1.100</t>
  </si>
  <si>
    <t>A1.100 Gang</t>
  </si>
  <si>
    <t>A1.11</t>
  </si>
  <si>
    <t>A1.11 Toilet</t>
  </si>
  <si>
    <t>A1.12</t>
  </si>
  <si>
    <t>A1.12 Voorruimte toilet</t>
  </si>
  <si>
    <t>A1.13</t>
  </si>
  <si>
    <t>A1.13 Voorruimte toilet</t>
  </si>
  <si>
    <t>A1.14</t>
  </si>
  <si>
    <t>A1.14 Gang</t>
  </si>
  <si>
    <t>A1.15</t>
  </si>
  <si>
    <t>A1.15 Kantoor</t>
  </si>
  <si>
    <t>A1.16</t>
  </si>
  <si>
    <t>A1.16 Kantoor</t>
  </si>
  <si>
    <t>A1.18</t>
  </si>
  <si>
    <t>A1.18 Kantoor</t>
  </si>
  <si>
    <t>A1.19</t>
  </si>
  <si>
    <t xml:space="preserve">A1.19 Kantoor </t>
  </si>
  <si>
    <t>A1.2</t>
  </si>
  <si>
    <t>A1.2 Vergader/traingingsruimte</t>
  </si>
  <si>
    <t>A1.20</t>
  </si>
  <si>
    <t>A1.20 Kantoor</t>
  </si>
  <si>
    <t>A1.21</t>
  </si>
  <si>
    <t>A1.21 Tandarts</t>
  </si>
  <si>
    <t>A1.22</t>
  </si>
  <si>
    <t>A1.22 Wachtruimte medische dienst</t>
  </si>
  <si>
    <t>A1.23</t>
  </si>
  <si>
    <t>A1.23 Kantoor</t>
  </si>
  <si>
    <t>A1.24</t>
  </si>
  <si>
    <t>A1.24 Toilet</t>
  </si>
  <si>
    <t>A1.25</t>
  </si>
  <si>
    <t>A1.25 Toilet</t>
  </si>
  <si>
    <t>A1.26</t>
  </si>
  <si>
    <t>A1.26 Voorruimte toilet</t>
  </si>
  <si>
    <t>A1.27</t>
  </si>
  <si>
    <t>A1.27 Kantoor</t>
  </si>
  <si>
    <t>A1.28</t>
  </si>
  <si>
    <t>A1.28 Medische dienst</t>
  </si>
  <si>
    <t>A1.29</t>
  </si>
  <si>
    <t>A1.29 Trappenhuis</t>
  </si>
  <si>
    <t>A1.3</t>
  </si>
  <si>
    <t>A1.3 Kolfruimte</t>
  </si>
  <si>
    <t>A1.30</t>
  </si>
  <si>
    <t>A1.30 Hal</t>
  </si>
  <si>
    <t>A1.31</t>
  </si>
  <si>
    <t>Verkeersruimte</t>
  </si>
  <si>
    <t>A1.32</t>
  </si>
  <si>
    <t>A1.32 Bedrijfsrestaurant (deel)</t>
  </si>
  <si>
    <t>A1.34</t>
  </si>
  <si>
    <t>A1.34 Kleedruimte TD</t>
  </si>
  <si>
    <t>A1.34a</t>
  </si>
  <si>
    <t>A1.34a Toilet</t>
  </si>
  <si>
    <t>A1.35</t>
  </si>
  <si>
    <t>A1.35 Toilet</t>
  </si>
  <si>
    <t>A1.36</t>
  </si>
  <si>
    <t>A1.36 Voorruimte toilet</t>
  </si>
  <si>
    <t>A1.37</t>
  </si>
  <si>
    <t>A1.37 Toilet</t>
  </si>
  <si>
    <t>A1.38</t>
  </si>
  <si>
    <t>A1.38 Toilet</t>
  </si>
  <si>
    <t>A1.39</t>
  </si>
  <si>
    <t>A1.39 Voorruimte toilet</t>
  </si>
  <si>
    <t>A1.4</t>
  </si>
  <si>
    <t>A1.4 Kantoor</t>
  </si>
  <si>
    <t>A1.40</t>
  </si>
  <si>
    <t>A1.40 Gang</t>
  </si>
  <si>
    <t>A1.41</t>
  </si>
  <si>
    <t>A1.41 Gang</t>
  </si>
  <si>
    <t>A1.43</t>
  </si>
  <si>
    <t>A1.43 Bedrijfsrestaurant (voorgedeelte)</t>
  </si>
  <si>
    <t>A1.44</t>
  </si>
  <si>
    <t>A1.44 Keuken bedrijfsrestaurant</t>
  </si>
  <si>
    <t>A1.46</t>
  </si>
  <si>
    <t>A1.46 Lift</t>
  </si>
  <si>
    <t>A1.5</t>
  </si>
  <si>
    <t>A1.5 Kantoor</t>
  </si>
  <si>
    <t>A1.50</t>
  </si>
  <si>
    <t>A1.50 Bedrijfsrestaurant (deel)</t>
  </si>
  <si>
    <t>A1.51</t>
  </si>
  <si>
    <t>A1.51 Kantoor</t>
  </si>
  <si>
    <t>A1.55</t>
  </si>
  <si>
    <t>A1.55 Sterilisatieruimte</t>
  </si>
  <si>
    <t>A1.56</t>
  </si>
  <si>
    <t>A1.56 Apotheek</t>
  </si>
  <si>
    <t>A1.57</t>
  </si>
  <si>
    <t>A1.57 Pantry</t>
  </si>
  <si>
    <t>A1.6</t>
  </si>
  <si>
    <t>A1.6 Vergaderruimte</t>
  </si>
  <si>
    <t>A1.7</t>
  </si>
  <si>
    <t>A1.7 Trappenhuis</t>
  </si>
  <si>
    <t>A1.8</t>
  </si>
  <si>
    <t>A1.8 Gang</t>
  </si>
  <si>
    <t>A1.8A</t>
  </si>
  <si>
    <t xml:space="preserve">A1.8A Kantoor </t>
  </si>
  <si>
    <t>A1.8B</t>
  </si>
  <si>
    <t>A1.8B Spreek- behandelkamer</t>
  </si>
  <si>
    <t>A1.8C</t>
  </si>
  <si>
    <t>A1.8C Spreek- behandelkamer</t>
  </si>
  <si>
    <t>A1.8D</t>
  </si>
  <si>
    <t>A1.8D Spreek- behandelkamer</t>
  </si>
  <si>
    <t>A1.9</t>
  </si>
  <si>
    <t>A1.9 Toilet</t>
  </si>
  <si>
    <t>B0.2</t>
  </si>
  <si>
    <t>B0.2 Portaal</t>
  </si>
  <si>
    <t>B0.3</t>
  </si>
  <si>
    <t>B0.3 Douche en toilet</t>
  </si>
  <si>
    <t>B0.4</t>
  </si>
  <si>
    <t>B0.4 Toezicht</t>
  </si>
  <si>
    <t>B0.5</t>
  </si>
  <si>
    <t xml:space="preserve">B0.5 Gang </t>
  </si>
  <si>
    <t>B0.6</t>
  </si>
  <si>
    <t>B0.6 Opvang cel</t>
  </si>
  <si>
    <t>B0.7</t>
  </si>
  <si>
    <t>B0.7 Opvang cel</t>
  </si>
  <si>
    <t>B0.8</t>
  </si>
  <si>
    <t>B0.8 Opvang cel (ISO)</t>
  </si>
  <si>
    <t>B0.9</t>
  </si>
  <si>
    <t>B0.9 Luchtkooi</t>
  </si>
  <si>
    <t>B1.2</t>
  </si>
  <si>
    <t>B1.2 Portaal</t>
  </si>
  <si>
    <t>B1.3</t>
  </si>
  <si>
    <t>B1.3 Douche en toilet</t>
  </si>
  <si>
    <t>B1.4</t>
  </si>
  <si>
    <t xml:space="preserve">B1.4 Toezicht </t>
  </si>
  <si>
    <t>B1.5</t>
  </si>
  <si>
    <t>B1.5 Gang</t>
  </si>
  <si>
    <t>B1.6</t>
  </si>
  <si>
    <t>B1.6 Opvang cel</t>
  </si>
  <si>
    <t>B1.7</t>
  </si>
  <si>
    <t>B1.7 Opvang cel</t>
  </si>
  <si>
    <t>B1.8</t>
  </si>
  <si>
    <t>B1.8 Opvang cel (ISO)</t>
  </si>
  <si>
    <t>B1.9</t>
  </si>
  <si>
    <t>B1.9 Luchtkooi</t>
  </si>
  <si>
    <t>C0.1</t>
  </si>
  <si>
    <t>C0.1 Gang</t>
  </si>
  <si>
    <t>C1.1</t>
  </si>
  <si>
    <t>C1.1 Gang</t>
  </si>
  <si>
    <t>D0.10</t>
  </si>
  <si>
    <t>D0.10 Toilet</t>
  </si>
  <si>
    <t>D0.2</t>
  </si>
  <si>
    <t>D0.2 Portaal</t>
  </si>
  <si>
    <t>D0.26</t>
  </si>
  <si>
    <t>D0.26 Trappenhuis</t>
  </si>
  <si>
    <t>D0.8</t>
  </si>
  <si>
    <t>D0.8 Toezicht</t>
  </si>
  <si>
    <t>D0.9</t>
  </si>
  <si>
    <t>D0.9 Trappenhuis</t>
  </si>
  <si>
    <t>D1.10</t>
  </si>
  <si>
    <t>D1.10 Toilet</t>
  </si>
  <si>
    <t>D1.2</t>
  </si>
  <si>
    <t>D1.2 Portaal</t>
  </si>
  <si>
    <t>D1.26</t>
  </si>
  <si>
    <t>D1.26 Trappenhuis</t>
  </si>
  <si>
    <t>D1.8</t>
  </si>
  <si>
    <t>D1.8 Toezicht</t>
  </si>
  <si>
    <t>D1.9</t>
  </si>
  <si>
    <t>D1.9 Trappenhuis</t>
  </si>
  <si>
    <t>D2.1</t>
  </si>
  <si>
    <t>D2.1 Docentenkamer De Burcht</t>
  </si>
  <si>
    <t>D2.10</t>
  </si>
  <si>
    <t>D2.10 Toilet</t>
  </si>
  <si>
    <t>D2.11</t>
  </si>
  <si>
    <t>D2.11 Toilet</t>
  </si>
  <si>
    <t>D2.12</t>
  </si>
  <si>
    <t>D2.12 Voorruimte toilet</t>
  </si>
  <si>
    <t>D2.13</t>
  </si>
  <si>
    <t>D2.13 Kantoor</t>
  </si>
  <si>
    <t>D2.14</t>
  </si>
  <si>
    <t>D2.14 Kantoor</t>
  </si>
  <si>
    <t>D2.15</t>
  </si>
  <si>
    <t>D2.15 Voorruimte toilet</t>
  </si>
  <si>
    <t>D2.16</t>
  </si>
  <si>
    <t>D2.16 Voorruimte toilet</t>
  </si>
  <si>
    <t>D2.17</t>
  </si>
  <si>
    <t>D2.17 Toilet</t>
  </si>
  <si>
    <t>D2.18</t>
  </si>
  <si>
    <t>D2.18 Toilet</t>
  </si>
  <si>
    <t>D2.2</t>
  </si>
  <si>
    <t>D2.2  Voorruimte toilet</t>
  </si>
  <si>
    <t>D2.20</t>
  </si>
  <si>
    <t>D2.20 Kantoor</t>
  </si>
  <si>
    <t>D2.21</t>
  </si>
  <si>
    <t>D2.21 Trappenhuis</t>
  </si>
  <si>
    <t>D2.22</t>
  </si>
  <si>
    <t>D2.22 Gang</t>
  </si>
  <si>
    <t>D2.3</t>
  </si>
  <si>
    <t>D2.3 Toilet</t>
  </si>
  <si>
    <t>D2.7</t>
  </si>
  <si>
    <t xml:space="preserve">D2.7 Kantoor </t>
  </si>
  <si>
    <t>D2.9</t>
  </si>
  <si>
    <t>D2.9 Voorruimte toilet</t>
  </si>
  <si>
    <t>E0.10</t>
  </si>
  <si>
    <t>E0.10 Toilet</t>
  </si>
  <si>
    <t>E0.2</t>
  </si>
  <si>
    <t>E0.2 Portaal</t>
  </si>
  <si>
    <t>E0.8</t>
  </si>
  <si>
    <t>E0.8 Toezichtruimte</t>
  </si>
  <si>
    <t>E0.9</t>
  </si>
  <si>
    <t>E0.9 Trappenhuis</t>
  </si>
  <si>
    <t>E1.10</t>
  </si>
  <si>
    <t>E1.10 Toilet</t>
  </si>
  <si>
    <t>E1.2</t>
  </si>
  <si>
    <t>E1.2 Portaal</t>
  </si>
  <si>
    <t>E1.26</t>
  </si>
  <si>
    <t>E1.26 Trappenhuis</t>
  </si>
  <si>
    <t>E1.8</t>
  </si>
  <si>
    <t>E1.8 Toezichtruimte</t>
  </si>
  <si>
    <t>E1.9</t>
  </si>
  <si>
    <t>E1.9 Trappenhuis</t>
  </si>
  <si>
    <t>E2.1</t>
  </si>
  <si>
    <t>E2.1 Lokaal</t>
  </si>
  <si>
    <t>E2.10</t>
  </si>
  <si>
    <t>E2.10 Toilet</t>
  </si>
  <si>
    <t>E2.11</t>
  </si>
  <si>
    <t>E2.11 Toilet</t>
  </si>
  <si>
    <t>E2.12</t>
  </si>
  <si>
    <t>E2.12 Voorruimte toilet</t>
  </si>
  <si>
    <t>E2.13</t>
  </si>
  <si>
    <t>E2.13 Lokaal</t>
  </si>
  <si>
    <t>E2.14</t>
  </si>
  <si>
    <t>E2.14 Lokaal</t>
  </si>
  <si>
    <t>E2.15</t>
  </si>
  <si>
    <t>E2.15 Voorruimte toilet</t>
  </si>
  <si>
    <t>E2.16</t>
  </si>
  <si>
    <t>E2.16 Voorruimte toilet</t>
  </si>
  <si>
    <t>E2.17</t>
  </si>
  <si>
    <t>E2.17 Toilet</t>
  </si>
  <si>
    <t>E2.18</t>
  </si>
  <si>
    <t>E2.18 Toilet</t>
  </si>
  <si>
    <t>E2.2</t>
  </si>
  <si>
    <t>E2.2 Voorruimte toilet</t>
  </si>
  <si>
    <t>E2.20</t>
  </si>
  <si>
    <t xml:space="preserve">E2.20 Lokaal </t>
  </si>
  <si>
    <t>E2.21</t>
  </si>
  <si>
    <t>E2.21 Trappenhuis</t>
  </si>
  <si>
    <t>E2.22</t>
  </si>
  <si>
    <t>E2.22 Gang</t>
  </si>
  <si>
    <t>E2.3</t>
  </si>
  <si>
    <t>E2.3 Toilet</t>
  </si>
  <si>
    <t>E2.7</t>
  </si>
  <si>
    <t>E2.7 Lokaal</t>
  </si>
  <si>
    <t>E2.9</t>
  </si>
  <si>
    <t>E2.9 Voorruimte toilet</t>
  </si>
  <si>
    <t>F0.10</t>
  </si>
  <si>
    <t>F0.10 Toilet</t>
  </si>
  <si>
    <t>F0.2</t>
  </si>
  <si>
    <t>F0.2 Portaal</t>
  </si>
  <si>
    <t>F0.26</t>
  </si>
  <si>
    <t>F0.26 Trappenhuis</t>
  </si>
  <si>
    <t>F0.8</t>
  </si>
  <si>
    <t>F0.8 Toezichtruimte</t>
  </si>
  <si>
    <t>F0.9</t>
  </si>
  <si>
    <t>F0.9 Trappenhuis</t>
  </si>
  <si>
    <t>F1.10</t>
  </si>
  <si>
    <t>F1.10 Toilet</t>
  </si>
  <si>
    <t>F1.2</t>
  </si>
  <si>
    <t>F1.2 Portaal</t>
  </si>
  <si>
    <t>F1.26</t>
  </si>
  <si>
    <t>F1.26 Trappenhuis</t>
  </si>
  <si>
    <t>F1.33</t>
  </si>
  <si>
    <t>F1.33 Trappenhuis</t>
  </si>
  <si>
    <t>F1.8</t>
  </si>
  <si>
    <t>F1.8 Toezichtruimte</t>
  </si>
  <si>
    <t>F1.9</t>
  </si>
  <si>
    <t>F1.9 Trappenhuis</t>
  </si>
  <si>
    <t>F2.1</t>
  </si>
  <si>
    <t>F2.1 Gang</t>
  </si>
  <si>
    <t>F2.10</t>
  </si>
  <si>
    <t xml:space="preserve">F2.10 Lokaal </t>
  </si>
  <si>
    <t>F2.4</t>
  </si>
  <si>
    <t>F2.4 Gang</t>
  </si>
  <si>
    <t xml:space="preserve">F2.5   </t>
  </si>
  <si>
    <t xml:space="preserve">F2.5 Kantoor </t>
  </si>
  <si>
    <t>F2.6</t>
  </si>
  <si>
    <t>F2.6 Toilet</t>
  </si>
  <si>
    <t>F2.7</t>
  </si>
  <si>
    <t>F2.7 Chillroom</t>
  </si>
  <si>
    <t>F2.8</t>
  </si>
  <si>
    <t>F2.8 Vergaderruimte</t>
  </si>
  <si>
    <t>F2.9</t>
  </si>
  <si>
    <t>F2.9 Toilet</t>
  </si>
  <si>
    <t>G0.1</t>
  </si>
  <si>
    <t>G0.1 Centrale hal</t>
  </si>
  <si>
    <t>G0.2</t>
  </si>
  <si>
    <t>G0.2 Passantenkamer</t>
  </si>
  <si>
    <t>G0.3</t>
  </si>
  <si>
    <t>G0.3 Kapper</t>
  </si>
  <si>
    <t>G0.4</t>
  </si>
  <si>
    <t>G0.4 Lift</t>
  </si>
  <si>
    <t>G0.5</t>
  </si>
  <si>
    <t>G0.5 Pantry</t>
  </si>
  <si>
    <t>G0.6</t>
  </si>
  <si>
    <t>G0.6 Kantoor</t>
  </si>
  <si>
    <t>G1.1</t>
  </si>
  <si>
    <t>G1.1 Centrale hal</t>
  </si>
  <si>
    <t>G1.2</t>
  </si>
  <si>
    <t xml:space="preserve">G1.2 Kantoor </t>
  </si>
  <si>
    <t>G1.5</t>
  </si>
  <si>
    <t>G1.5 Berging</t>
  </si>
  <si>
    <t>G1.6</t>
  </si>
  <si>
    <t xml:space="preserve">G1.6 Kantoor </t>
  </si>
  <si>
    <t>G2.1</t>
  </si>
  <si>
    <t>G2.1 Trappenhuis</t>
  </si>
  <si>
    <t>G2.10</t>
  </si>
  <si>
    <t>G2.10 Lift</t>
  </si>
  <si>
    <t>G2.11</t>
  </si>
  <si>
    <t>G2.11 Toilet</t>
  </si>
  <si>
    <t>G2.2</t>
  </si>
  <si>
    <t>G2.2 Gang</t>
  </si>
  <si>
    <t>G2.3</t>
  </si>
  <si>
    <t xml:space="preserve">G2.3 Kantoor </t>
  </si>
  <si>
    <t>G2.5</t>
  </si>
  <si>
    <t xml:space="preserve">G2.5 Kantoor </t>
  </si>
  <si>
    <t>G2.6</t>
  </si>
  <si>
    <t>G2.6 Pantry</t>
  </si>
  <si>
    <t>G2.7</t>
  </si>
  <si>
    <t>G2.7 Kantoor</t>
  </si>
  <si>
    <t>G2.8</t>
  </si>
  <si>
    <t>G2.8 Garderobe</t>
  </si>
  <si>
    <t>G2.9</t>
  </si>
  <si>
    <t>G2.9 Toilet</t>
  </si>
  <si>
    <t>H0.1</t>
  </si>
  <si>
    <t>H0.1  Fitness</t>
  </si>
  <si>
    <t>H0.12</t>
  </si>
  <si>
    <t>H0.12 Douche en toilet</t>
  </si>
  <si>
    <t>H0.17</t>
  </si>
  <si>
    <t>H0.17 Kleedruimte</t>
  </si>
  <si>
    <t>H0.18</t>
  </si>
  <si>
    <t>H0.18 Trappenhuis</t>
  </si>
  <si>
    <t>H0.19</t>
  </si>
  <si>
    <t>H0.19 Opslag</t>
  </si>
  <si>
    <t>H0.20</t>
  </si>
  <si>
    <t>H0.20 Pantry</t>
  </si>
  <si>
    <t>H0.22</t>
  </si>
  <si>
    <t>H0.22 Gang</t>
  </si>
  <si>
    <t>H0.24</t>
  </si>
  <si>
    <t>H0.24 Toilet</t>
  </si>
  <si>
    <t>H0.25</t>
  </si>
  <si>
    <t>H0.25 Voorruimte toilet</t>
  </si>
  <si>
    <t>H0.26</t>
  </si>
  <si>
    <t>H0.26 Gang</t>
  </si>
  <si>
    <t>H0.28</t>
  </si>
  <si>
    <t>H0.28  Lokaal</t>
  </si>
  <si>
    <t>H0.29</t>
  </si>
  <si>
    <t>H0.29 Lokaal</t>
  </si>
  <si>
    <t>H0.3</t>
  </si>
  <si>
    <t>H0.3 Gang</t>
  </si>
  <si>
    <t>H0.30</t>
  </si>
  <si>
    <t>H0.30 Toezichtruimte</t>
  </si>
  <si>
    <t>H0.31</t>
  </si>
  <si>
    <t>H0.31 Voorruimte toilet</t>
  </si>
  <si>
    <t>H0.32</t>
  </si>
  <si>
    <t>H0.32 Toilet</t>
  </si>
  <si>
    <t>H0.33</t>
  </si>
  <si>
    <t>H0.33 Toilet</t>
  </si>
  <si>
    <t>H0.34</t>
  </si>
  <si>
    <t>H0.34  Lokaal</t>
  </si>
  <si>
    <t>H0.35</t>
  </si>
  <si>
    <t>H0.35 Sporthal</t>
  </si>
  <si>
    <t>H0.36</t>
  </si>
  <si>
    <t>H0.36 Toezichtruimte</t>
  </si>
  <si>
    <t>H0.37</t>
  </si>
  <si>
    <t>H0.37 Voorruimte toilet</t>
  </si>
  <si>
    <t>H0.38</t>
  </si>
  <si>
    <t>H0.38 Toilet</t>
  </si>
  <si>
    <t>H0.39</t>
  </si>
  <si>
    <t>H0.39 Toilet</t>
  </si>
  <si>
    <t>H0.4</t>
  </si>
  <si>
    <t>H0.4 Dojo/PMT</t>
  </si>
  <si>
    <t>H0.42</t>
  </si>
  <si>
    <t>H0.42  Voorruimte toielt</t>
  </si>
  <si>
    <t>H0.43</t>
  </si>
  <si>
    <t>H0.43 Toilet</t>
  </si>
  <si>
    <t>H0.5</t>
  </si>
  <si>
    <t>H0.5 Douche</t>
  </si>
  <si>
    <t>H0.6</t>
  </si>
  <si>
    <t>H0.6 Toilet</t>
  </si>
  <si>
    <t>H0.7</t>
  </si>
  <si>
    <t>H0.7 Kantoor</t>
  </si>
  <si>
    <t>H0.8</t>
  </si>
  <si>
    <t>H0.8  Kleedruimte</t>
  </si>
  <si>
    <t>H1.1</t>
  </si>
  <si>
    <t>H1.1 Gang</t>
  </si>
  <si>
    <t>H2.1</t>
  </si>
  <si>
    <t>H2.1 Trappenhuis</t>
  </si>
  <si>
    <t>H2.10</t>
  </si>
  <si>
    <t>H2.10 Portaal</t>
  </si>
  <si>
    <t>H2.12</t>
  </si>
  <si>
    <t xml:space="preserve">H2.12 Kantoor </t>
  </si>
  <si>
    <t>H2.13</t>
  </si>
  <si>
    <t>H2.13 Portaal</t>
  </si>
  <si>
    <t>H2.2</t>
  </si>
  <si>
    <t>H2.2 Hal</t>
  </si>
  <si>
    <t>H2.3</t>
  </si>
  <si>
    <t>H2.3 Lokaal</t>
  </si>
  <si>
    <t>H2.4</t>
  </si>
  <si>
    <t>H2.4 Toilet</t>
  </si>
  <si>
    <t>H2.5</t>
  </si>
  <si>
    <t>H2.5 Kantoor</t>
  </si>
  <si>
    <t>H2.6</t>
  </si>
  <si>
    <t>H2.6 Toilet</t>
  </si>
  <si>
    <t>H2.7</t>
  </si>
  <si>
    <t>H2.7 Lokaal</t>
  </si>
  <si>
    <t>H2.9</t>
  </si>
  <si>
    <t>H2.9 Kantoor</t>
  </si>
  <si>
    <t>I0.15</t>
  </si>
  <si>
    <t>I0.15 Gang</t>
  </si>
  <si>
    <t>I0.25</t>
  </si>
  <si>
    <t>I0.25 Toezichtruimte</t>
  </si>
  <si>
    <t>I0.27</t>
  </si>
  <si>
    <t>I0.27 Kantoor</t>
  </si>
  <si>
    <t>I0.28</t>
  </si>
  <si>
    <t>I0.28 Toiletten [3]</t>
  </si>
  <si>
    <t>I0.31</t>
  </si>
  <si>
    <t>I0.31 Vergaderruimte</t>
  </si>
  <si>
    <t>I0.32</t>
  </si>
  <si>
    <t>I0.32 Kantoor</t>
  </si>
  <si>
    <t>I0.33</t>
  </si>
  <si>
    <t>I0.33 Kantoor</t>
  </si>
  <si>
    <t>I0.35</t>
  </si>
  <si>
    <t>I0.35 Gang</t>
  </si>
  <si>
    <t>I0.36</t>
  </si>
  <si>
    <t>I0.36 Gang</t>
  </si>
  <si>
    <t>I0.37</t>
  </si>
  <si>
    <t>I0.37 Trappenhuis</t>
  </si>
  <si>
    <t>I1.15</t>
  </si>
  <si>
    <t>I1.15 Gang</t>
  </si>
  <si>
    <t>I1.25</t>
  </si>
  <si>
    <t>I1.25 Toezichtruimte</t>
  </si>
  <si>
    <t>I1.28</t>
  </si>
  <si>
    <t>I1.28 Toiletten [3]</t>
  </si>
  <si>
    <t>I1.31</t>
  </si>
  <si>
    <t>I1.31 Vergader/traingingsruimte</t>
  </si>
  <si>
    <t>I1.32</t>
  </si>
  <si>
    <t>I1.32 Gang</t>
  </si>
  <si>
    <t>I1.33</t>
  </si>
  <si>
    <t>I1.33 Trappenhuis</t>
  </si>
  <si>
    <t>I2.1</t>
  </si>
  <si>
    <t>I2.1 Kantoor</t>
  </si>
  <si>
    <t>I2.10</t>
  </si>
  <si>
    <t>I2.10 Kantoor</t>
  </si>
  <si>
    <t>I2.11</t>
  </si>
  <si>
    <t>I2.11 Postkamer</t>
  </si>
  <si>
    <t>I2.12</t>
  </si>
  <si>
    <t xml:space="preserve">I2.12 Kantoor </t>
  </si>
  <si>
    <t>I2.13</t>
  </si>
  <si>
    <t xml:space="preserve">I2.13 Kantoor </t>
  </si>
  <si>
    <t>I2.14</t>
  </si>
  <si>
    <t>I2.14 Kantoor</t>
  </si>
  <si>
    <t>I2.15</t>
  </si>
  <si>
    <t>I2.15 Vergaderruimte</t>
  </si>
  <si>
    <t>I2.17</t>
  </si>
  <si>
    <t>I2.17 Kantoor</t>
  </si>
  <si>
    <t>I2.18</t>
  </si>
  <si>
    <t>I2.18 Kantoor</t>
  </si>
  <si>
    <t>I2.19</t>
  </si>
  <si>
    <t>I2.19 Gang</t>
  </si>
  <si>
    <t>I2.1a</t>
  </si>
  <si>
    <t xml:space="preserve">I2.1a Kantoor </t>
  </si>
  <si>
    <t>I2.2</t>
  </si>
  <si>
    <t>I2.2 Kantoor</t>
  </si>
  <si>
    <t>I2.20</t>
  </si>
  <si>
    <t>I2.20 Trappenhuis</t>
  </si>
  <si>
    <t>I2.3</t>
  </si>
  <si>
    <t>I2.3 Kantoor</t>
  </si>
  <si>
    <t>I2.4</t>
  </si>
  <si>
    <t>I2.4 Kantoor</t>
  </si>
  <si>
    <t>I2.4 A</t>
  </si>
  <si>
    <t>I2.4 A Kantoor</t>
  </si>
  <si>
    <t>I2.5</t>
  </si>
  <si>
    <t xml:space="preserve">I2.5 Kantoor </t>
  </si>
  <si>
    <t>I2.6</t>
  </si>
  <si>
    <t>I2.6 Toiletten</t>
  </si>
  <si>
    <t>I2.7</t>
  </si>
  <si>
    <t>I2.7 Toiletten</t>
  </si>
  <si>
    <t>I2.8</t>
  </si>
  <si>
    <t>I2.8 Pantry</t>
  </si>
  <si>
    <t>I2.9</t>
  </si>
  <si>
    <t>I2.9 Verkeersruimte</t>
  </si>
  <si>
    <t>J0.1</t>
  </si>
  <si>
    <t>J0.1 Verkeersruimte</t>
  </si>
  <si>
    <t>J1.1</t>
  </si>
  <si>
    <t>J1.1 Verkeersruimte</t>
  </si>
  <si>
    <t>K0.1</t>
  </si>
  <si>
    <t>K0.1 Gang</t>
  </si>
  <si>
    <t>K0.2</t>
  </si>
  <si>
    <t>K0.2 Gang</t>
  </si>
  <si>
    <t>K0.3</t>
  </si>
  <si>
    <t>K0.3 Trappenhuis</t>
  </si>
  <si>
    <t>K0.4</t>
  </si>
  <si>
    <t>K0.4 Linnenkamer</t>
  </si>
  <si>
    <t>K1.1</t>
  </si>
  <si>
    <t>K1.1 Gang</t>
  </si>
  <si>
    <t>K1.2</t>
  </si>
  <si>
    <t xml:space="preserve">K1.2 Kantoor </t>
  </si>
  <si>
    <t>K1.3</t>
  </si>
  <si>
    <t>K1.3 Trappenhuis</t>
  </si>
  <si>
    <t>K1.4</t>
  </si>
  <si>
    <t>K1.4 Gang</t>
  </si>
  <si>
    <t>K1.5</t>
  </si>
  <si>
    <t xml:space="preserve">K1.5 Kantoor </t>
  </si>
  <si>
    <t>K1.6a</t>
  </si>
  <si>
    <t>K1.6a Kantoor</t>
  </si>
  <si>
    <t>L0.15</t>
  </si>
  <si>
    <t>L0.15 Gang</t>
  </si>
  <si>
    <t>L0.25</t>
  </si>
  <si>
    <t>L0.25 Toezichtruimte</t>
  </si>
  <si>
    <t>L0.27</t>
  </si>
  <si>
    <t>L0.27 Kantoor</t>
  </si>
  <si>
    <t>L0.28</t>
  </si>
  <si>
    <t>L0.28 Toiletten [3]</t>
  </si>
  <si>
    <t>L0.29</t>
  </si>
  <si>
    <t>L0.29 Sluis</t>
  </si>
  <si>
    <t>L0.29a</t>
  </si>
  <si>
    <t>L0.29a Gang</t>
  </si>
  <si>
    <t>L0.32</t>
  </si>
  <si>
    <t>L0.32 Trappenhuis</t>
  </si>
  <si>
    <t>L1.15</t>
  </si>
  <si>
    <t>L1.15 Gang</t>
  </si>
  <si>
    <t>L1.25</t>
  </si>
  <si>
    <t>L1.25 Toezichtruimte</t>
  </si>
  <si>
    <t>L1.27</t>
  </si>
  <si>
    <t>L1.27 Kantoor</t>
  </si>
  <si>
    <t>L1.28</t>
  </si>
  <si>
    <t>L1.28 Toiletten [3]</t>
  </si>
  <si>
    <t>L1.29</t>
  </si>
  <si>
    <t>L1.29 Sluis</t>
  </si>
  <si>
    <t>L1.29a</t>
  </si>
  <si>
    <t>L1.29a Gang</t>
  </si>
  <si>
    <t>L1.31</t>
  </si>
  <si>
    <t>L1.31 Gang</t>
  </si>
  <si>
    <t>L1.32</t>
  </si>
  <si>
    <t>L1.32 Douche en toilet</t>
  </si>
  <si>
    <t>L1.33</t>
  </si>
  <si>
    <t>L1.33 Opvang cel</t>
  </si>
  <si>
    <t>L1.34</t>
  </si>
  <si>
    <t>L1.34 Opvang cel</t>
  </si>
  <si>
    <t>L1.35</t>
  </si>
  <si>
    <t>L1.35 Opvang cel</t>
  </si>
  <si>
    <t>L1.36</t>
  </si>
  <si>
    <t>L1.36 Toezichtruimte</t>
  </si>
  <si>
    <t>L1.37</t>
  </si>
  <si>
    <t>L1.37 Luchtkooi</t>
  </si>
  <si>
    <t>L1.38</t>
  </si>
  <si>
    <t>L1.38 Trappenhuis</t>
  </si>
  <si>
    <t>L2.1</t>
  </si>
  <si>
    <t xml:space="preserve">L2.1 Lokaal </t>
  </si>
  <si>
    <t>L2.10</t>
  </si>
  <si>
    <t>L2.10 Lokaal</t>
  </si>
  <si>
    <t>L2.11</t>
  </si>
  <si>
    <t xml:space="preserve">L2.11 Kantoor </t>
  </si>
  <si>
    <t>L2.12</t>
  </si>
  <si>
    <t>L2.12 Gang</t>
  </si>
  <si>
    <t>L2.13</t>
  </si>
  <si>
    <t xml:space="preserve">L2.13 Lokaal </t>
  </si>
  <si>
    <t>L2.14</t>
  </si>
  <si>
    <t>L2.14  Toilet</t>
  </si>
  <si>
    <t>L2.15</t>
  </si>
  <si>
    <t>L2.15  Lokaal</t>
  </si>
  <si>
    <t>L2.17</t>
  </si>
  <si>
    <t>L2.17 Toilet</t>
  </si>
  <si>
    <t>L2.18</t>
  </si>
  <si>
    <t>L2.18 Toilet</t>
  </si>
  <si>
    <t>L2.19</t>
  </si>
  <si>
    <t>L2.19 Gang</t>
  </si>
  <si>
    <t>L2.20</t>
  </si>
  <si>
    <t xml:space="preserve">L2.20 Lokaal </t>
  </si>
  <si>
    <t>L2.21</t>
  </si>
  <si>
    <t>L2.21 Toilet</t>
  </si>
  <si>
    <t>L2.23</t>
  </si>
  <si>
    <t xml:space="preserve">L2.23 Lokaal </t>
  </si>
  <si>
    <t>L2.24</t>
  </si>
  <si>
    <t xml:space="preserve">L2.24  Kantoor </t>
  </si>
  <si>
    <t>L2.25</t>
  </si>
  <si>
    <t>L2.25 Trappenhuis</t>
  </si>
  <si>
    <t>L2.26</t>
  </si>
  <si>
    <t xml:space="preserve">L2.26 Kantoor </t>
  </si>
  <si>
    <t>L2.3</t>
  </si>
  <si>
    <t>L2.3 toilet</t>
  </si>
  <si>
    <t>L2.4</t>
  </si>
  <si>
    <t>L2.4 Toilet</t>
  </si>
  <si>
    <t>L2.5</t>
  </si>
  <si>
    <t xml:space="preserve">L2.5 Lokaal </t>
  </si>
  <si>
    <t>L2.6</t>
  </si>
  <si>
    <t xml:space="preserve">L2.6 Lokaal </t>
  </si>
  <si>
    <t>L2.7</t>
  </si>
  <si>
    <t>L2.7 Berging</t>
  </si>
  <si>
    <t>L2.8</t>
  </si>
  <si>
    <t>L2.8 Toilet</t>
  </si>
  <si>
    <t>L2.9</t>
  </si>
  <si>
    <t>L2.9 Toilet</t>
  </si>
  <si>
    <t>PVC</t>
  </si>
  <si>
    <t>Rubber</t>
  </si>
  <si>
    <t>A0.06</t>
  </si>
  <si>
    <t>A0.06 fouillering jongeren</t>
  </si>
  <si>
    <t>A0.1</t>
  </si>
  <si>
    <t>A0.1 Opslag</t>
  </si>
  <si>
    <t>A0.102</t>
  </si>
  <si>
    <t>A0.102 opslag intake</t>
  </si>
  <si>
    <t>A0.105</t>
  </si>
  <si>
    <t>A0.105 koelcel</t>
  </si>
  <si>
    <t>A0.105a</t>
  </si>
  <si>
    <t>A0.105a vriescel</t>
  </si>
  <si>
    <t>A0.105b</t>
  </si>
  <si>
    <t>A0.105b vriescel</t>
  </si>
  <si>
    <t>A0.107</t>
  </si>
  <si>
    <t>A0.107 opslag</t>
  </si>
  <si>
    <t>A0.11</t>
  </si>
  <si>
    <t>A0.11 serverruimte</t>
  </si>
  <si>
    <t>A0.49a</t>
  </si>
  <si>
    <t>A0.49a Technische ruimte</t>
  </si>
  <si>
    <t>A0.49b</t>
  </si>
  <si>
    <t>A0.49b Technische ruimte</t>
  </si>
  <si>
    <t>A0.52</t>
  </si>
  <si>
    <t>A0.52 Magazijn FHI</t>
  </si>
  <si>
    <t>A0.58</t>
  </si>
  <si>
    <t>A0.58 Berging</t>
  </si>
  <si>
    <t>A0.59</t>
  </si>
  <si>
    <t>A0.59 Technische ruimte</t>
  </si>
  <si>
    <t>A0.73</t>
  </si>
  <si>
    <t>A0.73 Technische ruimte</t>
  </si>
  <si>
    <t>A0.74</t>
  </si>
  <si>
    <t>A0.74 Technische ruimte</t>
  </si>
  <si>
    <t>A0.75</t>
  </si>
  <si>
    <t>A0.75 Technische ruimte</t>
  </si>
  <si>
    <t>A1.14t</t>
  </si>
  <si>
    <t>A1.14t Technische ruimte</t>
  </si>
  <si>
    <t>A1.33</t>
  </si>
  <si>
    <t>A1.33 Opslag</t>
  </si>
  <si>
    <t>A1.47</t>
  </si>
  <si>
    <t>A1.47 Technische ruimte</t>
  </si>
  <si>
    <t>A1.48</t>
  </si>
  <si>
    <t>A1.48 Technische ruimte</t>
  </si>
  <si>
    <t>A1.53</t>
  </si>
  <si>
    <t>A1.53 Werkkast schoonmaak</t>
  </si>
  <si>
    <t>A1.54</t>
  </si>
  <si>
    <t>A1.54 Kast</t>
  </si>
  <si>
    <t>B0.1</t>
  </si>
  <si>
    <t>B0.1 Werkkast schoonmaak</t>
  </si>
  <si>
    <t>B0.10</t>
  </si>
  <si>
    <t>B0.10 Technische ruimte</t>
  </si>
  <si>
    <t>B1.1</t>
  </si>
  <si>
    <t>B1.1 Werkkast schoonmaak</t>
  </si>
  <si>
    <t>B1.10</t>
  </si>
  <si>
    <t>B1.10 Technische ruimte</t>
  </si>
  <si>
    <t>D0.11</t>
  </si>
  <si>
    <t>D0.11 Telefooncel</t>
  </si>
  <si>
    <t>D0.12</t>
  </si>
  <si>
    <t>D0.12 Woonkamer</t>
  </si>
  <si>
    <t>D0.12K</t>
  </si>
  <si>
    <t>D0.12K Keuken</t>
  </si>
  <si>
    <t>D0.13</t>
  </si>
  <si>
    <t>D0.13 Gang</t>
  </si>
  <si>
    <t>D0.13 T1</t>
  </si>
  <si>
    <t>D0.13 T1 Technische ruimte</t>
  </si>
  <si>
    <t>D0.13 T2</t>
  </si>
  <si>
    <t>D0.13 T2 Technische ruimte</t>
  </si>
  <si>
    <t>D0.13 T3</t>
  </si>
  <si>
    <t>D0.13 T3 Technische ruimte</t>
  </si>
  <si>
    <t>D0.13 T4</t>
  </si>
  <si>
    <t>D0.13 T4 Technische ruimte</t>
  </si>
  <si>
    <t>D0.13 T5</t>
  </si>
  <si>
    <t>D0.13 T5 Technische ruimte</t>
  </si>
  <si>
    <t>D0.13 T6</t>
  </si>
  <si>
    <t>D0.13 T6 Technische ruimte</t>
  </si>
  <si>
    <t>D0.14</t>
  </si>
  <si>
    <t>D0.14 Cel</t>
  </si>
  <si>
    <t>D0.15</t>
  </si>
  <si>
    <t>D0.15 Cel</t>
  </si>
  <si>
    <t>D0.16</t>
  </si>
  <si>
    <t>D0.16 Cel</t>
  </si>
  <si>
    <t>D0.17</t>
  </si>
  <si>
    <t>D0.17 Cel</t>
  </si>
  <si>
    <t>D0.18</t>
  </si>
  <si>
    <t>D0.18 Cel</t>
  </si>
  <si>
    <t>D0.19</t>
  </si>
  <si>
    <t>D0.19 Cel</t>
  </si>
  <si>
    <t>D0.20</t>
  </si>
  <si>
    <t>D0.20 Cel</t>
  </si>
  <si>
    <t>D0.21</t>
  </si>
  <si>
    <t>D0.21 Cel</t>
  </si>
  <si>
    <t>D0.22</t>
  </si>
  <si>
    <t>D0.22 Cel</t>
  </si>
  <si>
    <t>D0.23</t>
  </si>
  <si>
    <t>D0.23 Cel</t>
  </si>
  <si>
    <t>D0.24</t>
  </si>
  <si>
    <t>D0.24 Cel</t>
  </si>
  <si>
    <t>D0.25</t>
  </si>
  <si>
    <t>D0.25 Cel</t>
  </si>
  <si>
    <t>D0.27</t>
  </si>
  <si>
    <t>D0.27 Badkamer [douche en toilet]</t>
  </si>
  <si>
    <t>D0.2T</t>
  </si>
  <si>
    <t>D0.2T Technische ruimte</t>
  </si>
  <si>
    <t>D0.4</t>
  </si>
  <si>
    <t>D0.4 Wasruimte/linnenkamer</t>
  </si>
  <si>
    <t>D0.4T</t>
  </si>
  <si>
    <t>D0.4T Technische ruimte</t>
  </si>
  <si>
    <t>D0.6</t>
  </si>
  <si>
    <t>D0.6 Magazijn</t>
  </si>
  <si>
    <t>D1.11</t>
  </si>
  <si>
    <t>D1.11 Telefooncel</t>
  </si>
  <si>
    <t>D1.12</t>
  </si>
  <si>
    <t>D1.12 Woonkamer</t>
  </si>
  <si>
    <t>D1.12K</t>
  </si>
  <si>
    <t>D1.12K Keuken</t>
  </si>
  <si>
    <t>D1.13</t>
  </si>
  <si>
    <t>D1.13 Gang</t>
  </si>
  <si>
    <t>D1.14</t>
  </si>
  <si>
    <t>D1.14 Cel</t>
  </si>
  <si>
    <t>D1.15</t>
  </si>
  <si>
    <t>D1.15 Cel</t>
  </si>
  <si>
    <t>D1.16</t>
  </si>
  <si>
    <t>D1.16 Cel</t>
  </si>
  <si>
    <t>D1.17</t>
  </si>
  <si>
    <t>D1.17 Cel</t>
  </si>
  <si>
    <t>D1.18</t>
  </si>
  <si>
    <t>D1.18 Cel</t>
  </si>
  <si>
    <t>D1.19</t>
  </si>
  <si>
    <t>D1.19 Cel</t>
  </si>
  <si>
    <t>D1.20</t>
  </si>
  <si>
    <t>D1.20 Cel</t>
  </si>
  <si>
    <t>D1.21</t>
  </si>
  <si>
    <t>D1.21 Cel</t>
  </si>
  <si>
    <t>D1.22</t>
  </si>
  <si>
    <t>D1.22 Cel</t>
  </si>
  <si>
    <t>D1.23</t>
  </si>
  <si>
    <t>D1.23 Cel</t>
  </si>
  <si>
    <t>D1.24</t>
  </si>
  <si>
    <t>D1.24 Cel</t>
  </si>
  <si>
    <t>D1.25</t>
  </si>
  <si>
    <t>D1.25 Cel</t>
  </si>
  <si>
    <t>D1.27</t>
  </si>
  <si>
    <t>D1.27 Badkamer [douche en toilet]</t>
  </si>
  <si>
    <t>D1.2T</t>
  </si>
  <si>
    <t>D1.2T Technische ruimte</t>
  </si>
  <si>
    <t>D1.4</t>
  </si>
  <si>
    <t>D1.4 Wasruimte/linnenkamer</t>
  </si>
  <si>
    <t>D1.6</t>
  </si>
  <si>
    <t>D1.6 Opslag</t>
  </si>
  <si>
    <t>D2.22T</t>
  </si>
  <si>
    <t>D2.22T Technische ruimte</t>
  </si>
  <si>
    <t>D2.6</t>
  </si>
  <si>
    <t>D2.6 Magazijn de Burcht</t>
  </si>
  <si>
    <t>E0.11</t>
  </si>
  <si>
    <t>E0.11 Telefooncel</t>
  </si>
  <si>
    <t>E0.12</t>
  </si>
  <si>
    <t>E0.12 Woonkamer</t>
  </si>
  <si>
    <t>E0.12A</t>
  </si>
  <si>
    <t>E0.12A Keuken</t>
  </si>
  <si>
    <t>E0.13</t>
  </si>
  <si>
    <t>E0.13 Gang</t>
  </si>
  <si>
    <t>E0.14</t>
  </si>
  <si>
    <t>E0.14 Cel</t>
  </si>
  <si>
    <t>E0.15</t>
  </si>
  <si>
    <t>E0.15 Cel</t>
  </si>
  <si>
    <t>E0.16</t>
  </si>
  <si>
    <t>E0.16 Cel</t>
  </si>
  <si>
    <t>E0.17</t>
  </si>
  <si>
    <t>E0.17 Cel</t>
  </si>
  <si>
    <t>E0.18</t>
  </si>
  <si>
    <t>E0.18 Cel</t>
  </si>
  <si>
    <t>E0.19</t>
  </si>
  <si>
    <t>E0.19 Cel</t>
  </si>
  <si>
    <t>E0.20</t>
  </si>
  <si>
    <t>E0.20 Cel</t>
  </si>
  <si>
    <t>E0.21</t>
  </si>
  <si>
    <t>E0.21 Cel</t>
  </si>
  <si>
    <t>E0.22</t>
  </si>
  <si>
    <t>E0.22 Cel</t>
  </si>
  <si>
    <t>E0.23</t>
  </si>
  <si>
    <t>E0.23 Cel</t>
  </si>
  <si>
    <t>E0.24</t>
  </si>
  <si>
    <t>E0.24 Cel</t>
  </si>
  <si>
    <t>E0.25</t>
  </si>
  <si>
    <t>E0.25 Cel</t>
  </si>
  <si>
    <t>E0.26</t>
  </si>
  <si>
    <t>E0.26 Trappenhuis</t>
  </si>
  <si>
    <t>E0.27</t>
  </si>
  <si>
    <t>E0.27 Badkamer [douche en toilet]</t>
  </si>
  <si>
    <t>E0.2T</t>
  </si>
  <si>
    <t>E0.2T Technische ruimte</t>
  </si>
  <si>
    <t>E0.4</t>
  </si>
  <si>
    <t>E0.4 Wasruimte/Linnenkamer</t>
  </si>
  <si>
    <t>E0.6</t>
  </si>
  <si>
    <t>E0.6 Berging</t>
  </si>
  <si>
    <t>E1.11</t>
  </si>
  <si>
    <t>E1.11 Telefooncel</t>
  </si>
  <si>
    <t>E1.12</t>
  </si>
  <si>
    <t>E1.12 Woonkamer</t>
  </si>
  <si>
    <t>E1.12A</t>
  </si>
  <si>
    <t>E1.12A Keuken</t>
  </si>
  <si>
    <t>E1.13</t>
  </si>
  <si>
    <t>E1.13 Gang</t>
  </si>
  <si>
    <t>E1.14</t>
  </si>
  <si>
    <t>E1.14 Cel</t>
  </si>
  <si>
    <t>E1.15</t>
  </si>
  <si>
    <t>E1.15 Cel</t>
  </si>
  <si>
    <t>E1.16</t>
  </si>
  <si>
    <t>E1.16 Cel</t>
  </si>
  <si>
    <t>E1.17</t>
  </si>
  <si>
    <t>E1.17 Cel</t>
  </si>
  <si>
    <t>E1.18</t>
  </si>
  <si>
    <t>E1.18 Cel</t>
  </si>
  <si>
    <t>E1.19</t>
  </si>
  <si>
    <t>E1.19 Cel</t>
  </si>
  <si>
    <t>E1.20</t>
  </si>
  <si>
    <t>E1.20 Cel</t>
  </si>
  <si>
    <t>E1.21</t>
  </si>
  <si>
    <t>E1.21 Cel</t>
  </si>
  <si>
    <t>E1.22</t>
  </si>
  <si>
    <t>E1.22 Cel</t>
  </si>
  <si>
    <t>E1.23</t>
  </si>
  <si>
    <t>E1.23 Cel</t>
  </si>
  <si>
    <t>E1.24</t>
  </si>
  <si>
    <t>E1.24 Cel</t>
  </si>
  <si>
    <t>E1.25</t>
  </si>
  <si>
    <t>E1.25 Cel</t>
  </si>
  <si>
    <t>E1.27</t>
  </si>
  <si>
    <t>E1.27 Badkamer [douche en toilet]</t>
  </si>
  <si>
    <t>E1.2T</t>
  </si>
  <si>
    <t>E1.2T Technische ruimte</t>
  </si>
  <si>
    <t>E1.4</t>
  </si>
  <si>
    <t>E1.4 Wasruimte/linnenkamer</t>
  </si>
  <si>
    <t>E1.6</t>
  </si>
  <si>
    <t>E1.6 Berging</t>
  </si>
  <si>
    <t>E2.22T</t>
  </si>
  <si>
    <t>E2.22T Technische ruimte</t>
  </si>
  <si>
    <t>E2.5</t>
  </si>
  <si>
    <t>E2.5 Magazijn</t>
  </si>
  <si>
    <t>F0.11</t>
  </si>
  <si>
    <t>F0.11 Telefooncel</t>
  </si>
  <si>
    <t>F0.12</t>
  </si>
  <si>
    <t>F0.12 Woonkamer</t>
  </si>
  <si>
    <t>F0.12A</t>
  </si>
  <si>
    <t>F0.12A Keuken</t>
  </si>
  <si>
    <t>F0.13</t>
  </si>
  <si>
    <t>F0.13 Gang</t>
  </si>
  <si>
    <t>F0.14</t>
  </si>
  <si>
    <t>F0.14 Cel</t>
  </si>
  <si>
    <t>F0.15</t>
  </si>
  <si>
    <t>F0.15 Cel</t>
  </si>
  <si>
    <t>F0.16</t>
  </si>
  <si>
    <t>F0.16 Cel</t>
  </si>
  <si>
    <t>F0.17</t>
  </si>
  <si>
    <t>F0.17 Cel</t>
  </si>
  <si>
    <t>F0.18</t>
  </si>
  <si>
    <t>F0.18 Cel</t>
  </si>
  <si>
    <t>F0.19</t>
  </si>
  <si>
    <t>F0.19 Cel</t>
  </si>
  <si>
    <t>F0.20</t>
  </si>
  <si>
    <t>F0.20 Cel</t>
  </si>
  <si>
    <t>F0.21</t>
  </si>
  <si>
    <t>F0.21 Cel</t>
  </si>
  <si>
    <t>F0.22</t>
  </si>
  <si>
    <t>F0.22 Cel</t>
  </si>
  <si>
    <t>F0.23</t>
  </si>
  <si>
    <t>F0.23 Cel</t>
  </si>
  <si>
    <t>F0.24</t>
  </si>
  <si>
    <t>F0.24 Cel</t>
  </si>
  <si>
    <t>F0.25</t>
  </si>
  <si>
    <t>F0.25 Cel</t>
  </si>
  <si>
    <t>F0.27</t>
  </si>
  <si>
    <t>F0.27 Badkamer [douche en toilet]</t>
  </si>
  <si>
    <t>F0.33</t>
  </si>
  <si>
    <t>F0.33 Berging</t>
  </si>
  <si>
    <t>F0.4</t>
  </si>
  <si>
    <t>F0.4 Wasruite/linnenkamer</t>
  </si>
  <si>
    <t>F0.6</t>
  </si>
  <si>
    <t>F0.6 Berging</t>
  </si>
  <si>
    <t>F1.11</t>
  </si>
  <si>
    <t>F1.11 Telefooncel</t>
  </si>
  <si>
    <t>F1.12</t>
  </si>
  <si>
    <t>F1.12 Woonkamer</t>
  </si>
  <si>
    <t>F1.12A</t>
  </si>
  <si>
    <t>F1.12A Keuken</t>
  </si>
  <si>
    <t>F1.13</t>
  </si>
  <si>
    <t>F1.13 Gang</t>
  </si>
  <si>
    <t>F1.14</t>
  </si>
  <si>
    <t>F1.14 Cel</t>
  </si>
  <si>
    <t>F1.15</t>
  </si>
  <si>
    <t>F1.15 Cel</t>
  </si>
  <si>
    <t>F1.16</t>
  </si>
  <si>
    <t>F1.16 Cel</t>
  </si>
  <si>
    <t>F1.17</t>
  </si>
  <si>
    <t>F1.17 Cel</t>
  </si>
  <si>
    <t>F1.18</t>
  </si>
  <si>
    <t>F1.18 Cel</t>
  </si>
  <si>
    <t>F1.19</t>
  </si>
  <si>
    <t>F1.19 Cel</t>
  </si>
  <si>
    <t>F1.20</t>
  </si>
  <si>
    <t>F1.20 Cel</t>
  </si>
  <si>
    <t>F1.21</t>
  </si>
  <si>
    <t>F1.21 Cel</t>
  </si>
  <si>
    <t>F1.22</t>
  </si>
  <si>
    <t>F1.22 Cel</t>
  </si>
  <si>
    <t>F1.23</t>
  </si>
  <si>
    <t>F1.23 Cel</t>
  </si>
  <si>
    <t>F1.24</t>
  </si>
  <si>
    <t>F1.24 Cel</t>
  </si>
  <si>
    <t>F1.25</t>
  </si>
  <si>
    <t>F1.25 Cel</t>
  </si>
  <si>
    <t>F1.27</t>
  </si>
  <si>
    <t>F1.27 Badkamer [douche en toilet]</t>
  </si>
  <si>
    <t>F1.4</t>
  </si>
  <si>
    <t>F1.4 Wasruimte/linnenkamer</t>
  </si>
  <si>
    <t>F1.6</t>
  </si>
  <si>
    <t>F1.6 Berging</t>
  </si>
  <si>
    <t>F2.2</t>
  </si>
  <si>
    <t>F2.2 Technische ruimte</t>
  </si>
  <si>
    <t>F2.3</t>
  </si>
  <si>
    <t>F2.3 Technische ruimte</t>
  </si>
  <si>
    <t>F2.5</t>
  </si>
  <si>
    <t>F2.5 Technische ruimte</t>
  </si>
  <si>
    <t>F2.6 Technische ruimte</t>
  </si>
  <si>
    <t>G0.1T</t>
  </si>
  <si>
    <t>G0.1T Technische ruimte</t>
  </si>
  <si>
    <t>G1.1T</t>
  </si>
  <si>
    <t>G1.1T Technische ruimte</t>
  </si>
  <si>
    <t>G1.3</t>
  </si>
  <si>
    <t>G1.3 Technisxche ruimte</t>
  </si>
  <si>
    <t>G1.4</t>
  </si>
  <si>
    <t>G1.4 Technische ruimte</t>
  </si>
  <si>
    <t>G2.4</t>
  </si>
  <si>
    <t>G2.4 Werkkast schoonmaak</t>
  </si>
  <si>
    <t>H0.2</t>
  </si>
  <si>
    <t>H0.2 Berging</t>
  </si>
  <si>
    <t>H0.21</t>
  </si>
  <si>
    <t>H0.21 Berging</t>
  </si>
  <si>
    <t>H0.23</t>
  </si>
  <si>
    <t>H0.23 Technische ruimte</t>
  </si>
  <si>
    <t>H0.40</t>
  </si>
  <si>
    <t>H0.40 Opslag</t>
  </si>
  <si>
    <t>H0.41</t>
  </si>
  <si>
    <t>H0.41 Opslag</t>
  </si>
  <si>
    <t>H1.2</t>
  </si>
  <si>
    <t>H1.2 Technische ruimte</t>
  </si>
  <si>
    <t>H1.35</t>
  </si>
  <si>
    <t>H1.35 Vide sporthal</t>
  </si>
  <si>
    <t>H2.11</t>
  </si>
  <si>
    <t>H2.11 Werkkast schoonmaak</t>
  </si>
  <si>
    <t>H2.3a</t>
  </si>
  <si>
    <t>H2.3a Opslag</t>
  </si>
  <si>
    <t>H2.3b</t>
  </si>
  <si>
    <t>H2.3b Opslag</t>
  </si>
  <si>
    <t>H2.8</t>
  </si>
  <si>
    <t>H2.8 Opslag</t>
  </si>
  <si>
    <t>I0.1</t>
  </si>
  <si>
    <t>I0.1 Cel</t>
  </si>
  <si>
    <t>I0.10</t>
  </si>
  <si>
    <t>I0.10 Cel</t>
  </si>
  <si>
    <t>I0.11</t>
  </si>
  <si>
    <t>I0.11 Cel</t>
  </si>
  <si>
    <t>I0.12</t>
  </si>
  <si>
    <t>I0.12 Cel</t>
  </si>
  <si>
    <t>I0.13</t>
  </si>
  <si>
    <t>I0.13 Cel</t>
  </si>
  <si>
    <t>I0.14</t>
  </si>
  <si>
    <t>I0.14 Cel</t>
  </si>
  <si>
    <t>I0.16</t>
  </si>
  <si>
    <t>I0.16 Gang</t>
  </si>
  <si>
    <t>I0.17</t>
  </si>
  <si>
    <t>I0.17 Technische ruimte</t>
  </si>
  <si>
    <t>I0.18</t>
  </si>
  <si>
    <t>I0.18 Portaal</t>
  </si>
  <si>
    <t>I0.19</t>
  </si>
  <si>
    <t>I0.19 Gang</t>
  </si>
  <si>
    <t>I0.2</t>
  </si>
  <si>
    <t>I0.2 Cel</t>
  </si>
  <si>
    <t>I0.20</t>
  </si>
  <si>
    <t>I0.20 keuken</t>
  </si>
  <si>
    <t>I0.21</t>
  </si>
  <si>
    <t>I0.21 Woonkamer</t>
  </si>
  <si>
    <t>I0.22</t>
  </si>
  <si>
    <t>I0.22 Wasruimte/linnenkamer</t>
  </si>
  <si>
    <t>I0.23</t>
  </si>
  <si>
    <t>I0.23 Opslag</t>
  </si>
  <si>
    <t>I0.26</t>
  </si>
  <si>
    <t>I0.26 Teleooncel</t>
  </si>
  <si>
    <t>I0.29</t>
  </si>
  <si>
    <t>I0.29 Sluis</t>
  </si>
  <si>
    <t>I0.3</t>
  </si>
  <si>
    <t>I0.3 Cel</t>
  </si>
  <si>
    <t>I0.30</t>
  </si>
  <si>
    <t>I0.30 Technische ruimte</t>
  </si>
  <si>
    <t>I0.34</t>
  </si>
  <si>
    <t>I0.34 Berging</t>
  </si>
  <si>
    <t>I0.4</t>
  </si>
  <si>
    <t>I0.4 Cel</t>
  </si>
  <si>
    <t>I0.5</t>
  </si>
  <si>
    <t>I0.5 Cel</t>
  </si>
  <si>
    <t>I0.6</t>
  </si>
  <si>
    <t>I0.6 Cel</t>
  </si>
  <si>
    <t>I0.7</t>
  </si>
  <si>
    <t>I0.7 Cel</t>
  </si>
  <si>
    <t>I0.8</t>
  </si>
  <si>
    <t>I0.8 Badkamer</t>
  </si>
  <si>
    <t>I0.9</t>
  </si>
  <si>
    <t>I0.9 Cel</t>
  </si>
  <si>
    <t>I1.1</t>
  </si>
  <si>
    <t>I1.1 Cel</t>
  </si>
  <si>
    <t>I1.10</t>
  </si>
  <si>
    <t>I1.10 Cel</t>
  </si>
  <si>
    <t>I1.11</t>
  </si>
  <si>
    <t>I1.11 Cel</t>
  </si>
  <si>
    <t>I1.12</t>
  </si>
  <si>
    <t>I1.12 Cel</t>
  </si>
  <si>
    <t>I1.13</t>
  </si>
  <si>
    <t>I1.13 Cel</t>
  </si>
  <si>
    <t>I1.14</t>
  </si>
  <si>
    <t>I1.14 Cel</t>
  </si>
  <si>
    <t>I1.16</t>
  </si>
  <si>
    <t>I1.16 Gang</t>
  </si>
  <si>
    <t>I1.17</t>
  </si>
  <si>
    <t>I1.17 Technische ruimte</t>
  </si>
  <si>
    <t>I1.18</t>
  </si>
  <si>
    <t>I1.18 Portaal</t>
  </si>
  <si>
    <t>I1.19</t>
  </si>
  <si>
    <t>I1.19 Gang</t>
  </si>
  <si>
    <t>I1.2</t>
  </si>
  <si>
    <t>I1.2 Cel</t>
  </si>
  <si>
    <t>I1.20</t>
  </si>
  <si>
    <t>I1.20 Keuken</t>
  </si>
  <si>
    <t>I1.21</t>
  </si>
  <si>
    <t>I1.21 Woonkamer</t>
  </si>
  <si>
    <t>I1.22</t>
  </si>
  <si>
    <t>I1.22 Groep Wasruimte/linnenkamer</t>
  </si>
  <si>
    <t>I1.23</t>
  </si>
  <si>
    <t>I1.23 Opslag</t>
  </si>
  <si>
    <t>I1.26</t>
  </si>
  <si>
    <t>I1.26 Telefooncel</t>
  </si>
  <si>
    <t>I1.27</t>
  </si>
  <si>
    <t>I1.27 Technische ruimte</t>
  </si>
  <si>
    <t>I1.29</t>
  </si>
  <si>
    <t>I1.29 Sluis</t>
  </si>
  <si>
    <t>I1.3</t>
  </si>
  <si>
    <t>I1.3 Cel</t>
  </si>
  <si>
    <t>I1.30</t>
  </si>
  <si>
    <t>I1.30 Technische ruimte</t>
  </si>
  <si>
    <t>I1.4</t>
  </si>
  <si>
    <t>I1.4 Cel</t>
  </si>
  <si>
    <t>I1.5</t>
  </si>
  <si>
    <t>I1.5 Cel</t>
  </si>
  <si>
    <t>I1.6</t>
  </si>
  <si>
    <t>I1.6 Cel</t>
  </si>
  <si>
    <t>I1.7</t>
  </si>
  <si>
    <t>I1.7 Cel</t>
  </si>
  <si>
    <t>I1.8</t>
  </si>
  <si>
    <t>I1.8 Badkamer</t>
  </si>
  <si>
    <t>I1.9</t>
  </si>
  <si>
    <t>I1.9 Cel</t>
  </si>
  <si>
    <t>I2.16</t>
  </si>
  <si>
    <t>I2.16 Technische ruimte</t>
  </si>
  <si>
    <t>I2.21</t>
  </si>
  <si>
    <t>I2.21 Balkon</t>
  </si>
  <si>
    <t>I2.22</t>
  </si>
  <si>
    <t>I2.22 Werkkast schoonmaak</t>
  </si>
  <si>
    <t>K0.5</t>
  </si>
  <si>
    <t>K0.5 Magazijn (keuken)</t>
  </si>
  <si>
    <t>K0.8</t>
  </si>
  <si>
    <t>K0.8 Containeropslag</t>
  </si>
  <si>
    <t>K0.9</t>
  </si>
  <si>
    <t>K0.9 Onderdoorgang</t>
  </si>
  <si>
    <t>K1.6</t>
  </si>
  <si>
    <t>K1.6 Werkplaats TD</t>
  </si>
  <si>
    <t>K1.7</t>
  </si>
  <si>
    <t>K1.7 Technische ruimte</t>
  </si>
  <si>
    <t>L0.1</t>
  </si>
  <si>
    <t>L0.1 Cel</t>
  </si>
  <si>
    <t>L0.10</t>
  </si>
  <si>
    <t>L0.10 Cel</t>
  </si>
  <si>
    <t>L0.11</t>
  </si>
  <si>
    <t>L0.11 Cel</t>
  </si>
  <si>
    <t>L0.12</t>
  </si>
  <si>
    <t>L0.12 Cel</t>
  </si>
  <si>
    <t>L0.13</t>
  </si>
  <si>
    <t>L0.13 Cel</t>
  </si>
  <si>
    <t>L0.14</t>
  </si>
  <si>
    <t>L0.14 Cel</t>
  </si>
  <si>
    <t>L0.16</t>
  </si>
  <si>
    <t>L0.16 Gang</t>
  </si>
  <si>
    <t>L0.17</t>
  </si>
  <si>
    <t>L0.17 Technische ruimte</t>
  </si>
  <si>
    <t>L0.18</t>
  </si>
  <si>
    <t>L0.18 Portaal</t>
  </si>
  <si>
    <t>L0.19</t>
  </si>
  <si>
    <t>L0.19 Gang</t>
  </si>
  <si>
    <t>L0.2</t>
  </si>
  <si>
    <t>L0.2 Cel</t>
  </si>
  <si>
    <t>L0.20</t>
  </si>
  <si>
    <t>L0.20 Keuken</t>
  </si>
  <si>
    <t>L0.21</t>
  </si>
  <si>
    <t>L0.21 Woonkamer</t>
  </si>
  <si>
    <t>L0.22</t>
  </si>
  <si>
    <t>L0.22 Wasruimte/linnenkamer</t>
  </si>
  <si>
    <t>L0.23</t>
  </si>
  <si>
    <t>L0.23 Opslag</t>
  </si>
  <si>
    <t>L0.26</t>
  </si>
  <si>
    <t>L0.26 Telefooncel</t>
  </si>
  <si>
    <t>L0.3</t>
  </si>
  <si>
    <t>L0.3 Cel</t>
  </si>
  <si>
    <t>L0.30</t>
  </si>
  <si>
    <t>L0.30 Technische ruimte</t>
  </si>
  <si>
    <t>L0.31</t>
  </si>
  <si>
    <t>L0.31 Magazijn</t>
  </si>
  <si>
    <t>L0.31a</t>
  </si>
  <si>
    <t>L0.31a Magazijn</t>
  </si>
  <si>
    <t>L0.33</t>
  </si>
  <si>
    <t>L0.33 Technische ruimte</t>
  </si>
  <si>
    <t>L0.4</t>
  </si>
  <si>
    <t>L0.4 Cel</t>
  </si>
  <si>
    <t>L0.5</t>
  </si>
  <si>
    <t>L0.5 Cel</t>
  </si>
  <si>
    <t>L0.6</t>
  </si>
  <si>
    <t>L0.6 Cel</t>
  </si>
  <si>
    <t>L0.7</t>
  </si>
  <si>
    <t>L0.7 Cel</t>
  </si>
  <si>
    <t>L0.8</t>
  </si>
  <si>
    <t>L0.8 Badkamer</t>
  </si>
  <si>
    <t>L0.9</t>
  </si>
  <si>
    <t>L0.9 Cel</t>
  </si>
  <si>
    <t>L1.1</t>
  </si>
  <si>
    <t>L1.1 Cel</t>
  </si>
  <si>
    <t>L1.10</t>
  </si>
  <si>
    <t>L1.10 Cel</t>
  </si>
  <si>
    <t>L1.11</t>
  </si>
  <si>
    <t>L1.11 Cel</t>
  </si>
  <si>
    <t>L1.12</t>
  </si>
  <si>
    <t>L1.12 Cel</t>
  </si>
  <si>
    <t>L1.13</t>
  </si>
  <si>
    <t>L1.13 Cel</t>
  </si>
  <si>
    <t>L1.14</t>
  </si>
  <si>
    <t>L1.14 Cel</t>
  </si>
  <si>
    <t>L1.16</t>
  </si>
  <si>
    <t>L1.16 Gang</t>
  </si>
  <si>
    <t>L1.17</t>
  </si>
  <si>
    <t>L1.17 Technische ruimte</t>
  </si>
  <si>
    <t>L1.18</t>
  </si>
  <si>
    <t>L1.18 Portaal</t>
  </si>
  <si>
    <t>L1.19</t>
  </si>
  <si>
    <t>L1.19 Gang</t>
  </si>
  <si>
    <t>L1.2</t>
  </si>
  <si>
    <t>L1.2 Cel</t>
  </si>
  <si>
    <t>L1.20</t>
  </si>
  <si>
    <t>L1.20 Keuken</t>
  </si>
  <si>
    <t>L1.21</t>
  </si>
  <si>
    <t>L1.21 Woonkamer</t>
  </si>
  <si>
    <t>L1.22</t>
  </si>
  <si>
    <t>L1.22 Wasruimte/Linnenkamer</t>
  </si>
  <si>
    <t>L1.23</t>
  </si>
  <si>
    <t>L1.23 Voorraadruimte</t>
  </si>
  <si>
    <t>L1.26</t>
  </si>
  <si>
    <t>L1.26 Telefooncel</t>
  </si>
  <si>
    <t>L1.3</t>
  </si>
  <si>
    <t>L1.3 Cel</t>
  </si>
  <si>
    <t>L1.30</t>
  </si>
  <si>
    <t>L1.30 Technisxhe ruimte</t>
  </si>
  <si>
    <t>L1.31a</t>
  </si>
  <si>
    <t>L1.31a Berging</t>
  </si>
  <si>
    <t>L1.4</t>
  </si>
  <si>
    <t>L1.4 Cel</t>
  </si>
  <si>
    <t>L1.5</t>
  </si>
  <si>
    <t>L1.5 Cel</t>
  </si>
  <si>
    <t>L1.6</t>
  </si>
  <si>
    <t>L1.6 Cel</t>
  </si>
  <si>
    <t>L1.7</t>
  </si>
  <si>
    <t>L1.7 Cel</t>
  </si>
  <si>
    <t>L1.8</t>
  </si>
  <si>
    <t>L1.8 Badkamer</t>
  </si>
  <si>
    <t>L1.9</t>
  </si>
  <si>
    <t>L1.9 Cel</t>
  </si>
  <si>
    <t>L2.16</t>
  </si>
  <si>
    <t>L2.16  Magazijn</t>
  </si>
  <si>
    <t>L2.2</t>
  </si>
  <si>
    <t>L2.2 Berging</t>
  </si>
  <si>
    <t>L2.22</t>
  </si>
  <si>
    <t>L2.22 Technische ruimte</t>
  </si>
  <si>
    <t>Straatstenen</t>
  </si>
  <si>
    <t>Haven</t>
  </si>
  <si>
    <t>Bouwdeel M</t>
  </si>
  <si>
    <t>Bouwdeel M jongerenvrij</t>
  </si>
  <si>
    <t xml:space="preserve">Bouwdeel M </t>
  </si>
  <si>
    <t>M.0.00</t>
  </si>
  <si>
    <t>M.0.00 Entreehal</t>
  </si>
  <si>
    <t>M.0.00a</t>
  </si>
  <si>
    <t>M.0.00a Portaal</t>
  </si>
  <si>
    <t>M.0.01</t>
  </si>
  <si>
    <t>M.0.01 Vluchttrappenhuis</t>
  </si>
  <si>
    <t>M.0.02</t>
  </si>
  <si>
    <t>M.0.02 Spreekkamer (voor detectie)</t>
  </si>
  <si>
    <t>M.0.02a</t>
  </si>
  <si>
    <t>M.0.02a Toilet + voorruimte</t>
  </si>
  <si>
    <t>M.0.05</t>
  </si>
  <si>
    <t>M.0.05 Personeel voor detectie</t>
  </si>
  <si>
    <t>M.0.06</t>
  </si>
  <si>
    <t>M.0.06 Personeel na detectie</t>
  </si>
  <si>
    <t>M.0.07</t>
  </si>
  <si>
    <t>M.0.07 Bezoek voor detectie</t>
  </si>
  <si>
    <t>M.0.08</t>
  </si>
  <si>
    <t>M.0.08 Bezoek na detectie</t>
  </si>
  <si>
    <t>M.0.09</t>
  </si>
  <si>
    <t>M.0.09 Portiersloge</t>
  </si>
  <si>
    <t>M.0.09a</t>
  </si>
  <si>
    <t>M.0.09a Toilet/voorruimte</t>
  </si>
  <si>
    <t>M.0.09b</t>
  </si>
  <si>
    <t>M.0.09b Pantry</t>
  </si>
  <si>
    <t>M.0.10</t>
  </si>
  <si>
    <t>M.0.10 Wachten Bezoek</t>
  </si>
  <si>
    <t>M.0.11</t>
  </si>
  <si>
    <t>M.0.11 Gang</t>
  </si>
  <si>
    <t>M.0.12</t>
  </si>
  <si>
    <t>M.0.12 Miva-toilet</t>
  </si>
  <si>
    <t>M.0.13</t>
  </si>
  <si>
    <t>M.0.13 Centraalpost</t>
  </si>
  <si>
    <t>M.0.13a</t>
  </si>
  <si>
    <t>M.0.13a Toilet + voorruimte CP</t>
  </si>
  <si>
    <t>M.0.14</t>
  </si>
  <si>
    <t>M.0.14 Sleuteluitgifte</t>
  </si>
  <si>
    <t>M.0.16</t>
  </si>
  <si>
    <t>M.0.16 Gang</t>
  </si>
  <si>
    <t>M.0.16a</t>
  </si>
  <si>
    <t>M.0.16a Lift bezoek</t>
  </si>
  <si>
    <t>M.0.17</t>
  </si>
  <si>
    <t>M.0.17 Trappenhuis bezoek</t>
  </si>
  <si>
    <t>M.0.18</t>
  </si>
  <si>
    <t>M.0.18 Gang</t>
  </si>
  <si>
    <t>M.0.18a</t>
  </si>
  <si>
    <t>M.0.18a Lift personeel</t>
  </si>
  <si>
    <t>M.0.19</t>
  </si>
  <si>
    <t>M.0.19 Trappenhuis Personeel</t>
  </si>
  <si>
    <t>M.0.21a</t>
  </si>
  <si>
    <t>M.0.21a Gang</t>
  </si>
  <si>
    <t>M.0.21b</t>
  </si>
  <si>
    <t>M.0.21b Gang</t>
  </si>
  <si>
    <t>M.0.23</t>
  </si>
  <si>
    <t>M.0.23 IBT</t>
  </si>
  <si>
    <t>M.0.24a</t>
  </si>
  <si>
    <t>M.0.24a Kleedruimte personeel</t>
  </si>
  <si>
    <t>M.0.24b</t>
  </si>
  <si>
    <t>M.0.24b Kleedruimte personeel</t>
  </si>
  <si>
    <t>M.0.25</t>
  </si>
  <si>
    <t>M.0.25 Centrale hal 1</t>
  </si>
  <si>
    <t>M.0.25a</t>
  </si>
  <si>
    <t>M.0.25a Trappenhuis</t>
  </si>
  <si>
    <t>M.0.25b</t>
  </si>
  <si>
    <t>M.0.25b Lift</t>
  </si>
  <si>
    <t>M.0.26</t>
  </si>
  <si>
    <t>M.0.26 Gang</t>
  </si>
  <si>
    <t>M.0.27</t>
  </si>
  <si>
    <t>M.0.27 Gang</t>
  </si>
  <si>
    <t>M.0.28</t>
  </si>
  <si>
    <t>M.0.28 Metaaltechniek</t>
  </si>
  <si>
    <t>M.0.28a</t>
  </si>
  <si>
    <t>M.0.28a Voorruimte toilet</t>
  </si>
  <si>
    <t>M.0.28b</t>
  </si>
  <si>
    <t>M.0.28b Toilet</t>
  </si>
  <si>
    <t>M.0.29a</t>
  </si>
  <si>
    <t>M.0.29a Voorruimte Toilet</t>
  </si>
  <si>
    <t>M.0.29b</t>
  </si>
  <si>
    <t>M.0.29b Toilet</t>
  </si>
  <si>
    <t>M.0.31</t>
  </si>
  <si>
    <t>M.0.31 Magazijn hout/metaal</t>
  </si>
  <si>
    <t>M.0.32</t>
  </si>
  <si>
    <t>M.0.32 Instructielokaal</t>
  </si>
  <si>
    <t>M.0.33</t>
  </si>
  <si>
    <t>M.0.33 Fietstechniek</t>
  </si>
  <si>
    <t>M.0.33a</t>
  </si>
  <si>
    <t>M.0.33a Toilet + voorruimte</t>
  </si>
  <si>
    <t>M.0.34</t>
  </si>
  <si>
    <t>M.0.34 Spreekkamer</t>
  </si>
  <si>
    <t>M.0.36</t>
  </si>
  <si>
    <t>M.0.36 Projectruimte bouwtechniek</t>
  </si>
  <si>
    <t>M.0.37</t>
  </si>
  <si>
    <t>M.0.37 Toilet</t>
  </si>
  <si>
    <t>M.0.40</t>
  </si>
  <si>
    <t>M.0.40 Centrale hal 2</t>
  </si>
  <si>
    <t>M.0.40a</t>
  </si>
  <si>
    <t>M.0.40a Trappenhuis</t>
  </si>
  <si>
    <t>M.0.40b</t>
  </si>
  <si>
    <t>M.0.40b Lift</t>
  </si>
  <si>
    <t>M.0.41</t>
  </si>
  <si>
    <t>M.0.41 Gang</t>
  </si>
  <si>
    <t>M.0.42</t>
  </si>
  <si>
    <t>M.0.42 Muziekruimte</t>
  </si>
  <si>
    <t>M.0.42a</t>
  </si>
  <si>
    <t>M.0.42a Hal</t>
  </si>
  <si>
    <t>M.0.44</t>
  </si>
  <si>
    <t>M.0.44 Portaal</t>
  </si>
  <si>
    <t>M.0.45</t>
  </si>
  <si>
    <t>M.0.45 Fitness</t>
  </si>
  <si>
    <t>M.0.46</t>
  </si>
  <si>
    <t>M.0.46 Dojo</t>
  </si>
  <si>
    <t>M.0.48</t>
  </si>
  <si>
    <t>M.0.48 Kleed-/badruimte</t>
  </si>
  <si>
    <t>M.0.49</t>
  </si>
  <si>
    <t>M.0.49 Kleed-/badruimte</t>
  </si>
  <si>
    <t>M.0.52</t>
  </si>
  <si>
    <t>M.0.52 Kantoor</t>
  </si>
  <si>
    <t>M.0.52a</t>
  </si>
  <si>
    <t>M.0.52a Toilet instr.</t>
  </si>
  <si>
    <t>M.0.52b</t>
  </si>
  <si>
    <t>M.0.52b Badruimte instr.</t>
  </si>
  <si>
    <t>M.0.53</t>
  </si>
  <si>
    <t>M.0.53 Trappenhuis</t>
  </si>
  <si>
    <t>M.0.53a</t>
  </si>
  <si>
    <t>M.0.53a Toilet</t>
  </si>
  <si>
    <t>M.0.55</t>
  </si>
  <si>
    <t>M.0.55 Gang</t>
  </si>
  <si>
    <t>M.1.01</t>
  </si>
  <si>
    <t>M.1.01 Bezoekzaal 1</t>
  </si>
  <si>
    <t>M.1.01a</t>
  </si>
  <si>
    <t>M.1.01a Vluchttrappenhuis</t>
  </si>
  <si>
    <t>M.1.01b</t>
  </si>
  <si>
    <t>M.1.01b Voorruimte toilet</t>
  </si>
  <si>
    <t>M.1.02</t>
  </si>
  <si>
    <t>M.1.01b Bezoekzaal 2</t>
  </si>
  <si>
    <t>M.1.01c</t>
  </si>
  <si>
    <t>M.1.01c Voorruimte toilet</t>
  </si>
  <si>
    <t>M.1.02b</t>
  </si>
  <si>
    <t>M.1.02b Voorruimte toilet</t>
  </si>
  <si>
    <t>M.1.02c</t>
  </si>
  <si>
    <t>M.1.02c Toilet</t>
  </si>
  <si>
    <t>M.1.03b</t>
  </si>
  <si>
    <t>M.1.03b Gang pupillen</t>
  </si>
  <si>
    <t>M.1.03c</t>
  </si>
  <si>
    <t>M.1.03c Gang pupillen</t>
  </si>
  <si>
    <t>M.1.03d</t>
  </si>
  <si>
    <t>M.1.03d Gang</t>
  </si>
  <si>
    <t>M.1.04</t>
  </si>
  <si>
    <t>M.1.04 Spreekkamer</t>
  </si>
  <si>
    <t>M.1.05</t>
  </si>
  <si>
    <t>M.1.05 Spreekkamer</t>
  </si>
  <si>
    <t>M.1.06</t>
  </si>
  <si>
    <t>M.1.06 Spreekkamer</t>
  </si>
  <si>
    <t>M.1.07</t>
  </si>
  <si>
    <t>M.1.07 Spreekkamer</t>
  </si>
  <si>
    <t>M.1.08</t>
  </si>
  <si>
    <t>M.1.08 Spreekkamer</t>
  </si>
  <si>
    <t>M.1.09</t>
  </si>
  <si>
    <t>M.1.09 Spreekkamer</t>
  </si>
  <si>
    <t>M.1.10</t>
  </si>
  <si>
    <t>M.1.10 Wachten na bezoek</t>
  </si>
  <si>
    <t>M.1.11</t>
  </si>
  <si>
    <t>M.1.11 Visitatie</t>
  </si>
  <si>
    <t>M.1.12</t>
  </si>
  <si>
    <t>M.1.12 Wachten na visitatie</t>
  </si>
  <si>
    <t>M.1.13</t>
  </si>
  <si>
    <t>M.1.13 Wachten na bezoek</t>
  </si>
  <si>
    <t>M.1.14</t>
  </si>
  <si>
    <t>M.1.14 Visitatie</t>
  </si>
  <si>
    <t>M.1.15</t>
  </si>
  <si>
    <t>M.1.15 Wachten na visitatie</t>
  </si>
  <si>
    <t>M.1.16</t>
  </si>
  <si>
    <t>M.1.16 Gang</t>
  </si>
  <si>
    <t>M.1.16a</t>
  </si>
  <si>
    <t>M.1.16a Schacht Gang</t>
  </si>
  <si>
    <t>M.1.17</t>
  </si>
  <si>
    <t>M.1.17 Trappenhuis bezoek</t>
  </si>
  <si>
    <t>M.1.18</t>
  </si>
  <si>
    <t>M.1.18 Gang</t>
  </si>
  <si>
    <t>M.1.18 LB</t>
  </si>
  <si>
    <t>M.1.18 LB (loopbrug)</t>
  </si>
  <si>
    <t>M.1.18a</t>
  </si>
  <si>
    <t>M.1.18a Lift personeel</t>
  </si>
  <si>
    <t>M.1.19</t>
  </si>
  <si>
    <t>M.1.19 Trappenhuis personeel</t>
  </si>
  <si>
    <t>M.1.20</t>
  </si>
  <si>
    <t>M.1.20 Gang</t>
  </si>
  <si>
    <t>M.1.20a</t>
  </si>
  <si>
    <t>M.1.20a Lift bezoek</t>
  </si>
  <si>
    <t>M.1.24</t>
  </si>
  <si>
    <t>M.1.24 Kolfruimte</t>
  </si>
  <si>
    <t>M.1.24a</t>
  </si>
  <si>
    <t>M.1.24a Voorruimte toilet</t>
  </si>
  <si>
    <t>M.1.24b</t>
  </si>
  <si>
    <t>M.1.24b Toilet</t>
  </si>
  <si>
    <t>M.1.24c</t>
  </si>
  <si>
    <t>M.1.24c Toilet</t>
  </si>
  <si>
    <t>M.1.25</t>
  </si>
  <si>
    <t>M.1.25 Centrale hal 1</t>
  </si>
  <si>
    <t>M.1.25a</t>
  </si>
  <si>
    <t>M.1.25a Trappenhuis</t>
  </si>
  <si>
    <t>M.1.25b</t>
  </si>
  <si>
    <t>M.1.25b Lift</t>
  </si>
  <si>
    <t>M.1.25c</t>
  </si>
  <si>
    <t>M.1.25c Werkplek</t>
  </si>
  <si>
    <t>M.1.25d</t>
  </si>
  <si>
    <t>M.1.25d Werkplek</t>
  </si>
  <si>
    <t>M.1.25e</t>
  </si>
  <si>
    <t>M.1.25e Gang</t>
  </si>
  <si>
    <t>M.1.25f</t>
  </si>
  <si>
    <t>M.1.25f Gang</t>
  </si>
  <si>
    <t>M.1.26a</t>
  </si>
  <si>
    <t>M.1.26a Familiekamer</t>
  </si>
  <si>
    <t>M.1.26b</t>
  </si>
  <si>
    <t>M.1.26b Gang</t>
  </si>
  <si>
    <t>M.1.27a</t>
  </si>
  <si>
    <t>M.1.27a Bezoek zonder toezicht</t>
  </si>
  <si>
    <t>M.1.27b</t>
  </si>
  <si>
    <t>M.1.27b Hal</t>
  </si>
  <si>
    <t>M.1.27c</t>
  </si>
  <si>
    <t>M.1.27c Douche/toilet</t>
  </si>
  <si>
    <t>M.1.27d</t>
  </si>
  <si>
    <t>M.1.27d Gang</t>
  </si>
  <si>
    <t>M.1.27e</t>
  </si>
  <si>
    <t>M.1.27e Familiekamer</t>
  </si>
  <si>
    <t>M.1.28</t>
  </si>
  <si>
    <t>M.1.28 Zorgteam</t>
  </si>
  <si>
    <t>M.1.28a</t>
  </si>
  <si>
    <t>M.1.28a Administratie</t>
  </si>
  <si>
    <t>M.1.29</t>
  </si>
  <si>
    <t>M.1.29 Crealokaal</t>
  </si>
  <si>
    <t>M.1.29a</t>
  </si>
  <si>
    <t>M.1.29a Voorruimte toilet</t>
  </si>
  <si>
    <t>M.1.29b</t>
  </si>
  <si>
    <t>M.1.29b Toilet</t>
  </si>
  <si>
    <t>M.1.30</t>
  </si>
  <si>
    <t>M.1.30 Restaurant</t>
  </si>
  <si>
    <t>M.1.30a</t>
  </si>
  <si>
    <t>M.1.30a Voorruimte toilet</t>
  </si>
  <si>
    <t>M.1.30b</t>
  </si>
  <si>
    <t>M.1.30b Toilet</t>
  </si>
  <si>
    <t>M.1.31</t>
  </si>
  <si>
    <t>M.1.31 Consumptief</t>
  </si>
  <si>
    <t>M.1.31a</t>
  </si>
  <si>
    <t>M.1.31a Voorruimte toilet</t>
  </si>
  <si>
    <t>M.1.31b</t>
  </si>
  <si>
    <t>M.1.31b Toilet</t>
  </si>
  <si>
    <t>M.1.32</t>
  </si>
  <si>
    <t>M.1.32 Brood en banket</t>
  </si>
  <si>
    <t>M.1.32a</t>
  </si>
  <si>
    <t>M.1.32a Voorruimte toilet</t>
  </si>
  <si>
    <t>M.1.32b</t>
  </si>
  <si>
    <t>M.1.32b Toilet</t>
  </si>
  <si>
    <t>M.1.33a</t>
  </si>
  <si>
    <t>M.1.33a Kantoor</t>
  </si>
  <si>
    <t>M.1.35</t>
  </si>
  <si>
    <t>M.1.35 Gang</t>
  </si>
  <si>
    <t>M.1.36</t>
  </si>
  <si>
    <t>M.1.36 Gang</t>
  </si>
  <si>
    <t>M.1.40</t>
  </si>
  <si>
    <t>M.1.40 Centrale hal 2</t>
  </si>
  <si>
    <t>M.1.40a</t>
  </si>
  <si>
    <t>M.1.40a Trappenhuis</t>
  </si>
  <si>
    <t>M.1.40b</t>
  </si>
  <si>
    <t>M.1.40b Lift</t>
  </si>
  <si>
    <t>M.1.40c</t>
  </si>
  <si>
    <t>M.1.40c Werkplek</t>
  </si>
  <si>
    <t>M.1.40d</t>
  </si>
  <si>
    <t>M.1.40d Werkplek</t>
  </si>
  <si>
    <t>M.1.40e</t>
  </si>
  <si>
    <t>M.1.40e Gang</t>
  </si>
  <si>
    <t>M.1.40f</t>
  </si>
  <si>
    <t>M.1.40f Gang</t>
  </si>
  <si>
    <t>M.1.41</t>
  </si>
  <si>
    <t>M.1.41 Sportzaal</t>
  </si>
  <si>
    <t>M.1.42b</t>
  </si>
  <si>
    <t>M.1.42b Toilet</t>
  </si>
  <si>
    <t>M.1.43</t>
  </si>
  <si>
    <t>M.1.43 Pantry</t>
  </si>
  <si>
    <t>M.1.44</t>
  </si>
  <si>
    <t>M.1.44 Toestelberging</t>
  </si>
  <si>
    <t>M.1.53</t>
  </si>
  <si>
    <t>M.1.53 Trappenhuis</t>
  </si>
  <si>
    <t>M.2.01</t>
  </si>
  <si>
    <t>M.2.01 Vluchttrappenhuis</t>
  </si>
  <si>
    <t>M.2.02</t>
  </si>
  <si>
    <t>M.2.02 Toilet dames</t>
  </si>
  <si>
    <t>M.2.03</t>
  </si>
  <si>
    <t>M.2.03 Toilet heren</t>
  </si>
  <si>
    <t>M.2.04a</t>
  </si>
  <si>
    <t>M.2.04a Pantry</t>
  </si>
  <si>
    <t>M.2.04c</t>
  </si>
  <si>
    <t>M.2.04c Pantry</t>
  </si>
  <si>
    <t>M.2.05</t>
  </si>
  <si>
    <t>M.2.05 Gang kantoor</t>
  </si>
  <si>
    <t>M.2.05a</t>
  </si>
  <si>
    <t>M.2.05a Lift personeel</t>
  </si>
  <si>
    <t>M.2.06</t>
  </si>
  <si>
    <t>M.2.06 Vergader/trainingsruimte (crisisruimte)</t>
  </si>
  <si>
    <t>M.2.07</t>
  </si>
  <si>
    <t>M.2.07 Vergaderruimte</t>
  </si>
  <si>
    <t>M.2.08</t>
  </si>
  <si>
    <t>M.2.08 Kantoor</t>
  </si>
  <si>
    <t>M.2.09</t>
  </si>
  <si>
    <t>M.2.09 Kantoor</t>
  </si>
  <si>
    <t>M.2.10</t>
  </si>
  <si>
    <t>M.2.10 Kantoor</t>
  </si>
  <si>
    <t>M.2.11</t>
  </si>
  <si>
    <t>M.2.11 Kantoor</t>
  </si>
  <si>
    <t>M.2.12</t>
  </si>
  <si>
    <t>M.2.12 Vergaderruimte</t>
  </si>
  <si>
    <t>M.2.13</t>
  </si>
  <si>
    <t>M.2.13 Kantoor</t>
  </si>
  <si>
    <t>M.2.14</t>
  </si>
  <si>
    <t>M.2.14 Kopieerruimte</t>
  </si>
  <si>
    <t>M.2.19</t>
  </si>
  <si>
    <t>M.2.19 Trappenhuis personeel</t>
  </si>
  <si>
    <t>M.2.21</t>
  </si>
  <si>
    <t>M.2.21 Pantry school</t>
  </si>
  <si>
    <t>M.2.24</t>
  </si>
  <si>
    <t>M.2.24 Voorruimten en toilet</t>
  </si>
  <si>
    <t>M.2.25</t>
  </si>
  <si>
    <t>M.2.25 Centrale hal 1</t>
  </si>
  <si>
    <t>M.2.25a</t>
  </si>
  <si>
    <t>M.2.25a Trappenhuis</t>
  </si>
  <si>
    <t>M.2.25b</t>
  </si>
  <si>
    <t>M.2.25b Lift</t>
  </si>
  <si>
    <t>M.2.25c</t>
  </si>
  <si>
    <t>M.2.25c Gang</t>
  </si>
  <si>
    <t>M.2.25d</t>
  </si>
  <si>
    <t>M.2.25d Gang</t>
  </si>
  <si>
    <t>M.2.26</t>
  </si>
  <si>
    <t>M.2.26 Teamkamer</t>
  </si>
  <si>
    <t>M.2.26a</t>
  </si>
  <si>
    <t>M.2.26a Teamkamer</t>
  </si>
  <si>
    <t>M.2.28</t>
  </si>
  <si>
    <t>M.2.28 Gang</t>
  </si>
  <si>
    <t>M.2.29</t>
  </si>
  <si>
    <t>M.2.29 AVO lokaal</t>
  </si>
  <si>
    <t>M.2.29a</t>
  </si>
  <si>
    <t>M.2.29a Toilet + voorruimte</t>
  </si>
  <si>
    <t>M.2.30</t>
  </si>
  <si>
    <t>M.2.30 AVO lokaal</t>
  </si>
  <si>
    <t>M.2.30a</t>
  </si>
  <si>
    <t>M.2.30a Toilet + voorruimte</t>
  </si>
  <si>
    <t>M.2.31</t>
  </si>
  <si>
    <t>M.2.31 AVO lokaal</t>
  </si>
  <si>
    <t>M.2.31a</t>
  </si>
  <si>
    <t>M.2.31a Toilet + voorruimte</t>
  </si>
  <si>
    <t>M.2.32</t>
  </si>
  <si>
    <t>M.2.32 AVO lokaal</t>
  </si>
  <si>
    <t>M.2.32a</t>
  </si>
  <si>
    <t>M.2.32a Toilet + voorruimte</t>
  </si>
  <si>
    <t>M.2.33</t>
  </si>
  <si>
    <t>M.2.33 AVO lokaal</t>
  </si>
  <si>
    <t>M.2.33a</t>
  </si>
  <si>
    <t>M.2.33a Toilet + voorruimte</t>
  </si>
  <si>
    <t>M.2.34</t>
  </si>
  <si>
    <t>M.2.34 AVO lokaal</t>
  </si>
  <si>
    <t>M.2.34a</t>
  </si>
  <si>
    <t>M.2.34a Toilet + voorruimte</t>
  </si>
  <si>
    <t>M.2.35</t>
  </si>
  <si>
    <t>M.2.35 AVO lokaal</t>
  </si>
  <si>
    <t>M.2.35a</t>
  </si>
  <si>
    <t>M.2.35a Toilet + voorruimte</t>
  </si>
  <si>
    <t>M.2.36</t>
  </si>
  <si>
    <t>M.2.36 AVO lokaal</t>
  </si>
  <si>
    <t>M.2.36a</t>
  </si>
  <si>
    <t>M.2.36a Toilet + voorruimte</t>
  </si>
  <si>
    <t>M.2.37</t>
  </si>
  <si>
    <t>M.2.37 Gang</t>
  </si>
  <si>
    <t>M.2.40</t>
  </si>
  <si>
    <t>M.2.40 Centrale hal 2</t>
  </si>
  <si>
    <t>M.2.40a</t>
  </si>
  <si>
    <t>M.2.40a Trappenhuis</t>
  </si>
  <si>
    <t>M.2.40b</t>
  </si>
  <si>
    <t>M.2.40b Lift</t>
  </si>
  <si>
    <t>M.2.40c</t>
  </si>
  <si>
    <t>M.2.40c Werkplek</t>
  </si>
  <si>
    <t>M.2.40d</t>
  </si>
  <si>
    <t>M.2.40d Werkplek</t>
  </si>
  <si>
    <t>M.2.53</t>
  </si>
  <si>
    <t>M.2.53 Trappenhuis</t>
  </si>
  <si>
    <t>M.3.00</t>
  </si>
  <si>
    <t>M.3.00 Gang</t>
  </si>
  <si>
    <t>M.3.01a</t>
  </si>
  <si>
    <t>M.3.01a Lift</t>
  </si>
  <si>
    <t>M.3.03</t>
  </si>
  <si>
    <t>M.3.03 Vluchttrappenhuis</t>
  </si>
  <si>
    <t>M.3.19</t>
  </si>
  <si>
    <t>M.3.19 Trappenhuis</t>
  </si>
  <si>
    <t>Bouwdeek M jongerenvrij</t>
  </si>
  <si>
    <t>M.0.03</t>
  </si>
  <si>
    <t>M.0.03 Techniek</t>
  </si>
  <si>
    <t>M.0.15</t>
  </si>
  <si>
    <t>M.0.15 Techniek</t>
  </si>
  <si>
    <t>M.0.20a</t>
  </si>
  <si>
    <t>M.0.20a Techniekruimte W</t>
  </si>
  <si>
    <t>M.0.20b</t>
  </si>
  <si>
    <t>M.0.20b Techniekruimte E</t>
  </si>
  <si>
    <t>M.0.22</t>
  </si>
  <si>
    <t>M.0.22 Techniek</t>
  </si>
  <si>
    <t>M.0.24c</t>
  </si>
  <si>
    <t>M.0.24c Werkkast schoonmaak</t>
  </si>
  <si>
    <t>M.0.30</t>
  </si>
  <si>
    <t>M.0.30 Techniek</t>
  </si>
  <si>
    <t>M.0.32a</t>
  </si>
  <si>
    <t>M.0.32a Gasflessenberging</t>
  </si>
  <si>
    <t>M.0.35</t>
  </si>
  <si>
    <t>M.0.35 Magazijn</t>
  </si>
  <si>
    <t>M.0.35a</t>
  </si>
  <si>
    <t>M.0.35a Compressorruimte</t>
  </si>
  <si>
    <t>M.0.43</t>
  </si>
  <si>
    <t>M.0.43 Magazijn facilitaire dienst</t>
  </si>
  <si>
    <t>M.0.50</t>
  </si>
  <si>
    <t>M.0.50 Werkkast schoonmaak</t>
  </si>
  <si>
    <t>M.1.22</t>
  </si>
  <si>
    <t>M.1.22 Time out school  Opslag</t>
  </si>
  <si>
    <t>M.1.23</t>
  </si>
  <si>
    <t>M.1.23 Verdeelkast E</t>
  </si>
  <si>
    <t>M.1.24d</t>
  </si>
  <si>
    <t>M.1.24d Werkkast</t>
  </si>
  <si>
    <t>M.1.26c</t>
  </si>
  <si>
    <t>M.1.26c Kast</t>
  </si>
  <si>
    <t>M.1.33</t>
  </si>
  <si>
    <t>M.1.33 Techniekruimte</t>
  </si>
  <si>
    <t>M.1.33b</t>
  </si>
  <si>
    <t>M.1.33b Kantoor Berging</t>
  </si>
  <si>
    <t>M.1.33c</t>
  </si>
  <si>
    <t>M.1.33c Techniekruimte</t>
  </si>
  <si>
    <t>M.1.34</t>
  </si>
  <si>
    <t>M.1.34 Magazijn</t>
  </si>
  <si>
    <t>M.1.34a</t>
  </si>
  <si>
    <t>M.1.34a Techniek</t>
  </si>
  <si>
    <t>M.1.35a</t>
  </si>
  <si>
    <t>M.1.35a Patchkast</t>
  </si>
  <si>
    <t>M.1.42</t>
  </si>
  <si>
    <t>M.1.42 Stoelenberging</t>
  </si>
  <si>
    <t>M.2.04b</t>
  </si>
  <si>
    <t>M.2.04b Werkkast schoonmaak</t>
  </si>
  <si>
    <t>M.2.05b</t>
  </si>
  <si>
    <t>M.2.05b Schacht</t>
  </si>
  <si>
    <t>M.2.06a</t>
  </si>
  <si>
    <t>M.2.06a Techniek</t>
  </si>
  <si>
    <t>M.2.06b</t>
  </si>
  <si>
    <t>M.2.06b Schacht</t>
  </si>
  <si>
    <t>M.2.15</t>
  </si>
  <si>
    <t>M.2.15 Technische ruimte</t>
  </si>
  <si>
    <t>M.2.21a</t>
  </si>
  <si>
    <t>M.2.21a Werkkast schoonmaak</t>
  </si>
  <si>
    <t>M.2.22</t>
  </si>
  <si>
    <t>M.2.22 Opslag</t>
  </si>
  <si>
    <t>M.2.23</t>
  </si>
  <si>
    <t>M.2.23 Verdeelkast E</t>
  </si>
  <si>
    <t>M.2.26b</t>
  </si>
  <si>
    <t>M.2.26b Opslag overig</t>
  </si>
  <si>
    <t>M.2.26c</t>
  </si>
  <si>
    <t>M.2.26c Opslag overig</t>
  </si>
  <si>
    <t>M.2.42</t>
  </si>
  <si>
    <t>M.2.42 Techniek</t>
  </si>
  <si>
    <t>M.2.43</t>
  </si>
  <si>
    <t>M.2.43 Techniek</t>
  </si>
  <si>
    <t>M.3.01</t>
  </si>
  <si>
    <t>M.3.01 Techniek</t>
  </si>
  <si>
    <t>M.3.02</t>
  </si>
  <si>
    <t>M.3.02 Opslagruimte</t>
  </si>
  <si>
    <t>BinnenHaven</t>
  </si>
  <si>
    <t>Bouwdeel LM</t>
  </si>
  <si>
    <t>Bouwdeel LM jongerenvrij</t>
  </si>
  <si>
    <t>LM.0.01</t>
  </si>
  <si>
    <t>LM.0.01 Winkel boodschappen jongeren</t>
  </si>
  <si>
    <t>LM.0.02</t>
  </si>
  <si>
    <t>LM.0.02 Toilet</t>
  </si>
  <si>
    <t>LM.0.03</t>
  </si>
  <si>
    <t>LM.0.03 Werkmeester groenvoorziening</t>
  </si>
  <si>
    <t>LM.0.04</t>
  </si>
  <si>
    <t>LM.0.0.4 Toilet</t>
  </si>
  <si>
    <t>LM.0.05</t>
  </si>
  <si>
    <t>LM.0.05 Kantoor werkmeester</t>
  </si>
  <si>
    <t>LM.0.06</t>
  </si>
  <si>
    <t>LM.0.06 Hal</t>
  </si>
  <si>
    <t>LM.0.07</t>
  </si>
  <si>
    <t>LM.0.07 Kleedruimte</t>
  </si>
  <si>
    <t>LM.0.10</t>
  </si>
  <si>
    <t>LM.0.10 Lifthal</t>
  </si>
  <si>
    <t>LM.0.11</t>
  </si>
  <si>
    <t>LM.0.11 Lift</t>
  </si>
  <si>
    <t>LM.0.12</t>
  </si>
  <si>
    <t>LM.0.12 Personeelsruimte beveiligers</t>
  </si>
  <si>
    <t>LM.0.13</t>
  </si>
  <si>
    <t>LM.0.13 Hal [Fotostudio]</t>
  </si>
  <si>
    <t>LM.0.16</t>
  </si>
  <si>
    <t>LM.0.16 Vluchttrap</t>
  </si>
  <si>
    <t>LM.1.01</t>
  </si>
  <si>
    <t>LM.1.01 Kantoor</t>
  </si>
  <si>
    <t>LM.1.02</t>
  </si>
  <si>
    <t>LM.1.02 Kantoor</t>
  </si>
  <si>
    <t>LM.1.03</t>
  </si>
  <si>
    <t>LM.1.03 Kantoor</t>
  </si>
  <si>
    <t>LM.1.04</t>
  </si>
  <si>
    <t>LM.1.04 Kantoor</t>
  </si>
  <si>
    <t>LM.1.05</t>
  </si>
  <si>
    <t>LM.1.05 Gang</t>
  </si>
  <si>
    <t>LM.1.05a</t>
  </si>
  <si>
    <t>LM.1.05a Garderobe / kopieerplek</t>
  </si>
  <si>
    <t>LM.1.05b</t>
  </si>
  <si>
    <t xml:space="preserve">LM.1.05b Pantry </t>
  </si>
  <si>
    <t>LM.1.07</t>
  </si>
  <si>
    <t>LM.1.07 Toilet</t>
  </si>
  <si>
    <t>LM.1.08</t>
  </si>
  <si>
    <t>LM.1.08 Toilet</t>
  </si>
  <si>
    <t>LM.1.09</t>
  </si>
  <si>
    <t>LM.1.09 Miva toilet</t>
  </si>
  <si>
    <t>LM.1.10</t>
  </si>
  <si>
    <t>LM.1.10 Lifthal</t>
  </si>
  <si>
    <t>LM.1.12b</t>
  </si>
  <si>
    <t>LM.1.12b Gang Techniek</t>
  </si>
  <si>
    <t>LM.1.13</t>
  </si>
  <si>
    <t>LM.1.13 Kantoor</t>
  </si>
  <si>
    <t>LM.1.14</t>
  </si>
  <si>
    <t>LM.1.14 Kantoor</t>
  </si>
  <si>
    <t>LM.1.15</t>
  </si>
  <si>
    <t>LM.1.15 Gang</t>
  </si>
  <si>
    <t>LM.1.16</t>
  </si>
  <si>
    <t>LM.1.16 Kantoor</t>
  </si>
  <si>
    <t>LM.1.17</t>
  </si>
  <si>
    <t>LM.1.17 Kantoor</t>
  </si>
  <si>
    <t>LM.1.18</t>
  </si>
  <si>
    <t>LM.1.18 Kantoor</t>
  </si>
  <si>
    <t>LM.1.19</t>
  </si>
  <si>
    <t>LM.1.19 Kantoor</t>
  </si>
  <si>
    <t>LM.1.20</t>
  </si>
  <si>
    <t>LM.1.20 Vluchttrap</t>
  </si>
  <si>
    <t>LM.2.01</t>
  </si>
  <si>
    <t>LM.2.01 Vergaderruimte</t>
  </si>
  <si>
    <t>LM.2.02</t>
  </si>
  <si>
    <t>LM.2.02 Kantoor</t>
  </si>
  <si>
    <t>LM.2.03</t>
  </si>
  <si>
    <t>LM.2.03 Gang</t>
  </si>
  <si>
    <t>LM.2.03a</t>
  </si>
  <si>
    <t>LM.2.03a Garderobe / kopieerplek</t>
  </si>
  <si>
    <t>LM.2.03b</t>
  </si>
  <si>
    <t>LM.2.03b Pantry</t>
  </si>
  <si>
    <t>LM.2.04</t>
  </si>
  <si>
    <t>LM.2.04 Toilet</t>
  </si>
  <si>
    <t>LM.2.05</t>
  </si>
  <si>
    <t>LM.2.05 Toilet</t>
  </si>
  <si>
    <t>LM.2.10</t>
  </si>
  <si>
    <t>LM.2.10 Lifthal</t>
  </si>
  <si>
    <t>LM.2.13</t>
  </si>
  <si>
    <t>LM.2.13 Kantoor</t>
  </si>
  <si>
    <t>LM.2.14</t>
  </si>
  <si>
    <t>LM.2.14 Kantoor</t>
  </si>
  <si>
    <t>LM.2.15</t>
  </si>
  <si>
    <t>LM.2.15 Gang</t>
  </si>
  <si>
    <t>LM.2.16</t>
  </si>
  <si>
    <t>LM.2.16 Kantoor</t>
  </si>
  <si>
    <t>LM.2.17</t>
  </si>
  <si>
    <t>LM.2.17 Kantoor</t>
  </si>
  <si>
    <t>LM.2.18</t>
  </si>
  <si>
    <t>LM.2.18 Kantoor</t>
  </si>
  <si>
    <t>LM.2.19</t>
  </si>
  <si>
    <t>LM.2.19 Vluchttrap</t>
  </si>
  <si>
    <t>LM.0.14</t>
  </si>
  <si>
    <t>LM.0.14 Magazijn / Opslag</t>
  </si>
  <si>
    <t>LM.0.15</t>
  </si>
  <si>
    <t>LM.0.15 Opslag TD</t>
  </si>
  <si>
    <t>LM.0.17</t>
  </si>
  <si>
    <t>LM.0.17 Milieustraat [buiten]</t>
  </si>
  <si>
    <t>LM.1.12</t>
  </si>
  <si>
    <t>LM.1.12 Techniek/data ed.</t>
  </si>
  <si>
    <t>LM.1.12a</t>
  </si>
  <si>
    <t>LM.1.12a Verdelers / Opslag</t>
  </si>
  <si>
    <t>LM.2.06</t>
  </si>
  <si>
    <t>LM.2.06 Werkkast Schoonmaak</t>
  </si>
  <si>
    <t>LM.2.12</t>
  </si>
  <si>
    <t>LM.2.12 Techniek / Lucht</t>
  </si>
  <si>
    <t>Vloed</t>
  </si>
  <si>
    <t>Bouwdeel N jongerenvrij</t>
  </si>
  <si>
    <t>Bouwdeel N</t>
  </si>
  <si>
    <t>Bouwdeel O jongerenvrij</t>
  </si>
  <si>
    <t>Bouwdeel O</t>
  </si>
  <si>
    <t>Bouwdeel P jongerenvrij</t>
  </si>
  <si>
    <t>Bouwdeel P</t>
  </si>
  <si>
    <t>Bouwdeel Q jongerenvrij</t>
  </si>
  <si>
    <t xml:space="preserve">Bouwdeel Q </t>
  </si>
  <si>
    <t>Bouwdeel Q</t>
  </si>
  <si>
    <t>Bouwdeel R jongerenvrij</t>
  </si>
  <si>
    <t>Bouwdeel R</t>
  </si>
  <si>
    <t>Bouwdeel S jongerenvrij</t>
  </si>
  <si>
    <t>Bouwdeel S</t>
  </si>
  <si>
    <t>Bouwdeel T</t>
  </si>
  <si>
    <t>Bouwdeel T jongerenvrij</t>
  </si>
  <si>
    <t xml:space="preserve">Bouwdeel T </t>
  </si>
  <si>
    <t>Bouwdeel U jongerenvrij</t>
  </si>
  <si>
    <t>Bouwdeel U</t>
  </si>
  <si>
    <t xml:space="preserve">Bouwdeel U </t>
  </si>
  <si>
    <t>Bouwdeel V jongerenvrij</t>
  </si>
  <si>
    <t xml:space="preserve">Bouwdeel V </t>
  </si>
  <si>
    <t>Bouwdeel V</t>
  </si>
  <si>
    <t>Bouwdeel W jongerenvrij</t>
  </si>
  <si>
    <t>Bouwdeel W</t>
  </si>
  <si>
    <t xml:space="preserve">Bouwdeel W </t>
  </si>
  <si>
    <t>Bouwdeel X jongerenvrij</t>
  </si>
  <si>
    <t xml:space="preserve">Bouwdeel X </t>
  </si>
  <si>
    <t>Bouwdeel X</t>
  </si>
  <si>
    <t>Bouwdeel Y jongerenvrij</t>
  </si>
  <si>
    <t>Bouwdeel Y</t>
  </si>
  <si>
    <t xml:space="preserve">Bouwdeel Y </t>
  </si>
  <si>
    <t>Bouwdeel Z jongerenvrij</t>
  </si>
  <si>
    <t xml:space="preserve">Bouwdeel Z </t>
  </si>
  <si>
    <t>Bouwdeel Z</t>
  </si>
  <si>
    <t>N.0.01a</t>
  </si>
  <si>
    <t>N.0.01a entree personeel</t>
  </si>
  <si>
    <t>N.0.07</t>
  </si>
  <si>
    <t>N.0.07 kantoor</t>
  </si>
  <si>
    <t>N.0.11</t>
  </si>
  <si>
    <t>N.0.11 kantoor</t>
  </si>
  <si>
    <t>N.0.14</t>
  </si>
  <si>
    <t>N.0.14 gang personeel</t>
  </si>
  <si>
    <t>N.0.14b</t>
  </si>
  <si>
    <t>N.0.14b gang Iso/opvang</t>
  </si>
  <si>
    <t>N.0.15</t>
  </si>
  <si>
    <t>N.0.15 gang</t>
  </si>
  <si>
    <t>N.0.17</t>
  </si>
  <si>
    <t xml:space="preserve">N.0.17 luchtplaats Iso/opvang </t>
  </si>
  <si>
    <t>N.1.01a</t>
  </si>
  <si>
    <t>N.1.01a gang</t>
  </si>
  <si>
    <t>N.1.14</t>
  </si>
  <si>
    <t xml:space="preserve">N.1.14 multifunctionele ruimte pupillen </t>
  </si>
  <si>
    <t>N.1.15</t>
  </si>
  <si>
    <t>N.1.15 gang multifunctionele ruimte</t>
  </si>
  <si>
    <t>N.1.16</t>
  </si>
  <si>
    <t>N.1.16 kantoor</t>
  </si>
  <si>
    <t>O.0.06</t>
  </si>
  <si>
    <t>O.0.06 kantoor</t>
  </si>
  <si>
    <t>O.0.07a</t>
  </si>
  <si>
    <t>O.0.07a toilet personeel</t>
  </si>
  <si>
    <t>O.0.07b</t>
  </si>
  <si>
    <t>O.0.07b toilet personeel</t>
  </si>
  <si>
    <t>O.0.11</t>
  </si>
  <si>
    <t>O.0.11 kantoor</t>
  </si>
  <si>
    <t>O.0.16</t>
  </si>
  <si>
    <t>O.0.16 ISO/opvang</t>
  </si>
  <si>
    <t>P.0.01a</t>
  </si>
  <si>
    <t>P.0.01a entree personeel</t>
  </si>
  <si>
    <t>P.0.06</t>
  </si>
  <si>
    <t>P.0.06 kantoor</t>
  </si>
  <si>
    <t>P.0.11</t>
  </si>
  <si>
    <t>P.0.11 kantoor</t>
  </si>
  <si>
    <t>P.0.14</t>
  </si>
  <si>
    <t>P.0.14 gang personeel</t>
  </si>
  <si>
    <t>P.0.15</t>
  </si>
  <si>
    <t>P.0.15 gang toezicht</t>
  </si>
  <si>
    <t>P.0.17</t>
  </si>
  <si>
    <t>P.0.17 luchtplaats ISO/opvang</t>
  </si>
  <si>
    <t>P.1.13</t>
  </si>
  <si>
    <t>P.1.13 multifunctionele ruimte pupillen</t>
  </si>
  <si>
    <t>P.1.15</t>
  </si>
  <si>
    <t>P.1.15 gang multifunctionele ruimte</t>
  </si>
  <si>
    <t>P.1.16</t>
  </si>
  <si>
    <t>P.1.16 kantoor</t>
  </si>
  <si>
    <t>Q.0.04a</t>
  </si>
  <si>
    <t>Q.0.04a toilet personeel</t>
  </si>
  <si>
    <t>Q.0.04b</t>
  </si>
  <si>
    <t>Q.0.04b toilet personeel</t>
  </si>
  <si>
    <t>Q.0.06</t>
  </si>
  <si>
    <t>Q.0.06 kantoor</t>
  </si>
  <si>
    <t>Q.0.11</t>
  </si>
  <si>
    <t>Q.0.11 kantoor</t>
  </si>
  <si>
    <t>Q.0.14b</t>
  </si>
  <si>
    <t>Q.0.14b gang iso/opvang</t>
  </si>
  <si>
    <t>Q.0.16</t>
  </si>
  <si>
    <t>Q.0.16 ISO/opvang</t>
  </si>
  <si>
    <t>R.0.02</t>
  </si>
  <si>
    <t>R.0.02 entree personeel</t>
  </si>
  <si>
    <t>R.0.06</t>
  </si>
  <si>
    <t>R.0.06 Kantoor</t>
  </si>
  <si>
    <t>R.0.07a</t>
  </si>
  <si>
    <t>R.0.07a toilet personeel</t>
  </si>
  <si>
    <t>R.0.14</t>
  </si>
  <si>
    <t>R.0.14 gang iso/opvang</t>
  </si>
  <si>
    <t>R.0.15</t>
  </si>
  <si>
    <t>R.0.15 gang toezicht</t>
  </si>
  <si>
    <t>R.0.16</t>
  </si>
  <si>
    <t>R.0.16 ISO/opvang</t>
  </si>
  <si>
    <t>R.0.17</t>
  </si>
  <si>
    <t xml:space="preserve">R.0.17 luchtplaats ISO/opvang </t>
  </si>
  <si>
    <t>R.1.14</t>
  </si>
  <si>
    <t>R.1.14 multifunctionele ruimte pupillen</t>
  </si>
  <si>
    <t>R.1.15</t>
  </si>
  <si>
    <t>R.1.15 gang multifunctionele ruimte</t>
  </si>
  <si>
    <t>R.1.16</t>
  </si>
  <si>
    <t>R.1.16 kantoor</t>
  </si>
  <si>
    <t>S.0.06</t>
  </si>
  <si>
    <t>S.0.06 Kantoor</t>
  </si>
  <si>
    <t>S.0.07</t>
  </si>
  <si>
    <t>S.0.07 miva toilet</t>
  </si>
  <si>
    <t>S.0.14</t>
  </si>
  <si>
    <t>S.0.14 gang iso/opvang</t>
  </si>
  <si>
    <t>S.0.16</t>
  </si>
  <si>
    <t>S.0.16 ISO/opvang</t>
  </si>
  <si>
    <t>S.0.17</t>
  </si>
  <si>
    <t>S.0.17 luchtplaats ISO/opvang</t>
  </si>
  <si>
    <t>S.1.07</t>
  </si>
  <si>
    <t>S.1.07 multifunctionele ruimte pupillen</t>
  </si>
  <si>
    <t>T.0.01</t>
  </si>
  <si>
    <t>T.0.01 Entree</t>
  </si>
  <si>
    <t>T.0.02</t>
  </si>
  <si>
    <t>T.0.02 Gang</t>
  </si>
  <si>
    <t>T.0.03</t>
  </si>
  <si>
    <t>T.0.03 Kantoor [2x] RS</t>
  </si>
  <si>
    <t>T.0.04a</t>
  </si>
  <si>
    <t>T.0.04a Toilet kantoor</t>
  </si>
  <si>
    <t>T.0.04b</t>
  </si>
  <si>
    <t>T.0.04b Toilet kantoor</t>
  </si>
  <si>
    <t>T.0.06</t>
  </si>
  <si>
    <t>T.0.06 Chillruimte</t>
  </si>
  <si>
    <t>T.0.07</t>
  </si>
  <si>
    <t>T.0.07 Kantoor [2x] UV</t>
  </si>
  <si>
    <t>T.0.08</t>
  </si>
  <si>
    <t>T.0.08 MD kantoor</t>
  </si>
  <si>
    <t>T.0.09</t>
  </si>
  <si>
    <t>T.0.09 MD spreekkamer</t>
  </si>
  <si>
    <t>T.0.10</t>
  </si>
  <si>
    <t>T.0.10 MD wachtruimte</t>
  </si>
  <si>
    <t>T.0.11</t>
  </si>
  <si>
    <t>T.0.11 Entree</t>
  </si>
  <si>
    <t>T.0.12</t>
  </si>
  <si>
    <t>T.0.12 MD behandelruimte</t>
  </si>
  <si>
    <t>T.0.13</t>
  </si>
  <si>
    <t>T.0.13 Voorruimte toilet</t>
  </si>
  <si>
    <t>T.0.13a</t>
  </si>
  <si>
    <t>T.0.13a Toilet</t>
  </si>
  <si>
    <t>T.0.13b</t>
  </si>
  <si>
    <t>T.0.13b Toilet</t>
  </si>
  <si>
    <t>T.0.14</t>
  </si>
  <si>
    <t>T.0.14 PMT multifunctioneel</t>
  </si>
  <si>
    <t>T.0.18</t>
  </si>
  <si>
    <t>T.0.18 Klaslokaal School</t>
  </si>
  <si>
    <t>T.0.18d</t>
  </si>
  <si>
    <t>T.0.18d Klaslokaal School</t>
  </si>
  <si>
    <t>T.0.18b</t>
  </si>
  <si>
    <t>T.0.18b Toilet</t>
  </si>
  <si>
    <t>T.0.18c</t>
  </si>
  <si>
    <t>T.0.18c Toilet</t>
  </si>
  <si>
    <t>T.0.20</t>
  </si>
  <si>
    <t>T.0.20 Gang</t>
  </si>
  <si>
    <t>T.0.21</t>
  </si>
  <si>
    <t>T.0.21 Goederenlift</t>
  </si>
  <si>
    <t>T.1.00</t>
  </si>
  <si>
    <t>T.1.00 Vide</t>
  </si>
  <si>
    <t>T.1.01</t>
  </si>
  <si>
    <t>T.1.01 Gang</t>
  </si>
  <si>
    <t>T.1.01a</t>
  </si>
  <si>
    <t>T.1.01a Gang</t>
  </si>
  <si>
    <t>T.1.01b</t>
  </si>
  <si>
    <t>T.1.01b Gang/goederenlift</t>
  </si>
  <si>
    <t>T.1.01c</t>
  </si>
  <si>
    <t>T.1.01c Gang/goederenlift</t>
  </si>
  <si>
    <t>T.1.02</t>
  </si>
  <si>
    <t>T.1.02 Wasruimte stiltecentrum</t>
  </si>
  <si>
    <t>T.1.03</t>
  </si>
  <si>
    <t>T.1.03 Voorruimte toilet [jongeren]</t>
  </si>
  <si>
    <t>T.1.03a</t>
  </si>
  <si>
    <t>T.1.03a Toilet [jongeren]</t>
  </si>
  <si>
    <t>T.1.03b</t>
  </si>
  <si>
    <t>T.1.03b Toilet [jongeren]</t>
  </si>
  <si>
    <t>T.1.03c</t>
  </si>
  <si>
    <t>T.1.03c Toilet [jongeren]</t>
  </si>
  <si>
    <t>T.1.04</t>
  </si>
  <si>
    <t>T.1.04 Stiltecentrum</t>
  </si>
  <si>
    <t>T.1.05</t>
  </si>
  <si>
    <t>T.1.05 Vergaderruimte</t>
  </si>
  <si>
    <t>T.1.06</t>
  </si>
  <si>
    <t>T.1.06 Familiekamer</t>
  </si>
  <si>
    <t>T.1.07</t>
  </si>
  <si>
    <t>T.1.07 Familieruimte</t>
  </si>
  <si>
    <t>T.1.09</t>
  </si>
  <si>
    <t>T.1.09 Pantry</t>
  </si>
  <si>
    <t>T.1.10</t>
  </si>
  <si>
    <t>T.1.10 Gang</t>
  </si>
  <si>
    <t>T.1.10a</t>
  </si>
  <si>
    <t>T.1.10a Gang</t>
  </si>
  <si>
    <t>T.1.10b</t>
  </si>
  <si>
    <t>T.1.10b Gang</t>
  </si>
  <si>
    <t>T.1.11</t>
  </si>
  <si>
    <t>T.1.11 Vergaderruimte</t>
  </si>
  <si>
    <t>T.1.11a</t>
  </si>
  <si>
    <t>T.1.11a Therapie muziek</t>
  </si>
  <si>
    <t>T.1.12</t>
  </si>
  <si>
    <t>T.1.12 Therapie beeldend</t>
  </si>
  <si>
    <t>U.0.06</t>
  </si>
  <si>
    <t>U.0.06 Kantoor</t>
  </si>
  <si>
    <t>U.0.14</t>
  </si>
  <si>
    <t>U.0.14 gang ISO/opvang</t>
  </si>
  <si>
    <t>U.0.16</t>
  </si>
  <si>
    <t>U.0.16 ISO/opvang</t>
  </si>
  <si>
    <t>U.0.17</t>
  </si>
  <si>
    <t>U.0.17 luchtplaats ISO/opvang</t>
  </si>
  <si>
    <t>U.1.14</t>
  </si>
  <si>
    <t>U.1.14 multifunctionele ruimte pupillen</t>
  </si>
  <si>
    <t>U.1.15</t>
  </si>
  <si>
    <t>U.1.15 gang multifunctionele ruimte</t>
  </si>
  <si>
    <t>U.1.16</t>
  </si>
  <si>
    <t>U.1.16 Kantoor</t>
  </si>
  <si>
    <t>V.0.04</t>
  </si>
  <si>
    <t>V.0.04 miva toilet</t>
  </si>
  <si>
    <t>V.0.05</t>
  </si>
  <si>
    <t>V.0.05 entree personeel</t>
  </si>
  <si>
    <t>V.0.06</t>
  </si>
  <si>
    <t>V.0.06 Kantoor</t>
  </si>
  <si>
    <t>V.0.07a</t>
  </si>
  <si>
    <t>V.0.07a toilet personeel</t>
  </si>
  <si>
    <t>V.0.14</t>
  </si>
  <si>
    <t>V.0.14 gang ISO/opvang</t>
  </si>
  <si>
    <t>V.0.15</t>
  </si>
  <si>
    <t>V.0.15 gang toezicht</t>
  </si>
  <si>
    <t>V.0.16</t>
  </si>
  <si>
    <t>V.0.16 ISO/opvang</t>
  </si>
  <si>
    <t>V.0.17</t>
  </si>
  <si>
    <t>V.0.17 luchtplaats ISO/Opvang</t>
  </si>
  <si>
    <t>V.1.09</t>
  </si>
  <si>
    <t>V.1.09 multifunctionele ruimte pupillen</t>
  </si>
  <si>
    <t>W.0.04a</t>
  </si>
  <si>
    <t>W.0.04a toilet personeel</t>
  </si>
  <si>
    <t>W.0.04b</t>
  </si>
  <si>
    <t>W.0.04b toilet personeel</t>
  </si>
  <si>
    <t>W.0.06</t>
  </si>
  <si>
    <t>W.0.06 Kantoor</t>
  </si>
  <si>
    <t>W.0.11</t>
  </si>
  <si>
    <t>W.0.11 Kantoor</t>
  </si>
  <si>
    <t>W.0.14b</t>
  </si>
  <si>
    <t>W.0.14b gang ISO/opvang</t>
  </si>
  <si>
    <t>W.0.15</t>
  </si>
  <si>
    <t>W.0.15 gang toezicht</t>
  </si>
  <si>
    <t>W.0.16</t>
  </si>
  <si>
    <t>W.0.16 ISO/opvang</t>
  </si>
  <si>
    <t>W.1.13</t>
  </si>
  <si>
    <t>W.1.13 multifunctionele ruimte pupillen</t>
  </si>
  <si>
    <t>W.1.16</t>
  </si>
  <si>
    <t>W.1.16 kantoor</t>
  </si>
  <si>
    <t>X.0.01a</t>
  </si>
  <si>
    <t>X.0.01a Entree personeel</t>
  </si>
  <si>
    <t>X.0.06</t>
  </si>
  <si>
    <t>X.0.06 Kantoor</t>
  </si>
  <si>
    <t>X.0.11</t>
  </si>
  <si>
    <t>X.0.11 Kantoor</t>
  </si>
  <si>
    <t>X.0.14</t>
  </si>
  <si>
    <t>X.0.14 Gang personeel</t>
  </si>
  <si>
    <t>X.0.17</t>
  </si>
  <si>
    <t>X.0.17 Luchtplaats ISO/opvang</t>
  </si>
  <si>
    <t>X.1.15</t>
  </si>
  <si>
    <t>X.1.15 Gang multifunctionele ruimte</t>
  </si>
  <si>
    <t>Y.0.01a</t>
  </si>
  <si>
    <t>Y.0.01a Entree personeel</t>
  </si>
  <si>
    <t>Y.0.04a</t>
  </si>
  <si>
    <t>Y.0.04a Toilet personeel</t>
  </si>
  <si>
    <t>Y.0.04b</t>
  </si>
  <si>
    <t>Y.0.04b Toilet personeel</t>
  </si>
  <si>
    <t>Y.0.06</t>
  </si>
  <si>
    <t>Y.0.06 Kantoor</t>
  </si>
  <si>
    <t>Y.0.11</t>
  </si>
  <si>
    <t>Y.0.11 Kantoor</t>
  </si>
  <si>
    <t>Y.0.14</t>
  </si>
  <si>
    <t>Y.0.14 Gang personeel</t>
  </si>
  <si>
    <t>Y.0.14b</t>
  </si>
  <si>
    <t>Y.0.14b Gang ISO/opvang</t>
  </si>
  <si>
    <t>Y.0.16</t>
  </si>
  <si>
    <t>Y.0.16 ISO/opvang</t>
  </si>
  <si>
    <t>Z.0.06</t>
  </si>
  <si>
    <t>Z.0.06 Kantoor</t>
  </si>
  <si>
    <t>Z.0.11</t>
  </si>
  <si>
    <t>Z.0.11 Kantoor</t>
  </si>
  <si>
    <t>Z.0.15</t>
  </si>
  <si>
    <t>Z.0.15 Gang toezicht</t>
  </si>
  <si>
    <t>Z.0.17</t>
  </si>
  <si>
    <t>Z.0.17 Luchtplaats ISO/opvang</t>
  </si>
  <si>
    <t>Z.1.13</t>
  </si>
  <si>
    <t>Z.1.13 Multifunctionele ruimte pupillen</t>
  </si>
  <si>
    <t>Z.1.15</t>
  </si>
  <si>
    <t>Z.1.15 Gang multifunctionele ruimte</t>
  </si>
  <si>
    <t>Z.1.16</t>
  </si>
  <si>
    <t>Z.1.16 Kantoor</t>
  </si>
  <si>
    <t>Terrein</t>
  </si>
  <si>
    <t>Buitenruimte Vloed</t>
  </si>
  <si>
    <t>Sportveld</t>
  </si>
  <si>
    <t>N.0.01</t>
  </si>
  <si>
    <t>N.0.01 entree jongeren</t>
  </si>
  <si>
    <t>N.0.01b</t>
  </si>
  <si>
    <t>N.0.01b voorruimte telefooncel</t>
  </si>
  <si>
    <t>N.0.03</t>
  </si>
  <si>
    <t>N.0.03 berging keuken</t>
  </si>
  <si>
    <t>N.0.04</t>
  </si>
  <si>
    <t>N.0.04 telefooncel</t>
  </si>
  <si>
    <t>N.0.05</t>
  </si>
  <si>
    <t>N.0.05 Keuken</t>
  </si>
  <si>
    <t>N.0.07a</t>
  </si>
  <si>
    <t>N.0.07a kast</t>
  </si>
  <si>
    <t>N.0.08</t>
  </si>
  <si>
    <t>N.0.08 recreatieruimte/woonkamer</t>
  </si>
  <si>
    <t>N.0.09</t>
  </si>
  <si>
    <t>N.0.09 recreatieruimte</t>
  </si>
  <si>
    <t>N.0.11a</t>
  </si>
  <si>
    <t>N.0.11a techniek</t>
  </si>
  <si>
    <t>N.0.12</t>
  </si>
  <si>
    <t>N.0.12 wasruimte</t>
  </si>
  <si>
    <t>N.0.13</t>
  </si>
  <si>
    <t>N.0.13 techniek</t>
  </si>
  <si>
    <t>N.0.14a</t>
  </si>
  <si>
    <t>N.0.14a gang</t>
  </si>
  <si>
    <t>N.0.18</t>
  </si>
  <si>
    <t>N.0.18 technische ruimte [hoofdverdeler]</t>
  </si>
  <si>
    <t>N.0.19</t>
  </si>
  <si>
    <t>N.0.19 berging [buiten]</t>
  </si>
  <si>
    <t>N.1.00</t>
  </si>
  <si>
    <t>N.1.00 vide</t>
  </si>
  <si>
    <t>N.1.01</t>
  </si>
  <si>
    <t>N.1.01 cellengang</t>
  </si>
  <si>
    <t>N.1.02</t>
  </si>
  <si>
    <t>N.1.02 time-out kamer</t>
  </si>
  <si>
    <t>N.1.02a</t>
  </si>
  <si>
    <t>N.1.02a douche/toilet</t>
  </si>
  <si>
    <t>N.1.03</t>
  </si>
  <si>
    <t>N.1.03 zit-/slaapkamer</t>
  </si>
  <si>
    <t>N.1.03a</t>
  </si>
  <si>
    <t>N.1.03a douche/toilet</t>
  </si>
  <si>
    <t>N.1.04</t>
  </si>
  <si>
    <t>N.1.04 zit-/slaapkamer</t>
  </si>
  <si>
    <t>N.1.04a</t>
  </si>
  <si>
    <t>N.1.04a douche/toilet</t>
  </si>
  <si>
    <t>N.1.05</t>
  </si>
  <si>
    <t>N.1.05 zit-/slaapkamer</t>
  </si>
  <si>
    <t>N.1.05a</t>
  </si>
  <si>
    <t>N.1.05a douche/toilet</t>
  </si>
  <si>
    <t>N.1.06</t>
  </si>
  <si>
    <t>N.1.06 zit-/slaapkamer</t>
  </si>
  <si>
    <t>N.1.06a</t>
  </si>
  <si>
    <t>N.1.06a douche/toilet</t>
  </si>
  <si>
    <t>N.1.07</t>
  </si>
  <si>
    <t>N.1.07 zit-/slaapkamer</t>
  </si>
  <si>
    <t>N.1.07a</t>
  </si>
  <si>
    <t>N.1.07a douche/toilet</t>
  </si>
  <si>
    <t>N.1.08</t>
  </si>
  <si>
    <t>N.1.08 zit-/slaapkamer</t>
  </si>
  <si>
    <t>N.1.08a</t>
  </si>
  <si>
    <t>N.1.08a douche/toilet</t>
  </si>
  <si>
    <t>N.1.09</t>
  </si>
  <si>
    <t>N.1.09 zit-/slaapkamer</t>
  </si>
  <si>
    <t>N.1.09a</t>
  </si>
  <si>
    <t>N.1.09a douche/toilet</t>
  </si>
  <si>
    <t>N.1.10</t>
  </si>
  <si>
    <t>N.1.10 zit-/slaapkamer</t>
  </si>
  <si>
    <t>N.1.10a</t>
  </si>
  <si>
    <t>N.1.10a douche/toilet</t>
  </si>
  <si>
    <t>N.1.11</t>
  </si>
  <si>
    <t>N.1.11 zit-/slaapkamer</t>
  </si>
  <si>
    <t>N.1.11a</t>
  </si>
  <si>
    <t>N.1.11a douche/toilet</t>
  </si>
  <si>
    <t>N.1.12</t>
  </si>
  <si>
    <t>N.1.12 zit-/slaapkamer</t>
  </si>
  <si>
    <t>N.1.12a</t>
  </si>
  <si>
    <t>N.1.12a douche/toilet</t>
  </si>
  <si>
    <t>N.1.13</t>
  </si>
  <si>
    <t>N.1.13 cellengang</t>
  </si>
  <si>
    <t>N.1.17</t>
  </si>
  <si>
    <t>N.1.17 gang</t>
  </si>
  <si>
    <t>N.1.18</t>
  </si>
  <si>
    <t>N.1.18 berging</t>
  </si>
  <si>
    <t>N.1.19</t>
  </si>
  <si>
    <t>N.1.19 berging</t>
  </si>
  <si>
    <t>N.2.01</t>
  </si>
  <si>
    <t>N.2.01 technische ruimte</t>
  </si>
  <si>
    <t>O.0.01</t>
  </si>
  <si>
    <t>O.0.01 entree jongeren</t>
  </si>
  <si>
    <t>O.0.01a</t>
  </si>
  <si>
    <t>O.0.01b voorruimte telefooncel</t>
  </si>
  <si>
    <t>O.0.03</t>
  </si>
  <si>
    <t>O.0.03 berging keuken</t>
  </si>
  <si>
    <t>O.0.04</t>
  </si>
  <si>
    <t>O.0.04 telefooncel</t>
  </si>
  <si>
    <t>O.0.05</t>
  </si>
  <si>
    <t>O.0.05 keuken</t>
  </si>
  <si>
    <t>O.0.06a</t>
  </si>
  <si>
    <t>O.0.06a kast</t>
  </si>
  <si>
    <t>O.0.07c</t>
  </si>
  <si>
    <t>O.0.07c berging</t>
  </si>
  <si>
    <t>O.0.08</t>
  </si>
  <si>
    <t>O.0.08 recreatieruimte/woonkamer</t>
  </si>
  <si>
    <t>O.0.09</t>
  </si>
  <si>
    <t>O.0.09 recreatiekamer</t>
  </si>
  <si>
    <t>O.0.11a</t>
  </si>
  <si>
    <t>O.0.11a techniek</t>
  </si>
  <si>
    <t>O.0.12</t>
  </si>
  <si>
    <t>O.0.12 wasruimte</t>
  </si>
  <si>
    <t>O.0.13</t>
  </si>
  <si>
    <t>O.0.13 techniek</t>
  </si>
  <si>
    <t>O.0.13a</t>
  </si>
  <si>
    <t>O.0.13a patchkast</t>
  </si>
  <si>
    <t>O.0.19</t>
  </si>
  <si>
    <t>O.0.19 buitenberging</t>
  </si>
  <si>
    <t>O.1.00</t>
  </si>
  <si>
    <t>O.1.00 vide</t>
  </si>
  <si>
    <t>O.1.01</t>
  </si>
  <si>
    <t>O.1.01 cellengang</t>
  </si>
  <si>
    <t>O.1.02</t>
  </si>
  <si>
    <t>O.1.02 zit-/slaapkamer</t>
  </si>
  <si>
    <t>O.1.02a</t>
  </si>
  <si>
    <t>O.1.02a douche/toilet</t>
  </si>
  <si>
    <t>O.1.03</t>
  </si>
  <si>
    <t>O.1.03 zit-/slaapkamer</t>
  </si>
  <si>
    <t>O.1.03a</t>
  </si>
  <si>
    <t>O.1.03a douche/toilet</t>
  </si>
  <si>
    <t>O.1.04</t>
  </si>
  <si>
    <t>O.1.04 zit-/slaapkamer</t>
  </si>
  <si>
    <t>O.1.04a</t>
  </si>
  <si>
    <t>O.1.04a douche/toilet</t>
  </si>
  <si>
    <t>O.1.05</t>
  </si>
  <si>
    <t>O.1.05 zit-/slaapkamer</t>
  </si>
  <si>
    <t>O.1.05a</t>
  </si>
  <si>
    <t>O.1.05a douche/toilet</t>
  </si>
  <si>
    <t>O.1.06</t>
  </si>
  <si>
    <t>O.1.06 zit-/slaapkamer</t>
  </si>
  <si>
    <t>O.1.06a</t>
  </si>
  <si>
    <t>O.1.06a douche/toilet</t>
  </si>
  <si>
    <t>O.1.07</t>
  </si>
  <si>
    <t>O.1.07 time-out kamer</t>
  </si>
  <si>
    <t>O.1.07a</t>
  </si>
  <si>
    <t>O.1.07a douche/toilet</t>
  </si>
  <si>
    <t>O.1.09</t>
  </si>
  <si>
    <t>O.1.09 cellengang</t>
  </si>
  <si>
    <t>O.1.10</t>
  </si>
  <si>
    <t>O.1.10 zit-/slaapkamer</t>
  </si>
  <si>
    <t>O.1.10a</t>
  </si>
  <si>
    <t>O.1.10a douche/toilet</t>
  </si>
  <si>
    <t>O.1.11</t>
  </si>
  <si>
    <t>O.1.11 zit-/slaapkamer</t>
  </si>
  <si>
    <t>O.1.11a</t>
  </si>
  <si>
    <t>O.1.11a douche/toilet</t>
  </si>
  <si>
    <t>O.1.12</t>
  </si>
  <si>
    <t>O.1.12 zit-/slaapkamer</t>
  </si>
  <si>
    <t>O.1.12a</t>
  </si>
  <si>
    <t>O.1.12a douche/toilet</t>
  </si>
  <si>
    <t>O.1.13</t>
  </si>
  <si>
    <t>O.1.13 zit-/slaapkamer</t>
  </si>
  <si>
    <t>O.1.13a</t>
  </si>
  <si>
    <t>O.1.13a douche/toilet</t>
  </si>
  <si>
    <t>O.1.14</t>
  </si>
  <si>
    <t>O.1.14 zit-/slaapkamer</t>
  </si>
  <si>
    <t>O.1.14a</t>
  </si>
  <si>
    <t>O.1.14a douche/toilet</t>
  </si>
  <si>
    <t>P.0.01</t>
  </si>
  <si>
    <t>P.0.01 entree pupillen</t>
  </si>
  <si>
    <t>P.0.01b</t>
  </si>
  <si>
    <t>P.0.01b voorruimte telefooncel</t>
  </si>
  <si>
    <t>P.0.03</t>
  </si>
  <si>
    <t>P.0.03 berging keuken</t>
  </si>
  <si>
    <t>P.0.04</t>
  </si>
  <si>
    <t>P.0.04 telefooncel</t>
  </si>
  <si>
    <t>P.0.05</t>
  </si>
  <si>
    <t>P.0.05 keuken</t>
  </si>
  <si>
    <t>P.0.06a</t>
  </si>
  <si>
    <t>P.0.06a kast</t>
  </si>
  <si>
    <t>P.0.08</t>
  </si>
  <si>
    <t>P.0.08 recreatieruimte/woonkamer</t>
  </si>
  <si>
    <t>P.0.09</t>
  </si>
  <si>
    <t>P.0.09 recreatiekamer</t>
  </si>
  <si>
    <t>P.0.11a</t>
  </si>
  <si>
    <t>P.0.11a techniek</t>
  </si>
  <si>
    <t>P.0.12</t>
  </si>
  <si>
    <t>P.0.12 wasruimte</t>
  </si>
  <si>
    <t>P.0.13</t>
  </si>
  <si>
    <t>P.0.13 tecniek</t>
  </si>
  <si>
    <t>P.0.19</t>
  </si>
  <si>
    <t>P.0.19 buitenberging</t>
  </si>
  <si>
    <t>P.1.00</t>
  </si>
  <si>
    <t>P.1.00 vide</t>
  </si>
  <si>
    <t>P.1.01</t>
  </si>
  <si>
    <t>P.1.01 time-out kamer</t>
  </si>
  <si>
    <t>P.1.01a</t>
  </si>
  <si>
    <t>P.1.01a douche/toilet</t>
  </si>
  <si>
    <t>P.1.02</t>
  </si>
  <si>
    <t>P.1.02 zit-/slaapkamer</t>
  </si>
  <si>
    <t>P.1.02a</t>
  </si>
  <si>
    <t>P.1.02a douche/toilet</t>
  </si>
  <si>
    <t>P.1.03</t>
  </si>
  <si>
    <t>P.1.03 zit-/slaapkamer</t>
  </si>
  <si>
    <t>P.1.03a</t>
  </si>
  <si>
    <t>P.1.03a Douche/toilet</t>
  </si>
  <si>
    <t>P.1.04</t>
  </si>
  <si>
    <t>P.1.04 zit-/slaapkamer</t>
  </si>
  <si>
    <t>P.1.04a</t>
  </si>
  <si>
    <t>P.1.04a douche/toilet</t>
  </si>
  <si>
    <t>P.1.05</t>
  </si>
  <si>
    <t>P.1.05 zit-/slaapkamer</t>
  </si>
  <si>
    <t>P.1.05a</t>
  </si>
  <si>
    <t>P.1.05a douche/toilet</t>
  </si>
  <si>
    <t>P.1.06</t>
  </si>
  <si>
    <t>P.1.06 zit-/slaapkamer</t>
  </si>
  <si>
    <t>P.1.06a</t>
  </si>
  <si>
    <t>P.1.06a douche/toilet</t>
  </si>
  <si>
    <t>P.1.08</t>
  </si>
  <si>
    <t>P.1.08 zit-/slaapkamer</t>
  </si>
  <si>
    <t>P.1.08a</t>
  </si>
  <si>
    <t>P.1.08a douche/toilet</t>
  </si>
  <si>
    <t>P.1.09</t>
  </si>
  <si>
    <t>P.1.09 zit-/slaapkamer</t>
  </si>
  <si>
    <t>P.1.09a</t>
  </si>
  <si>
    <t>P.1.09a douche/toilet</t>
  </si>
  <si>
    <t>P.1.10</t>
  </si>
  <si>
    <t>P.1.10 zit-/slaapkamer</t>
  </si>
  <si>
    <t>P.1.10a</t>
  </si>
  <si>
    <t>P.1.10a douche/toilet</t>
  </si>
  <si>
    <t>P.1.11</t>
  </si>
  <si>
    <t>P.1.11 zit-/slaapkamer</t>
  </si>
  <si>
    <t>P.1.11a</t>
  </si>
  <si>
    <t>P.1.11a douche/toilet</t>
  </si>
  <si>
    <t>P.1.12</t>
  </si>
  <si>
    <t>P.1.12 zit-/slaapkamer</t>
  </si>
  <si>
    <t>P.1.12a</t>
  </si>
  <si>
    <t>P.1.12a douche/toilet</t>
  </si>
  <si>
    <t>P.1.14</t>
  </si>
  <si>
    <t>P.1.14 cellengang</t>
  </si>
  <si>
    <t>P.1.17</t>
  </si>
  <si>
    <t>P.1.17 cellengang</t>
  </si>
  <si>
    <t>P.2.01</t>
  </si>
  <si>
    <t>P.2.01 technische ruimte</t>
  </si>
  <si>
    <t>Q.0.01</t>
  </si>
  <si>
    <t>Q.0.01 entree jongeren</t>
  </si>
  <si>
    <t>Q.0.01a</t>
  </si>
  <si>
    <t>O.0.01a Voorruimte telefooncel</t>
  </si>
  <si>
    <t>Q.0.02</t>
  </si>
  <si>
    <t>Q.0.02 berging</t>
  </si>
  <si>
    <t>Q.0.03</t>
  </si>
  <si>
    <t>Q.0.03 berging keuken</t>
  </si>
  <si>
    <t>Q.0.04</t>
  </si>
  <si>
    <t>Q.0.04 telefooncel</t>
  </si>
  <si>
    <t>Q.0.05</t>
  </si>
  <si>
    <t>Q.0.05 keuken</t>
  </si>
  <si>
    <t>Q.0.06a</t>
  </si>
  <si>
    <t>Q.0.06a kast</t>
  </si>
  <si>
    <t>Q.0.08</t>
  </si>
  <si>
    <t>Q.0.08 recreatieruimte/woonkamer</t>
  </si>
  <si>
    <t>Q.0.09</t>
  </si>
  <si>
    <t>Q.0.09 recreatiekamer</t>
  </si>
  <si>
    <t>Q.0.11a</t>
  </si>
  <si>
    <t>Q.0.11a techniek</t>
  </si>
  <si>
    <t>Q.0.12</t>
  </si>
  <si>
    <t>Q.0.12 wasruimte</t>
  </si>
  <si>
    <t>Q.0.13</t>
  </si>
  <si>
    <t>Q.0.13 techniek</t>
  </si>
  <si>
    <t>Q.0.14a</t>
  </si>
  <si>
    <t>Q.0.14a gang</t>
  </si>
  <si>
    <t>Q.0.19</t>
  </si>
  <si>
    <t>Q.0.19 buitenberging</t>
  </si>
  <si>
    <t>Q.1.00</t>
  </si>
  <si>
    <t>Q.1.00 vide</t>
  </si>
  <si>
    <t>Q.1.01</t>
  </si>
  <si>
    <t>Q.1.01 cellengang</t>
  </si>
  <si>
    <t>Q.1.02</t>
  </si>
  <si>
    <t>Q.1.02 zit-/slaapkamer</t>
  </si>
  <si>
    <t>Q.1.02a</t>
  </si>
  <si>
    <t>Q.1.02a douche/toilet</t>
  </si>
  <si>
    <t>Q.1.03</t>
  </si>
  <si>
    <t>Q.1.03 zit-/slaapkamer</t>
  </si>
  <si>
    <t>Q.1.03a</t>
  </si>
  <si>
    <t>Q.1.03a douche/toilet</t>
  </si>
  <si>
    <t>Q.1.04</t>
  </si>
  <si>
    <t>Q.1.04 zit-/slaapkamer</t>
  </si>
  <si>
    <t>Q.1.04a</t>
  </si>
  <si>
    <t>Q.1.04a douche/toilet</t>
  </si>
  <si>
    <t>Q.1.05</t>
  </si>
  <si>
    <t>Q.1.05 zit-/slaapkamer</t>
  </si>
  <si>
    <t>Q.1.05a</t>
  </si>
  <si>
    <t>Q.1.05a douche/toilet</t>
  </si>
  <si>
    <t>Q.1.06</t>
  </si>
  <si>
    <t>Q.1.06 zit-/slaapkamer</t>
  </si>
  <si>
    <t>Q.1.06a</t>
  </si>
  <si>
    <t>Q.1.06a douche/toilet</t>
  </si>
  <si>
    <t>Q.1.07</t>
  </si>
  <si>
    <t>Q.1.07 time-out kamer</t>
  </si>
  <si>
    <t>Q.1.07a</t>
  </si>
  <si>
    <t>Q.1.07a douche/toilet</t>
  </si>
  <si>
    <t>Q.1.08</t>
  </si>
  <si>
    <t>Q.1.08 gang</t>
  </si>
  <si>
    <t>Q.1.09</t>
  </si>
  <si>
    <t>Q.1.09 cellengang</t>
  </si>
  <si>
    <t>Q.1.10</t>
  </si>
  <si>
    <t>Q.1.10 zit-/slaapkamer</t>
  </si>
  <si>
    <t>Q.1.10a</t>
  </si>
  <si>
    <t>Q.1.10a douche/toilet</t>
  </si>
  <si>
    <t>Q.1.11</t>
  </si>
  <si>
    <t>Q.1.11 zit-/slaapkamer</t>
  </si>
  <si>
    <t>Q.1.11a</t>
  </si>
  <si>
    <t>Q.1.11a douche/toilet</t>
  </si>
  <si>
    <t>Q.1.12</t>
  </si>
  <si>
    <t>Q.1.12 zit-/slaapkamer</t>
  </si>
  <si>
    <t>Q.1.12a</t>
  </si>
  <si>
    <t>Q.1.12a douche/toilet</t>
  </si>
  <si>
    <t>Q.1.13</t>
  </si>
  <si>
    <t>Q.1.13 zit-/slaapkamer</t>
  </si>
  <si>
    <t>Q.1.13a</t>
  </si>
  <si>
    <t>Q.1.13a douche/toilet</t>
  </si>
  <si>
    <t>Q.1.14</t>
  </si>
  <si>
    <t>Q.1.14 zit-/slaapkamer</t>
  </si>
  <si>
    <t>Q.1.14a</t>
  </si>
  <si>
    <t>Q.1.14a douche/toilet</t>
  </si>
  <si>
    <t>R.0.01</t>
  </si>
  <si>
    <t>R.0.01 entree jongeren</t>
  </si>
  <si>
    <t>R.0.01a</t>
  </si>
  <si>
    <t>R.0.01a woonruimte telefooncel</t>
  </si>
  <si>
    <t>R.0.03</t>
  </si>
  <si>
    <t>R.0.03 berging keuken</t>
  </si>
  <si>
    <t>R.0.05</t>
  </si>
  <si>
    <t>R.0.05 keuken</t>
  </si>
  <si>
    <t>R.0.05a</t>
  </si>
  <si>
    <t>R.0.05a gang</t>
  </si>
  <si>
    <t>R.0.06a</t>
  </si>
  <si>
    <t>R.0.06a kast</t>
  </si>
  <si>
    <t>R.0.07</t>
  </si>
  <si>
    <t>R.0.07 telefooncel</t>
  </si>
  <si>
    <t>R.0.08</t>
  </si>
  <si>
    <t>R.0.08 recreatieruimte/woonkamer</t>
  </si>
  <si>
    <t>R.0.09</t>
  </si>
  <si>
    <t>R.0.09 recreatiekamer</t>
  </si>
  <si>
    <t>R.0.11</t>
  </si>
  <si>
    <t>R.0.11 Opslag</t>
  </si>
  <si>
    <t>R.0.12</t>
  </si>
  <si>
    <t>R.0.12 wasruimte</t>
  </si>
  <si>
    <t>R.0.13</t>
  </si>
  <si>
    <t>R.0.13 techniek</t>
  </si>
  <si>
    <t>R.0.18</t>
  </si>
  <si>
    <t>R.0.18 techniek</t>
  </si>
  <si>
    <t>R.0.19</t>
  </si>
  <si>
    <t>R.0.19 buitenberging</t>
  </si>
  <si>
    <t>R.1.00</t>
  </si>
  <si>
    <t>R.1.00 vide</t>
  </si>
  <si>
    <t>R.1.01</t>
  </si>
  <si>
    <t>R.1.01 cellengang</t>
  </si>
  <si>
    <t>R.1.02</t>
  </si>
  <si>
    <t>R.1.02 spreekkamer</t>
  </si>
  <si>
    <t>R.1.03</t>
  </si>
  <si>
    <t>R.1.03 zit-/slaapkamer</t>
  </si>
  <si>
    <t>R.1.03a</t>
  </si>
  <si>
    <t>R.1.03a douche/toilet</t>
  </si>
  <si>
    <t>R.1.04</t>
  </si>
  <si>
    <t>R.1.04 zit-/slaapkamer</t>
  </si>
  <si>
    <t>R.1.04a</t>
  </si>
  <si>
    <t>R.1.04a douche/toilet</t>
  </si>
  <si>
    <t>R.1.05</t>
  </si>
  <si>
    <t>R.1.05 zit-/slaapkamer</t>
  </si>
  <si>
    <t>R.1.05a</t>
  </si>
  <si>
    <t>R.1.05a douche/toilet</t>
  </si>
  <si>
    <t>R.1.06</t>
  </si>
  <si>
    <t>R.1.06 cellengang</t>
  </si>
  <si>
    <t>R.1.07</t>
  </si>
  <si>
    <t>R.1.07 zit-/slaapkamer</t>
  </si>
  <si>
    <t>R.1.07a</t>
  </si>
  <si>
    <t>R.1.07a douche/toilet</t>
  </si>
  <si>
    <t>R.1.08</t>
  </si>
  <si>
    <t>R.1.08 zit-/slaapkamer</t>
  </si>
  <si>
    <t>R.1.08a</t>
  </si>
  <si>
    <t>R.1.08a douche/toilet</t>
  </si>
  <si>
    <t>R.1.09</t>
  </si>
  <si>
    <t>R.1.09 zit-/slaapkamer</t>
  </si>
  <si>
    <t>R.1.09a</t>
  </si>
  <si>
    <t>R.1.09a douche/toilet</t>
  </si>
  <si>
    <t>R.1.10</t>
  </si>
  <si>
    <t>R.1.10 zit-/slaapkamer</t>
  </si>
  <si>
    <t>R.1.10a</t>
  </si>
  <si>
    <t>R.1.10a douche/toilet</t>
  </si>
  <si>
    <t>R.1.11</t>
  </si>
  <si>
    <t>R.1.11 zit-/slaapkamer</t>
  </si>
  <si>
    <t>R.1.11a</t>
  </si>
  <si>
    <t>R.1.11a douche/toilet</t>
  </si>
  <si>
    <t>R.1.12</t>
  </si>
  <si>
    <t>R.1.12 zit-/slaapkamer</t>
  </si>
  <si>
    <t>R.1.12a</t>
  </si>
  <si>
    <t>R.1.12a douche/toilet</t>
  </si>
  <si>
    <t>R.1.13</t>
  </si>
  <si>
    <t>R.1.13 spreekkamer</t>
  </si>
  <si>
    <t>R.1.13a</t>
  </si>
  <si>
    <t>R.1.13a douche/toilet</t>
  </si>
  <si>
    <t>R.1.15a</t>
  </si>
  <si>
    <t>R.1.15a gang</t>
  </si>
  <si>
    <t>R.2.01</t>
  </si>
  <si>
    <t>R.2.01 technische ruimte</t>
  </si>
  <si>
    <t>S.0.01</t>
  </si>
  <si>
    <t>S.0.01 voorruimte telefooncel</t>
  </si>
  <si>
    <t>S.0.01a</t>
  </si>
  <si>
    <t>S.0.01a entree pupillen</t>
  </si>
  <si>
    <t>S.0.03</t>
  </si>
  <si>
    <t>S.0.03 berging keuken</t>
  </si>
  <si>
    <t>S.0.04</t>
  </si>
  <si>
    <t>S.0.04 telefooncel</t>
  </si>
  <si>
    <t>S.0.05</t>
  </si>
  <si>
    <t>S.0.05 keuken</t>
  </si>
  <si>
    <t>S.0.05a</t>
  </si>
  <si>
    <t>S.0.05a gang</t>
  </si>
  <si>
    <t>S.0.06a</t>
  </si>
  <si>
    <t>S.0.06a kast</t>
  </si>
  <si>
    <t>S.0.08</t>
  </si>
  <si>
    <t>S.0.08 recreatieruimte / eetkamer</t>
  </si>
  <si>
    <t>S.0.09</t>
  </si>
  <si>
    <t>S.0.09 recreatiekamer</t>
  </si>
  <si>
    <t>S.0.11</t>
  </si>
  <si>
    <t>S.0.11 Opslag</t>
  </si>
  <si>
    <t>S.0.12</t>
  </si>
  <si>
    <t>S.0.12 wasruimte</t>
  </si>
  <si>
    <t>S.0.13</t>
  </si>
  <si>
    <t>S.0.13 techniek</t>
  </si>
  <si>
    <t>S.0.19</t>
  </si>
  <si>
    <t>S.0.19 buitenberging</t>
  </si>
  <si>
    <t>S.1.00</t>
  </si>
  <si>
    <t>S.1.00 vide</t>
  </si>
  <si>
    <t>S.1.01</t>
  </si>
  <si>
    <t>S.1.01 cellengang</t>
  </si>
  <si>
    <t>S.1.02</t>
  </si>
  <si>
    <t>S.1.02 zit-/slaapkamer</t>
  </si>
  <si>
    <t>S.1.02a</t>
  </si>
  <si>
    <t>S.1.02a douche/toilet</t>
  </si>
  <si>
    <t>S.1.03</t>
  </si>
  <si>
    <t>S.1.03 zit-/slaapkamer</t>
  </si>
  <si>
    <t>S.1.03a</t>
  </si>
  <si>
    <t>S.1.03a douche/toilet</t>
  </si>
  <si>
    <t>S.1.04</t>
  </si>
  <si>
    <t>S.1.04 zit-/slaapkamer</t>
  </si>
  <si>
    <t>S.1.04a</t>
  </si>
  <si>
    <t>S.1.04a douche/toilet</t>
  </si>
  <si>
    <t>S.1.05</t>
  </si>
  <si>
    <t>S.1.05 spreekkamer</t>
  </si>
  <si>
    <t>S.1.06</t>
  </si>
  <si>
    <t>S.1.06 cellengang</t>
  </si>
  <si>
    <t>S.1.06a</t>
  </si>
  <si>
    <t>S.1.06a gang</t>
  </si>
  <si>
    <t>S.1.08</t>
  </si>
  <si>
    <t>S.1.08 zit-/slaapkamer</t>
  </si>
  <si>
    <t>S.1.08a</t>
  </si>
  <si>
    <t>S.1.08a douche/toilet</t>
  </si>
  <si>
    <t>S.1.09</t>
  </si>
  <si>
    <t>S.1.09 zit-/slaapkamer</t>
  </si>
  <si>
    <t>S.1.09a</t>
  </si>
  <si>
    <t>S.1.09a douche/toilet</t>
  </si>
  <si>
    <t>S.1.10</t>
  </si>
  <si>
    <t>S.1.10 zit-/slaapkamer</t>
  </si>
  <si>
    <t>S.1.10a</t>
  </si>
  <si>
    <t>S.1.10a douche/toilet</t>
  </si>
  <si>
    <t>S.1.11</t>
  </si>
  <si>
    <t>S.1.11 zit-/slaapkamer</t>
  </si>
  <si>
    <t>S.1.11a</t>
  </si>
  <si>
    <t>S.1.11a douche/toilet</t>
  </si>
  <si>
    <t>S.1.12</t>
  </si>
  <si>
    <t>S.1.12 zit-/slaapkamer</t>
  </si>
  <si>
    <t>S.1.12a</t>
  </si>
  <si>
    <t>S.1.12a douche/toilet</t>
  </si>
  <si>
    <t>S.1.13</t>
  </si>
  <si>
    <t>S.1.13 zit-/slaapkamer</t>
  </si>
  <si>
    <t>S.1.13a</t>
  </si>
  <si>
    <t>S.1.13a douche/toilet</t>
  </si>
  <si>
    <t>S.1.14</t>
  </si>
  <si>
    <t>S.1.14 zit-/slaapkamer</t>
  </si>
  <si>
    <t>S.1.14a</t>
  </si>
  <si>
    <t>S.1.14a douche/toilet</t>
  </si>
  <si>
    <t>T.0.12a</t>
  </si>
  <si>
    <t>T.0.12a Berging</t>
  </si>
  <si>
    <t>T.0.15</t>
  </si>
  <si>
    <t>T.0.15 Berging PMT</t>
  </si>
  <si>
    <t>T.0.18a</t>
  </si>
  <si>
    <t>T.0.18a Technische ruimte</t>
  </si>
  <si>
    <t>T.0.19</t>
  </si>
  <si>
    <t>T.0.19 Berging</t>
  </si>
  <si>
    <t>T.1.12a</t>
  </si>
  <si>
    <t>T.1.12a Berging</t>
  </si>
  <si>
    <t>T.1.12b</t>
  </si>
  <si>
    <t>T.1.12b Berging</t>
  </si>
  <si>
    <t>T.1.12c</t>
  </si>
  <si>
    <t>T.1.12c Berging</t>
  </si>
  <si>
    <t>T.1.13</t>
  </si>
  <si>
    <t>T.1.13 Daktoegang</t>
  </si>
  <si>
    <t>T.2.01</t>
  </si>
  <si>
    <t>T.2.01 Technische ruimte</t>
  </si>
  <si>
    <t>U.0.01</t>
  </si>
  <si>
    <t>U.0.01 entree pupillen</t>
  </si>
  <si>
    <t>U.0.01a</t>
  </si>
  <si>
    <t>U.0.01a telefooncel</t>
  </si>
  <si>
    <t>U.0.01b</t>
  </si>
  <si>
    <t>U.0.01b voorruimte telefooncel</t>
  </si>
  <si>
    <t>U.0.03</t>
  </si>
  <si>
    <t>U.0.03 berging keuken</t>
  </si>
  <si>
    <t>U.0.05</t>
  </si>
  <si>
    <t>U.0.05 keuken</t>
  </si>
  <si>
    <t>U.0.05a</t>
  </si>
  <si>
    <t>U.0.05a gang</t>
  </si>
  <si>
    <t>U.0.06a</t>
  </si>
  <si>
    <t>U.0.06a kast</t>
  </si>
  <si>
    <t>U.0.08</t>
  </si>
  <si>
    <t>U.0.08 recreatieruimte/eetkamer</t>
  </si>
  <si>
    <t>U.0.09</t>
  </si>
  <si>
    <t>U.0.09 recreatieruimte</t>
  </si>
  <si>
    <t>U.0.11</t>
  </si>
  <si>
    <t>U.0.11 Opslag</t>
  </si>
  <si>
    <t>U.0.12</t>
  </si>
  <si>
    <t>U.0.12 wasruimte</t>
  </si>
  <si>
    <t>U.0.13</t>
  </si>
  <si>
    <t>U.0.13 Techniek</t>
  </si>
  <si>
    <t>U.0.19</t>
  </si>
  <si>
    <t>U.0.19 buitenberging</t>
  </si>
  <si>
    <t>U.1.00</t>
  </si>
  <si>
    <t>U.1.00 vide</t>
  </si>
  <si>
    <t>U.1.01</t>
  </si>
  <si>
    <t>U.1.01 cellengang</t>
  </si>
  <si>
    <t>U.1.02</t>
  </si>
  <si>
    <t>U.1.02 Spreekkamer</t>
  </si>
  <si>
    <t>U.1.03</t>
  </si>
  <si>
    <t>U.1.03 zit-/slaapkamer</t>
  </si>
  <si>
    <t>U.1.03a</t>
  </si>
  <si>
    <t>U.1.03a douche/toilet</t>
  </si>
  <si>
    <t>U.1.04</t>
  </si>
  <si>
    <t>U.1.04 zit-/slaapkamer</t>
  </si>
  <si>
    <t>U.1.04a</t>
  </si>
  <si>
    <t>U.1.04a douche/toilet</t>
  </si>
  <si>
    <t>U.1.05</t>
  </si>
  <si>
    <t>U.1.05 zit-/slaapkamer</t>
  </si>
  <si>
    <t>U.1.05a</t>
  </si>
  <si>
    <t>U.1.05a douche/toilet</t>
  </si>
  <si>
    <t>U.1.06</t>
  </si>
  <si>
    <t>U.1.06 cellengang</t>
  </si>
  <si>
    <t>U.1.06a</t>
  </si>
  <si>
    <t>U.1.06a gang</t>
  </si>
  <si>
    <t>U.1.07</t>
  </si>
  <si>
    <t>U.1.07 zit-/slaapkamer</t>
  </si>
  <si>
    <t>U.1.07a</t>
  </si>
  <si>
    <t>U.1.07a douche/toilet</t>
  </si>
  <si>
    <t>U.1.08</t>
  </si>
  <si>
    <t>U.1.08 zit-/slaapkamer</t>
  </si>
  <si>
    <t>U.1.08a</t>
  </si>
  <si>
    <t>U.1.08a douche/toilet</t>
  </si>
  <si>
    <t>U.1.09</t>
  </si>
  <si>
    <t>U.1.09 zit-/slaapkamer</t>
  </si>
  <si>
    <t>U.1.09a</t>
  </si>
  <si>
    <t>U.1.09a douche/toilet</t>
  </si>
  <si>
    <t>U.1.10</t>
  </si>
  <si>
    <t>U.1.10 zit-/slaapkamer</t>
  </si>
  <si>
    <t>U.1.10a</t>
  </si>
  <si>
    <t>U.1.10a douche/toilet</t>
  </si>
  <si>
    <t>U.1.11</t>
  </si>
  <si>
    <t>U.1.11 zit-/slaapkamer</t>
  </si>
  <si>
    <t>U.1.11a</t>
  </si>
  <si>
    <t>U.1.11a douche/toilet</t>
  </si>
  <si>
    <t>U.1.12</t>
  </si>
  <si>
    <t>U.1.12 zit-/slaapkamer</t>
  </si>
  <si>
    <t>U.1.12a</t>
  </si>
  <si>
    <t>U.1.12a douche/toilet</t>
  </si>
  <si>
    <t>U.1.13</t>
  </si>
  <si>
    <t>U.1.13 zit-/slaapkamer</t>
  </si>
  <si>
    <t>U.1.13a</t>
  </si>
  <si>
    <t>U.1.13a douche/toilet</t>
  </si>
  <si>
    <t>V.0.01</t>
  </si>
  <si>
    <t>V.0.01 entree pupillen</t>
  </si>
  <si>
    <t>V.0.01a</t>
  </si>
  <si>
    <t>V.0.01a voorruimte telefooncel</t>
  </si>
  <si>
    <t>V.0.02</t>
  </si>
  <si>
    <t>V.0.02 telefooncel</t>
  </si>
  <si>
    <t>V.0.03</t>
  </si>
  <si>
    <t>V.0.03 berging keuken</t>
  </si>
  <si>
    <t>V.0.06a</t>
  </si>
  <si>
    <t>V.0.06a kast</t>
  </si>
  <si>
    <t>V.0.08</t>
  </si>
  <si>
    <t>V.0.08 recreatieruimte/eetkamer</t>
  </si>
  <si>
    <t>V.0.09</t>
  </si>
  <si>
    <t>V.0.09 recreatieruimte</t>
  </si>
  <si>
    <t>V.0.10</t>
  </si>
  <si>
    <t>V.0.10 keuken</t>
  </si>
  <si>
    <t>V.0.10a</t>
  </si>
  <si>
    <t>V.0.10a gang</t>
  </si>
  <si>
    <t>V.0.12</t>
  </si>
  <si>
    <t>V.0.12 wasruimte</t>
  </si>
  <si>
    <t>V.0.18</t>
  </si>
  <si>
    <t>V.0.18 techniek</t>
  </si>
  <si>
    <t>V.0.19</t>
  </si>
  <si>
    <t>V.0.19 buitenberging</t>
  </si>
  <si>
    <t>V.0.20</t>
  </si>
  <si>
    <t>V.0.20 Opslag</t>
  </si>
  <si>
    <t>V.0.21</t>
  </si>
  <si>
    <t>V.0.21 techniek</t>
  </si>
  <si>
    <t>V.1.00</t>
  </si>
  <si>
    <t>V.1.00 vide</t>
  </si>
  <si>
    <t>V.1.01</t>
  </si>
  <si>
    <t>V.1.01 cellengang</t>
  </si>
  <si>
    <t>V.1.02</t>
  </si>
  <si>
    <t>V.1.02 zit-/slaapkamer</t>
  </si>
  <si>
    <t>V.1.02a</t>
  </si>
  <si>
    <t>V.1.02a douche/toilet</t>
  </si>
  <si>
    <t>V.1.03</t>
  </si>
  <si>
    <t>V.1.03 zit-/slaapkamer</t>
  </si>
  <si>
    <t>V.1.03a</t>
  </si>
  <si>
    <t>V.1.03a douche/toilet</t>
  </si>
  <si>
    <t>V.1.04</t>
  </si>
  <si>
    <t>V.1.04 zit-/slaapkamer</t>
  </si>
  <si>
    <t>V.1.04a</t>
  </si>
  <si>
    <t>V.1.04a douche/toilet</t>
  </si>
  <si>
    <t>V.1.05</t>
  </si>
  <si>
    <t>V.1.05 spreekkamer</t>
  </si>
  <si>
    <t>V.1.06</t>
  </si>
  <si>
    <t>V.1.06 cellengang</t>
  </si>
  <si>
    <t>V.1.06a</t>
  </si>
  <si>
    <t>V.1.06a gang</t>
  </si>
  <si>
    <t>V.1.10</t>
  </si>
  <si>
    <t>V.1.10 zit-/slaapkamer</t>
  </si>
  <si>
    <t>V.1.10a</t>
  </si>
  <si>
    <t>V.1.10a douche/toilet</t>
  </si>
  <si>
    <t>V.1.11</t>
  </si>
  <si>
    <t>V.1.11 time-out kamer</t>
  </si>
  <si>
    <t>V.1.11a</t>
  </si>
  <si>
    <t>V.1.11a douche/toilet</t>
  </si>
  <si>
    <t>V.1.12</t>
  </si>
  <si>
    <t>V.1.12 zit-/slaapkamer</t>
  </si>
  <si>
    <t>V.1.12a</t>
  </si>
  <si>
    <t>V.1.12a douche/toilet</t>
  </si>
  <si>
    <t>V.1.13</t>
  </si>
  <si>
    <t>V.1.13 zit-/slaapkamer</t>
  </si>
  <si>
    <t>V.1.13a</t>
  </si>
  <si>
    <t>V.1.13a douche/toilet</t>
  </si>
  <si>
    <t>V.1.14</t>
  </si>
  <si>
    <t>V.1.14 zit-/slaapkamer</t>
  </si>
  <si>
    <t>V.1.14a</t>
  </si>
  <si>
    <t>V.1.14a douche/toilet</t>
  </si>
  <si>
    <t>V.1.15</t>
  </si>
  <si>
    <t>V.1.15 zit-/slaapkamer</t>
  </si>
  <si>
    <t>V.1.15a</t>
  </si>
  <si>
    <t>V.1.15a douche/toilet</t>
  </si>
  <si>
    <t>V.1.16</t>
  </si>
  <si>
    <t>V.1.16 zit-/slaapkamer</t>
  </si>
  <si>
    <t>V.1.16a</t>
  </si>
  <si>
    <t>V.1.16a douche/toilet</t>
  </si>
  <si>
    <t>V.2.01</t>
  </si>
  <si>
    <t>V.2.01 technische ruimte</t>
  </si>
  <si>
    <t>W.0.01</t>
  </si>
  <si>
    <t>W.0.01 Entree pupillen</t>
  </si>
  <si>
    <t>W.0.01a</t>
  </si>
  <si>
    <t>W.0.01a voorruimte telefooncel</t>
  </si>
  <si>
    <t>W.0.03</t>
  </si>
  <si>
    <t>W.0.03 berging keuken</t>
  </si>
  <si>
    <t>W.0.04</t>
  </si>
  <si>
    <t>W.0.04 telefooncel</t>
  </si>
  <si>
    <t>W.0.05</t>
  </si>
  <si>
    <t>W.0.05 keuken</t>
  </si>
  <si>
    <t>W.0.06a</t>
  </si>
  <si>
    <t>W.0.06a kast</t>
  </si>
  <si>
    <t>W.0.07c</t>
  </si>
  <si>
    <t>W.0.07c berging</t>
  </si>
  <si>
    <t>W.0.08</t>
  </si>
  <si>
    <t>W.0.08 recreatieruimte</t>
  </si>
  <si>
    <t>W.0.09</t>
  </si>
  <si>
    <t>W.0.09 recreatieruimte</t>
  </si>
  <si>
    <t>W.0.11a</t>
  </si>
  <si>
    <t>W.0.11a techniek</t>
  </si>
  <si>
    <t>W.0.12</t>
  </si>
  <si>
    <t>W.0.12 wasruimte</t>
  </si>
  <si>
    <t>W.0.13</t>
  </si>
  <si>
    <t>W.0.13 techniek</t>
  </si>
  <si>
    <t>W.0.14a</t>
  </si>
  <si>
    <t>W.0.14a gang</t>
  </si>
  <si>
    <t>W.0.19</t>
  </si>
  <si>
    <t>W.0.19 buitenberging</t>
  </si>
  <si>
    <t>W.1.01</t>
  </si>
  <si>
    <t>W.1.01 cellengang</t>
  </si>
  <si>
    <t>W.1.02</t>
  </si>
  <si>
    <t>W.1.02 zit-/slaapkamer</t>
  </si>
  <si>
    <t>W.1.02a</t>
  </si>
  <si>
    <t>W.1.02a douche/toilet</t>
  </si>
  <si>
    <t>W.1.03</t>
  </si>
  <si>
    <t>W.1.03 zit-/slaapkamer</t>
  </si>
  <si>
    <t>W.1.03a</t>
  </si>
  <si>
    <t>W.1.03a douche/toilet</t>
  </si>
  <si>
    <t>W.1.04</t>
  </si>
  <si>
    <t>W.1.04 zit-/slaapkamer</t>
  </si>
  <si>
    <t>W.1.04a</t>
  </si>
  <si>
    <t>W.1.04a douche/toilet</t>
  </si>
  <si>
    <t>W.1.05</t>
  </si>
  <si>
    <t>W.1.05 zit-/slaapkamer</t>
  </si>
  <si>
    <t>W.1.05a</t>
  </si>
  <si>
    <t>W.1.05a douche/toilet</t>
  </si>
  <si>
    <t>W.1.06</t>
  </si>
  <si>
    <t>W.1.06 zit-/slaapkamer</t>
  </si>
  <si>
    <t>W.1.06a</t>
  </si>
  <si>
    <t>W.1.06a douche/toilet</t>
  </si>
  <si>
    <t>W.1.07</t>
  </si>
  <si>
    <t>W.1.07 cellengang</t>
  </si>
  <si>
    <t>W.1.08</t>
  </si>
  <si>
    <t>W.1.08 zit-/slaapkamer</t>
  </si>
  <si>
    <t>W.1.08a</t>
  </si>
  <si>
    <t>W.1.08a douche/toilet</t>
  </si>
  <si>
    <t>W.1.09</t>
  </si>
  <si>
    <t>W.1.09 zit-/slaapkamer</t>
  </si>
  <si>
    <t>W.1.09a</t>
  </si>
  <si>
    <t>W.1.09a douche/toilet</t>
  </si>
  <si>
    <t>W.1.10</t>
  </si>
  <si>
    <t>W.1.10 zit-/slaapkamer</t>
  </si>
  <si>
    <t>W.1.10a</t>
  </si>
  <si>
    <t>W.1.10a douche/toilet</t>
  </si>
  <si>
    <t>W.1.11</t>
  </si>
  <si>
    <t>W.1.11 zit-/slaapkamer</t>
  </si>
  <si>
    <t>W.1.11a</t>
  </si>
  <si>
    <t>W.1.11a douche/toilet</t>
  </si>
  <si>
    <t>W.1.12</t>
  </si>
  <si>
    <t>W.1.12 zit-/slaapkamer</t>
  </si>
  <si>
    <t>W.1.12a</t>
  </si>
  <si>
    <t>W.1.12a douche/toilet</t>
  </si>
  <si>
    <t>X.0.01</t>
  </si>
  <si>
    <t>X.0.01 Entree pupillen</t>
  </si>
  <si>
    <t>X.0.01b</t>
  </si>
  <si>
    <t>X.0.01b Voorruimte telefooncel</t>
  </si>
  <si>
    <t>X.0.03</t>
  </si>
  <si>
    <t>X.0.03 Berging keuken</t>
  </si>
  <si>
    <t>X.0.04</t>
  </si>
  <si>
    <t>X.0.04 telefooncel</t>
  </si>
  <si>
    <t>X.0.05</t>
  </si>
  <si>
    <t>X.0.05 keuken</t>
  </si>
  <si>
    <t>X.0.06a</t>
  </si>
  <si>
    <t>X.0.06a Kast</t>
  </si>
  <si>
    <t>X.0.08</t>
  </si>
  <si>
    <t>X.0.08 Recreatieruimte</t>
  </si>
  <si>
    <t>X.0.09</t>
  </si>
  <si>
    <t>X.0.09 Recreatieruimte</t>
  </si>
  <si>
    <t>X.0.11a</t>
  </si>
  <si>
    <t>X.0.11a Techniek</t>
  </si>
  <si>
    <t>X.0.12</t>
  </si>
  <si>
    <t>X.0.12 Wasruimte</t>
  </si>
  <si>
    <t>X.0.13</t>
  </si>
  <si>
    <t>X.0.13 Techniek</t>
  </si>
  <si>
    <t>X.0.19</t>
  </si>
  <si>
    <t>X.0.19 Buitenberging</t>
  </si>
  <si>
    <t>X.1.01</t>
  </si>
  <si>
    <t>X.1.01 Cellengang</t>
  </si>
  <si>
    <t>X.1.02</t>
  </si>
  <si>
    <t>X.1.02 Zit-/slaapkamer</t>
  </si>
  <si>
    <t>X.1.02a</t>
  </si>
  <si>
    <t>X.1.02a Douche/toilet</t>
  </si>
  <si>
    <t>X.1.03</t>
  </si>
  <si>
    <t>X.1.03 Zit-/slaapkamer</t>
  </si>
  <si>
    <t>X.1.03a</t>
  </si>
  <si>
    <t>X.1.03a Douche/toilet</t>
  </si>
  <si>
    <t>X.1.04</t>
  </si>
  <si>
    <t>X.1.04 Zit-/slaapkamer</t>
  </si>
  <si>
    <t>X.1.04a</t>
  </si>
  <si>
    <t>X.1.04a Douche/toilet</t>
  </si>
  <si>
    <t>X.1.05</t>
  </si>
  <si>
    <t>X.1.05 Zit-/slaapkamer</t>
  </si>
  <si>
    <t>X.1.05a</t>
  </si>
  <si>
    <t>X.1.05a Douche/toilet</t>
  </si>
  <si>
    <t>X.1.06</t>
  </si>
  <si>
    <t>X.1.06 Zit-/slaapkamer</t>
  </si>
  <si>
    <t>X.1.06a</t>
  </si>
  <si>
    <t>X.1.06a Douche/toilet</t>
  </si>
  <si>
    <t>X.1.07</t>
  </si>
  <si>
    <t>X.1.07 Time-out kamer</t>
  </si>
  <si>
    <t>X.1.07a</t>
  </si>
  <si>
    <t>X.1.07a Douche/toilet</t>
  </si>
  <si>
    <t>X.1.08</t>
  </si>
  <si>
    <t>X.1.08 Time-out kamer</t>
  </si>
  <si>
    <t>X.1.08a</t>
  </si>
  <si>
    <t>X.1.08a Douche/toilet</t>
  </si>
  <si>
    <t>X.1.09</t>
  </si>
  <si>
    <t>X.1.09 Cellengang</t>
  </si>
  <si>
    <t>X.1.10</t>
  </si>
  <si>
    <t>X.1.10 Zit-/slaapkamer</t>
  </si>
  <si>
    <t>X.1.10a</t>
  </si>
  <si>
    <t>X.1.10a Douche/toilet</t>
  </si>
  <si>
    <t>X.1.11</t>
  </si>
  <si>
    <t>X.1.11 Zit-/slaapkamer</t>
  </si>
  <si>
    <t>X.1.11a</t>
  </si>
  <si>
    <t>X.1.11a Douche/toilet</t>
  </si>
  <si>
    <t>X.1.12</t>
  </si>
  <si>
    <t>X.1.12 Zit-/slaapkamer</t>
  </si>
  <si>
    <t>X.1.12a</t>
  </si>
  <si>
    <t>X.1.12a Douche/toilet</t>
  </si>
  <si>
    <t>X.1.13</t>
  </si>
  <si>
    <t>X.1.13 Zit-/slaapkamer</t>
  </si>
  <si>
    <t>X.1.13a</t>
  </si>
  <si>
    <t>X.1.13a Douche/toilet</t>
  </si>
  <si>
    <t>X.1.14</t>
  </si>
  <si>
    <t>X.1.14 Zit-/slaapkamer</t>
  </si>
  <si>
    <t>X.1.14a</t>
  </si>
  <si>
    <t>X.1.14a Douche/toilet</t>
  </si>
  <si>
    <t>X.1.16</t>
  </si>
  <si>
    <t>X.1.16 Gang</t>
  </si>
  <si>
    <t>X.2.01</t>
  </si>
  <si>
    <t>X.2.01 Technische ruimte</t>
  </si>
  <si>
    <t>Y.0.01</t>
  </si>
  <si>
    <t>Y.0.01 Entree pupillen</t>
  </si>
  <si>
    <t>Y.0.01b</t>
  </si>
  <si>
    <t>Y.0.01b Voorruimte telefooncel</t>
  </si>
  <si>
    <t>Y.0.03</t>
  </si>
  <si>
    <t>Y.0.03 Berging keuken</t>
  </si>
  <si>
    <t>Y.0.04</t>
  </si>
  <si>
    <t>Y.0.04 Telefooncel</t>
  </si>
  <si>
    <t>Y.0.05</t>
  </si>
  <si>
    <t>Y.0.05 Keuken</t>
  </si>
  <si>
    <t>Y.0.06a</t>
  </si>
  <si>
    <t>Y.0.06a Kast</t>
  </si>
  <si>
    <t>Y.0.07c</t>
  </si>
  <si>
    <t>Y.0.07c Berging</t>
  </si>
  <si>
    <t>Y.0.08</t>
  </si>
  <si>
    <t>Y.0.08 Recreatiekamer</t>
  </si>
  <si>
    <t>Y.0.09</t>
  </si>
  <si>
    <t>Y.0.09 Recreatieruimte</t>
  </si>
  <si>
    <t>Y.0.11a</t>
  </si>
  <si>
    <t>Y.0.11a Techniek</t>
  </si>
  <si>
    <t>Y.0.12</t>
  </si>
  <si>
    <t>Y.0.12 Wasruimte</t>
  </si>
  <si>
    <t>Y.0.13</t>
  </si>
  <si>
    <t>Y.0.13 Techniek</t>
  </si>
  <si>
    <t>Y.0.13a</t>
  </si>
  <si>
    <t>Y.0.13a Patchkast</t>
  </si>
  <si>
    <t>Y.0.14a</t>
  </si>
  <si>
    <t>Y.0.14a Gang</t>
  </si>
  <si>
    <t>Y.0.19</t>
  </si>
  <si>
    <t>Y.0.19 Buitenberging</t>
  </si>
  <si>
    <t>Y.1.01</t>
  </si>
  <si>
    <t>Y.1.01 Cellengang</t>
  </si>
  <si>
    <t>Y.1.02</t>
  </si>
  <si>
    <t>Y.1.02 Zit-/slaapkamer</t>
  </si>
  <si>
    <t>Y.1.02a</t>
  </si>
  <si>
    <t>Y.1.02a Douche/toilet</t>
  </si>
  <si>
    <t>Y.1.03</t>
  </si>
  <si>
    <t>Y.1.03 Zit-/slaapkamer</t>
  </si>
  <si>
    <t>Y.1.03a</t>
  </si>
  <si>
    <t>Y.1.03a Douche/toilet</t>
  </si>
  <si>
    <t>Y.1.04</t>
  </si>
  <si>
    <t>Y.1.04 Zit-/slaapkamer</t>
  </si>
  <si>
    <t>Y.1.04a</t>
  </si>
  <si>
    <t>Y.1.04a Douche/toilet</t>
  </si>
  <si>
    <t>Y.1.05</t>
  </si>
  <si>
    <t>Y.1.05 Zit-/slaapkamer</t>
  </si>
  <si>
    <t>Y.1.05a</t>
  </si>
  <si>
    <t>Y.1.05a Douche/toilet</t>
  </si>
  <si>
    <t>Y.1.06</t>
  </si>
  <si>
    <t>Y.1.06 Zit-/slaapkamer</t>
  </si>
  <si>
    <t>Y.1.06a</t>
  </si>
  <si>
    <t>Y.1.06a Douche/toilet</t>
  </si>
  <si>
    <t>Y.1.07</t>
  </si>
  <si>
    <t>Y.1.07 Time-out kamer</t>
  </si>
  <si>
    <t>Y.1.07a</t>
  </si>
  <si>
    <t>Y.1.07a Douche/toilet</t>
  </si>
  <si>
    <t>Y.1.08</t>
  </si>
  <si>
    <t>Y.1.08 Time-out kamer</t>
  </si>
  <si>
    <t>Y.1.08a</t>
  </si>
  <si>
    <t>Y.1.08a Douche/toilet</t>
  </si>
  <si>
    <t>Y.1.09</t>
  </si>
  <si>
    <t>Y.1.09 Zit-/slaapkamer</t>
  </si>
  <si>
    <t>Y.1.09a</t>
  </si>
  <si>
    <t>Y.1.09a Douche/toilet</t>
  </si>
  <si>
    <t>Y.1.10</t>
  </si>
  <si>
    <t>Y.1.10 Zit-/slaapkamer</t>
  </si>
  <si>
    <t>Y.1.10a</t>
  </si>
  <si>
    <t>Y.1.10a Douche/toilet</t>
  </si>
  <si>
    <t>Y.1.11</t>
  </si>
  <si>
    <t>Y.1.11 Zit-/slaapkamer</t>
  </si>
  <si>
    <t>Y.1.11a</t>
  </si>
  <si>
    <t>Y.1.11a Douche/toilet</t>
  </si>
  <si>
    <t>Y.1.12</t>
  </si>
  <si>
    <t>Y.1.12 Zit-/slaapkamer</t>
  </si>
  <si>
    <t>Y.1.12a</t>
  </si>
  <si>
    <t>Y.1.12a Douche/toilet</t>
  </si>
  <si>
    <t>Y.1.13</t>
  </si>
  <si>
    <t>Y.1.13 Zit-/slaapkamer</t>
  </si>
  <si>
    <t>Y.1.13a</t>
  </si>
  <si>
    <t>Y.1.13a Douche/toilet</t>
  </si>
  <si>
    <t>Y.1.14</t>
  </si>
  <si>
    <t>Y.1.14 Cellengang</t>
  </si>
  <si>
    <t>Y.1.15</t>
  </si>
  <si>
    <t>Y.1.15 Gang</t>
  </si>
  <si>
    <t>Z.0.01</t>
  </si>
  <si>
    <t>Z.0.01 Entree pupillen</t>
  </si>
  <si>
    <t>Z.0.01a</t>
  </si>
  <si>
    <t>Z.0.01a Voorruimte telefooncel</t>
  </si>
  <si>
    <t>Z.0.03</t>
  </si>
  <si>
    <t>Z.0.03 Berging keuken</t>
  </si>
  <si>
    <t>Z.0.04</t>
  </si>
  <si>
    <t>Z.0.04 Telefooncel</t>
  </si>
  <si>
    <t>Z.0.05</t>
  </si>
  <si>
    <t>Z.0.05 Keuken</t>
  </si>
  <si>
    <t>Z.0.06a</t>
  </si>
  <si>
    <t>Z.0.06a Kast</t>
  </si>
  <si>
    <t>Z.0.08</t>
  </si>
  <si>
    <t>Z.0.08 Recreatieruimte</t>
  </si>
  <si>
    <t>Z.0.09</t>
  </si>
  <si>
    <t>Z.0.09 Recreatieruimte</t>
  </si>
  <si>
    <t>Z.0.11a</t>
  </si>
  <si>
    <t>Z.0.11a Techniek</t>
  </si>
  <si>
    <t>Z.0.12</t>
  </si>
  <si>
    <t>Z.0.12 Wasruimte</t>
  </si>
  <si>
    <t>Z.0.13</t>
  </si>
  <si>
    <t>Z.0.13 Techniek</t>
  </si>
  <si>
    <t>Z.0.18</t>
  </si>
  <si>
    <t>Z.0.18 Hoofdverdeler</t>
  </si>
  <si>
    <t>Z.0.19</t>
  </si>
  <si>
    <t>Z.0.19 Buitenberging</t>
  </si>
  <si>
    <t>Z.1.00</t>
  </si>
  <si>
    <t>Z.1.00 Vide</t>
  </si>
  <si>
    <t>Z.1.01</t>
  </si>
  <si>
    <t>Z.1.01 Cellengang</t>
  </si>
  <si>
    <t>Z.1.01a</t>
  </si>
  <si>
    <t>Z.1.01a Gang</t>
  </si>
  <si>
    <t>Z.1.02</t>
  </si>
  <si>
    <t>Z.1.02 Zit-/slaapkamer</t>
  </si>
  <si>
    <t>Z.1.02a</t>
  </si>
  <si>
    <t>Z.1.02a Douche/toilet</t>
  </si>
  <si>
    <t>Z.1.03</t>
  </si>
  <si>
    <t>Z.1.03 Zit-/slaapkamer</t>
  </si>
  <si>
    <t>Z.1.03a</t>
  </si>
  <si>
    <t>Z.1.03a Douche/toilet</t>
  </si>
  <si>
    <t>Z.1.04</t>
  </si>
  <si>
    <t>Z.1.04 Zit-/slaapkamer</t>
  </si>
  <si>
    <t>Z.1.04a</t>
  </si>
  <si>
    <t>Z.1.04a Douche/toilet</t>
  </si>
  <si>
    <t>Z.1.05</t>
  </si>
  <si>
    <t>Z.1.05 Zit-/slaapkamer</t>
  </si>
  <si>
    <t>Z.1.05a</t>
  </si>
  <si>
    <t>Z.1.05a Douche/toilet</t>
  </si>
  <si>
    <t>Z.1.06</t>
  </si>
  <si>
    <t>Z.1.06 Zit-/slaapkamer</t>
  </si>
  <si>
    <t>Z.1.06a</t>
  </si>
  <si>
    <t>Z.1.06a Douche/toilet</t>
  </si>
  <si>
    <t>Z.1.07</t>
  </si>
  <si>
    <t>Z.1.07 Cellengang</t>
  </si>
  <si>
    <t>Z.1.08</t>
  </si>
  <si>
    <t>Z.1.08 Zit-/slaapkamer</t>
  </si>
  <si>
    <t>Z.1.08a</t>
  </si>
  <si>
    <t>Z.1.08a Douche/toilet</t>
  </si>
  <si>
    <t>Z.1.09</t>
  </si>
  <si>
    <t>Z.1.09 Zit-/slaapkamer</t>
  </si>
  <si>
    <t>Z.1.09a</t>
  </si>
  <si>
    <t>Z.1.09a Douche/toilet</t>
  </si>
  <si>
    <t>Z.1.10</t>
  </si>
  <si>
    <t>Z.1.10 Zit-/slaapkamer</t>
  </si>
  <si>
    <t>Z.1.10a</t>
  </si>
  <si>
    <t>Z.1.10a Douche/toilet</t>
  </si>
  <si>
    <t>Z.1.11</t>
  </si>
  <si>
    <t>Z.1.11 Zit-/slaapkamer</t>
  </si>
  <si>
    <t>Z.1.11a</t>
  </si>
  <si>
    <t>Z.1.11a Douche/toilet</t>
  </si>
  <si>
    <t>Z.1.12</t>
  </si>
  <si>
    <t>Z.1.12 Zit-/slaapkamer</t>
  </si>
  <si>
    <t>Z.1.12a</t>
  </si>
  <si>
    <t>Z.1.12a Douche/toilet</t>
  </si>
  <si>
    <t>Z.1.17</t>
  </si>
  <si>
    <t xml:space="preserve">Z.1.17 Berging </t>
  </si>
  <si>
    <t>Z.1.18</t>
  </si>
  <si>
    <t>Z.1.18 Berging</t>
  </si>
  <si>
    <t>Z.2.01</t>
  </si>
  <si>
    <t>Z.2.01 Technische ruimte</t>
  </si>
  <si>
    <t>Bouwdeel AA</t>
  </si>
  <si>
    <t>bouwdeel AA</t>
  </si>
  <si>
    <t>Bouwdeel BB</t>
  </si>
  <si>
    <t>Bouwdeel CC</t>
  </si>
  <si>
    <t>Bouwdeel DD</t>
  </si>
  <si>
    <t>AA.0.01</t>
  </si>
  <si>
    <t>AA.0.01 Entreehal</t>
  </si>
  <si>
    <t>AA.0.02</t>
  </si>
  <si>
    <t>AA.0.02 Vergaderruimte</t>
  </si>
  <si>
    <t>AA.0.03</t>
  </si>
  <si>
    <t>AA.0.03 Techniek</t>
  </si>
  <si>
    <t>AA.0.04</t>
  </si>
  <si>
    <t>AA.0.04 Wasruimte</t>
  </si>
  <si>
    <t>AA.0.05</t>
  </si>
  <si>
    <t>AA.0.05 Spreekkamer</t>
  </si>
  <si>
    <t>AA.0.06</t>
  </si>
  <si>
    <t>AA.0.06 Afd. hoofd</t>
  </si>
  <si>
    <t>AA.0.07</t>
  </si>
  <si>
    <t>AA.0.07 Toilet</t>
  </si>
  <si>
    <t>AA.0.08</t>
  </si>
  <si>
    <t>AA.0.08 Entreehal</t>
  </si>
  <si>
    <t>AA.0.09</t>
  </si>
  <si>
    <t>AA.0.09 Toezicht</t>
  </si>
  <si>
    <t>AA.0.10</t>
  </si>
  <si>
    <t>AA.0.10 Toilet</t>
  </si>
  <si>
    <t>AA.0.11</t>
  </si>
  <si>
    <t>AA.0.11 Kastruimte</t>
  </si>
  <si>
    <t>AA.0.12</t>
  </si>
  <si>
    <t>AA.0.12 Toilet</t>
  </si>
  <si>
    <t>AA.0.13</t>
  </si>
  <si>
    <t>AA.0.13 Badruimte</t>
  </si>
  <si>
    <t>AA.0.14</t>
  </si>
  <si>
    <t>AA.0.14 Berging</t>
  </si>
  <si>
    <t>AA.0.15</t>
  </si>
  <si>
    <t>AA.0.15 Keuken</t>
  </si>
  <si>
    <t>AA.0.16</t>
  </si>
  <si>
    <t>AA.0.16 Vluchttrap</t>
  </si>
  <si>
    <t>AA.0.17</t>
  </si>
  <si>
    <t>AA.0.17 Berging</t>
  </si>
  <si>
    <t>AA.1.00</t>
  </si>
  <si>
    <t>AA.1.00 Vide</t>
  </si>
  <si>
    <t>AA.1.01</t>
  </si>
  <si>
    <t>AA.1.01 Mf ruimte</t>
  </si>
  <si>
    <t>AA.1.02</t>
  </si>
  <si>
    <t>AA.1.02 Zit-/slaapkamer</t>
  </si>
  <si>
    <t>AA.1.02a</t>
  </si>
  <si>
    <t>AA.1.02a Douche/toilet</t>
  </si>
  <si>
    <t>AA.1.03</t>
  </si>
  <si>
    <t>AA.1.03 Zit-/slaapkamer</t>
  </si>
  <si>
    <t>AA.1.03a</t>
  </si>
  <si>
    <t>AA.1.03a Douche/toilet</t>
  </si>
  <si>
    <t>AA.1.04</t>
  </si>
  <si>
    <t>AA.1.04 Zit-/slaapkamer</t>
  </si>
  <si>
    <t>AA.1.04a</t>
  </si>
  <si>
    <t>AA.1.04a Douche/toilet</t>
  </si>
  <si>
    <t>AA.1.05</t>
  </si>
  <si>
    <t>AA.1.05 Zit-/slaapkamer</t>
  </si>
  <si>
    <t>AA.1.05a</t>
  </si>
  <si>
    <t>AA.1.05a Douche/toilet</t>
  </si>
  <si>
    <t>AA.1.06</t>
  </si>
  <si>
    <t>AA.1.06 Zit-/slaapkamer</t>
  </si>
  <si>
    <t>AA.1.06a</t>
  </si>
  <si>
    <t>AA.1.06a Douche/toilet</t>
  </si>
  <si>
    <t>AA.1.07</t>
  </si>
  <si>
    <t>AA.1.07 Zit-/slaapkamer</t>
  </si>
  <si>
    <t>AA.1.07a</t>
  </si>
  <si>
    <t>AA.1.07a Douche/toilet</t>
  </si>
  <si>
    <t>AA.1.08</t>
  </si>
  <si>
    <t>AA.1.08 Zit-/slaapkamer</t>
  </si>
  <si>
    <t>AA.1.08a</t>
  </si>
  <si>
    <t>AA.1.08a Douche/toilet</t>
  </si>
  <si>
    <t>AA.1.09</t>
  </si>
  <si>
    <t>AA.1.09 Zit-/slaapkamer</t>
  </si>
  <si>
    <t>AA.1.09a</t>
  </si>
  <si>
    <t>AA.1.09a Douche/toilet</t>
  </si>
  <si>
    <t>AA.1.10</t>
  </si>
  <si>
    <t>AA.1.10 Zit-/slaapkamer</t>
  </si>
  <si>
    <t>AA.1.10a</t>
  </si>
  <si>
    <t>AA.1.10a Douche/toilet</t>
  </si>
  <si>
    <t>AA.1.11</t>
  </si>
  <si>
    <t>AA.1.11 Zit-/slaapkamer</t>
  </si>
  <si>
    <t>AA.1.11a</t>
  </si>
  <si>
    <t>AA.1.11a Douche/toilet</t>
  </si>
  <si>
    <t>AA.1.12</t>
  </si>
  <si>
    <t>AA.1.12 Mf ruimte</t>
  </si>
  <si>
    <t>AA.1.13</t>
  </si>
  <si>
    <t>AA.1.13 Cellengang</t>
  </si>
  <si>
    <t>AA.1.14</t>
  </si>
  <si>
    <t>AA.1.14 Cellengang</t>
  </si>
  <si>
    <t>AA.1.15</t>
  </si>
  <si>
    <t>AA.1.15 Vluchttrap</t>
  </si>
  <si>
    <t>BB.0.01</t>
  </si>
  <si>
    <t>BB.0.01 Entreehal</t>
  </si>
  <si>
    <t>BB.0.03</t>
  </si>
  <si>
    <t>BB.0.03 Techniek</t>
  </si>
  <si>
    <t>BB.0.04</t>
  </si>
  <si>
    <t>BB.0.04 Wasruimte</t>
  </si>
  <si>
    <t>BB.0.05</t>
  </si>
  <si>
    <t>BB.0.05 Spreekkamer</t>
  </si>
  <si>
    <t>BB.0.06</t>
  </si>
  <si>
    <t>BB.0.06 Afd.hoofd</t>
  </si>
  <si>
    <t>BB.0.07</t>
  </si>
  <si>
    <t>BB.0.07 Toilet</t>
  </si>
  <si>
    <t>BB.0.08</t>
  </si>
  <si>
    <t>BB.0.08 Entreehal</t>
  </si>
  <si>
    <t>BB.0.09</t>
  </si>
  <si>
    <t>BB.0.09 Toezicht</t>
  </si>
  <si>
    <t>BB.0.10</t>
  </si>
  <si>
    <t>BB.0.10 Toilet</t>
  </si>
  <si>
    <t>BB.0.11</t>
  </si>
  <si>
    <t>BB.0.11 Kastruimte</t>
  </si>
  <si>
    <t>BB.0.12</t>
  </si>
  <si>
    <t>BB.0.12 Toilet</t>
  </si>
  <si>
    <t>BB.0.13</t>
  </si>
  <si>
    <t>BB.0.13 Badruimte</t>
  </si>
  <si>
    <t>BB.0.14</t>
  </si>
  <si>
    <t>BB.0.14 Berging</t>
  </si>
  <si>
    <t>BB.0.15</t>
  </si>
  <si>
    <t>BB.0.15 Keuken</t>
  </si>
  <si>
    <t>BB.0.16</t>
  </si>
  <si>
    <t>BB.0.16 Vluchttrap</t>
  </si>
  <si>
    <t>BB.0.17</t>
  </si>
  <si>
    <t>BB.0.17 Berging</t>
  </si>
  <si>
    <t>BB.1.00</t>
  </si>
  <si>
    <t>BB.1.00 Vide</t>
  </si>
  <si>
    <t>BB.1.01</t>
  </si>
  <si>
    <t>BB.1.01 MF ruimte</t>
  </si>
  <si>
    <t>BB.1.02</t>
  </si>
  <si>
    <t>BB.1.02 Zit-/slaapkamer</t>
  </si>
  <si>
    <t>BB.1.02a</t>
  </si>
  <si>
    <t>BB.1.02a Douche/toilet</t>
  </si>
  <si>
    <t>BB.1.03</t>
  </si>
  <si>
    <t>BB.1.03 Zit-/slaapkamer</t>
  </si>
  <si>
    <t>BB.1.03a</t>
  </si>
  <si>
    <t>BB.1.03a Douche/toilet</t>
  </si>
  <si>
    <t>BB.1.04</t>
  </si>
  <si>
    <t>BB.1.04 Zit-/slaapkamer</t>
  </si>
  <si>
    <t>BB.1.04a</t>
  </si>
  <si>
    <t>BB.1.04a Douche/toilet</t>
  </si>
  <si>
    <t>BB.1.05</t>
  </si>
  <si>
    <t>BB.1.05 Zit-/slaapkamer</t>
  </si>
  <si>
    <t>BB.1.05a</t>
  </si>
  <si>
    <t>BB.1.05a Douche/toilet</t>
  </si>
  <si>
    <t>BB.1.06</t>
  </si>
  <si>
    <t>BB.1.06 Zit-/slaapkamer</t>
  </si>
  <si>
    <t>BB.1.06a</t>
  </si>
  <si>
    <t>BB.1.06a Douche/toilet</t>
  </si>
  <si>
    <t>BB.1.07</t>
  </si>
  <si>
    <t>BB.1.07 Zit-/slaapkamer</t>
  </si>
  <si>
    <t>BB.1.07a</t>
  </si>
  <si>
    <t>BB.1.07a Douche/toilet</t>
  </si>
  <si>
    <t>BB.1.08</t>
  </si>
  <si>
    <t>BB.1.08 Zit-/slaapkamer</t>
  </si>
  <si>
    <t>BB.1.08a</t>
  </si>
  <si>
    <t>BB.1.08a Douche/toilet</t>
  </si>
  <si>
    <t>BB.1.09</t>
  </si>
  <si>
    <t>BB.1.09 Zit-/slaapkamer</t>
  </si>
  <si>
    <t>BB.1.09a</t>
  </si>
  <si>
    <t>BB.1.09a Douche/toilet</t>
  </si>
  <si>
    <t>BB.1.10</t>
  </si>
  <si>
    <t>BB.1.10 Zit-/slaapkamer</t>
  </si>
  <si>
    <t>BB.1.10a</t>
  </si>
  <si>
    <t>BB.1.10a Douche/toilet</t>
  </si>
  <si>
    <t>BB.1.11</t>
  </si>
  <si>
    <t>BB.1.11 Zit-/slaapkamer</t>
  </si>
  <si>
    <t>BB.1.11a</t>
  </si>
  <si>
    <t>BB.1.11a Douche/toilet</t>
  </si>
  <si>
    <t>BB.1.12</t>
  </si>
  <si>
    <t>BB.1.12 MF ruimte</t>
  </si>
  <si>
    <t>BB.1.13</t>
  </si>
  <si>
    <t>BB.1.13 Cellengang</t>
  </si>
  <si>
    <t>BB.1.14</t>
  </si>
  <si>
    <t>BB.1.14 Cellengang</t>
  </si>
  <si>
    <t>BB.1.15</t>
  </si>
  <si>
    <t>BB.1.15 Vluchttrap</t>
  </si>
  <si>
    <t>CC.0.01</t>
  </si>
  <si>
    <t>CC.0.01 Entreehal</t>
  </si>
  <si>
    <t>CC.0.02</t>
  </si>
  <si>
    <t>CC.0.02 Vergaderruimte</t>
  </si>
  <si>
    <t>CC.0.03</t>
  </si>
  <si>
    <t>CC.0.03 Techniek</t>
  </si>
  <si>
    <t>CC.0.04</t>
  </si>
  <si>
    <t>CC.0.04 Wasruimte</t>
  </si>
  <si>
    <t>CC.0.05</t>
  </si>
  <si>
    <t>CC.0.05 Spreekkamer</t>
  </si>
  <si>
    <t>CC.0.06</t>
  </si>
  <si>
    <t>CC.0.06 Afd.hoofd</t>
  </si>
  <si>
    <t>CC.0.07</t>
  </si>
  <si>
    <t>CC.0.07 Toilet</t>
  </si>
  <si>
    <t>CC.0.08</t>
  </si>
  <si>
    <t>CC.0.08 Entreehal</t>
  </si>
  <si>
    <t>CC.0.09</t>
  </si>
  <si>
    <t>CC.0.09 Toezicht</t>
  </si>
  <si>
    <t>CC.0.10</t>
  </si>
  <si>
    <t>CC.0.10 Toilet</t>
  </si>
  <si>
    <t>CC.0.11</t>
  </si>
  <si>
    <t>CC.0.11 Kastruimte</t>
  </si>
  <si>
    <t>CC.0.12</t>
  </si>
  <si>
    <t>CC.0.12 Toilet</t>
  </si>
  <si>
    <t>CC.0.13</t>
  </si>
  <si>
    <t>CC.0.13 Badruimte</t>
  </si>
  <si>
    <t>CC.0.14</t>
  </si>
  <si>
    <t>CC.0.14 Berging</t>
  </si>
  <si>
    <t>CC.0.15</t>
  </si>
  <si>
    <t>CC.0.15 Keuken</t>
  </si>
  <si>
    <t>CC.0.16</t>
  </si>
  <si>
    <t>CC.0.16 Vluchttrap</t>
  </si>
  <si>
    <t>CC.0.17</t>
  </si>
  <si>
    <t>CC.0.17 Berging</t>
  </si>
  <si>
    <t>CC.1.00</t>
  </si>
  <si>
    <t>CC.1.00 Vide</t>
  </si>
  <si>
    <t>CC.1.01</t>
  </si>
  <si>
    <t>CC.1.01 MF ruimte</t>
  </si>
  <si>
    <t>CC.1.02</t>
  </si>
  <si>
    <t>CC.1.02 Zit-/slaapkamer</t>
  </si>
  <si>
    <t>CC.1.02a</t>
  </si>
  <si>
    <t>CC.1.02a Douche/toilet</t>
  </si>
  <si>
    <t>CC.1.03</t>
  </si>
  <si>
    <t>CC.1.03 Zit-/slaapkamer</t>
  </si>
  <si>
    <t>CC.1.03a</t>
  </si>
  <si>
    <t>CC.1.03a Douche/toilet</t>
  </si>
  <si>
    <t>CC.1.04</t>
  </si>
  <si>
    <t>CC.1.04 Zit-/slaapkamer</t>
  </si>
  <si>
    <t>CC.1.04a</t>
  </si>
  <si>
    <t>CC.1.04a Douche/toilet</t>
  </si>
  <si>
    <t>CC.1.05</t>
  </si>
  <si>
    <t>CC.1.05 Zit-/slaapkamer</t>
  </si>
  <si>
    <t>CC.1.05a</t>
  </si>
  <si>
    <t>CC.1.05a Douche/toilet</t>
  </si>
  <si>
    <t>CC.1.06</t>
  </si>
  <si>
    <t>CC.1.06 Zit-/slaapkamer</t>
  </si>
  <si>
    <t>CC.1.06a</t>
  </si>
  <si>
    <t>CC.1.06a Douche/toilet</t>
  </si>
  <si>
    <t>CC.1.07</t>
  </si>
  <si>
    <t>CC.1.07 Zit-/slaapkamer</t>
  </si>
  <si>
    <t>CC.1.07a</t>
  </si>
  <si>
    <t>CC.1.07a Douche/toilet</t>
  </si>
  <si>
    <t>CC.1.08</t>
  </si>
  <si>
    <t>CC.1.08 Zit-/slaapkamer</t>
  </si>
  <si>
    <t>CC.1.08a</t>
  </si>
  <si>
    <t>CC.1.08a Douche/toilet</t>
  </si>
  <si>
    <t>CC.1.09</t>
  </si>
  <si>
    <t>CC.1.09 Zit-/slaapkamer</t>
  </si>
  <si>
    <t>CC.1.09a</t>
  </si>
  <si>
    <t>CC.1.09a Douche/toilet</t>
  </si>
  <si>
    <t>CC.1.10</t>
  </si>
  <si>
    <t>CC.1.10 Zit-/slaapkamer</t>
  </si>
  <si>
    <t>CC.1.10a</t>
  </si>
  <si>
    <t>CC.1.10a Douche/toilet</t>
  </si>
  <si>
    <t>CC.1.11</t>
  </si>
  <si>
    <t>CC.1.11 Zit-/slaapkamer</t>
  </si>
  <si>
    <t>CC.1.11a</t>
  </si>
  <si>
    <t>CC.1.11a Douche/toilet</t>
  </si>
  <si>
    <t>CC.1.12</t>
  </si>
  <si>
    <t>CC.1.12 MF ruimte</t>
  </si>
  <si>
    <t>CC.1.13</t>
  </si>
  <si>
    <t>CC.1.13 Cellengang</t>
  </si>
  <si>
    <t>CC.1.14</t>
  </si>
  <si>
    <t>CC.1.14 Cellengang</t>
  </si>
  <si>
    <t>CC.1.15</t>
  </si>
  <si>
    <t>CC.1.15 Vluchttrap</t>
  </si>
  <si>
    <t>DD.0.01</t>
  </si>
  <si>
    <t>DD.0.01 Entreehal</t>
  </si>
  <si>
    <t>DD.0.02</t>
  </si>
  <si>
    <t>DD.0.02 Recreatieruimte/eetkamer</t>
  </si>
  <si>
    <t>DD.0.03</t>
  </si>
  <si>
    <t>DD.0.03 Techniek</t>
  </si>
  <si>
    <t>DD.0.04</t>
  </si>
  <si>
    <t>DD.0.04 Wasruimte</t>
  </si>
  <si>
    <t>DD.0.05</t>
  </si>
  <si>
    <t>DD.0.05 Spreekkamer</t>
  </si>
  <si>
    <t>DD.0.06</t>
  </si>
  <si>
    <t>DD.0.06 Afd.hoofd</t>
  </si>
  <si>
    <t>DD.0.07</t>
  </si>
  <si>
    <t>DD.0.07 Toilet</t>
  </si>
  <si>
    <t>DD.0.08</t>
  </si>
  <si>
    <t>DD.0.08 Entreehal</t>
  </si>
  <si>
    <t>DD.0.09</t>
  </si>
  <si>
    <t>DD.0.09 Toezicht</t>
  </si>
  <si>
    <t>DD.0.10</t>
  </si>
  <si>
    <t>DD.0.10 Toilet</t>
  </si>
  <si>
    <t>DD.0.11</t>
  </si>
  <si>
    <t>DD.0.11 Kastruimte</t>
  </si>
  <si>
    <t>DD.0.12</t>
  </si>
  <si>
    <t>DD.0.12 Toilet</t>
  </si>
  <si>
    <t>DD.0.13</t>
  </si>
  <si>
    <t>DD.0.13 Badruimte</t>
  </si>
  <si>
    <t>DD.0.14</t>
  </si>
  <si>
    <t>DD.0.14 Berging</t>
  </si>
  <si>
    <t>DD.0.15</t>
  </si>
  <si>
    <t>DD.0.15 Keuken</t>
  </si>
  <si>
    <t>DD.0.16</t>
  </si>
  <si>
    <t>DD.0.16 Vluchttrap</t>
  </si>
  <si>
    <t>DD.0.17</t>
  </si>
  <si>
    <t>DD.0.17 Berging</t>
  </si>
  <si>
    <t>DD.1.00</t>
  </si>
  <si>
    <t>DD.1.00 Vide</t>
  </si>
  <si>
    <t>DD.1.01</t>
  </si>
  <si>
    <t>DD.1.01 MF ruimte</t>
  </si>
  <si>
    <t>DD.1.02</t>
  </si>
  <si>
    <t>DD.1.02 Zit-/slaapkamer</t>
  </si>
  <si>
    <t>DD.1.02a</t>
  </si>
  <si>
    <t>DD.1.02a Douche/toilet</t>
  </si>
  <si>
    <t>DD.1.03</t>
  </si>
  <si>
    <t>DD.1.03 Zit-/slaapkamer</t>
  </si>
  <si>
    <t>DD.1.03a</t>
  </si>
  <si>
    <t>DD.1.03a Douche/toilet</t>
  </si>
  <si>
    <t>DD.1.04</t>
  </si>
  <si>
    <t>DD.1.04 Zit-/slaapkamer</t>
  </si>
  <si>
    <t>DD.1.04a</t>
  </si>
  <si>
    <t>DD.1.04a Douche/toilet</t>
  </si>
  <si>
    <t>DD.1.05</t>
  </si>
  <si>
    <t>DD.1.05 Zit-/slaapkamer</t>
  </si>
  <si>
    <t>DD.1.05a</t>
  </si>
  <si>
    <t>DD.1.05a Douche/toilet</t>
  </si>
  <si>
    <t>DD.1.06</t>
  </si>
  <si>
    <t>DD.1.06 Zit-/slaapkamer</t>
  </si>
  <si>
    <t>DD.1.06a</t>
  </si>
  <si>
    <t>DD.1.06a Douche/toilet</t>
  </si>
  <si>
    <t>DD.1.07</t>
  </si>
  <si>
    <t>DD.1.07 Zit-/slaapkamer</t>
  </si>
  <si>
    <t>DD.1.07a</t>
  </si>
  <si>
    <t>DD.1.07a Douche/toilet</t>
  </si>
  <si>
    <t>DD.1.08</t>
  </si>
  <si>
    <t>DD.1.08 Zit-/slaapkamer</t>
  </si>
  <si>
    <t>DD.1.08a</t>
  </si>
  <si>
    <t>DD.1.08a Douche/toilet</t>
  </si>
  <si>
    <t>DD.1.09</t>
  </si>
  <si>
    <t>DD.1.09 Zit-/slaapkamer</t>
  </si>
  <si>
    <t>DD.1.09a</t>
  </si>
  <si>
    <t>DD.1.09a Douche/toilet</t>
  </si>
  <si>
    <t>DD.1.10</t>
  </si>
  <si>
    <t>DD.1.10 Zit-/slaapkamer</t>
  </si>
  <si>
    <t>DD.1.10a</t>
  </si>
  <si>
    <t>DD.1.10a Douche/toilet</t>
  </si>
  <si>
    <t>DD.1.11</t>
  </si>
  <si>
    <t>DD.1.11 Zit-/slaapkamer</t>
  </si>
  <si>
    <t>DD.1.11a</t>
  </si>
  <si>
    <t>DD.1.11a Douche/toilet</t>
  </si>
  <si>
    <t>DD.1.12</t>
  </si>
  <si>
    <t>DD.1.12 MF ruimte</t>
  </si>
  <si>
    <t>DD.1.13</t>
  </si>
  <si>
    <t>DD.1.13 Cellengang</t>
  </si>
  <si>
    <t>DD.1.14</t>
  </si>
  <si>
    <t>DD.1.14 Cellengang</t>
  </si>
  <si>
    <t>DD.1.15</t>
  </si>
  <si>
    <t>DD.1.15 Vluchttrap</t>
  </si>
  <si>
    <t>Begane grond</t>
  </si>
  <si>
    <t>1e verdieping</t>
  </si>
  <si>
    <t>2e verdieping</t>
  </si>
  <si>
    <t>3e verdieping</t>
  </si>
  <si>
    <t>Wachtruimte</t>
  </si>
  <si>
    <t>Badkamer</t>
  </si>
  <si>
    <t>Werkplaats</t>
  </si>
  <si>
    <t>Opvangcel</t>
  </si>
  <si>
    <t>Lokalen</t>
  </si>
  <si>
    <t>Behandelruimte</t>
  </si>
  <si>
    <t>Luchtruimte</t>
  </si>
  <si>
    <t>Troffelvloer</t>
  </si>
  <si>
    <t>Epoxy gietvloer</t>
  </si>
  <si>
    <t>PU gietvloer</t>
  </si>
  <si>
    <t>Sportvloer</t>
  </si>
  <si>
    <t>Schoonloopmat</t>
  </si>
  <si>
    <t>Marmer</t>
  </si>
  <si>
    <t>Sportvloer reinigen met schrobzuigmachine</t>
  </si>
  <si>
    <t>Sportapparatuur grondig reinigen</t>
  </si>
  <si>
    <t>Uurlonen 1 juli 2025</t>
  </si>
  <si>
    <t>NVT</t>
  </si>
  <si>
    <t>Sassenheim</t>
  </si>
  <si>
    <t xml:space="preserve">Kosten productie per jaar ma t/m vr </t>
  </si>
  <si>
    <t>Afdeling</t>
  </si>
  <si>
    <t>Grondig reinigen sanitair  (elementen, vloeren, muren en plafond)</t>
  </si>
  <si>
    <t>TN481409</t>
  </si>
  <si>
    <t>Paviljoen</t>
  </si>
  <si>
    <t>Binnenhaven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</si>
</sst>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44">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469">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44" fontId="65" fillId="0" borderId="0" xfId="0" applyNumberFormat="1" applyFont="1"/>
    <xf numFmtId="0" fontId="73" fillId="0" borderId="0" xfId="0" applyFont="1"/>
    <xf numFmtId="2" fontId="74" fillId="0" borderId="0" xfId="12" applyNumberFormat="1" applyFont="1"/>
    <xf numFmtId="2" fontId="75" fillId="2" borderId="0" xfId="12" applyNumberFormat="1" applyFont="1" applyFill="1"/>
    <xf numFmtId="0" fontId="77" fillId="0" borderId="0" xfId="89" applyFont="1"/>
    <xf numFmtId="167" fontId="77" fillId="0" borderId="0" xfId="8" applyFont="1"/>
    <xf numFmtId="173" fontId="79" fillId="0" borderId="0" xfId="8" applyNumberFormat="1" applyFont="1" applyAlignment="1">
      <alignment horizontal="center"/>
    </xf>
    <xf numFmtId="167" fontId="77" fillId="0" borderId="35" xfId="8" applyFont="1" applyBorder="1"/>
    <xf numFmtId="49" fontId="81" fillId="0" borderId="0" xfId="63" applyNumberFormat="1" applyFont="1"/>
    <xf numFmtId="0" fontId="81" fillId="0" borderId="0" xfId="63" applyFont="1"/>
    <xf numFmtId="10" fontId="81" fillId="0" borderId="0" xfId="63" applyNumberFormat="1" applyFont="1" applyAlignment="1">
      <alignment horizontal="left"/>
    </xf>
    <xf numFmtId="2" fontId="75" fillId="0" borderId="0" xfId="12" applyNumberFormat="1" applyFont="1"/>
    <xf numFmtId="188" fontId="82" fillId="0" borderId="0" xfId="63" applyNumberFormat="1" applyFont="1" applyAlignment="1">
      <alignment horizontal="left"/>
    </xf>
    <xf numFmtId="0" fontId="77" fillId="0" borderId="0" xfId="63" applyFont="1"/>
    <xf numFmtId="2" fontId="82" fillId="0" borderId="0" xfId="12" applyNumberFormat="1" applyFont="1"/>
    <xf numFmtId="2" fontId="79" fillId="0" borderId="0" xfId="89" applyNumberFormat="1" applyFont="1"/>
    <xf numFmtId="0" fontId="84" fillId="0" borderId="0" xfId="89" applyFont="1"/>
    <xf numFmtId="166" fontId="77" fillId="2" borderId="37" xfId="18" applyFont="1" applyFill="1" applyBorder="1" applyAlignment="1">
      <alignment horizontal="right"/>
    </xf>
    <xf numFmtId="166" fontId="77" fillId="2" borderId="37" xfId="18" applyFont="1" applyFill="1" applyBorder="1" applyAlignment="1">
      <alignment horizontal="center"/>
    </xf>
    <xf numFmtId="0" fontId="79" fillId="0" borderId="0" xfId="89"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7" applyFont="1" applyAlignment="1">
      <alignment horizontal="center"/>
    </xf>
    <xf numFmtId="2" fontId="77" fillId="0" borderId="0" xfId="8" applyNumberFormat="1" applyFont="1" applyAlignment="1">
      <alignment horizontal="left"/>
    </xf>
    <xf numFmtId="172" fontId="77" fillId="0" borderId="0" xfId="17"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7" applyFont="1"/>
    <xf numFmtId="0" fontId="87" fillId="0" borderId="0" xfId="17" applyFont="1"/>
    <xf numFmtId="0" fontId="77" fillId="0" borderId="37" xfId="0" applyFont="1" applyBorder="1"/>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0" fontId="77" fillId="0" borderId="4" xfId="0" applyFont="1" applyBorder="1"/>
    <xf numFmtId="0" fontId="77" fillId="0" borderId="16" xfId="0" applyFont="1" applyBorder="1" applyAlignment="1">
      <alignment wrapText="1"/>
    </xf>
    <xf numFmtId="0" fontId="77" fillId="0" borderId="16" xfId="0" applyFont="1" applyBorder="1"/>
    <xf numFmtId="0" fontId="77" fillId="2" borderId="16" xfId="0" applyFont="1" applyFill="1" applyBorder="1" applyAlignment="1">
      <alignment wrapText="1"/>
    </xf>
    <xf numFmtId="0" fontId="83" fillId="0" borderId="16" xfId="59" applyFont="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6" xfId="0" applyFont="1" applyBorder="1"/>
    <xf numFmtId="0" fontId="77" fillId="0" borderId="35"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0" fontId="81" fillId="0" borderId="35" xfId="0" applyFont="1" applyBorder="1"/>
    <xf numFmtId="0" fontId="77" fillId="0" borderId="2" xfId="0" applyFont="1" applyBorder="1"/>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87" fillId="0" borderId="37" xfId="3" applyNumberFormat="1" applyFont="1" applyFill="1" applyBorder="1" applyAlignment="1" applyProtection="1">
      <protection hidden="1"/>
    </xf>
    <xf numFmtId="1" fontId="79" fillId="0" borderId="37" xfId="13" applyNumberFormat="1" applyFont="1" applyBorder="1" applyAlignment="1" applyProtection="1">
      <alignment horizontal="center"/>
      <protection hidden="1"/>
    </xf>
    <xf numFmtId="0" fontId="77" fillId="0" borderId="36" xfId="13" applyFont="1" applyBorder="1" applyProtection="1">
      <protection hidden="1"/>
    </xf>
    <xf numFmtId="0" fontId="102" fillId="0" borderId="35"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2" fontId="104" fillId="0" borderId="0" xfId="13" applyNumberFormat="1" applyFont="1" applyAlignment="1" applyProtection="1">
      <alignment horizontal="center"/>
      <protection hidden="1"/>
    </xf>
    <xf numFmtId="0" fontId="84" fillId="0" borderId="0" xfId="0" applyFont="1"/>
    <xf numFmtId="2" fontId="77" fillId="0" borderId="36" xfId="13" applyNumberFormat="1" applyFont="1" applyBorder="1" applyProtection="1">
      <protection hidden="1"/>
    </xf>
    <xf numFmtId="0" fontId="79" fillId="0" borderId="37" xfId="0" applyFont="1" applyBorder="1"/>
    <xf numFmtId="0" fontId="103" fillId="0" borderId="0" xfId="0" applyFont="1"/>
    <xf numFmtId="0" fontId="106" fillId="0" borderId="36" xfId="13" applyFont="1" applyBorder="1" applyProtection="1">
      <protection hidden="1"/>
    </xf>
    <xf numFmtId="0" fontId="107" fillId="0" borderId="38" xfId="13" applyFont="1" applyBorder="1" applyProtection="1">
      <protection hidden="1"/>
    </xf>
    <xf numFmtId="0" fontId="107" fillId="0" borderId="35" xfId="13" applyFont="1" applyBorder="1" applyAlignment="1" applyProtection="1">
      <alignment horizontal="right"/>
      <protection hidden="1"/>
    </xf>
    <xf numFmtId="0" fontId="87" fillId="0" borderId="34"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6" xfId="16" applyNumberFormat="1" applyFont="1" applyFill="1" applyBorder="1" applyAlignment="1" applyProtection="1">
      <alignment horizontal="right"/>
      <protection hidden="1"/>
    </xf>
    <xf numFmtId="0" fontId="101" fillId="0" borderId="0" xfId="0" applyFont="1"/>
    <xf numFmtId="0" fontId="101" fillId="0" borderId="5"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0" fontId="77" fillId="2" borderId="36" xfId="10" applyFont="1" applyFill="1" applyBorder="1"/>
    <xf numFmtId="44" fontId="77" fillId="35" borderId="38" xfId="66" applyFont="1" applyFill="1" applyBorder="1" applyAlignment="1" applyProtection="1">
      <protection locked="0"/>
    </xf>
    <xf numFmtId="44" fontId="77" fillId="35" borderId="35" xfId="66" applyFont="1" applyFill="1" applyBorder="1" applyAlignment="1" applyProtection="1">
      <protection locked="0"/>
    </xf>
    <xf numFmtId="2" fontId="75" fillId="0" borderId="0" xfId="63" applyNumberFormat="1" applyFont="1"/>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86" fillId="0" borderId="0" xfId="14" applyFont="1"/>
    <xf numFmtId="2" fontId="86" fillId="0" borderId="0" xfId="14" applyNumberFormat="1" applyFont="1"/>
    <xf numFmtId="0" fontId="77" fillId="0" borderId="0" xfId="10" applyFont="1"/>
    <xf numFmtId="0" fontId="79" fillId="0" borderId="0" xfId="9" applyFont="1" applyAlignment="1" applyProtection="1">
      <alignment horizontal="left" vertical="center"/>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2" xfId="10" applyFont="1" applyBorder="1"/>
    <xf numFmtId="0" fontId="77" fillId="0" borderId="0" xfId="0" applyFont="1" applyAlignment="1">
      <alignment horizontal="left" vertical="center" indent="6"/>
    </xf>
    <xf numFmtId="0" fontId="78" fillId="63" borderId="37" xfId="0" applyFont="1" applyFill="1" applyBorder="1" applyAlignment="1">
      <alignment wrapText="1"/>
    </xf>
    <xf numFmtId="0" fontId="78" fillId="63" borderId="37" xfId="0" applyFont="1" applyFill="1" applyBorder="1"/>
    <xf numFmtId="2" fontId="75" fillId="64" borderId="0" xfId="12" applyNumberFormat="1" applyFont="1" applyFill="1"/>
    <xf numFmtId="2" fontId="74" fillId="64" borderId="0" xfId="12" applyNumberFormat="1" applyFont="1" applyFill="1"/>
    <xf numFmtId="0" fontId="77" fillId="64" borderId="2" xfId="10" applyFont="1" applyFill="1" applyBorder="1"/>
    <xf numFmtId="2" fontId="109" fillId="0" borderId="0" xfId="12" applyNumberFormat="1" applyFont="1"/>
    <xf numFmtId="167" fontId="112" fillId="63" borderId="33" xfId="8" applyFont="1" applyFill="1" applyBorder="1" applyAlignment="1">
      <alignment horizontal="center" vertical="top" wrapText="1"/>
    </xf>
    <xf numFmtId="0" fontId="111" fillId="0" borderId="0" xfId="0" applyFont="1" applyAlignment="1">
      <alignment horizontal="center" vertical="center"/>
    </xf>
    <xf numFmtId="0" fontId="114" fillId="0" borderId="0" xfId="17" applyFont="1"/>
    <xf numFmtId="0" fontId="111" fillId="0" borderId="0" xfId="0" applyFont="1"/>
    <xf numFmtId="2" fontId="115" fillId="0" borderId="0" xfId="0" applyNumberFormat="1" applyFont="1"/>
    <xf numFmtId="2" fontId="113" fillId="63" borderId="33" xfId="0" applyNumberFormat="1" applyFont="1" applyFill="1" applyBorder="1" applyAlignment="1">
      <alignment horizontal="center" vertical="top" wrapText="1"/>
    </xf>
    <xf numFmtId="0" fontId="111" fillId="0" borderId="0" xfId="0" applyFont="1" applyAlignment="1">
      <alignment horizontal="center"/>
    </xf>
    <xf numFmtId="2" fontId="116" fillId="0" borderId="0" xfId="13" applyNumberFormat="1" applyFont="1" applyAlignment="1" applyProtection="1">
      <alignment vertical="center"/>
      <protection locked="0"/>
    </xf>
    <xf numFmtId="2" fontId="121" fillId="0" borderId="0" xfId="13" applyNumberFormat="1" applyFont="1" applyAlignment="1" applyProtection="1">
      <alignment horizontal="center" wrapText="1"/>
      <protection hidden="1"/>
    </xf>
    <xf numFmtId="0" fontId="111" fillId="0" borderId="0" xfId="0" applyFont="1" applyAlignment="1">
      <alignment horizontal="center" wrapText="1"/>
    </xf>
    <xf numFmtId="0" fontId="122" fillId="0" borderId="0" xfId="13" applyFont="1" applyProtection="1">
      <protection hidden="1"/>
    </xf>
    <xf numFmtId="2" fontId="109" fillId="0" borderId="0" xfId="0" applyNumberFormat="1" applyFont="1"/>
    <xf numFmtId="2" fontId="120" fillId="63" borderId="36" xfId="13" applyNumberFormat="1" applyFont="1" applyFill="1" applyBorder="1" applyAlignment="1" applyProtection="1">
      <alignment horizontal="left" vertical="center" wrapText="1"/>
      <protection hidden="1"/>
    </xf>
    <xf numFmtId="2" fontId="120" fillId="63" borderId="37" xfId="3" applyNumberFormat="1" applyFont="1" applyFill="1" applyBorder="1" applyAlignment="1" applyProtection="1">
      <alignment vertical="center" wrapText="1"/>
      <protection hidden="1"/>
    </xf>
    <xf numFmtId="2" fontId="109" fillId="0" borderId="0" xfId="63" applyNumberFormat="1" applyFont="1"/>
    <xf numFmtId="173" fontId="112" fillId="63" borderId="36" xfId="8" applyNumberFormat="1" applyFont="1" applyFill="1" applyBorder="1" applyAlignment="1">
      <alignment vertical="top" wrapText="1"/>
    </xf>
    <xf numFmtId="173" fontId="112" fillId="63" borderId="38" xfId="8" applyNumberFormat="1" applyFont="1" applyFill="1" applyBorder="1" applyAlignment="1">
      <alignment vertical="top" wrapText="1"/>
    </xf>
    <xf numFmtId="173" fontId="112" fillId="63" borderId="35" xfId="8" applyNumberFormat="1" applyFont="1" applyFill="1" applyBorder="1" applyAlignment="1">
      <alignment vertical="top" wrapText="1"/>
    </xf>
    <xf numFmtId="173" fontId="112" fillId="63" borderId="39" xfId="8" applyNumberFormat="1" applyFont="1" applyFill="1" applyBorder="1" applyAlignment="1">
      <alignment vertical="top" wrapText="1"/>
    </xf>
    <xf numFmtId="0" fontId="82" fillId="0" borderId="0" xfId="9" applyFont="1" applyAlignment="1" applyProtection="1">
      <alignment horizontal="left" vertical="center"/>
      <protection hidden="1"/>
    </xf>
    <xf numFmtId="2" fontId="112" fillId="63" borderId="33" xfId="0" applyNumberFormat="1" applyFont="1" applyFill="1" applyBorder="1" applyAlignment="1">
      <alignment horizontal="left" vertical="top" wrapText="1"/>
    </xf>
    <xf numFmtId="166" fontId="127" fillId="2" borderId="35" xfId="18" applyFont="1" applyFill="1" applyBorder="1" applyAlignment="1"/>
    <xf numFmtId="0" fontId="128" fillId="0" borderId="0" xfId="63" applyFont="1"/>
    <xf numFmtId="178" fontId="128" fillId="0" borderId="2" xfId="6" applyNumberFormat="1" applyFont="1" applyFill="1" applyBorder="1" applyAlignment="1"/>
    <xf numFmtId="44" fontId="128" fillId="0" borderId="0" xfId="63" applyNumberFormat="1" applyFont="1"/>
    <xf numFmtId="9" fontId="35" fillId="64" borderId="37" xfId="16" applyFont="1" applyFill="1" applyBorder="1" applyAlignment="1">
      <alignment horizontal="center"/>
    </xf>
    <xf numFmtId="44" fontId="125" fillId="63" borderId="35" xfId="63" applyNumberFormat="1" applyFont="1" applyFill="1" applyBorder="1"/>
    <xf numFmtId="2" fontId="35" fillId="64" borderId="37" xfId="8" applyNumberFormat="1" applyFont="1" applyFill="1" applyBorder="1" applyAlignment="1">
      <alignment horizontal="center"/>
    </xf>
    <xf numFmtId="1" fontId="126" fillId="2" borderId="37" xfId="8" applyNumberFormat="1" applyFont="1" applyFill="1" applyBorder="1" applyAlignment="1">
      <alignment horizontal="center"/>
    </xf>
    <xf numFmtId="2" fontId="35" fillId="2" borderId="37" xfId="8" applyNumberFormat="1" applyFont="1" applyFill="1" applyBorder="1" applyAlignment="1">
      <alignment horizontal="center"/>
    </xf>
    <xf numFmtId="173" fontId="126" fillId="2" borderId="37" xfId="8" applyNumberFormat="1" applyFont="1" applyFill="1" applyBorder="1"/>
    <xf numFmtId="167" fontId="126" fillId="2" borderId="37" xfId="8" applyFont="1" applyFill="1" applyBorder="1"/>
    <xf numFmtId="166" fontId="35" fillId="0" borderId="37" xfId="18" applyFont="1" applyBorder="1"/>
    <xf numFmtId="173" fontId="78" fillId="63" borderId="36" xfId="8" applyNumberFormat="1" applyFont="1" applyFill="1" applyBorder="1" applyAlignment="1">
      <alignment horizontal="left"/>
    </xf>
    <xf numFmtId="167" fontId="78" fillId="63" borderId="35" xfId="8" applyFont="1" applyFill="1" applyBorder="1"/>
    <xf numFmtId="49" fontId="80" fillId="0" borderId="36" xfId="63" applyNumberFormat="1" applyFont="1" applyBorder="1" applyAlignment="1">
      <alignment vertical="top"/>
    </xf>
    <xf numFmtId="0" fontId="77" fillId="0" borderId="38" xfId="63" applyFont="1" applyBorder="1"/>
    <xf numFmtId="49" fontId="79" fillId="0" borderId="38" xfId="63" applyNumberFormat="1" applyFont="1" applyBorder="1"/>
    <xf numFmtId="49" fontId="78" fillId="63" borderId="36" xfId="63" applyNumberFormat="1" applyFont="1" applyFill="1" applyBorder="1"/>
    <xf numFmtId="0" fontId="78" fillId="63" borderId="38" xfId="63" applyFont="1" applyFill="1" applyBorder="1"/>
    <xf numFmtId="173" fontId="78" fillId="63" borderId="37" xfId="8" applyNumberFormat="1" applyFont="1" applyFill="1" applyBorder="1" applyAlignment="1">
      <alignment vertical="top" wrapText="1"/>
    </xf>
    <xf numFmtId="173" fontId="78" fillId="63" borderId="37" xfId="8" applyNumberFormat="1" applyFont="1" applyFill="1" applyBorder="1" applyAlignment="1">
      <alignment horizontal="center" vertical="top" wrapText="1"/>
    </xf>
    <xf numFmtId="167" fontId="78" fillId="63" borderId="37" xfId="8" applyFont="1" applyFill="1" applyBorder="1" applyAlignment="1">
      <alignment horizontal="center" vertical="top" wrapText="1"/>
    </xf>
    <xf numFmtId="2" fontId="78" fillId="63" borderId="33" xfId="89" applyNumberFormat="1" applyFont="1" applyFill="1" applyBorder="1" applyAlignment="1">
      <alignment vertical="top" wrapText="1"/>
    </xf>
    <xf numFmtId="167" fontId="78" fillId="63" borderId="33" xfId="8" applyFont="1" applyFill="1" applyBorder="1" applyAlignment="1">
      <alignment horizontal="center" vertical="top" wrapText="1"/>
    </xf>
    <xf numFmtId="0" fontId="35" fillId="0" borderId="0" xfId="17" applyFont="1"/>
    <xf numFmtId="0" fontId="126" fillId="0" borderId="0" xfId="17" applyFont="1"/>
    <xf numFmtId="0" fontId="35" fillId="0" borderId="0" xfId="0" applyFont="1"/>
    <xf numFmtId="0" fontId="35" fillId="0" borderId="16" xfId="0" applyFont="1" applyBorder="1" applyAlignment="1">
      <alignment wrapText="1"/>
    </xf>
    <xf numFmtId="0" fontId="132" fillId="0" borderId="16" xfId="59" applyFont="1" applyBorder="1" applyAlignment="1">
      <alignment wrapText="1"/>
    </xf>
    <xf numFmtId="0" fontId="35" fillId="0" borderId="0" xfId="0" applyFont="1" applyAlignment="1">
      <alignment horizontal="center"/>
    </xf>
    <xf numFmtId="2" fontId="126" fillId="0" borderId="0" xfId="0" applyNumberFormat="1" applyFont="1" applyAlignment="1">
      <alignment horizontal="center"/>
    </xf>
    <xf numFmtId="2" fontId="129" fillId="0" borderId="0" xfId="0" applyNumberFormat="1" applyFont="1" applyAlignment="1">
      <alignment horizontal="center"/>
    </xf>
    <xf numFmtId="2" fontId="135"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2" fillId="0" borderId="16" xfId="59" applyFont="1" applyBorder="1" applyAlignment="1">
      <alignment horizontal="center" wrapText="1"/>
    </xf>
    <xf numFmtId="43" fontId="131" fillId="0" borderId="37" xfId="8" applyNumberFormat="1" applyFont="1" applyFill="1" applyBorder="1" applyAlignment="1">
      <alignment horizontal="center"/>
    </xf>
    <xf numFmtId="1" fontId="132" fillId="0" borderId="37" xfId="0" applyNumberFormat="1" applyFont="1" applyBorder="1" applyAlignment="1">
      <alignment horizontal="center"/>
    </xf>
    <xf numFmtId="14" fontId="130"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6"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6" fillId="0" borderId="37" xfId="3" applyNumberFormat="1" applyFont="1" applyFill="1" applyBorder="1" applyAlignment="1" applyProtection="1">
      <protection hidden="1"/>
    </xf>
    <xf numFmtId="166" fontId="136" fillId="35" borderId="37" xfId="18" applyFont="1" applyFill="1" applyBorder="1" applyAlignment="1" applyProtection="1">
      <protection locked="0"/>
    </xf>
    <xf numFmtId="175" fontId="137" fillId="0" borderId="5" xfId="0" applyNumberFormat="1" applyFont="1" applyBorder="1" applyAlignment="1">
      <alignment horizontal="center" vertical="center"/>
    </xf>
    <xf numFmtId="166" fontId="136" fillId="65" borderId="37" xfId="18" applyFont="1" applyFill="1" applyBorder="1" applyAlignment="1" applyProtection="1">
      <protection locked="0"/>
    </xf>
    <xf numFmtId="179" fontId="126" fillId="0" borderId="37" xfId="3" applyNumberFormat="1" applyFont="1" applyFill="1" applyBorder="1" applyAlignment="1" applyProtection="1">
      <protection hidden="1"/>
    </xf>
    <xf numFmtId="169" fontId="136" fillId="0" borderId="37" xfId="3" applyFont="1" applyFill="1" applyBorder="1" applyAlignment="1" applyProtection="1">
      <protection hidden="1"/>
    </xf>
    <xf numFmtId="166" fontId="136" fillId="0" borderId="37" xfId="18" applyFont="1" applyFill="1" applyBorder="1" applyAlignment="1" applyProtection="1">
      <protection locked="0"/>
    </xf>
    <xf numFmtId="169" fontId="136" fillId="0" borderId="37" xfId="3" applyFont="1" applyFill="1" applyBorder="1" applyAlignment="1" applyProtection="1">
      <protection locked="0"/>
    </xf>
    <xf numFmtId="166" fontId="139" fillId="2" borderId="37" xfId="18" applyFont="1" applyFill="1" applyBorder="1" applyAlignment="1" applyProtection="1">
      <alignment horizontal="right"/>
      <protection locked="0"/>
    </xf>
    <xf numFmtId="175" fontId="131" fillId="0" borderId="5" xfId="0" applyNumberFormat="1" applyFont="1" applyBorder="1" applyAlignment="1">
      <alignment horizontal="center" vertical="center"/>
    </xf>
    <xf numFmtId="175" fontId="140" fillId="0" borderId="5" xfId="0" applyNumberFormat="1" applyFont="1" applyBorder="1" applyAlignment="1">
      <alignment horizontal="center" vertical="center"/>
    </xf>
    <xf numFmtId="175" fontId="35" fillId="0" borderId="5" xfId="0" applyNumberFormat="1" applyFont="1" applyBorder="1"/>
    <xf numFmtId="179" fontId="126"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1" fillId="0" borderId="37" xfId="5" applyNumberFormat="1" applyFont="1" applyFill="1" applyBorder="1" applyAlignment="1" applyProtection="1">
      <protection hidden="1"/>
    </xf>
    <xf numFmtId="179" fontId="131" fillId="0" borderId="0" xfId="0" applyNumberFormat="1" applyFont="1"/>
    <xf numFmtId="0" fontId="131" fillId="0" borderId="0" xfId="0" applyFont="1"/>
    <xf numFmtId="14" fontId="130" fillId="0" borderId="0" xfId="0" applyNumberFormat="1" applyFont="1" applyAlignment="1">
      <alignment horizontal="left"/>
    </xf>
    <xf numFmtId="166" fontId="35" fillId="0" borderId="36" xfId="18" applyFont="1" applyFill="1" applyBorder="1" applyAlignment="1" applyProtection="1">
      <protection hidden="1"/>
    </xf>
    <xf numFmtId="166" fontId="35" fillId="0" borderId="37" xfId="18" applyFont="1" applyFill="1" applyBorder="1" applyAlignment="1" applyProtection="1">
      <protection hidden="1"/>
    </xf>
    <xf numFmtId="166" fontId="126" fillId="0" borderId="37" xfId="18" applyFont="1" applyBorder="1"/>
    <xf numFmtId="1" fontId="126"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0" fillId="0" borderId="0" xfId="63" applyNumberFormat="1" applyFont="1" applyAlignment="1">
      <alignment horizontal="left"/>
    </xf>
    <xf numFmtId="3" fontId="136" fillId="64" borderId="37" xfId="62" applyNumberFormat="1" applyFont="1" applyFill="1" applyBorder="1" applyAlignment="1" applyProtection="1">
      <alignment horizontal="center"/>
      <protection hidden="1"/>
    </xf>
    <xf numFmtId="49" fontId="76" fillId="65" borderId="37" xfId="62" applyNumberFormat="1" applyFont="1" applyFill="1" applyBorder="1" applyAlignment="1" applyProtection="1">
      <alignment horizontal="left" vertical="top"/>
      <protection hidden="1"/>
    </xf>
    <xf numFmtId="2" fontId="78" fillId="63" borderId="37" xfId="89" applyNumberFormat="1" applyFont="1" applyFill="1" applyBorder="1" applyAlignment="1">
      <alignment vertical="top" wrapText="1"/>
    </xf>
    <xf numFmtId="2" fontId="77" fillId="0" borderId="37" xfId="0" applyNumberFormat="1" applyFont="1" applyBorder="1"/>
    <xf numFmtId="2" fontId="77" fillId="0" borderId="37" xfId="89" applyNumberFormat="1" applyFont="1" applyBorder="1"/>
    <xf numFmtId="0" fontId="83" fillId="0" borderId="37" xfId="0" applyFont="1" applyBorder="1"/>
    <xf numFmtId="0" fontId="79" fillId="0" borderId="37" xfId="89" applyFont="1" applyBorder="1"/>
    <xf numFmtId="2" fontId="126" fillId="2" borderId="37" xfId="8" applyNumberFormat="1" applyFont="1" applyFill="1" applyBorder="1" applyAlignment="1">
      <alignment horizontal="center"/>
    </xf>
    <xf numFmtId="166" fontId="35" fillId="2" borderId="37" xfId="18" applyFont="1" applyFill="1" applyBorder="1" applyAlignment="1">
      <alignment horizontal="center"/>
    </xf>
    <xf numFmtId="166" fontId="79" fillId="2" borderId="37" xfId="18" applyFont="1" applyFill="1" applyBorder="1"/>
    <xf numFmtId="166" fontId="126" fillId="2" borderId="37" xfId="18" applyFont="1" applyFill="1" applyBorder="1"/>
    <xf numFmtId="49" fontId="110" fillId="65" borderId="37" xfId="9" applyNumberFormat="1" applyFont="1" applyFill="1" applyBorder="1" applyAlignment="1" applyProtection="1">
      <alignment horizontal="left" vertical="top"/>
      <protection hidden="1"/>
    </xf>
    <xf numFmtId="1" fontId="108" fillId="0" borderId="36" xfId="0" applyNumberFormat="1" applyFont="1" applyBorder="1" applyAlignment="1">
      <alignment horizontal="left" vertical="center"/>
    </xf>
    <xf numFmtId="1" fontId="108" fillId="0" borderId="38" xfId="0" applyNumberFormat="1" applyFont="1" applyBorder="1" applyAlignment="1">
      <alignment horizontal="left" vertical="center"/>
    </xf>
    <xf numFmtId="1" fontId="134" fillId="0" borderId="38" xfId="0" applyNumberFormat="1" applyFont="1" applyBorder="1" applyAlignment="1">
      <alignment horizontal="center" vertical="center" wrapText="1"/>
    </xf>
    <xf numFmtId="1" fontId="108" fillId="0" borderId="35" xfId="0" applyNumberFormat="1" applyFont="1" applyBorder="1" applyAlignment="1">
      <alignment horizontal="center" vertical="center" wrapText="1"/>
    </xf>
    <xf numFmtId="2" fontId="112" fillId="63" borderId="37" xfId="0" applyNumberFormat="1" applyFont="1" applyFill="1" applyBorder="1" applyAlignment="1">
      <alignment horizontal="left" vertical="center" wrapText="1"/>
    </xf>
    <xf numFmtId="1" fontId="112" fillId="63" borderId="37" xfId="0" applyNumberFormat="1" applyFont="1" applyFill="1" applyBorder="1" applyAlignment="1">
      <alignment horizontal="center" vertical="center" wrapText="1"/>
    </xf>
    <xf numFmtId="0" fontId="112" fillId="63" borderId="37" xfId="0" applyFont="1" applyFill="1" applyBorder="1" applyAlignment="1">
      <alignment horizontal="left" vertical="center" wrapText="1"/>
    </xf>
    <xf numFmtId="2" fontId="112" fillId="63" borderId="37" xfId="0" applyNumberFormat="1" applyFont="1" applyFill="1" applyBorder="1" applyAlignment="1">
      <alignment horizontal="center" vertical="center" wrapText="1"/>
    </xf>
    <xf numFmtId="0" fontId="77" fillId="2" borderId="37" xfId="0" applyFont="1" applyFill="1" applyBorder="1" applyAlignment="1">
      <alignment vertical="center"/>
    </xf>
    <xf numFmtId="173" fontId="126"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7" fillId="0" borderId="37" xfId="0" applyFont="1" applyBorder="1" applyAlignment="1">
      <alignment horizontal="center" vertical="center"/>
    </xf>
    <xf numFmtId="0" fontId="77" fillId="0" borderId="37" xfId="0" applyFont="1" applyBorder="1" applyAlignment="1">
      <alignment vertical="center"/>
    </xf>
    <xf numFmtId="173" fontId="126" fillId="0" borderId="37" xfId="8" applyNumberFormat="1" applyFont="1" applyFill="1" applyBorder="1" applyAlignment="1">
      <alignment horizontal="center"/>
    </xf>
    <xf numFmtId="173" fontId="133"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3" fillId="0" borderId="37" xfId="17" applyNumberFormat="1" applyFont="1" applyBorder="1" applyAlignment="1">
      <alignment horizontal="center"/>
    </xf>
    <xf numFmtId="0" fontId="79" fillId="0" borderId="37" xfId="0" applyFont="1" applyBorder="1" applyAlignment="1">
      <alignment vertical="center"/>
    </xf>
    <xf numFmtId="0" fontId="126" fillId="0" borderId="37" xfId="0" applyFont="1" applyBorder="1"/>
    <xf numFmtId="0" fontId="133" fillId="0" borderId="37" xfId="17" applyFont="1" applyBorder="1" applyAlignment="1">
      <alignment horizontal="left"/>
    </xf>
    <xf numFmtId="173" fontId="126" fillId="0" borderId="37" xfId="8" applyNumberFormat="1" applyFont="1" applyFill="1" applyBorder="1" applyAlignment="1">
      <alignment horizontal="center" vertical="center"/>
    </xf>
    <xf numFmtId="0" fontId="79" fillId="0" borderId="37" xfId="0" applyFont="1" applyBorder="1" applyAlignment="1">
      <alignment horizontal="center" vertical="center"/>
    </xf>
    <xf numFmtId="1" fontId="112" fillId="63" borderId="37" xfId="0" applyNumberFormat="1" applyFont="1" applyFill="1" applyBorder="1" applyAlignment="1">
      <alignment horizontal="left"/>
    </xf>
    <xf numFmtId="1" fontId="112" fillId="63" borderId="37" xfId="0" applyNumberFormat="1" applyFont="1" applyFill="1" applyBorder="1" applyAlignment="1">
      <alignment horizontal="center"/>
    </xf>
    <xf numFmtId="0" fontId="112" fillId="63" borderId="33" xfId="0" applyFont="1" applyFill="1" applyBorder="1" applyAlignment="1">
      <alignment horizontal="left" vertical="top" wrapText="1"/>
    </xf>
    <xf numFmtId="182" fontId="112" fillId="63" borderId="33" xfId="8" applyNumberFormat="1" applyFont="1" applyFill="1" applyBorder="1" applyAlignment="1">
      <alignment horizontal="left" vertical="top" wrapText="1"/>
    </xf>
    <xf numFmtId="167" fontId="113" fillId="63" borderId="33" xfId="8" applyFont="1" applyFill="1" applyBorder="1" applyAlignment="1">
      <alignment horizontal="center" vertical="top" wrapText="1"/>
    </xf>
    <xf numFmtId="1" fontId="77"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28" fillId="0" borderId="37" xfId="0" applyNumberFormat="1" applyFont="1" applyBorder="1" applyAlignment="1">
      <alignment horizontal="center"/>
    </xf>
    <xf numFmtId="1" fontId="131" fillId="0" borderId="37" xfId="8" applyNumberFormat="1" applyFont="1" applyFill="1" applyBorder="1" applyAlignment="1">
      <alignment horizontal="center"/>
    </xf>
    <xf numFmtId="2" fontId="84" fillId="0" borderId="37" xfId="8" applyNumberFormat="1" applyFont="1" applyFill="1" applyBorder="1" applyAlignment="1">
      <alignment horizontal="center"/>
    </xf>
    <xf numFmtId="173" fontId="131" fillId="0" borderId="37" xfId="8" applyNumberFormat="1" applyFont="1" applyFill="1" applyBorder="1" applyAlignment="1">
      <alignment horizontal="center"/>
    </xf>
    <xf numFmtId="0" fontId="77" fillId="0" borderId="35" xfId="0" applyFont="1" applyBorder="1"/>
    <xf numFmtId="1" fontId="35" fillId="0" borderId="37" xfId="0" applyNumberFormat="1" applyFont="1" applyBorder="1" applyAlignment="1">
      <alignment horizontal="right"/>
    </xf>
    <xf numFmtId="0" fontId="77" fillId="0" borderId="33" xfId="0" applyFont="1" applyBorder="1"/>
    <xf numFmtId="2" fontId="35" fillId="0" borderId="35" xfId="0" applyNumberFormat="1" applyFont="1" applyBorder="1" applyAlignment="1">
      <alignment horizontal="right"/>
    </xf>
    <xf numFmtId="0" fontId="111" fillId="64" borderId="37" xfId="13" applyFont="1" applyFill="1" applyBorder="1" applyProtection="1">
      <protection hidden="1"/>
    </xf>
    <xf numFmtId="2" fontId="117" fillId="63" borderId="36" xfId="13" applyNumberFormat="1" applyFont="1" applyFill="1" applyBorder="1" applyAlignment="1" applyProtection="1">
      <alignment horizontal="left" vertical="center"/>
      <protection hidden="1"/>
    </xf>
    <xf numFmtId="2" fontId="90" fillId="63" borderId="38" xfId="11" applyNumberFormat="1" applyFont="1" applyFill="1" applyBorder="1" applyProtection="1">
      <protection hidden="1"/>
    </xf>
    <xf numFmtId="2" fontId="90" fillId="63" borderId="35" xfId="11" applyNumberFormat="1" applyFont="1" applyFill="1" applyBorder="1" applyProtection="1">
      <protection hidden="1"/>
    </xf>
    <xf numFmtId="2" fontId="77" fillId="0" borderId="36" xfId="11" applyNumberFormat="1" applyFont="1" applyBorder="1" applyProtection="1">
      <protection hidden="1"/>
    </xf>
    <xf numFmtId="2" fontId="77" fillId="0" borderId="35" xfId="11" applyNumberFormat="1" applyFont="1" applyBorder="1" applyProtection="1">
      <protection hidden="1"/>
    </xf>
    <xf numFmtId="0" fontId="79" fillId="0" borderId="36" xfId="0" applyFont="1" applyBorder="1"/>
    <xf numFmtId="0" fontId="79" fillId="0" borderId="35" xfId="0" applyFont="1" applyBorder="1"/>
    <xf numFmtId="177" fontId="126"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6" fillId="0" borderId="35" xfId="0" applyNumberFormat="1" applyFont="1" applyBorder="1"/>
    <xf numFmtId="2" fontId="79" fillId="0" borderId="37" xfId="11" applyNumberFormat="1" applyFont="1" applyBorder="1" applyAlignment="1" applyProtection="1">
      <alignment horizontal="center"/>
      <protection hidden="1"/>
    </xf>
    <xf numFmtId="179" fontId="136" fillId="0" borderId="37" xfId="13" applyNumberFormat="1" applyFont="1" applyBorder="1" applyAlignment="1" applyProtection="1">
      <alignment horizontal="left" vertical="center"/>
      <protection hidden="1"/>
    </xf>
    <xf numFmtId="166" fontId="136" fillId="64" borderId="37" xfId="18" applyFont="1" applyFill="1" applyBorder="1" applyAlignment="1" applyProtection="1">
      <alignment horizontal="right" vertical="center"/>
      <protection hidden="1"/>
    </xf>
    <xf numFmtId="0" fontId="77"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7" fillId="0" borderId="38" xfId="0" applyFont="1" applyBorder="1"/>
    <xf numFmtId="0" fontId="79" fillId="0" borderId="36" xfId="13" applyFont="1" applyBorder="1" applyAlignment="1" applyProtection="1">
      <alignment vertical="center"/>
      <protection hidden="1"/>
    </xf>
    <xf numFmtId="0" fontId="79" fillId="0" borderId="38" xfId="0" applyFont="1" applyBorder="1"/>
    <xf numFmtId="10" fontId="126" fillId="0" borderId="37" xfId="16" applyNumberFormat="1" applyFont="1" applyFill="1" applyBorder="1" applyAlignment="1"/>
    <xf numFmtId="0" fontId="117" fillId="63" borderId="36" xfId="13" applyFont="1" applyFill="1" applyBorder="1" applyAlignment="1" applyProtection="1">
      <alignment horizontal="left" vertical="center"/>
      <protection hidden="1"/>
    </xf>
    <xf numFmtId="0" fontId="118" fillId="63" borderId="38" xfId="13" applyFont="1" applyFill="1" applyBorder="1" applyAlignment="1" applyProtection="1">
      <alignment horizontal="left" vertical="center"/>
      <protection hidden="1"/>
    </xf>
    <xf numFmtId="9" fontId="119" fillId="63" borderId="35" xfId="13" applyNumberFormat="1" applyFont="1" applyFill="1" applyBorder="1" applyAlignment="1" applyProtection="1">
      <alignment vertical="center"/>
      <protection hidden="1"/>
    </xf>
    <xf numFmtId="0" fontId="112" fillId="63" borderId="37" xfId="13" applyFont="1" applyFill="1" applyBorder="1" applyAlignment="1" applyProtection="1">
      <alignment horizontal="left" vertical="center"/>
      <protection hidden="1"/>
    </xf>
    <xf numFmtId="0" fontId="87" fillId="0" borderId="37" xfId="13" applyFont="1" applyBorder="1" applyAlignment="1" applyProtection="1">
      <alignment horizontal="left" vertical="center"/>
      <protection hidden="1"/>
    </xf>
    <xf numFmtId="2" fontId="136" fillId="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2" fontId="126" fillId="0" borderId="37" xfId="13" applyNumberFormat="1" applyFont="1" applyBorder="1" applyAlignment="1" applyProtection="1">
      <alignment vertical="center"/>
      <protection hidden="1"/>
    </xf>
    <xf numFmtId="0" fontId="91" fillId="0" borderId="37" xfId="13" applyFont="1" applyBorder="1" applyAlignment="1" applyProtection="1">
      <alignment vertical="center"/>
      <protection hidden="1"/>
    </xf>
    <xf numFmtId="0" fontId="35" fillId="0" borderId="37" xfId="0" applyFont="1" applyBorder="1" applyAlignment="1">
      <alignment vertical="center"/>
    </xf>
    <xf numFmtId="2" fontId="136" fillId="64" borderId="37" xfId="13" applyNumberFormat="1" applyFont="1" applyFill="1" applyBorder="1" applyAlignment="1" applyProtection="1">
      <alignment horizontal="right" vertical="center"/>
      <protection hidden="1"/>
    </xf>
    <xf numFmtId="0" fontId="92" fillId="0" borderId="37" xfId="13" applyFont="1" applyBorder="1" applyAlignment="1" applyProtection="1">
      <alignment vertical="center"/>
      <protection hidden="1"/>
    </xf>
    <xf numFmtId="0" fontId="77" fillId="0" borderId="37" xfId="13" applyFont="1" applyBorder="1" applyAlignment="1" applyProtection="1">
      <alignment vertical="center"/>
      <protection hidden="1"/>
    </xf>
    <xf numFmtId="10" fontId="136" fillId="0" borderId="37" xfId="16" applyNumberFormat="1" applyFont="1" applyFill="1" applyBorder="1" applyAlignment="1" applyProtection="1">
      <alignment vertical="center"/>
      <protection hidden="1"/>
    </xf>
    <xf numFmtId="10" fontId="126" fillId="0" borderId="37" xfId="16" applyNumberFormat="1" applyFont="1" applyFill="1" applyBorder="1" applyAlignment="1" applyProtection="1">
      <alignment vertical="center"/>
      <protection hidden="1"/>
    </xf>
    <xf numFmtId="2" fontId="120" fillId="63" borderId="38" xfId="13" applyNumberFormat="1" applyFont="1" applyFill="1" applyBorder="1" applyAlignment="1" applyProtection="1">
      <alignment horizontal="center" wrapText="1"/>
      <protection hidden="1"/>
    </xf>
    <xf numFmtId="2" fontId="120" fillId="63" borderId="35" xfId="13" applyNumberFormat="1" applyFont="1" applyFill="1" applyBorder="1" applyAlignment="1" applyProtection="1">
      <alignment horizontal="right" wrapText="1"/>
      <protection hidden="1"/>
    </xf>
    <xf numFmtId="2" fontId="99" fillId="0" borderId="38" xfId="3" applyNumberFormat="1" applyFont="1" applyFill="1" applyBorder="1" applyAlignment="1" applyProtection="1">
      <alignment horizontal="center" vertical="center"/>
      <protection hidden="1"/>
    </xf>
    <xf numFmtId="2" fontId="99" fillId="0" borderId="35" xfId="3" applyNumberFormat="1" applyFont="1" applyFill="1" applyBorder="1" applyAlignment="1" applyProtection="1">
      <alignment horizontal="right" vertical="center"/>
      <protection hidden="1"/>
    </xf>
    <xf numFmtId="175" fontId="137" fillId="0" borderId="39" xfId="0" applyNumberFormat="1" applyFont="1" applyBorder="1" applyAlignment="1">
      <alignment horizontal="center" vertical="center"/>
    </xf>
    <xf numFmtId="2" fontId="100"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101" fillId="0" borderId="35" xfId="16" applyNumberFormat="1" applyFont="1" applyFill="1" applyBorder="1" applyAlignment="1" applyProtection="1">
      <alignment horizontal="right"/>
      <protection hidden="1"/>
    </xf>
    <xf numFmtId="0" fontId="79"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101" fillId="0" borderId="38" xfId="13" applyFont="1" applyBorder="1" applyAlignment="1" applyProtection="1">
      <alignment horizontal="right"/>
      <protection hidden="1"/>
    </xf>
    <xf numFmtId="0" fontId="101" fillId="0" borderId="35" xfId="13" applyFont="1" applyBorder="1" applyAlignment="1" applyProtection="1">
      <alignment horizontal="right"/>
      <protection hidden="1"/>
    </xf>
    <xf numFmtId="0" fontId="87" fillId="0" borderId="36" xfId="13" applyFont="1" applyBorder="1" applyProtection="1">
      <protection hidden="1"/>
    </xf>
    <xf numFmtId="10" fontId="142" fillId="64" borderId="37" xfId="16" applyNumberFormat="1" applyFont="1" applyFill="1" applyBorder="1" applyAlignment="1" applyProtection="1">
      <alignment horizontal="right"/>
      <protection hidden="1"/>
    </xf>
    <xf numFmtId="0" fontId="102" fillId="0" borderId="38" xfId="13" applyFont="1" applyBorder="1" applyAlignment="1" applyProtection="1">
      <alignment horizontal="center"/>
      <protection hidden="1"/>
    </xf>
    <xf numFmtId="175" fontId="138" fillId="0" borderId="37" xfId="16" applyNumberFormat="1" applyFont="1" applyFill="1" applyBorder="1" applyAlignment="1" applyProtection="1">
      <alignment horizontal="center"/>
      <protection hidden="1"/>
    </xf>
    <xf numFmtId="0" fontId="84" fillId="0" borderId="36" xfId="13" applyFont="1" applyBorder="1" applyProtection="1">
      <protection hidden="1"/>
    </xf>
    <xf numFmtId="10" fontId="101" fillId="0" borderId="38" xfId="13" applyNumberFormat="1" applyFont="1" applyBorder="1" applyAlignment="1" applyProtection="1">
      <alignment horizontal="right"/>
      <protection hidden="1"/>
    </xf>
    <xf numFmtId="175" fontId="102" fillId="0" borderId="35" xfId="16" applyNumberFormat="1" applyFont="1" applyFill="1" applyBorder="1" applyAlignment="1" applyProtection="1">
      <alignment horizontal="right"/>
      <protection hidden="1"/>
    </xf>
    <xf numFmtId="9" fontId="136" fillId="64" borderId="37" xfId="16" applyFont="1" applyFill="1" applyBorder="1" applyAlignment="1" applyProtection="1">
      <alignment horizontal="center"/>
      <protection hidden="1"/>
    </xf>
    <xf numFmtId="0" fontId="105" fillId="0" borderId="38" xfId="13" applyFont="1" applyBorder="1" applyAlignment="1" applyProtection="1">
      <alignment horizontal="center"/>
      <protection hidden="1"/>
    </xf>
    <xf numFmtId="169" fontId="102" fillId="0" borderId="38" xfId="13" applyNumberFormat="1" applyFont="1" applyBorder="1" applyAlignment="1" applyProtection="1">
      <alignment horizontal="center"/>
      <protection hidden="1"/>
    </xf>
    <xf numFmtId="165" fontId="102" fillId="0" borderId="38" xfId="13" applyNumberFormat="1" applyFont="1" applyBorder="1" applyAlignment="1" applyProtection="1">
      <alignment horizontal="center"/>
      <protection hidden="1"/>
    </xf>
    <xf numFmtId="9" fontId="126" fillId="0" borderId="37" xfId="0" applyNumberFormat="1" applyFont="1" applyBorder="1" applyAlignment="1">
      <alignment horizontal="center"/>
    </xf>
    <xf numFmtId="9" fontId="126" fillId="61" borderId="37" xfId="65" applyFont="1" applyFill="1" applyBorder="1" applyAlignment="1">
      <alignment horizontal="center"/>
    </xf>
    <xf numFmtId="0" fontId="77" fillId="64" borderId="36" xfId="13" applyFont="1" applyFill="1" applyBorder="1" applyProtection="1">
      <protection hidden="1"/>
    </xf>
    <xf numFmtId="0" fontId="102" fillId="64" borderId="38" xfId="13" applyFont="1" applyFill="1" applyBorder="1" applyAlignment="1" applyProtection="1">
      <alignment horizontal="center"/>
      <protection hidden="1"/>
    </xf>
    <xf numFmtId="0" fontId="102" fillId="64" borderId="35" xfId="13" applyFont="1" applyFill="1" applyBorder="1" applyAlignment="1" applyProtection="1">
      <alignment horizontal="right"/>
      <protection hidden="1"/>
    </xf>
    <xf numFmtId="167" fontId="102" fillId="0" borderId="35" xfId="8" applyFont="1" applyFill="1" applyBorder="1" applyAlignment="1" applyProtection="1">
      <alignment horizontal="right"/>
      <protection hidden="1"/>
    </xf>
    <xf numFmtId="10" fontId="102" fillId="0" borderId="35" xfId="16" applyNumberFormat="1" applyFont="1" applyFill="1" applyBorder="1" applyAlignment="1" applyProtection="1">
      <alignment horizontal="right"/>
      <protection hidden="1"/>
    </xf>
    <xf numFmtId="10" fontId="102" fillId="64" borderId="35" xfId="16" applyNumberFormat="1" applyFont="1" applyFill="1" applyBorder="1" applyAlignment="1" applyProtection="1">
      <alignment horizontal="right"/>
      <protection hidden="1"/>
    </xf>
    <xf numFmtId="0" fontId="102" fillId="0" borderId="38" xfId="13" applyFont="1" applyBorder="1" applyProtection="1">
      <protection hidden="1"/>
    </xf>
    <xf numFmtId="169" fontId="103"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103" fillId="0" borderId="39" xfId="0" applyFont="1" applyBorder="1" applyAlignment="1">
      <alignment horizontal="right"/>
    </xf>
    <xf numFmtId="0" fontId="88" fillId="0" borderId="36" xfId="13" applyFont="1" applyBorder="1" applyProtection="1">
      <protection hidden="1"/>
    </xf>
    <xf numFmtId="169" fontId="101" fillId="0" borderId="38" xfId="13" applyNumberFormat="1" applyFont="1" applyBorder="1" applyProtection="1">
      <protection hidden="1"/>
    </xf>
    <xf numFmtId="169" fontId="101" fillId="0" borderId="35" xfId="13" applyNumberFormat="1" applyFont="1" applyBorder="1" applyAlignment="1" applyProtection="1">
      <alignment horizontal="right"/>
      <protection hidden="1"/>
    </xf>
    <xf numFmtId="0" fontId="84" fillId="64" borderId="37" xfId="13" applyFont="1" applyFill="1" applyBorder="1" applyProtection="1">
      <protection hidden="1"/>
    </xf>
    <xf numFmtId="2" fontId="118" fillId="63" borderId="36" xfId="13" applyNumberFormat="1" applyFont="1" applyFill="1" applyBorder="1" applyAlignment="1" applyProtection="1">
      <alignment horizontal="left" vertical="center" wrapText="1"/>
      <protection hidden="1"/>
    </xf>
    <xf numFmtId="175" fontId="86" fillId="0" borderId="39" xfId="0" applyNumberFormat="1" applyFont="1" applyBorder="1" applyAlignment="1">
      <alignment horizontal="center" vertical="center"/>
    </xf>
    <xf numFmtId="166" fontId="126" fillId="0" borderId="37" xfId="18" applyFont="1" applyBorder="1" applyAlignment="1">
      <alignment horizontal="center"/>
    </xf>
    <xf numFmtId="0" fontId="111" fillId="64" borderId="37" xfId="10" applyFont="1" applyFill="1" applyBorder="1"/>
    <xf numFmtId="0" fontId="112"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7" fontId="126" fillId="0" borderId="37" xfId="8" applyFont="1" applyBorder="1"/>
    <xf numFmtId="0" fontId="123" fillId="64" borderId="37" xfId="10" applyFont="1" applyFill="1" applyBorder="1"/>
    <xf numFmtId="0" fontId="118" fillId="63" borderId="36" xfId="9" applyFont="1" applyFill="1" applyBorder="1" applyAlignment="1" applyProtection="1">
      <alignment horizontal="left" vertical="center"/>
      <protection hidden="1"/>
    </xf>
    <xf numFmtId="0" fontId="119" fillId="63" borderId="38" xfId="10" applyFont="1" applyFill="1" applyBorder="1"/>
    <xf numFmtId="0" fontId="124" fillId="63" borderId="38" xfId="10" applyFont="1" applyFill="1" applyBorder="1"/>
    <xf numFmtId="0" fontId="124" fillId="63" borderId="35" xfId="10" applyFont="1" applyFill="1" applyBorder="1"/>
    <xf numFmtId="0" fontId="77" fillId="0" borderId="36" xfId="9" applyFont="1" applyBorder="1" applyAlignment="1" applyProtection="1">
      <alignment horizontal="left"/>
      <protection hidden="1"/>
    </xf>
    <xf numFmtId="0" fontId="77" fillId="0" borderId="35" xfId="9" applyFont="1" applyBorder="1" applyAlignment="1" applyProtection="1">
      <alignment horizontal="left"/>
      <protection hidden="1"/>
    </xf>
    <xf numFmtId="0" fontId="77"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7" fillId="0" borderId="37" xfId="10" applyFont="1" applyBorder="1"/>
    <xf numFmtId="179" fontId="143" fillId="64" borderId="37" xfId="10" applyNumberFormat="1" applyFont="1" applyFill="1" applyBorder="1"/>
    <xf numFmtId="0" fontId="77" fillId="64" borderId="37" xfId="10" applyFont="1" applyFill="1" applyBorder="1"/>
    <xf numFmtId="0" fontId="90" fillId="63" borderId="38" xfId="10" applyFont="1" applyFill="1" applyBorder="1"/>
    <xf numFmtId="0" fontId="90" fillId="63" borderId="35" xfId="10" applyFont="1" applyFill="1" applyBorder="1"/>
    <xf numFmtId="0" fontId="77" fillId="0" borderId="36" xfId="9" applyFont="1" applyBorder="1" applyAlignment="1" applyProtection="1">
      <alignment horizontal="left" vertical="top"/>
      <protection hidden="1"/>
    </xf>
    <xf numFmtId="0" fontId="77" fillId="0" borderId="38" xfId="9" applyFont="1" applyBorder="1" applyAlignment="1" applyProtection="1">
      <alignment horizontal="left" vertical="top"/>
      <protection hidden="1"/>
    </xf>
    <xf numFmtId="0" fontId="77" fillId="0" borderId="35" xfId="9" applyFont="1" applyBorder="1" applyAlignment="1" applyProtection="1">
      <alignment horizontal="center" vertical="top"/>
      <protection hidden="1"/>
    </xf>
    <xf numFmtId="0" fontId="77" fillId="0" borderId="37" xfId="9" applyFont="1" applyBorder="1" applyAlignment="1" applyProtection="1">
      <alignment horizontal="center"/>
      <protection hidden="1"/>
    </xf>
    <xf numFmtId="0" fontId="77" fillId="64" borderId="38" xfId="10" applyFont="1" applyFill="1" applyBorder="1"/>
    <xf numFmtId="0" fontId="77" fillId="64" borderId="36" xfId="10" applyFont="1" applyFill="1" applyBorder="1"/>
    <xf numFmtId="0" fontId="77" fillId="0" borderId="38" xfId="10" applyFont="1" applyBorder="1"/>
    <xf numFmtId="0" fontId="77" fillId="0" borderId="37" xfId="9" applyFont="1" applyBorder="1" applyAlignment="1" applyProtection="1">
      <alignment horizontal="left" vertical="center"/>
      <protection hidden="1"/>
    </xf>
    <xf numFmtId="0" fontId="77" fillId="0" borderId="36" xfId="9" applyFont="1" applyBorder="1" applyAlignment="1" applyProtection="1">
      <alignment horizontal="left" vertical="center"/>
      <protection hidden="1"/>
    </xf>
    <xf numFmtId="0" fontId="77" fillId="0" borderId="37" xfId="9" applyFont="1" applyBorder="1" applyAlignment="1" applyProtection="1">
      <alignment horizontal="left" wrapText="1"/>
      <protection hidden="1"/>
    </xf>
    <xf numFmtId="0" fontId="77" fillId="0" borderId="35" xfId="9" applyFont="1" applyBorder="1" applyAlignment="1" applyProtection="1">
      <alignment horizontal="left" wrapText="1"/>
      <protection hidden="1"/>
    </xf>
    <xf numFmtId="0" fontId="77" fillId="0" borderId="37" xfId="9" applyFont="1" applyBorder="1" applyAlignment="1" applyProtection="1">
      <alignment horizontal="right"/>
      <protection hidden="1"/>
    </xf>
    <xf numFmtId="0" fontId="77" fillId="2" borderId="37" xfId="0" applyFont="1" applyFill="1" applyBorder="1"/>
    <xf numFmtId="173" fontId="126" fillId="2" borderId="37" xfId="8" applyNumberFormat="1" applyFont="1" applyFill="1" applyBorder="1" applyAlignment="1">
      <alignment horizontal="center"/>
    </xf>
    <xf numFmtId="4" fontId="136" fillId="64" borderId="37" xfId="62" applyNumberFormat="1" applyFont="1" applyFill="1" applyBorder="1" applyAlignment="1" applyProtection="1">
      <alignment horizontal="center"/>
      <protection hidden="1"/>
    </xf>
    <xf numFmtId="2" fontId="35" fillId="0" borderId="37" xfId="0" applyNumberFormat="1" applyFont="1" applyBorder="1" applyAlignment="1">
      <alignment horizontal="center"/>
    </xf>
    <xf numFmtId="2" fontId="77" fillId="2" borderId="37" xfId="89" applyNumberFormat="1" applyFont="1" applyFill="1" applyBorder="1"/>
    <xf numFmtId="2" fontId="35" fillId="2" borderId="37" xfId="0" applyNumberFormat="1" applyFont="1" applyFill="1" applyBorder="1" applyAlignment="1">
      <alignment horizontal="right"/>
    </xf>
    <xf numFmtId="0" fontId="77" fillId="2" borderId="16" xfId="0" applyFont="1" applyFill="1" applyBorder="1"/>
    <xf numFmtId="2" fontId="35" fillId="2" borderId="16" xfId="0" applyNumberFormat="1" applyFont="1" applyFill="1" applyBorder="1" applyAlignment="1">
      <alignment wrapText="1"/>
    </xf>
    <xf numFmtId="1" fontId="80" fillId="0" borderId="0" xfId="0" applyNumberFormat="1" applyFont="1" applyAlignment="1">
      <alignment horizontal="left"/>
    </xf>
    <xf numFmtId="0" fontId="81" fillId="0" borderId="0" xfId="0" applyFont="1" applyAlignment="1">
      <alignment horizontal="left"/>
    </xf>
    <xf numFmtId="1" fontId="35" fillId="0" borderId="37" xfId="61" applyNumberFormat="1" applyFont="1" applyBorder="1" applyAlignment="1">
      <alignment horizontal="center"/>
    </xf>
    <xf numFmtId="1" fontId="126" fillId="0" borderId="37" xfId="61" applyNumberFormat="1" applyFont="1" applyBorder="1" applyAlignment="1">
      <alignment horizontal="center"/>
    </xf>
    <xf numFmtId="1" fontId="136" fillId="0" borderId="37" xfId="61" applyNumberFormat="1" applyFont="1" applyBorder="1" applyAlignment="1">
      <alignment horizontal="center"/>
    </xf>
    <xf numFmtId="0" fontId="35" fillId="0" borderId="37" xfId="0" applyFont="1" applyBorder="1" applyAlignment="1">
      <alignment horizontal="center" vertical="center"/>
    </xf>
    <xf numFmtId="4" fontId="136" fillId="64" borderId="37" xfId="62" applyNumberFormat="1" applyFont="1" applyFill="1" applyBorder="1" applyAlignment="1" applyProtection="1">
      <alignment horizontal="center" vertical="center"/>
      <protection hidden="1"/>
    </xf>
    <xf numFmtId="167" fontId="35" fillId="0" borderId="37" xfId="8" applyFont="1" applyBorder="1" applyAlignment="1">
      <alignment vertical="center"/>
    </xf>
    <xf numFmtId="166" fontId="35" fillId="0" borderId="37" xfId="18" applyFont="1" applyBorder="1" applyAlignment="1">
      <alignment vertical="center"/>
    </xf>
    <xf numFmtId="3" fontId="35" fillId="2" borderId="37" xfId="8" applyNumberFormat="1" applyFont="1" applyFill="1" applyBorder="1" applyAlignment="1">
      <alignment horizontal="center"/>
    </xf>
    <xf numFmtId="3" fontId="126" fillId="2" borderId="37" xfId="8" applyNumberFormat="1" applyFont="1" applyFill="1" applyBorder="1" applyAlignment="1">
      <alignment horizontal="center"/>
    </xf>
    <xf numFmtId="2" fontId="74" fillId="2" borderId="0" xfId="12" applyNumberFormat="1" applyFont="1" applyFill="1"/>
    <xf numFmtId="4" fontId="35" fillId="2" borderId="37" xfId="8" applyNumberFormat="1" applyFont="1" applyFill="1" applyBorder="1" applyAlignment="1">
      <alignment horizontal="center"/>
    </xf>
    <xf numFmtId="0" fontId="84" fillId="2" borderId="0" xfId="0" applyFont="1" applyFill="1" applyAlignment="1">
      <alignment horizontal="center"/>
    </xf>
    <xf numFmtId="2" fontId="77" fillId="2" borderId="37" xfId="0" applyNumberFormat="1" applyFont="1" applyFill="1" applyBorder="1"/>
    <xf numFmtId="1" fontId="77" fillId="2" borderId="37" xfId="0" applyNumberFormat="1" applyFont="1" applyFill="1" applyBorder="1" applyAlignment="1">
      <alignment horizontal="center"/>
    </xf>
    <xf numFmtId="0" fontId="35" fillId="2" borderId="16" xfId="0" applyFont="1" applyFill="1" applyBorder="1" applyAlignment="1">
      <alignment wrapText="1"/>
    </xf>
    <xf numFmtId="1" fontId="128" fillId="2" borderId="37" xfId="0" applyNumberFormat="1" applyFont="1" applyFill="1" applyBorder="1" applyAlignment="1">
      <alignment horizontal="center"/>
    </xf>
    <xf numFmtId="1" fontId="132" fillId="2" borderId="37" xfId="0" applyNumberFormat="1" applyFont="1" applyFill="1" applyBorder="1" applyAlignment="1">
      <alignment horizontal="center"/>
    </xf>
    <xf numFmtId="1" fontId="131" fillId="2" borderId="37" xfId="8" applyNumberFormat="1" applyFont="1" applyFill="1" applyBorder="1" applyAlignment="1">
      <alignment horizontal="center"/>
    </xf>
    <xf numFmtId="2" fontId="84" fillId="2" borderId="37" xfId="8" applyNumberFormat="1" applyFont="1" applyFill="1" applyBorder="1" applyAlignment="1">
      <alignment horizontal="center"/>
    </xf>
    <xf numFmtId="0" fontId="77" fillId="2" borderId="0" xfId="0" applyFont="1" applyFill="1"/>
    <xf numFmtId="0" fontId="77" fillId="2" borderId="4" xfId="0" applyFont="1" applyFill="1" applyBorder="1"/>
    <xf numFmtId="2" fontId="112" fillId="63" borderId="36" xfId="0" applyNumberFormat="1" applyFont="1" applyFill="1" applyBorder="1" applyAlignment="1">
      <alignment vertical="center" wrapText="1"/>
    </xf>
    <xf numFmtId="0" fontId="83" fillId="2" borderId="37" xfId="0" applyFont="1" applyFill="1" applyBorder="1" applyAlignment="1">
      <alignment vertical="center"/>
    </xf>
    <xf numFmtId="0" fontId="77" fillId="2" borderId="37" xfId="0" applyFont="1" applyFill="1" applyBorder="1" applyAlignment="1">
      <alignment vertical="center" wrapText="1"/>
    </xf>
    <xf numFmtId="2" fontId="35" fillId="2" borderId="37" xfId="0" applyNumberFormat="1" applyFont="1" applyFill="1" applyBorder="1" applyAlignment="1">
      <alignment horizontal="center" vertical="center"/>
    </xf>
    <xf numFmtId="49" fontId="112" fillId="63" borderId="36" xfId="63" applyNumberFormat="1" applyFont="1" applyFill="1" applyBorder="1" applyAlignment="1">
      <alignment horizontal="left" vertical="top" wrapText="1"/>
    </xf>
    <xf numFmtId="49" fontId="112" fillId="62" borderId="38" xfId="63" applyNumberFormat="1" applyFont="1" applyFill="1" applyBorder="1" applyAlignment="1">
      <alignment horizontal="left" vertical="top" wrapText="1"/>
    </xf>
    <xf numFmtId="49" fontId="112" fillId="62" borderId="35" xfId="63" applyNumberFormat="1" applyFont="1" applyFill="1" applyBorder="1" applyAlignment="1">
      <alignment horizontal="left" vertical="top" wrapText="1"/>
    </xf>
    <xf numFmtId="0" fontId="77" fillId="0" borderId="36" xfId="0" applyFont="1" applyBorder="1" applyAlignment="1">
      <alignment horizontal="left"/>
    </xf>
    <xf numFmtId="0" fontId="77" fillId="0" borderId="35" xfId="0" applyFont="1" applyBorder="1" applyAlignment="1">
      <alignment horizontal="left"/>
    </xf>
    <xf numFmtId="0" fontId="79" fillId="0" borderId="36" xfId="13" applyFont="1" applyBorder="1" applyAlignment="1" applyProtection="1">
      <alignment horizontal="left" vertical="center"/>
      <protection hidden="1"/>
    </xf>
    <xf numFmtId="0" fontId="79" fillId="0" borderId="35" xfId="13" applyFont="1" applyBorder="1" applyAlignment="1" applyProtection="1">
      <alignment horizontal="left" vertical="center"/>
      <protection hidden="1"/>
    </xf>
    <xf numFmtId="2" fontId="120" fillId="63" borderId="37" xfId="13" applyNumberFormat="1" applyFont="1" applyFill="1" applyBorder="1" applyAlignment="1" applyProtection="1">
      <alignment horizontal="center" vertical="center" wrapText="1"/>
      <protection hidden="1"/>
    </xf>
    <xf numFmtId="2" fontId="120" fillId="62" borderId="37" xfId="13" applyNumberFormat="1" applyFont="1" applyFill="1" applyBorder="1" applyAlignment="1" applyProtection="1">
      <alignment horizontal="center" vertical="center" wrapText="1"/>
      <protection hidden="1"/>
    </xf>
    <xf numFmtId="2" fontId="120" fillId="63" borderId="36" xfId="3" applyNumberFormat="1" applyFont="1" applyFill="1" applyBorder="1" applyAlignment="1" applyProtection="1">
      <alignment horizontal="center" vertical="center" wrapText="1"/>
      <protection hidden="1"/>
    </xf>
    <xf numFmtId="0" fontId="112" fillId="62" borderId="35" xfId="0" applyFont="1" applyFill="1" applyBorder="1" applyAlignment="1">
      <alignment horizontal="center" vertical="center" wrapText="1"/>
    </xf>
    <xf numFmtId="0" fontId="77" fillId="0" borderId="0" xfId="0" applyFont="1" applyAlignment="1">
      <alignment horizontal="left" vertical="top" wrapText="1"/>
    </xf>
    <xf numFmtId="2" fontId="120" fillId="63" borderId="36" xfId="13" applyNumberFormat="1" applyFont="1" applyFill="1" applyBorder="1" applyAlignment="1" applyProtection="1">
      <alignment horizontal="center" vertical="center" wrapText="1"/>
      <protection hidden="1"/>
    </xf>
    <xf numFmtId="2" fontId="120" fillId="62" borderId="38" xfId="13" applyNumberFormat="1" applyFont="1" applyFill="1" applyBorder="1" applyAlignment="1" applyProtection="1">
      <alignment horizontal="center" vertical="center" wrapText="1"/>
      <protection hidden="1"/>
    </xf>
    <xf numFmtId="2" fontId="120" fillId="62" borderId="35" xfId="13" applyNumberFormat="1" applyFont="1" applyFill="1" applyBorder="1" applyAlignment="1" applyProtection="1">
      <alignment horizontal="center" vertical="center" wrapText="1"/>
      <protection hidden="1"/>
    </xf>
    <xf numFmtId="2" fontId="120" fillId="63" borderId="38" xfId="13" applyNumberFormat="1" applyFont="1" applyFill="1" applyBorder="1" applyAlignment="1" applyProtection="1">
      <alignment horizontal="center" vertical="center" wrapText="1"/>
      <protection hidden="1"/>
    </xf>
    <xf numFmtId="2" fontId="120" fillId="63" borderId="35" xfId="13" applyNumberFormat="1" applyFont="1" applyFill="1" applyBorder="1" applyAlignment="1" applyProtection="1">
      <alignment horizontal="center" vertical="center" wrapText="1"/>
      <protection hidden="1"/>
    </xf>
    <xf numFmtId="0" fontId="77" fillId="0" borderId="36" xfId="9" applyFont="1" applyBorder="1" applyAlignment="1" applyProtection="1">
      <alignment horizontal="center"/>
      <protection hidden="1"/>
    </xf>
    <xf numFmtId="0" fontId="77" fillId="0" borderId="38" xfId="9" applyFont="1" applyBorder="1" applyAlignment="1" applyProtection="1">
      <alignment horizontal="center"/>
      <protection hidden="1"/>
    </xf>
    <xf numFmtId="0" fontId="77" fillId="0" borderId="35" xfId="9" applyFont="1" applyBorder="1" applyAlignment="1" applyProtection="1">
      <alignment horizontal="center"/>
      <protection hidden="1"/>
    </xf>
    <xf numFmtId="166" fontId="136" fillId="2" borderId="37" xfId="18" applyFont="1" applyFill="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42</xdr:row>
      <xdr:rowOff>139129</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30905"/>
          <a:ext cx="11174259" cy="60503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ysClr val="windowText" lastClr="000000"/>
              </a:solidFill>
              <a:effectLst/>
              <a:latin typeface="Georgia" panose="02040502050405020303" pitchFamily="18" charset="0"/>
              <a:ea typeface="+mn-ea"/>
              <a:cs typeface="+mn-cs"/>
            </a:rPr>
            <a:t>Algemeen</a:t>
          </a:r>
        </a:p>
        <a:p>
          <a:pPr marL="0" lvl="0" indent="0"/>
          <a:r>
            <a:rPr lang="nl-NL" sz="1200" b="0">
              <a:solidFill>
                <a:sysClr val="windowText" lastClr="000000"/>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ysClr val="windowText" lastClr="000000"/>
            </a:solidFill>
            <a:effectLst/>
            <a:latin typeface="Georgia" panose="02040502050405020303" pitchFamily="18" charset="0"/>
            <a:ea typeface="+mn-ea"/>
            <a:cs typeface="+mn-cs"/>
          </a:endParaRPr>
        </a:p>
        <a:p>
          <a:pPr lvl="0"/>
          <a:r>
            <a:rPr lang="nl-NL" sz="1200" b="0">
              <a:solidFill>
                <a:sysClr val="windowText" lastClr="000000"/>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Prijsniveau</a:t>
          </a:r>
        </a:p>
        <a:p>
          <a:r>
            <a:rPr lang="nl-NL" sz="1200" b="0">
              <a:solidFill>
                <a:sysClr val="windowText" lastClr="000000"/>
              </a:solidFill>
              <a:effectLst/>
              <a:latin typeface="Georgia" panose="02040502050405020303" pitchFamily="18" charset="0"/>
              <a:ea typeface="+mn-ea"/>
              <a:cs typeface="+mn-cs"/>
            </a:rPr>
            <a:t>Het loon- en prijspeil van 1 juli 2025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Ruimtestaat</a:t>
          </a:r>
        </a:p>
        <a:p>
          <a:r>
            <a:rPr lang="nl-NL" sz="1200" b="0">
              <a:solidFill>
                <a:sysClr val="windowText" lastClr="000000"/>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Contractjaarprijs</a:t>
          </a:r>
        </a:p>
        <a:p>
          <a:r>
            <a:rPr lang="nl-NL" sz="1200" b="0">
              <a:solidFill>
                <a:sysClr val="windowText" lastClr="000000"/>
              </a:solidFill>
              <a:effectLst/>
              <a:latin typeface="Georgia" panose="02040502050405020303" pitchFamily="18" charset="0"/>
              <a:ea typeface="+mn-ea"/>
              <a:cs typeface="+mn-cs"/>
            </a:rPr>
            <a:t>De contractjaarprijs is opgebouwd uit alle componenten die zijn opgenomen in het calculatiemodel met 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solidFill>
              <a:sysClr val="windowText" lastClr="000000"/>
            </a:solidFill>
            <a:effectLst/>
            <a:latin typeface="Georgia" panose="02040502050405020303" pitchFamily="18" charset="0"/>
          </a:endParaRP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Uurtarieven</a:t>
          </a:r>
        </a:p>
        <a:p>
          <a:pPr marL="0" indent="0"/>
          <a:r>
            <a:rPr lang="nl-NL" sz="1200" b="0">
              <a:solidFill>
                <a:sysClr val="windowText" lastClr="000000"/>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ysClr val="windowText" lastClr="000000"/>
              </a:solidFill>
              <a:effectLst/>
              <a:latin typeface="Georgia" panose="02040502050405020303" pitchFamily="18" charset="0"/>
              <a:ea typeface="+mn-ea"/>
              <a:cs typeface="+mn-cs"/>
            </a:rPr>
            <a:t> </a:t>
          </a: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4.9989318521683403E-2"/>
  </sheetPr>
  <dimension ref="A1:M4"/>
  <sheetViews>
    <sheetView showGridLines="0" tabSelected="1" zoomScale="89" zoomScaleNormal="89" workbookViewId="0">
      <pane ySplit="4" topLeftCell="A5" activePane="bottomLeft" state="frozen"/>
      <selection activeCell="D40" sqref="D40"/>
      <selection pane="bottomLeft" activeCell="Q39" sqref="Q39"/>
    </sheetView>
  </sheetViews>
  <sheetFormatPr defaultRowHeight="12.6"/>
  <cols>
    <col min="1" max="1" width="27.6640625" customWidth="1"/>
  </cols>
  <sheetData>
    <row r="1" spans="1:13" ht="18.600000000000001">
      <c r="A1" s="162" t="s">
        <v>0</v>
      </c>
      <c r="B1" s="32" t="str">
        <f>'2-Kosten per locatie'!B3</f>
        <v>Forensisch Centrum Teylingereind</v>
      </c>
    </row>
    <row r="2" spans="1:13" ht="18.600000000000001">
      <c r="A2" s="162" t="s">
        <v>1</v>
      </c>
      <c r="B2" s="32" t="str">
        <f ca="1">MID(CELL("bestandsnaam",$B$11),SEARCH("]",CELL("bestandsnaam",$B$11),1)+1,256)</f>
        <v>1-Uitgangspunten</v>
      </c>
    </row>
    <row r="3" spans="1:13" ht="18.600000000000001">
      <c r="A3" s="162" t="s">
        <v>2</v>
      </c>
      <c r="B3" s="32" t="str">
        <f>'2-Kosten per locatie'!B5</f>
        <v>Sassenheim</v>
      </c>
    </row>
    <row r="4" spans="1:13" ht="18.600000000000001">
      <c r="A4" s="162" t="s">
        <v>3</v>
      </c>
      <c r="B4" s="32" t="str">
        <f>'2-Kosten per locatie'!B6</f>
        <v>TN481409</v>
      </c>
      <c r="G4" s="30"/>
      <c r="H4" s="30"/>
      <c r="I4" s="30"/>
      <c r="J4" s="30"/>
      <c r="K4" s="30"/>
      <c r="L4" s="30"/>
      <c r="M4" s="3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pageSetUpPr fitToPage="1"/>
  </sheetPr>
  <dimension ref="A1:AG29"/>
  <sheetViews>
    <sheetView showGridLines="0" showZeros="0" zoomScale="70" zoomScaleNormal="70" workbookViewId="0">
      <pane xSplit="1" ySplit="11" topLeftCell="B12" activePane="bottomRight" state="frozen"/>
      <selection pane="topRight" activeCell="B1" sqref="B1"/>
      <selection pane="bottomLeft" activeCell="A15" sqref="A15"/>
      <selection pane="bottomRight" activeCell="H15" sqref="H15"/>
    </sheetView>
  </sheetViews>
  <sheetFormatPr defaultColWidth="8.6640625" defaultRowHeight="14.1" customHeight="1"/>
  <cols>
    <col min="1" max="1" width="34.6640625" style="33" customWidth="1"/>
    <col min="2" max="2" width="19.33203125" style="33" customWidth="1"/>
    <col min="3" max="3" width="16" style="33" customWidth="1"/>
    <col min="4" max="4" width="13.6640625" style="34" customWidth="1"/>
    <col min="5" max="5" width="17.88671875" style="34" customWidth="1"/>
    <col min="6" max="7" width="14.88671875" style="34" bestFit="1" customWidth="1"/>
    <col min="8" max="8" width="15" style="34" bestFit="1" customWidth="1"/>
    <col min="9" max="9" width="18.5546875" style="34" customWidth="1"/>
    <col min="10" max="10" width="13.33203125" style="34" customWidth="1"/>
    <col min="11" max="12" width="13.6640625" style="34" customWidth="1"/>
    <col min="13" max="13" width="19.109375" style="34" customWidth="1"/>
    <col min="14" max="14" width="17.88671875" style="34" customWidth="1"/>
    <col min="15" max="15" width="19.109375" style="34" customWidth="1"/>
    <col min="16" max="16" width="17.33203125" style="34" customWidth="1"/>
    <col min="17" max="17" width="13.6640625" style="34" customWidth="1"/>
    <col min="18" max="18" width="16.5546875" style="34" customWidth="1"/>
    <col min="19" max="19" width="16" style="34" bestFit="1" customWidth="1"/>
    <col min="20" max="23" width="13.6640625" style="34" customWidth="1"/>
    <col min="24" max="28" width="13.33203125" style="34" customWidth="1"/>
    <col min="29" max="29" width="14.6640625" style="34" customWidth="1"/>
    <col min="30" max="33" width="13.33203125" style="34" customWidth="1"/>
    <col min="34" max="16384" width="8.6640625" style="33"/>
  </cols>
  <sheetData>
    <row r="1" spans="1:33" ht="14.1" customHeight="1">
      <c r="A1" s="255" t="s">
        <v>4</v>
      </c>
      <c r="E1" s="35"/>
      <c r="G1" s="35"/>
      <c r="H1" s="198" t="s">
        <v>5</v>
      </c>
      <c r="I1" s="199"/>
      <c r="J1" s="199"/>
      <c r="K1" s="199"/>
      <c r="L1" s="199"/>
      <c r="M1" s="200"/>
      <c r="N1" s="184" t="e">
        <f>E25</f>
        <v>#DIV/0!</v>
      </c>
      <c r="AF1" s="33"/>
      <c r="AG1" s="33"/>
    </row>
    <row r="2" spans="1:33" ht="14.1" customHeight="1">
      <c r="E2" s="35"/>
      <c r="G2" s="35"/>
      <c r="H2" s="37" t="s">
        <v>6</v>
      </c>
      <c r="I2" s="38"/>
      <c r="J2" s="38"/>
      <c r="K2" s="38"/>
      <c r="L2" s="38"/>
      <c r="M2" s="39">
        <v>0.21</v>
      </c>
      <c r="N2" s="186" t="e">
        <f>M2*N1</f>
        <v>#DIV/0!</v>
      </c>
      <c r="AF2" s="33"/>
      <c r="AG2" s="33"/>
    </row>
    <row r="3" spans="1:33" ht="14.1" customHeight="1">
      <c r="A3" s="31" t="s">
        <v>0</v>
      </c>
      <c r="B3" s="32" t="s">
        <v>210</v>
      </c>
      <c r="C3" s="432"/>
      <c r="D3" s="35"/>
      <c r="E3" s="35"/>
      <c r="G3" s="35"/>
      <c r="H3" s="37" t="s">
        <v>7</v>
      </c>
      <c r="I3" s="38"/>
      <c r="J3" s="38"/>
      <c r="K3" s="38"/>
      <c r="L3" s="38"/>
      <c r="M3" s="38"/>
      <c r="N3" s="187" t="e">
        <f>N1+N2</f>
        <v>#DIV/0!</v>
      </c>
      <c r="AD3" s="35"/>
      <c r="AE3" s="35"/>
      <c r="AF3" s="33"/>
      <c r="AG3" s="33"/>
    </row>
    <row r="4" spans="1:33" ht="14.1" customHeight="1">
      <c r="A4" s="31" t="s">
        <v>1</v>
      </c>
      <c r="B4" s="32" t="str">
        <f ca="1">MID(CELL("bestandsnaam",$B$10),SEARCH("]",CELL("bestandsnaam",$B$10),1)+1,256)</f>
        <v>2-Kosten per locatie</v>
      </c>
      <c r="C4" s="32"/>
      <c r="D4" s="35"/>
      <c r="E4" s="196" t="s">
        <v>8</v>
      </c>
      <c r="F4" s="197"/>
      <c r="G4" s="35"/>
      <c r="H4" s="38"/>
      <c r="I4" s="38"/>
      <c r="J4" s="38"/>
      <c r="K4" s="38"/>
      <c r="L4" s="38"/>
      <c r="M4" s="38"/>
      <c r="N4" s="185"/>
      <c r="AD4" s="35"/>
      <c r="AE4" s="35"/>
      <c r="AF4" s="33"/>
      <c r="AG4" s="33"/>
    </row>
    <row r="5" spans="1:33" ht="14.1" customHeight="1">
      <c r="A5" s="31" t="s">
        <v>2</v>
      </c>
      <c r="B5" s="32" t="s">
        <v>3729</v>
      </c>
      <c r="C5" s="432"/>
      <c r="D5" s="35"/>
      <c r="E5" s="188"/>
      <c r="F5" s="36" t="s">
        <v>9</v>
      </c>
      <c r="G5" s="35"/>
      <c r="H5" s="201" t="s">
        <v>10</v>
      </c>
      <c r="I5" s="202"/>
      <c r="J5" s="202"/>
      <c r="K5" s="202"/>
      <c r="L5" s="202"/>
      <c r="M5" s="202"/>
      <c r="N5" s="189" t="e">
        <f>N1</f>
        <v>#DIV/0!</v>
      </c>
      <c r="AD5" s="35"/>
      <c r="AE5" s="35"/>
      <c r="AF5" s="33"/>
      <c r="AG5" s="33"/>
    </row>
    <row r="6" spans="1:33" ht="14.1" customHeight="1">
      <c r="A6" s="31" t="s">
        <v>3</v>
      </c>
      <c r="B6" s="40" t="s">
        <v>3733</v>
      </c>
      <c r="C6" s="432"/>
      <c r="D6" s="35"/>
      <c r="E6" s="35"/>
      <c r="F6" s="35"/>
      <c r="G6" s="35"/>
      <c r="H6" s="201" t="s">
        <v>11</v>
      </c>
      <c r="I6" s="202"/>
      <c r="J6" s="202"/>
      <c r="K6" s="202"/>
      <c r="L6" s="202"/>
      <c r="M6" s="202"/>
      <c r="N6" s="189" t="e">
        <f>N5*90%</f>
        <v>#DIV/0!</v>
      </c>
      <c r="AD6" s="35"/>
      <c r="AE6" s="35"/>
      <c r="AF6" s="33"/>
      <c r="AG6" s="33"/>
    </row>
    <row r="7" spans="1:33" ht="14.1" customHeight="1">
      <c r="A7" s="31" t="s">
        <v>12</v>
      </c>
      <c r="B7" s="159"/>
      <c r="C7" s="160"/>
      <c r="D7" s="35"/>
      <c r="E7" s="35"/>
      <c r="F7" s="35"/>
      <c r="G7" s="35"/>
      <c r="H7" s="35"/>
      <c r="I7" s="35"/>
      <c r="T7" s="35"/>
      <c r="U7" s="33"/>
      <c r="V7" s="33"/>
      <c r="W7" s="33"/>
      <c r="AD7" s="35"/>
      <c r="AE7" s="35"/>
      <c r="AF7" s="33"/>
      <c r="AG7" s="33"/>
    </row>
    <row r="8" spans="1:33" ht="14.1" customHeight="1">
      <c r="A8" s="31" t="s">
        <v>13</v>
      </c>
      <c r="B8" s="41">
        <v>45839</v>
      </c>
      <c r="C8" s="31"/>
      <c r="D8" s="35"/>
      <c r="E8" s="35"/>
      <c r="F8" s="35"/>
      <c r="G8" s="35"/>
      <c r="H8" s="33"/>
      <c r="I8" s="33"/>
      <c r="J8" s="33"/>
      <c r="K8" s="33"/>
      <c r="L8" s="33"/>
      <c r="M8" s="33"/>
      <c r="N8" s="33"/>
      <c r="O8" s="35"/>
      <c r="P8" s="35"/>
      <c r="Q8" s="35"/>
      <c r="R8" s="35"/>
      <c r="S8" s="35"/>
      <c r="T8" s="35"/>
      <c r="U8" s="35"/>
      <c r="V8" s="35"/>
      <c r="W8" s="35"/>
      <c r="X8" s="35"/>
      <c r="Y8" s="35"/>
      <c r="Z8" s="35"/>
      <c r="AA8" s="42"/>
      <c r="AB8" s="42"/>
      <c r="AC8" s="42"/>
      <c r="AD8" s="42"/>
      <c r="AE8" s="42"/>
      <c r="AF8" s="35"/>
      <c r="AG8" s="35"/>
    </row>
    <row r="9" spans="1:33" ht="14.1" customHeight="1">
      <c r="A9" s="31" t="s">
        <v>14</v>
      </c>
      <c r="B9" s="43" t="s">
        <v>15</v>
      </c>
      <c r="C9" s="31"/>
      <c r="D9" s="35"/>
      <c r="E9" s="35"/>
      <c r="G9" s="35"/>
      <c r="H9" s="33"/>
      <c r="I9" s="33"/>
      <c r="J9" s="33"/>
      <c r="K9" s="33"/>
      <c r="L9" s="33"/>
      <c r="M9" s="33"/>
      <c r="N9" s="33"/>
      <c r="P9" s="35"/>
      <c r="Q9" s="35"/>
      <c r="V9" s="35"/>
      <c r="W9" s="33"/>
      <c r="X9" s="33"/>
      <c r="Y9" s="33"/>
      <c r="Z9" s="33"/>
      <c r="AA9" s="33"/>
      <c r="AB9" s="33"/>
      <c r="AC9" s="33"/>
      <c r="AD9" s="33"/>
      <c r="AE9" s="33"/>
      <c r="AF9" s="35"/>
      <c r="AG9" s="35"/>
    </row>
    <row r="10" spans="1:33" ht="18" customHeight="1">
      <c r="A10" s="44"/>
      <c r="B10" s="44"/>
      <c r="C10" s="44"/>
      <c r="D10" s="44"/>
      <c r="E10" s="35"/>
      <c r="F10" s="35"/>
      <c r="G10" s="35"/>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row>
    <row r="11" spans="1:33" ht="64.5" customHeight="1">
      <c r="A11" s="256" t="s">
        <v>16</v>
      </c>
      <c r="B11" s="203" t="s">
        <v>17</v>
      </c>
      <c r="C11" s="203" t="s">
        <v>18</v>
      </c>
      <c r="D11" s="204" t="s">
        <v>19</v>
      </c>
      <c r="E11" s="205" t="s">
        <v>20</v>
      </c>
      <c r="F11" s="205" t="s">
        <v>21</v>
      </c>
      <c r="G11" s="35"/>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row>
    <row r="12" spans="1:33" s="45" customFormat="1" ht="15" customHeight="1">
      <c r="A12" s="258" t="s">
        <v>211</v>
      </c>
      <c r="B12" s="430">
        <f>SUMIF('4-Basis ruimtestaat'!B:B,'2-Kosten per locatie'!A12,'4-Basis ruimtestaat'!I:I)</f>
        <v>11086.790000000005</v>
      </c>
      <c r="C12" s="190">
        <v>1</v>
      </c>
      <c r="D12" s="191">
        <f>_xlfn.MAXIFS('4-Basis ruimtestaat'!K:K,'4-Basis ruimtestaat'!B:B,'2-Kosten per locatie'!A12)</f>
        <v>255</v>
      </c>
      <c r="E12" s="433" t="e">
        <f>SUMIF('4-Basis ruimtestaat'!B:B,'2-Kosten per locatie'!A12,'4-Basis ruimtestaat'!L:L)</f>
        <v>#DIV/0!</v>
      </c>
      <c r="F12" s="192" t="e">
        <f>E12*$E$5</f>
        <v>#DIV/0!</v>
      </c>
      <c r="G12" s="35"/>
    </row>
    <row r="13" spans="1:33" ht="15" customHeight="1">
      <c r="A13" s="258" t="s">
        <v>1505</v>
      </c>
      <c r="B13" s="430">
        <f>SUMIF('4-Basis ruimtestaat'!B:B,'2-Kosten per locatie'!A13,'4-Basis ruimtestaat'!I:I)</f>
        <v>4674.7999999999993</v>
      </c>
      <c r="C13" s="190">
        <v>1</v>
      </c>
      <c r="D13" s="191">
        <f>_xlfn.MAXIFS('4-Basis ruimtestaat'!K:K,'4-Basis ruimtestaat'!B:B,'2-Kosten per locatie'!A13)</f>
        <v>255</v>
      </c>
      <c r="E13" s="433" t="e">
        <f>SUMIF('4-Basis ruimtestaat'!B:B,'2-Kosten per locatie'!A13,'4-Basis ruimtestaat'!L:L)</f>
        <v>#DIV/0!</v>
      </c>
      <c r="F13" s="192" t="e">
        <f>E13*$E$5</f>
        <v>#DIV/0!</v>
      </c>
      <c r="G13" s="35"/>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row>
    <row r="14" spans="1:33" ht="15" customHeight="1">
      <c r="A14" s="258" t="s">
        <v>1974</v>
      </c>
      <c r="B14" s="430">
        <f>SUMIF('4-Basis ruimtestaat'!B:B,'2-Kosten per locatie'!A14,'4-Basis ruimtestaat'!I:I)</f>
        <v>1126.8</v>
      </c>
      <c r="C14" s="190">
        <v>1</v>
      </c>
      <c r="D14" s="191">
        <f>_xlfn.MAXIFS('4-Basis ruimtestaat'!K:K,'4-Basis ruimtestaat'!B:B,'2-Kosten per locatie'!A14)</f>
        <v>255</v>
      </c>
      <c r="E14" s="433" t="e">
        <f>SUMIF('4-Basis ruimtestaat'!B:B,'2-Kosten per locatie'!A14,'4-Basis ruimtestaat'!L:L)</f>
        <v>#DIV/0!</v>
      </c>
      <c r="F14" s="192" t="e">
        <f>E14*$E$5</f>
        <v>#DIV/0!</v>
      </c>
      <c r="G14" s="35"/>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row>
    <row r="15" spans="1:33" ht="15" customHeight="1">
      <c r="A15" s="258" t="s">
        <v>2085</v>
      </c>
      <c r="B15" s="430">
        <f>SUMIF('4-Basis ruimtestaat'!B:B,'2-Kosten per locatie'!A15,'4-Basis ruimtestaat'!I:I)</f>
        <v>6804.1999999999516</v>
      </c>
      <c r="C15" s="190">
        <v>1</v>
      </c>
      <c r="D15" s="191">
        <f>_xlfn.MAXIFS('4-Basis ruimtestaat'!K:K,'4-Basis ruimtestaat'!B:B,'2-Kosten per locatie'!A15)</f>
        <v>255</v>
      </c>
      <c r="E15" s="433" t="e">
        <f>SUMIF('4-Basis ruimtestaat'!B:B,'2-Kosten per locatie'!A15,'4-Basis ruimtestaat'!L:L)</f>
        <v>#DIV/0!</v>
      </c>
      <c r="F15" s="192" t="e">
        <f>E15*$E$5</f>
        <v>#DIV/0!</v>
      </c>
      <c r="G15" s="35"/>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row>
    <row r="16" spans="1:33" ht="15" customHeight="1">
      <c r="A16" s="417" t="s">
        <v>3734</v>
      </c>
      <c r="B16" s="430">
        <f>SUMIF('4-Basis ruimtestaat'!B:B,'2-Kosten per locatie'!A16,'4-Basis ruimtestaat'!I:I)</f>
        <v>1638.3000000000029</v>
      </c>
      <c r="C16" s="190">
        <v>1</v>
      </c>
      <c r="D16" s="191">
        <f>_xlfn.MAXIFS('4-Basis ruimtestaat'!K:K,'4-Basis ruimtestaat'!B:B,'2-Kosten per locatie'!A16)</f>
        <v>255</v>
      </c>
      <c r="E16" s="433" t="e">
        <f>SUMIF('4-Basis ruimtestaat'!B:B,'2-Kosten per locatie'!A16,'4-Basis ruimtestaat'!L:L)</f>
        <v>#DIV/0!</v>
      </c>
      <c r="F16" s="192" t="e">
        <f>E16*$E$5</f>
        <v>#DIV/0!</v>
      </c>
      <c r="G16" s="35"/>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row>
    <row r="17" spans="1:33" s="48" customFormat="1" ht="15" customHeight="1">
      <c r="A17" s="260" t="s">
        <v>22</v>
      </c>
      <c r="B17" s="431">
        <f>SUM(B12:B16)</f>
        <v>25330.889999999956</v>
      </c>
      <c r="C17" s="193"/>
      <c r="D17" s="194"/>
      <c r="E17" s="431" t="e">
        <f>SUM(E12:E16)</f>
        <v>#DIV/0!</v>
      </c>
      <c r="F17" s="261" t="e">
        <f>SUM(F12:F16)</f>
        <v>#DIV/0!</v>
      </c>
      <c r="G17" s="35"/>
    </row>
    <row r="18" spans="1:33" s="45" customFormat="1" ht="14.1" customHeight="1">
      <c r="AD18" s="33"/>
    </row>
    <row r="19" spans="1:33" ht="83.4" customHeight="1">
      <c r="A19" s="206" t="s">
        <v>16</v>
      </c>
      <c r="B19" s="207" t="s">
        <v>3730</v>
      </c>
      <c r="C19" s="207" t="s">
        <v>23</v>
      </c>
      <c r="D19" s="207" t="s">
        <v>24</v>
      </c>
      <c r="E19" s="207" t="s">
        <v>25</v>
      </c>
      <c r="F19" s="207" t="s">
        <v>26</v>
      </c>
      <c r="S19" s="45"/>
      <c r="T19" s="33"/>
      <c r="U19" s="33"/>
      <c r="V19" s="33"/>
      <c r="W19" s="33"/>
      <c r="X19" s="33"/>
      <c r="Y19" s="33"/>
      <c r="Z19" s="33"/>
      <c r="AA19" s="33"/>
      <c r="AB19" s="33"/>
      <c r="AC19" s="33"/>
      <c r="AD19" s="33"/>
      <c r="AE19" s="33"/>
      <c r="AF19" s="33"/>
      <c r="AG19" s="33"/>
    </row>
    <row r="20" spans="1:33" s="45" customFormat="1" ht="15" customHeight="1">
      <c r="A20" s="258" t="str">
        <f>A12</f>
        <v>Eb</v>
      </c>
      <c r="B20" s="46" t="e">
        <f>(E12)*'6-Opbouw uurtarief productie'!$E$46</f>
        <v>#DIV/0!</v>
      </c>
      <c r="C20" s="47" t="e">
        <f>F12*'7-Opbouw uurtarief toezicht'!$E$46</f>
        <v>#DIV/0!</v>
      </c>
      <c r="D20" s="262" t="e">
        <f>SUMIF('9-Additionele kosten'!A:A,'2-Kosten per locatie'!A20,'9-Additionele kosten'!H:H)</f>
        <v>#DIV/0!</v>
      </c>
      <c r="E20" s="262" t="e">
        <f>B20+C20+D20</f>
        <v>#DIV/0!</v>
      </c>
      <c r="F20" s="262" t="e">
        <f>E20/12</f>
        <v>#DIV/0!</v>
      </c>
      <c r="G20" s="34"/>
      <c r="H20" s="34"/>
      <c r="I20" s="34"/>
      <c r="J20" s="34"/>
      <c r="K20" s="34"/>
    </row>
    <row r="21" spans="1:33" ht="15" customHeight="1">
      <c r="A21" s="258" t="str">
        <f>A13</f>
        <v>Haven</v>
      </c>
      <c r="B21" s="46" t="e">
        <f>(E13)*'6-Opbouw uurtarief productie'!$E$46</f>
        <v>#DIV/0!</v>
      </c>
      <c r="C21" s="47" t="e">
        <f>F13*'7-Opbouw uurtarief toezicht'!$E$46</f>
        <v>#DIV/0!</v>
      </c>
      <c r="D21" s="262" t="e">
        <f>SUMIF('9-Additionele kosten'!A:A,'2-Kosten per locatie'!A21,'9-Additionele kosten'!H:H)</f>
        <v>#DIV/0!</v>
      </c>
      <c r="E21" s="262" t="e">
        <f t="shared" ref="E21:E23" si="0">B21+C21+D21</f>
        <v>#DIV/0!</v>
      </c>
      <c r="F21" s="262" t="e">
        <f t="shared" ref="F21:F23" si="1">E21/12</f>
        <v>#DIV/0!</v>
      </c>
      <c r="S21" s="45"/>
      <c r="T21" s="33"/>
      <c r="U21" s="33"/>
      <c r="V21" s="33"/>
      <c r="W21" s="33"/>
      <c r="X21" s="33"/>
      <c r="Y21" s="33"/>
      <c r="Z21" s="33"/>
      <c r="AA21" s="33"/>
      <c r="AB21" s="33"/>
      <c r="AC21" s="33"/>
      <c r="AD21" s="33"/>
      <c r="AE21" s="33"/>
      <c r="AF21" s="33"/>
      <c r="AG21" s="33"/>
    </row>
    <row r="22" spans="1:33" ht="15" customHeight="1">
      <c r="A22" s="258" t="str">
        <f>A14</f>
        <v>BinnenHaven</v>
      </c>
      <c r="B22" s="46" t="e">
        <f>(E14)*'6-Opbouw uurtarief productie'!$E$46</f>
        <v>#DIV/0!</v>
      </c>
      <c r="C22" s="47" t="e">
        <f>F14*'7-Opbouw uurtarief toezicht'!$E$46</f>
        <v>#DIV/0!</v>
      </c>
      <c r="D22" s="262" t="e">
        <f>SUMIF('9-Additionele kosten'!A:A,'2-Kosten per locatie'!A22,'9-Additionele kosten'!H:H)</f>
        <v>#DIV/0!</v>
      </c>
      <c r="E22" s="262" t="e">
        <f t="shared" si="0"/>
        <v>#DIV/0!</v>
      </c>
      <c r="F22" s="262" t="e">
        <f t="shared" si="1"/>
        <v>#DIV/0!</v>
      </c>
      <c r="S22" s="45"/>
      <c r="T22" s="33"/>
      <c r="U22" s="33"/>
      <c r="V22" s="33"/>
      <c r="W22" s="33"/>
      <c r="X22" s="33"/>
      <c r="Y22" s="33"/>
      <c r="Z22" s="33"/>
      <c r="AA22" s="33"/>
      <c r="AB22" s="33"/>
      <c r="AC22" s="33"/>
      <c r="AD22" s="33"/>
      <c r="AE22" s="33"/>
      <c r="AF22" s="33"/>
      <c r="AG22" s="33"/>
    </row>
    <row r="23" spans="1:33" ht="15" customHeight="1">
      <c r="A23" s="258" t="str">
        <f>A15</f>
        <v>Vloed</v>
      </c>
      <c r="B23" s="46" t="e">
        <f>(E15)*'6-Opbouw uurtarief productie'!$E$46</f>
        <v>#DIV/0!</v>
      </c>
      <c r="C23" s="47" t="e">
        <f>F15*'7-Opbouw uurtarief toezicht'!$E$46</f>
        <v>#DIV/0!</v>
      </c>
      <c r="D23" s="262" t="e">
        <f>SUMIF('9-Additionele kosten'!A:A,'2-Kosten per locatie'!A23,'9-Additionele kosten'!H:H)</f>
        <v>#DIV/0!</v>
      </c>
      <c r="E23" s="262" t="e">
        <f t="shared" si="0"/>
        <v>#DIV/0!</v>
      </c>
      <c r="F23" s="262" t="e">
        <f t="shared" si="1"/>
        <v>#DIV/0!</v>
      </c>
      <c r="S23" s="45"/>
      <c r="T23" s="33"/>
      <c r="U23" s="33"/>
      <c r="V23" s="33"/>
      <c r="W23" s="33"/>
      <c r="X23" s="33"/>
      <c r="Y23" s="33"/>
      <c r="Z23" s="33"/>
      <c r="AA23" s="33"/>
      <c r="AB23" s="33"/>
      <c r="AC23" s="33"/>
      <c r="AD23" s="33"/>
      <c r="AE23" s="33"/>
      <c r="AF23" s="33"/>
      <c r="AG23" s="33"/>
    </row>
    <row r="24" spans="1:33" ht="15" customHeight="1">
      <c r="A24" s="417" t="s">
        <v>3734</v>
      </c>
      <c r="B24" s="46" t="e">
        <f>(E16)*'6-Opbouw uurtarief productie'!$E$46</f>
        <v>#DIV/0!</v>
      </c>
      <c r="C24" s="47" t="e">
        <f>F16*'7-Opbouw uurtarief toezicht'!$E$46</f>
        <v>#DIV/0!</v>
      </c>
      <c r="D24" s="262" t="e">
        <f>SUMIF('9-Additionele kosten'!A:A,'2-Kosten per locatie'!A24,'9-Additionele kosten'!H:H)</f>
        <v>#DIV/0!</v>
      </c>
      <c r="E24" s="262" t="e">
        <f t="shared" ref="E24" si="2">B24+C24+D24</f>
        <v>#DIV/0!</v>
      </c>
      <c r="F24" s="262" t="e">
        <f t="shared" ref="F24" si="3">E24/12</f>
        <v>#DIV/0!</v>
      </c>
      <c r="S24" s="45"/>
      <c r="T24" s="33"/>
      <c r="U24" s="33"/>
      <c r="V24" s="33"/>
      <c r="W24" s="33"/>
      <c r="X24" s="33"/>
      <c r="Y24" s="33"/>
      <c r="Z24" s="33"/>
      <c r="AA24" s="33"/>
      <c r="AB24" s="33"/>
      <c r="AC24" s="33"/>
      <c r="AD24" s="33"/>
      <c r="AE24" s="33"/>
      <c r="AF24" s="33"/>
      <c r="AG24" s="33"/>
    </row>
    <row r="25" spans="1:33" s="48" customFormat="1" ht="15" customHeight="1">
      <c r="A25" s="260" t="s">
        <v>22</v>
      </c>
      <c r="B25" s="263" t="e">
        <f t="shared" ref="B25:F25" si="4">SUM(B20:B24)</f>
        <v>#DIV/0!</v>
      </c>
      <c r="C25" s="263" t="e">
        <f t="shared" si="4"/>
        <v>#DIV/0!</v>
      </c>
      <c r="D25" s="264" t="e">
        <f t="shared" si="4"/>
        <v>#DIV/0!</v>
      </c>
      <c r="E25" s="264" t="e">
        <f t="shared" si="4"/>
        <v>#DIV/0!</v>
      </c>
      <c r="F25" s="264" t="e">
        <f t="shared" si="4"/>
        <v>#DIV/0!</v>
      </c>
      <c r="O25" s="45"/>
      <c r="P25" s="45"/>
      <c r="Q25" s="45"/>
      <c r="R25" s="45"/>
      <c r="S25" s="45"/>
    </row>
    <row r="26" spans="1:33" ht="14.1" customHeight="1">
      <c r="AC26" s="45"/>
      <c r="AD26" s="45"/>
      <c r="AE26" s="45"/>
      <c r="AF26" s="45"/>
      <c r="AG26" s="45"/>
    </row>
    <row r="27" spans="1:33" ht="14.1" customHeight="1">
      <c r="D27" s="33"/>
      <c r="E27" s="33"/>
      <c r="F27" s="33"/>
      <c r="G27" s="33"/>
    </row>
    <row r="28" spans="1:33" ht="14.1" customHeight="1">
      <c r="D28" s="33"/>
      <c r="E28" s="33"/>
      <c r="F28" s="33"/>
      <c r="G28" s="33"/>
    </row>
    <row r="29" spans="1:33" ht="14.1" customHeight="1">
      <c r="D29" s="33"/>
      <c r="E29" s="33"/>
      <c r="F29" s="33"/>
      <c r="G29" s="33"/>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L39"/>
  <sheetViews>
    <sheetView showGridLines="0" zoomScale="85" zoomScaleNormal="85" workbookViewId="0">
      <pane ySplit="9" topLeftCell="A10" activePane="bottomLeft" state="frozen"/>
      <selection activeCell="D40" sqref="D40"/>
      <selection pane="bottomLeft" activeCell="B13" sqref="B13"/>
    </sheetView>
  </sheetViews>
  <sheetFormatPr defaultColWidth="9.109375" defaultRowHeight="13.2"/>
  <cols>
    <col min="1" max="1" width="29.6640625" style="49" customWidth="1"/>
    <col min="2" max="2" width="13" style="49" customWidth="1"/>
    <col min="3" max="3" width="14.109375" style="49" customWidth="1"/>
    <col min="4" max="4" width="15.6640625" style="49" customWidth="1"/>
    <col min="5" max="5" width="9.109375" style="49"/>
    <col min="6" max="6" width="14" style="49" customWidth="1"/>
    <col min="7" max="7" width="17.33203125" style="49" bestFit="1" customWidth="1"/>
    <col min="8" max="8" width="9.109375" style="49"/>
    <col min="9" max="9" width="2.109375" style="49" customWidth="1"/>
    <col min="10" max="10" width="9.109375" style="50"/>
    <col min="11" max="11" width="3" style="49" customWidth="1"/>
    <col min="12" max="12" width="9.109375" style="50"/>
    <col min="13" max="13" width="9.109375" style="2"/>
    <col min="14" max="14" width="30.44140625" style="2" customWidth="1"/>
    <col min="15" max="16384" width="9.109375" style="2"/>
  </cols>
  <sheetData>
    <row r="1" spans="1:12" ht="16.2">
      <c r="A1" s="265" t="s">
        <v>4</v>
      </c>
    </row>
    <row r="2" spans="1:12" ht="16.2">
      <c r="A2" s="166"/>
    </row>
    <row r="3" spans="1:12" ht="18.600000000000001">
      <c r="A3" s="162" t="str">
        <f>'2-Kosten per locatie'!A3</f>
        <v>Naam opdrachtgever</v>
      </c>
      <c r="B3" s="40" t="str">
        <f>'2-Kosten per locatie'!B3</f>
        <v>Forensisch Centrum Teylingereind</v>
      </c>
      <c r="C3" s="51"/>
    </row>
    <row r="4" spans="1:12" ht="18.600000000000001">
      <c r="A4" s="162" t="str">
        <f>'2-Kosten per locatie'!A4</f>
        <v>Calculatie onderdeel</v>
      </c>
      <c r="B4" s="40" t="str">
        <f ca="1">MID(CELL("bestandsnaam",$B$7),SEARCH("]",CELL("bestandsnaam",$B$7),1)+1,256)</f>
        <v>3-Productie normen</v>
      </c>
      <c r="C4" s="40"/>
    </row>
    <row r="5" spans="1:12" ht="18.600000000000001">
      <c r="A5" s="162" t="str">
        <f>'2-Kosten per locatie'!A5</f>
        <v>Gebouw/plaats</v>
      </c>
      <c r="B5" s="40" t="str">
        <f>'2-Kosten per locatie'!B5</f>
        <v>Sassenheim</v>
      </c>
      <c r="C5" s="40"/>
    </row>
    <row r="6" spans="1:12" ht="18.600000000000001">
      <c r="A6" s="162" t="str">
        <f>'2-Kosten per locatie'!A6</f>
        <v>Referentie nummer</v>
      </c>
      <c r="B6" s="40" t="str">
        <f>'2-Kosten per locatie'!B6</f>
        <v>TN481409</v>
      </c>
      <c r="C6" s="40"/>
      <c r="E6" s="266" t="s">
        <v>27</v>
      </c>
      <c r="F6" s="267"/>
      <c r="G6" s="268" t="e">
        <f>SUM('4-Basis ruimtestaat'!P:P)/SUM('4-Basis ruimtestaat'!L:L)</f>
        <v>#DIV/0!</v>
      </c>
      <c r="H6" s="269" t="s">
        <v>28</v>
      </c>
    </row>
    <row r="7" spans="1:12">
      <c r="A7" s="52"/>
      <c r="B7" s="53"/>
      <c r="C7" s="53"/>
      <c r="D7" s="54"/>
      <c r="E7" s="55"/>
      <c r="F7" s="55"/>
      <c r="G7" s="56"/>
      <c r="H7" s="57"/>
      <c r="I7" s="58"/>
      <c r="K7" s="58"/>
    </row>
    <row r="8" spans="1:12" ht="27.75" customHeight="1">
      <c r="A8" s="270" t="s">
        <v>29</v>
      </c>
      <c r="B8" s="271">
        <v>12</v>
      </c>
      <c r="C8" s="271">
        <v>52</v>
      </c>
      <c r="D8" s="271">
        <v>255</v>
      </c>
      <c r="E8" s="58"/>
      <c r="F8" s="164"/>
      <c r="G8" s="165"/>
      <c r="H8" s="50"/>
      <c r="I8" s="2"/>
      <c r="J8" s="2"/>
      <c r="K8" s="2"/>
      <c r="L8" s="2"/>
    </row>
    <row r="9" spans="1:12" ht="60.6" customHeight="1">
      <c r="A9" s="272" t="s">
        <v>30</v>
      </c>
      <c r="B9" s="444" t="s">
        <v>31</v>
      </c>
      <c r="C9" s="444" t="s">
        <v>31</v>
      </c>
      <c r="D9" s="444" t="s">
        <v>31</v>
      </c>
      <c r="E9" s="58"/>
      <c r="F9" s="273" t="s">
        <v>32</v>
      </c>
      <c r="G9" s="165"/>
      <c r="H9" s="273" t="s">
        <v>33</v>
      </c>
      <c r="I9" s="2"/>
      <c r="J9" s="2"/>
      <c r="K9" s="2"/>
      <c r="L9" s="2"/>
    </row>
    <row r="10" spans="1:12">
      <c r="A10" s="274" t="s">
        <v>34</v>
      </c>
      <c r="B10" s="275"/>
      <c r="C10" s="414"/>
      <c r="D10" s="275"/>
      <c r="E10" s="208"/>
      <c r="F10" s="276">
        <f>SUMIF('4-Basis ruimtestaat'!G:G,'3-Productie normen'!A10,'4-Basis ruimtestaat'!I:I)</f>
        <v>2463.0399999999986</v>
      </c>
      <c r="G10" s="58"/>
      <c r="H10" s="277" t="s">
        <v>35</v>
      </c>
      <c r="I10" s="2"/>
      <c r="J10" s="2"/>
      <c r="K10" s="2"/>
      <c r="L10" s="2"/>
    </row>
    <row r="11" spans="1:12">
      <c r="A11" s="274" t="s">
        <v>36</v>
      </c>
      <c r="B11" s="414"/>
      <c r="C11" s="414"/>
      <c r="D11" s="275"/>
      <c r="E11" s="208"/>
      <c r="F11" s="276">
        <f>SUMIF('4-Basis ruimtestaat'!G:G,'3-Productie normen'!A11,'4-Basis ruimtestaat'!I:I)</f>
        <v>456.28999999999951</v>
      </c>
      <c r="G11" s="58"/>
      <c r="H11" s="277" t="s">
        <v>37</v>
      </c>
      <c r="I11" s="2"/>
      <c r="J11" s="2"/>
      <c r="K11" s="2"/>
      <c r="L11" s="2"/>
    </row>
    <row r="12" spans="1:12">
      <c r="A12" s="274" t="s">
        <v>38</v>
      </c>
      <c r="B12" s="414"/>
      <c r="C12" s="275"/>
      <c r="D12" s="275"/>
      <c r="E12" s="208"/>
      <c r="F12" s="276">
        <f>SUMIF('4-Basis ruimtestaat'!G:G,'3-Productie normen'!A12,'4-Basis ruimtestaat'!I:I)</f>
        <v>3448.7099999999964</v>
      </c>
      <c r="H12" s="277" t="s">
        <v>39</v>
      </c>
      <c r="I12" s="2"/>
      <c r="J12" s="2"/>
      <c r="K12" s="2"/>
      <c r="L12" s="2"/>
    </row>
    <row r="13" spans="1:12">
      <c r="A13" s="274" t="s">
        <v>40</v>
      </c>
      <c r="B13" s="414"/>
      <c r="C13" s="414"/>
      <c r="D13" s="275"/>
      <c r="E13" s="208"/>
      <c r="F13" s="276">
        <f>SUMIF('4-Basis ruimtestaat'!G:G,'3-Productie normen'!A13,'4-Basis ruimtestaat'!I:I)</f>
        <v>207.50000000000003</v>
      </c>
      <c r="H13" s="277" t="s">
        <v>39</v>
      </c>
      <c r="I13" s="2"/>
      <c r="J13" s="2"/>
      <c r="K13" s="2"/>
      <c r="L13" s="2"/>
    </row>
    <row r="14" spans="1:12">
      <c r="A14" s="278" t="s">
        <v>41</v>
      </c>
      <c r="B14" s="414"/>
      <c r="C14" s="414"/>
      <c r="D14" s="275"/>
      <c r="E14" s="208"/>
      <c r="F14" s="276">
        <f>SUMIF('4-Basis ruimtestaat'!G:G,'3-Productie normen'!A14,'4-Basis ruimtestaat'!I:I)</f>
        <v>308.2</v>
      </c>
      <c r="H14" s="277" t="s">
        <v>39</v>
      </c>
      <c r="I14" s="2"/>
      <c r="J14" s="2"/>
      <c r="K14" s="2"/>
      <c r="L14" s="2"/>
    </row>
    <row r="15" spans="1:12">
      <c r="A15" s="274" t="s">
        <v>42</v>
      </c>
      <c r="B15" s="414"/>
      <c r="C15" s="414"/>
      <c r="D15" s="275"/>
      <c r="E15" s="208"/>
      <c r="F15" s="276">
        <f>SUMIF('4-Basis ruimtestaat'!G:G,'3-Productie normen'!A15,'4-Basis ruimtestaat'!I:I)</f>
        <v>74.2</v>
      </c>
      <c r="H15" s="277" t="s">
        <v>37</v>
      </c>
      <c r="I15" s="2"/>
      <c r="J15" s="2"/>
      <c r="K15" s="2"/>
      <c r="L15" s="2"/>
    </row>
    <row r="16" spans="1:12">
      <c r="A16" s="274" t="s">
        <v>43</v>
      </c>
      <c r="B16" s="414"/>
      <c r="C16" s="414"/>
      <c r="D16" s="275"/>
      <c r="E16" s="208"/>
      <c r="F16" s="276">
        <f>SUMIF('4-Basis ruimtestaat'!G:G,'3-Productie normen'!A16,'4-Basis ruimtestaat'!I:I)</f>
        <v>932.07999999999981</v>
      </c>
      <c r="H16" s="277" t="s">
        <v>35</v>
      </c>
      <c r="I16" s="2"/>
      <c r="J16" s="2"/>
      <c r="K16" s="2"/>
      <c r="L16" s="2"/>
    </row>
    <row r="17" spans="1:12">
      <c r="A17" s="274" t="s">
        <v>44</v>
      </c>
      <c r="B17" s="275"/>
      <c r="C17" s="414"/>
      <c r="D17" s="275"/>
      <c r="E17" s="208"/>
      <c r="F17" s="276">
        <f>SUMIF('4-Basis ruimtestaat'!G:G,'3-Productie normen'!A17,'4-Basis ruimtestaat'!I:I)</f>
        <v>40.949999999999996</v>
      </c>
      <c r="H17" s="277" t="s">
        <v>39</v>
      </c>
      <c r="I17" s="2"/>
      <c r="J17" s="2"/>
      <c r="K17" s="2"/>
      <c r="L17" s="2"/>
    </row>
    <row r="18" spans="1:12">
      <c r="A18" s="274" t="s">
        <v>45</v>
      </c>
      <c r="B18" s="414"/>
      <c r="C18" s="414"/>
      <c r="D18" s="275"/>
      <c r="E18" s="208"/>
      <c r="F18" s="276">
        <f>SUMIF('4-Basis ruimtestaat'!G:G,'3-Productie normen'!A18,'4-Basis ruimtestaat'!I:I)</f>
        <v>758.25</v>
      </c>
      <c r="H18" s="277" t="s">
        <v>39</v>
      </c>
      <c r="I18" s="2"/>
      <c r="J18" s="2"/>
      <c r="K18" s="2"/>
      <c r="L18" s="2"/>
    </row>
    <row r="19" spans="1:12">
      <c r="A19" s="274" t="s">
        <v>46</v>
      </c>
      <c r="B19" s="414"/>
      <c r="C19" s="414"/>
      <c r="D19" s="275"/>
      <c r="E19" s="208"/>
      <c r="F19" s="276">
        <f>SUMIF('4-Basis ruimtestaat'!G:G,'3-Productie normen'!A19,'4-Basis ruimtestaat'!I:I)</f>
        <v>1366.3300000000004</v>
      </c>
      <c r="H19" s="277" t="s">
        <v>39</v>
      </c>
      <c r="I19" s="2"/>
      <c r="J19" s="2"/>
      <c r="K19" s="2"/>
      <c r="L19" s="2"/>
    </row>
    <row r="20" spans="1:12">
      <c r="A20" s="278" t="s">
        <v>47</v>
      </c>
      <c r="B20" s="414"/>
      <c r="C20" s="414"/>
      <c r="D20" s="275"/>
      <c r="E20" s="208"/>
      <c r="F20" s="276">
        <f>SUMIF('4-Basis ruimtestaat'!G:G,'3-Productie normen'!A20,'4-Basis ruimtestaat'!I:I)</f>
        <v>281.80000000000007</v>
      </c>
      <c r="H20" s="277" t="s">
        <v>39</v>
      </c>
      <c r="I20" s="2"/>
      <c r="J20" s="2"/>
      <c r="K20" s="2"/>
      <c r="L20" s="2"/>
    </row>
    <row r="21" spans="1:12">
      <c r="A21" s="278" t="s">
        <v>48</v>
      </c>
      <c r="B21" s="414"/>
      <c r="C21" s="414"/>
      <c r="D21" s="275"/>
      <c r="E21" s="208"/>
      <c r="F21" s="276">
        <f>SUMIF('4-Basis ruimtestaat'!G:G,'3-Productie normen'!A21,'4-Basis ruimtestaat'!I:I)</f>
        <v>560.54999999999984</v>
      </c>
      <c r="H21" s="277" t="s">
        <v>39</v>
      </c>
      <c r="I21" s="2"/>
      <c r="J21" s="2"/>
      <c r="K21" s="2"/>
      <c r="L21" s="2"/>
    </row>
    <row r="22" spans="1:12">
      <c r="A22" s="278" t="s">
        <v>49</v>
      </c>
      <c r="B22" s="414"/>
      <c r="C22" s="414"/>
      <c r="D22" s="275"/>
      <c r="E22" s="208"/>
      <c r="F22" s="276">
        <f>SUMIF('4-Basis ruimtestaat'!G:G,'3-Productie normen'!A22,'4-Basis ruimtestaat'!I:I)</f>
        <v>80.199999999999989</v>
      </c>
      <c r="H22" s="277" t="s">
        <v>39</v>
      </c>
      <c r="I22" s="2"/>
      <c r="J22" s="2"/>
      <c r="K22" s="2"/>
      <c r="L22" s="2"/>
    </row>
    <row r="23" spans="1:12">
      <c r="A23" s="278" t="s">
        <v>3712</v>
      </c>
      <c r="B23" s="414"/>
      <c r="C23" s="414"/>
      <c r="D23" s="275"/>
      <c r="E23" s="208"/>
      <c r="F23" s="276">
        <f>SUMIF('4-Basis ruimtestaat'!G:G,'3-Productie normen'!A23,'4-Basis ruimtestaat'!I:I)</f>
        <v>132.5</v>
      </c>
      <c r="H23" s="277" t="s">
        <v>39</v>
      </c>
      <c r="I23" s="2"/>
      <c r="J23" s="2"/>
      <c r="K23" s="2"/>
      <c r="L23" s="2"/>
    </row>
    <row r="24" spans="1:12">
      <c r="A24" s="278" t="s">
        <v>3716</v>
      </c>
      <c r="B24" s="414"/>
      <c r="C24" s="414"/>
      <c r="D24" s="275"/>
      <c r="E24" s="208"/>
      <c r="F24" s="276">
        <f>SUMIF('4-Basis ruimtestaat'!G:G,'3-Productie normen'!A24,'4-Basis ruimtestaat'!I:I)</f>
        <v>1408.3499999999995</v>
      </c>
      <c r="H24" s="277" t="s">
        <v>35</v>
      </c>
      <c r="I24" s="2"/>
      <c r="J24" s="2"/>
      <c r="K24" s="2"/>
      <c r="L24" s="2"/>
    </row>
    <row r="25" spans="1:12">
      <c r="A25" s="278" t="s">
        <v>3713</v>
      </c>
      <c r="B25" s="414"/>
      <c r="C25" s="414"/>
      <c r="D25" s="275"/>
      <c r="E25" s="208"/>
      <c r="F25" s="276">
        <f>SUMIF('4-Basis ruimtestaat'!G:G,'3-Productie normen'!A25,'4-Basis ruimtestaat'!I:I)</f>
        <v>59.300000000000011</v>
      </c>
      <c r="H25" s="277" t="s">
        <v>37</v>
      </c>
      <c r="I25" s="2"/>
      <c r="J25" s="2"/>
      <c r="K25" s="2"/>
      <c r="L25" s="2"/>
    </row>
    <row r="26" spans="1:12">
      <c r="A26" s="278" t="s">
        <v>3717</v>
      </c>
      <c r="B26" s="414"/>
      <c r="C26" s="414"/>
      <c r="D26" s="275"/>
      <c r="E26" s="208"/>
      <c r="F26" s="276">
        <f>SUMIF('4-Basis ruimtestaat'!G:G,'3-Productie normen'!A26,'4-Basis ruimtestaat'!I:I)</f>
        <v>161.4</v>
      </c>
      <c r="H26" s="277" t="s">
        <v>39</v>
      </c>
      <c r="I26" s="2"/>
      <c r="J26" s="2"/>
      <c r="K26" s="2"/>
      <c r="L26" s="2"/>
    </row>
    <row r="27" spans="1:12">
      <c r="A27" s="278" t="s">
        <v>3714</v>
      </c>
      <c r="B27" s="414"/>
      <c r="C27" s="414"/>
      <c r="D27" s="275"/>
      <c r="E27" s="208"/>
      <c r="F27" s="276">
        <f>SUMIF('4-Basis ruimtestaat'!G:G,'3-Productie normen'!A27,'4-Basis ruimtestaat'!I:I)</f>
        <v>420.79999999999995</v>
      </c>
      <c r="H27" s="277" t="s">
        <v>39</v>
      </c>
      <c r="I27" s="2"/>
      <c r="J27" s="2"/>
      <c r="K27" s="2"/>
      <c r="L27" s="2"/>
    </row>
    <row r="28" spans="1:12">
      <c r="A28" s="278" t="s">
        <v>3715</v>
      </c>
      <c r="B28" s="414"/>
      <c r="C28" s="414"/>
      <c r="D28" s="275"/>
      <c r="E28" s="208"/>
      <c r="F28" s="276">
        <f>SUMIF('4-Basis ruimtestaat'!G:G,'3-Productie normen'!A28,'4-Basis ruimtestaat'!I:I)</f>
        <v>176.39999999999998</v>
      </c>
      <c r="H28" s="277" t="s">
        <v>39</v>
      </c>
      <c r="I28" s="2"/>
      <c r="J28" s="2"/>
      <c r="K28" s="2"/>
      <c r="L28" s="2"/>
    </row>
    <row r="29" spans="1:12">
      <c r="A29" s="278" t="s">
        <v>3718</v>
      </c>
      <c r="B29" s="414"/>
      <c r="C29" s="414"/>
      <c r="D29" s="275"/>
      <c r="E29" s="208"/>
      <c r="F29" s="276">
        <f>SUMIF('4-Basis ruimtestaat'!G:G,'3-Productie normen'!A29,'4-Basis ruimtestaat'!I:I)</f>
        <v>131.20000000000002</v>
      </c>
      <c r="H29" s="277" t="s">
        <v>39</v>
      </c>
      <c r="I29" s="2"/>
      <c r="J29" s="2"/>
      <c r="K29" s="2"/>
      <c r="L29" s="2"/>
    </row>
    <row r="30" spans="1:12">
      <c r="A30" s="278" t="s">
        <v>50</v>
      </c>
      <c r="B30" s="279"/>
      <c r="C30" s="414"/>
      <c r="D30" s="280"/>
      <c r="E30" s="208"/>
      <c r="F30" s="276">
        <f>SUMIF('4-Basis ruimtestaat'!G:G,'3-Productie normen'!A30,'4-Basis ruimtestaat'!I:I)</f>
        <v>11862.840000000015</v>
      </c>
      <c r="H30" s="277"/>
      <c r="I30" s="2"/>
      <c r="J30" s="2"/>
      <c r="K30" s="2"/>
      <c r="L30" s="2"/>
    </row>
    <row r="31" spans="1:12">
      <c r="A31" s="278"/>
      <c r="B31" s="281"/>
      <c r="C31" s="281"/>
      <c r="D31" s="282"/>
      <c r="E31" s="208"/>
      <c r="F31" s="276">
        <f>SUMIF('4-Basis ruimtestaat'!G:G,'3-Productie normen'!A31,'4-Basis ruimtestaat'!I:I)</f>
        <v>0</v>
      </c>
      <c r="G31" s="59"/>
      <c r="H31" s="277"/>
      <c r="I31" s="2"/>
      <c r="J31" s="2"/>
      <c r="K31" s="2"/>
      <c r="L31" s="2"/>
    </row>
    <row r="32" spans="1:12">
      <c r="A32" s="283" t="s">
        <v>22</v>
      </c>
      <c r="B32" s="284"/>
      <c r="C32" s="284"/>
      <c r="D32" s="285"/>
      <c r="E32" s="209"/>
      <c r="F32" s="286">
        <f>SUM(F10:F31)</f>
        <v>25330.890000000007</v>
      </c>
      <c r="G32" s="58"/>
      <c r="H32" s="287"/>
      <c r="I32" s="2"/>
      <c r="J32" s="2"/>
      <c r="K32" s="2"/>
      <c r="L32" s="2"/>
    </row>
    <row r="33" spans="1:12">
      <c r="J33" s="49"/>
      <c r="K33" s="58"/>
      <c r="L33" s="49"/>
    </row>
    <row r="34" spans="1:12" ht="16.2">
      <c r="A34" s="288" t="s">
        <v>51</v>
      </c>
      <c r="B34" s="289">
        <v>2</v>
      </c>
      <c r="C34" s="289">
        <v>3</v>
      </c>
      <c r="D34" s="289">
        <v>4</v>
      </c>
      <c r="E34" s="58"/>
      <c r="F34" s="50"/>
      <c r="H34" s="50"/>
      <c r="I34" s="2"/>
      <c r="J34" s="2"/>
      <c r="K34" s="2"/>
      <c r="L34" s="2"/>
    </row>
    <row r="36" spans="1:12">
      <c r="A36" s="157" t="s">
        <v>52</v>
      </c>
      <c r="B36" s="157" t="s">
        <v>53</v>
      </c>
      <c r="C36" s="158" t="s">
        <v>54</v>
      </c>
    </row>
    <row r="37" spans="1:12">
      <c r="A37" s="60" t="s">
        <v>55</v>
      </c>
      <c r="B37" s="423">
        <v>12</v>
      </c>
      <c r="C37" s="424">
        <v>2</v>
      </c>
    </row>
    <row r="38" spans="1:12">
      <c r="A38" s="60" t="s">
        <v>56</v>
      </c>
      <c r="B38" s="423">
        <v>52</v>
      </c>
      <c r="C38" s="424">
        <v>3</v>
      </c>
    </row>
    <row r="39" spans="1:12">
      <c r="A39" s="60" t="s">
        <v>57</v>
      </c>
      <c r="B39" s="425">
        <v>255</v>
      </c>
      <c r="C39" s="424">
        <v>4</v>
      </c>
    </row>
  </sheetData>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Q1718"/>
  <sheetViews>
    <sheetView showGridLines="0" showZeros="0" zoomScale="80" zoomScaleNormal="80" zoomScalePageLayoutView="75" workbookViewId="0">
      <pane xSplit="1" ySplit="9" topLeftCell="B1590" activePane="bottomRight" state="frozen"/>
      <selection activeCell="D40" sqref="D40"/>
      <selection pane="topRight" activeCell="D40" sqref="D40"/>
      <selection pane="bottomLeft" activeCell="D40" sqref="D40"/>
      <selection pane="bottomRight" activeCell="F1619" sqref="F1619"/>
    </sheetView>
  </sheetViews>
  <sheetFormatPr defaultColWidth="8.6640625" defaultRowHeight="14.1" customHeight="1"/>
  <cols>
    <col min="1" max="1" width="6.77734375" style="49" bestFit="1" customWidth="1"/>
    <col min="2" max="2" width="28.77734375" style="49" bestFit="1" customWidth="1"/>
    <col min="3" max="3" width="35.44140625" style="49" customWidth="1"/>
    <col min="4" max="4" width="15.77734375" style="49" bestFit="1" customWidth="1"/>
    <col min="5" max="5" width="21.33203125" style="213" bestFit="1" customWidth="1"/>
    <col min="6" max="6" width="36" style="49" bestFit="1" customWidth="1"/>
    <col min="7" max="7" width="22.6640625" style="49" bestFit="1" customWidth="1"/>
    <col min="8" max="8" width="18" style="49" customWidth="1"/>
    <col min="9" max="9" width="10.33203125" style="49" customWidth="1"/>
    <col min="10" max="10" width="10.6640625" style="61" customWidth="1"/>
    <col min="11" max="11" width="9.109375" style="77" customWidth="1"/>
    <col min="12" max="12" width="12.5546875" style="49" bestFit="1" customWidth="1"/>
    <col min="13" max="13" width="12" style="49" bestFit="1" customWidth="1"/>
    <col min="14" max="14" width="35.109375" style="49" customWidth="1"/>
    <col min="15" max="15" width="3" style="49" customWidth="1"/>
    <col min="16" max="16" width="11.109375" style="49" customWidth="1"/>
    <col min="17" max="17" width="15.5546875" style="2" bestFit="1" customWidth="1"/>
    <col min="18" max="16384" width="8.6640625" style="2"/>
  </cols>
  <sheetData>
    <row r="1" spans="1:16" ht="13.2">
      <c r="K1" s="49"/>
    </row>
    <row r="2" spans="1:16" ht="14.1" customHeight="1">
      <c r="A2" s="62">
        <v>2</v>
      </c>
      <c r="B2" s="167"/>
      <c r="C2" s="63"/>
      <c r="D2" s="64"/>
      <c r="E2" s="214"/>
      <c r="F2" s="421"/>
      <c r="G2" s="67"/>
      <c r="H2" s="67"/>
      <c r="I2" s="67"/>
      <c r="J2" s="68"/>
      <c r="K2" s="69"/>
      <c r="L2" s="66"/>
      <c r="M2" s="70"/>
      <c r="N2" s="65"/>
    </row>
    <row r="3" spans="1:16" ht="14.1" customHeight="1">
      <c r="A3" s="62">
        <v>3</v>
      </c>
      <c r="B3" s="162" t="str">
        <f>'2-Kosten per locatie'!A3</f>
        <v>Naam opdrachtgever</v>
      </c>
      <c r="C3" s="40" t="str">
        <f>'2-Kosten per locatie'!B3</f>
        <v>Forensisch Centrum Teylingereind</v>
      </c>
      <c r="E3" s="215"/>
      <c r="F3" s="421"/>
      <c r="G3" s="67"/>
      <c r="H3" s="67"/>
      <c r="I3" s="67"/>
      <c r="J3" s="68"/>
      <c r="K3" s="69"/>
      <c r="L3" s="66"/>
      <c r="M3" s="70"/>
      <c r="N3" s="65"/>
    </row>
    <row r="4" spans="1:16" ht="14.1" customHeight="1">
      <c r="A4" s="62">
        <v>4</v>
      </c>
      <c r="B4" s="162" t="str">
        <f>'2-Kosten per locatie'!A4</f>
        <v>Calculatie onderdeel</v>
      </c>
      <c r="C4" s="40" t="str">
        <f ca="1">MID(CELL("bestandsnaam",$D$9),SEARCH("]",CELL("bestandsnaam",$D$9),1)+1,256)</f>
        <v>4-Basis ruimtestaat</v>
      </c>
      <c r="E4" s="216"/>
      <c r="F4" s="421"/>
      <c r="G4" s="67"/>
      <c r="H4" s="67"/>
      <c r="I4" s="67"/>
      <c r="J4" s="68"/>
      <c r="K4" s="69"/>
      <c r="L4" s="66"/>
      <c r="M4" s="70"/>
      <c r="N4" s="65"/>
    </row>
    <row r="5" spans="1:16" ht="14.1" customHeight="1">
      <c r="A5" s="62">
        <v>5</v>
      </c>
      <c r="B5" s="162" t="str">
        <f>'2-Kosten per locatie'!A5</f>
        <v>Gebouw/plaats</v>
      </c>
      <c r="C5" s="40" t="str">
        <f>'2-Kosten per locatie'!B5</f>
        <v>Sassenheim</v>
      </c>
      <c r="E5" s="215"/>
      <c r="F5" s="421"/>
      <c r="G5" s="67"/>
      <c r="H5" s="67"/>
      <c r="I5" s="67"/>
      <c r="J5" s="68"/>
      <c r="K5" s="69"/>
      <c r="L5" s="66"/>
      <c r="M5" s="70"/>
      <c r="N5" s="65"/>
    </row>
    <row r="6" spans="1:16" ht="14.1" customHeight="1">
      <c r="A6" s="62">
        <v>6</v>
      </c>
      <c r="B6" s="162" t="str">
        <f>'2-Kosten per locatie'!A6</f>
        <v>Referentie nummer</v>
      </c>
      <c r="C6" s="40" t="str">
        <f>'2-Kosten per locatie'!B6</f>
        <v>TN481409</v>
      </c>
      <c r="E6" s="215"/>
      <c r="F6" s="421"/>
      <c r="G6" s="67"/>
      <c r="H6" s="67"/>
      <c r="I6" s="67"/>
      <c r="J6" s="68"/>
      <c r="K6" s="69"/>
      <c r="L6" s="66"/>
      <c r="M6" s="70"/>
      <c r="N6" s="65"/>
    </row>
    <row r="7" spans="1:16" ht="12.75" customHeight="1">
      <c r="A7" s="62">
        <v>7</v>
      </c>
      <c r="B7" s="162" t="str">
        <f>'2-Kosten per locatie'!A7</f>
        <v>Naam dienstverlener</v>
      </c>
      <c r="C7" s="40">
        <f>'2-Kosten per locatie'!B7</f>
        <v>0</v>
      </c>
      <c r="E7" s="215"/>
      <c r="F7" s="422"/>
      <c r="H7" s="66"/>
      <c r="I7" s="67"/>
      <c r="J7" s="68"/>
      <c r="K7" s="69"/>
      <c r="L7" s="66"/>
      <c r="M7" s="70"/>
      <c r="N7" s="65"/>
    </row>
    <row r="8" spans="1:16" ht="14.1" customHeight="1">
      <c r="A8" s="62">
        <v>8</v>
      </c>
      <c r="B8" s="65"/>
      <c r="C8" s="65"/>
      <c r="D8" s="64"/>
      <c r="E8" s="214"/>
      <c r="F8" s="65"/>
      <c r="G8" s="65"/>
      <c r="H8" s="66"/>
      <c r="I8" s="67"/>
      <c r="J8" s="68"/>
      <c r="K8" s="69"/>
      <c r="L8" s="66"/>
      <c r="M8" s="66"/>
      <c r="N8" s="65"/>
    </row>
    <row r="9" spans="1:16" ht="44.1" customHeight="1">
      <c r="A9" s="62">
        <v>9</v>
      </c>
      <c r="B9" s="183" t="s">
        <v>3731</v>
      </c>
      <c r="C9" s="183" t="s">
        <v>238</v>
      </c>
      <c r="D9" s="183" t="s">
        <v>58</v>
      </c>
      <c r="E9" s="183" t="s">
        <v>59</v>
      </c>
      <c r="F9" s="183" t="s">
        <v>60</v>
      </c>
      <c r="G9" s="183" t="s">
        <v>61</v>
      </c>
      <c r="H9" s="290" t="s">
        <v>62</v>
      </c>
      <c r="I9" s="291" t="s">
        <v>63</v>
      </c>
      <c r="J9" s="292" t="s">
        <v>64</v>
      </c>
      <c r="K9" s="163" t="s">
        <v>65</v>
      </c>
      <c r="L9" s="292" t="s">
        <v>66</v>
      </c>
      <c r="M9" s="292" t="s">
        <v>67</v>
      </c>
      <c r="N9" s="168" t="s">
        <v>68</v>
      </c>
      <c r="O9" s="169"/>
      <c r="P9" s="168" t="s">
        <v>69</v>
      </c>
    </row>
    <row r="10" spans="1:16" s="14" customFormat="1" ht="14.1" customHeight="1">
      <c r="A10" s="62">
        <v>10</v>
      </c>
      <c r="B10" s="257" t="s">
        <v>211</v>
      </c>
      <c r="C10" s="257" t="s">
        <v>212</v>
      </c>
      <c r="D10" s="293" t="s">
        <v>3708</v>
      </c>
      <c r="E10" s="294" t="s">
        <v>239</v>
      </c>
      <c r="F10" s="257" t="s">
        <v>240</v>
      </c>
      <c r="G10" s="274" t="s">
        <v>40</v>
      </c>
      <c r="H10" s="60" t="s">
        <v>919</v>
      </c>
      <c r="I10" s="295">
        <v>14.3</v>
      </c>
      <c r="J10" s="296">
        <f t="shared" ref="J10:J73" si="0">SUM(K10:K10)</f>
        <v>255</v>
      </c>
      <c r="K10" s="222">
        <v>255</v>
      </c>
      <c r="L10" s="221" t="e">
        <f>IF(J10="nio",0,IF(K10&gt;0,K10*I10/M10,0))*VLOOKUP(B10,'2-Kosten per locatie'!$A$11:$C$15,3,FALSE)</f>
        <v>#DIV/0!</v>
      </c>
      <c r="M10" s="297">
        <f>IF(K10="nio",0,IF(K10&gt;0,VLOOKUP(G10,'3-Productie normen'!A:J,VLOOKUP(K10,'3-Productie normen'!$B$37:$C$43,2,FALSE),FALSE)))</f>
        <v>0</v>
      </c>
      <c r="N10" s="298"/>
      <c r="O10" s="49"/>
      <c r="P10" s="299">
        <f>J10*I10</f>
        <v>3646.5</v>
      </c>
    </row>
    <row r="11" spans="1:16" ht="14.1" customHeight="1">
      <c r="A11" s="62">
        <v>11</v>
      </c>
      <c r="B11" s="257" t="s">
        <v>211</v>
      </c>
      <c r="C11" s="257" t="s">
        <v>212</v>
      </c>
      <c r="D11" s="293" t="s">
        <v>3708</v>
      </c>
      <c r="E11" s="294" t="s">
        <v>241</v>
      </c>
      <c r="F11" s="257" t="s">
        <v>242</v>
      </c>
      <c r="G11" s="274" t="s">
        <v>46</v>
      </c>
      <c r="H11" s="60" t="s">
        <v>919</v>
      </c>
      <c r="I11" s="295">
        <v>13.6</v>
      </c>
      <c r="J11" s="296">
        <f t="shared" si="0"/>
        <v>255</v>
      </c>
      <c r="K11" s="222">
        <v>255</v>
      </c>
      <c r="L11" s="221" t="e">
        <f>IF(J11="nio",0,IF(K11&gt;0,K11*I11/M11,0))*VLOOKUP(B11,'2-Kosten per locatie'!$A$11:$C$15,3,FALSE)</f>
        <v>#DIV/0!</v>
      </c>
      <c r="M11" s="297">
        <f>IF(K11="nio",0,IF(K11&gt;0,VLOOKUP(G11,'3-Productie normen'!A:J,VLOOKUP(K11,'3-Productie normen'!$B$37:$C$43,2,FALSE),FALSE)))</f>
        <v>0</v>
      </c>
      <c r="N11" s="298"/>
      <c r="P11" s="299">
        <f t="shared" ref="P11:P74" si="1">J11*I11</f>
        <v>3468</v>
      </c>
    </row>
    <row r="12" spans="1:16" ht="14.1" customHeight="1">
      <c r="A12" s="62">
        <v>12</v>
      </c>
      <c r="B12" s="257" t="s">
        <v>211</v>
      </c>
      <c r="C12" s="257" t="s">
        <v>213</v>
      </c>
      <c r="D12" s="293" t="s">
        <v>3708</v>
      </c>
      <c r="E12" s="294" t="s">
        <v>243</v>
      </c>
      <c r="F12" s="257" t="s">
        <v>244</v>
      </c>
      <c r="G12" s="257" t="s">
        <v>38</v>
      </c>
      <c r="H12" s="60" t="s">
        <v>71</v>
      </c>
      <c r="I12" s="295">
        <v>13</v>
      </c>
      <c r="J12" s="296">
        <f t="shared" si="0"/>
        <v>255</v>
      </c>
      <c r="K12" s="222">
        <v>255</v>
      </c>
      <c r="L12" s="221" t="e">
        <f>IF(J12="nio",0,IF(K12&gt;0,K12*I12/M12,0))*VLOOKUP(B12,'2-Kosten per locatie'!$A$11:$C$15,3,FALSE)</f>
        <v>#DIV/0!</v>
      </c>
      <c r="M12" s="297">
        <f>IF(K12="nio",0,IF(K12&gt;0,VLOOKUP(G12,'3-Productie normen'!A:J,VLOOKUP(K12,'3-Productie normen'!$B$37:$C$43,2,FALSE),FALSE)))</f>
        <v>0</v>
      </c>
      <c r="N12" s="298"/>
      <c r="P12" s="299">
        <f t="shared" si="1"/>
        <v>3315</v>
      </c>
    </row>
    <row r="13" spans="1:16" ht="14.1" customHeight="1">
      <c r="A13" s="62">
        <v>13</v>
      </c>
      <c r="B13" s="257" t="s">
        <v>211</v>
      </c>
      <c r="C13" s="257" t="s">
        <v>212</v>
      </c>
      <c r="D13" s="293" t="s">
        <v>3708</v>
      </c>
      <c r="E13" s="294" t="s">
        <v>245</v>
      </c>
      <c r="F13" s="60" t="s">
        <v>246</v>
      </c>
      <c r="G13" s="257" t="s">
        <v>38</v>
      </c>
      <c r="H13" s="413" t="s">
        <v>919</v>
      </c>
      <c r="I13" s="418">
        <v>21.04</v>
      </c>
      <c r="J13" s="296">
        <f t="shared" si="0"/>
        <v>255</v>
      </c>
      <c r="K13" s="222">
        <v>255</v>
      </c>
      <c r="L13" s="221" t="e">
        <f>IF(J13="nio",0,IF(K13&gt;0,K13*I13/M13,0))*VLOOKUP(B13,'2-Kosten per locatie'!$A$11:$C$15,3,FALSE)</f>
        <v>#DIV/0!</v>
      </c>
      <c r="M13" s="297">
        <f>IF(K13="nio",0,IF(K13&gt;0,VLOOKUP(G13,'3-Productie normen'!A:J,VLOOKUP(K13,'3-Productie normen'!$B$37:$C$43,2,FALSE),FALSE)))</f>
        <v>0</v>
      </c>
      <c r="N13" s="298"/>
      <c r="P13" s="299">
        <f t="shared" si="1"/>
        <v>5365.2</v>
      </c>
    </row>
    <row r="14" spans="1:16" ht="14.1" customHeight="1">
      <c r="A14" s="62">
        <v>14</v>
      </c>
      <c r="B14" s="257" t="s">
        <v>211</v>
      </c>
      <c r="C14" s="257" t="s">
        <v>212</v>
      </c>
      <c r="D14" s="293" t="s">
        <v>3708</v>
      </c>
      <c r="E14" s="217" t="s">
        <v>247</v>
      </c>
      <c r="F14" s="72" t="s">
        <v>248</v>
      </c>
      <c r="G14" s="257" t="s">
        <v>36</v>
      </c>
      <c r="H14" s="60" t="s">
        <v>71</v>
      </c>
      <c r="I14" s="295">
        <v>1.8</v>
      </c>
      <c r="J14" s="296">
        <f t="shared" si="0"/>
        <v>255</v>
      </c>
      <c r="K14" s="222">
        <v>255</v>
      </c>
      <c r="L14" s="221" t="e">
        <f>IF(J14="nio",0,IF(K14&gt;0,K14*I14/M14,0))*VLOOKUP(B14,'2-Kosten per locatie'!$A$11:$C$15,3,FALSE)</f>
        <v>#DIV/0!</v>
      </c>
      <c r="M14" s="297">
        <f>IF(K14="nio",0,IF(K14&gt;0,VLOOKUP(G14,'3-Productie normen'!A:J,VLOOKUP(K14,'3-Productie normen'!$B$37:$C$43,2,FALSE),FALSE)))</f>
        <v>0</v>
      </c>
      <c r="N14" s="298"/>
      <c r="P14" s="299">
        <f t="shared" si="1"/>
        <v>459</v>
      </c>
    </row>
    <row r="15" spans="1:16" ht="14.1" customHeight="1">
      <c r="A15" s="62">
        <v>15</v>
      </c>
      <c r="B15" s="257" t="s">
        <v>211</v>
      </c>
      <c r="C15" s="257" t="s">
        <v>212</v>
      </c>
      <c r="D15" s="293" t="s">
        <v>3708</v>
      </c>
      <c r="E15" s="294" t="s">
        <v>249</v>
      </c>
      <c r="F15" s="257" t="s">
        <v>250</v>
      </c>
      <c r="G15" s="257" t="s">
        <v>36</v>
      </c>
      <c r="H15" s="60" t="s">
        <v>71</v>
      </c>
      <c r="I15" s="295">
        <v>1.4</v>
      </c>
      <c r="J15" s="296">
        <f t="shared" si="0"/>
        <v>255</v>
      </c>
      <c r="K15" s="222">
        <v>255</v>
      </c>
      <c r="L15" s="221" t="e">
        <f>IF(J15="nio",0,IF(K15&gt;0,K15*I15/M15,0))*VLOOKUP(B15,'2-Kosten per locatie'!$A$11:$C$15,3,FALSE)</f>
        <v>#DIV/0!</v>
      </c>
      <c r="M15" s="297">
        <f>IF(K15="nio",0,IF(K15&gt;0,VLOOKUP(G15,'3-Productie normen'!A:J,VLOOKUP(K15,'3-Productie normen'!$B$37:$C$43,2,FALSE),FALSE)))</f>
        <v>0</v>
      </c>
      <c r="N15" s="298"/>
      <c r="P15" s="299">
        <f t="shared" si="1"/>
        <v>357</v>
      </c>
    </row>
    <row r="16" spans="1:16" ht="14.1" customHeight="1">
      <c r="A16" s="62">
        <v>16</v>
      </c>
      <c r="B16" s="257" t="s">
        <v>211</v>
      </c>
      <c r="C16" s="257" t="s">
        <v>212</v>
      </c>
      <c r="D16" s="293" t="s">
        <v>3708</v>
      </c>
      <c r="E16" s="294" t="s">
        <v>251</v>
      </c>
      <c r="F16" s="257" t="s">
        <v>252</v>
      </c>
      <c r="G16" s="257" t="s">
        <v>34</v>
      </c>
      <c r="H16" s="413" t="s">
        <v>71</v>
      </c>
      <c r="I16" s="418">
        <v>6.8</v>
      </c>
      <c r="J16" s="296">
        <f t="shared" si="0"/>
        <v>255</v>
      </c>
      <c r="K16" s="222">
        <v>255</v>
      </c>
      <c r="L16" s="221" t="e">
        <f>IF(J16="nio",0,IF(K16&gt;0,K16*I16/M16,0))*VLOOKUP(B16,'2-Kosten per locatie'!$A$11:$C$15,3,FALSE)</f>
        <v>#DIV/0!</v>
      </c>
      <c r="M16" s="297">
        <f>IF(K16="nio",0,IF(K16&gt;0,VLOOKUP(G16,'3-Productie normen'!A:J,VLOOKUP(K16,'3-Productie normen'!$B$37:$C$43,2,FALSE),FALSE)))</f>
        <v>0</v>
      </c>
      <c r="N16" s="298"/>
      <c r="P16" s="299">
        <f t="shared" si="1"/>
        <v>1734</v>
      </c>
    </row>
    <row r="17" spans="1:16" ht="14.1" customHeight="1">
      <c r="A17" s="62">
        <v>17</v>
      </c>
      <c r="B17" s="257" t="s">
        <v>211</v>
      </c>
      <c r="C17" s="257" t="s">
        <v>212</v>
      </c>
      <c r="D17" s="293" t="s">
        <v>3708</v>
      </c>
      <c r="E17" s="294" t="s">
        <v>253</v>
      </c>
      <c r="F17" s="257" t="s">
        <v>254</v>
      </c>
      <c r="G17" s="60" t="s">
        <v>40</v>
      </c>
      <c r="H17" s="413" t="s">
        <v>71</v>
      </c>
      <c r="I17" s="418">
        <v>65.8</v>
      </c>
      <c r="J17" s="296">
        <f t="shared" si="0"/>
        <v>255</v>
      </c>
      <c r="K17" s="222">
        <v>255</v>
      </c>
      <c r="L17" s="221" t="e">
        <f>IF(J17="nio",0,IF(K17&gt;0,K17*I17/M17,0))*VLOOKUP(B17,'2-Kosten per locatie'!$A$11:$C$15,3,FALSE)</f>
        <v>#DIV/0!</v>
      </c>
      <c r="M17" s="297">
        <f>IF(K17="nio",0,IF(K17&gt;0,VLOOKUP(G17,'3-Productie normen'!A:J,VLOOKUP(K17,'3-Productie normen'!$B$37:$C$43,2,FALSE),FALSE)))</f>
        <v>0</v>
      </c>
      <c r="N17" s="298"/>
      <c r="P17" s="299">
        <f t="shared" si="1"/>
        <v>16779</v>
      </c>
    </row>
    <row r="18" spans="1:16" ht="14.1" customHeight="1">
      <c r="A18" s="62">
        <v>18</v>
      </c>
      <c r="B18" s="257" t="s">
        <v>211</v>
      </c>
      <c r="C18" s="257" t="s">
        <v>212</v>
      </c>
      <c r="D18" s="293" t="s">
        <v>3708</v>
      </c>
      <c r="E18" s="294" t="s">
        <v>255</v>
      </c>
      <c r="F18" s="60" t="s">
        <v>256</v>
      </c>
      <c r="G18" s="60" t="s">
        <v>38</v>
      </c>
      <c r="H18" s="60" t="s">
        <v>919</v>
      </c>
      <c r="I18" s="295">
        <v>56</v>
      </c>
      <c r="J18" s="296">
        <f t="shared" si="0"/>
        <v>255</v>
      </c>
      <c r="K18" s="222">
        <v>255</v>
      </c>
      <c r="L18" s="221" t="e">
        <f>IF(J18="nio",0,IF(K18&gt;0,K18*I18/M18,0))*VLOOKUP(B18,'2-Kosten per locatie'!$A$11:$C$15,3,FALSE)</f>
        <v>#DIV/0!</v>
      </c>
      <c r="M18" s="297">
        <f>IF(K18="nio",0,IF(K18&gt;0,VLOOKUP(G18,'3-Productie normen'!A:J,VLOOKUP(K18,'3-Productie normen'!$B$37:$C$43,2,FALSE),FALSE)))</f>
        <v>0</v>
      </c>
      <c r="N18" s="298"/>
      <c r="P18" s="299">
        <f t="shared" si="1"/>
        <v>14280</v>
      </c>
    </row>
    <row r="19" spans="1:16" ht="14.1" customHeight="1">
      <c r="A19" s="62">
        <v>19</v>
      </c>
      <c r="B19" s="257" t="s">
        <v>211</v>
      </c>
      <c r="C19" s="257" t="s">
        <v>213</v>
      </c>
      <c r="D19" s="293" t="s">
        <v>3708</v>
      </c>
      <c r="E19" s="217" t="s">
        <v>257</v>
      </c>
      <c r="F19" s="72" t="s">
        <v>258</v>
      </c>
      <c r="G19" s="257" t="s">
        <v>38</v>
      </c>
      <c r="H19" s="60" t="s">
        <v>919</v>
      </c>
      <c r="I19" s="295">
        <v>32.5</v>
      </c>
      <c r="J19" s="296">
        <f t="shared" si="0"/>
        <v>255</v>
      </c>
      <c r="K19" s="222">
        <v>255</v>
      </c>
      <c r="L19" s="221" t="e">
        <f>IF(J19="nio",0,IF(K19&gt;0,K19*I19/M19,0))*VLOOKUP(B19,'2-Kosten per locatie'!$A$11:$C$15,3,FALSE)</f>
        <v>#DIV/0!</v>
      </c>
      <c r="M19" s="297">
        <f>IF(K19="nio",0,IF(K19&gt;0,VLOOKUP(G19,'3-Productie normen'!A:J,VLOOKUP(K19,'3-Productie normen'!$B$37:$C$43,2,FALSE),FALSE)))</f>
        <v>0</v>
      </c>
      <c r="N19" s="298"/>
      <c r="P19" s="299">
        <f t="shared" si="1"/>
        <v>8287.5</v>
      </c>
    </row>
    <row r="20" spans="1:16" ht="14.1" customHeight="1">
      <c r="A20" s="62">
        <v>20</v>
      </c>
      <c r="B20" s="257" t="s">
        <v>211</v>
      </c>
      <c r="C20" s="257" t="s">
        <v>213</v>
      </c>
      <c r="D20" s="293" t="s">
        <v>3708</v>
      </c>
      <c r="E20" s="294" t="s">
        <v>259</v>
      </c>
      <c r="F20" s="257" t="s">
        <v>260</v>
      </c>
      <c r="G20" s="257" t="s">
        <v>3712</v>
      </c>
      <c r="H20" s="60" t="s">
        <v>71</v>
      </c>
      <c r="I20" s="295">
        <v>2.7</v>
      </c>
      <c r="J20" s="296">
        <f t="shared" si="0"/>
        <v>255</v>
      </c>
      <c r="K20" s="222">
        <v>255</v>
      </c>
      <c r="L20" s="221" t="e">
        <f>IF(J20="nio",0,IF(K20&gt;0,K20*I20/M20,0))*VLOOKUP(B20,'2-Kosten per locatie'!$A$11:$C$15,3,FALSE)</f>
        <v>#DIV/0!</v>
      </c>
      <c r="M20" s="297">
        <f>IF(K20="nio",0,IF(K20&gt;0,VLOOKUP(G20,'3-Productie normen'!A:J,VLOOKUP(K20,'3-Productie normen'!$B$37:$C$43,2,FALSE),FALSE)))</f>
        <v>0</v>
      </c>
      <c r="N20" s="298"/>
      <c r="P20" s="299">
        <f t="shared" si="1"/>
        <v>688.5</v>
      </c>
    </row>
    <row r="21" spans="1:16" ht="14.1" customHeight="1">
      <c r="A21" s="62">
        <v>21</v>
      </c>
      <c r="B21" s="257" t="s">
        <v>211</v>
      </c>
      <c r="C21" s="257" t="s">
        <v>213</v>
      </c>
      <c r="D21" s="293" t="s">
        <v>3708</v>
      </c>
      <c r="E21" s="294" t="s">
        <v>261</v>
      </c>
      <c r="F21" s="257" t="s">
        <v>262</v>
      </c>
      <c r="G21" s="257" t="s">
        <v>3712</v>
      </c>
      <c r="H21" s="60" t="s">
        <v>71</v>
      </c>
      <c r="I21" s="295">
        <v>2.7</v>
      </c>
      <c r="J21" s="296">
        <f t="shared" si="0"/>
        <v>255</v>
      </c>
      <c r="K21" s="222">
        <v>255</v>
      </c>
      <c r="L21" s="221" t="e">
        <f>IF(J21="nio",0,IF(K21&gt;0,K21*I21/M21,0))*VLOOKUP(B21,'2-Kosten per locatie'!$A$11:$C$15,3,FALSE)</f>
        <v>#DIV/0!</v>
      </c>
      <c r="M21" s="297">
        <f>IF(K21="nio",0,IF(K21&gt;0,VLOOKUP(G21,'3-Productie normen'!A:J,VLOOKUP(K21,'3-Productie normen'!$B$37:$C$43,2,FALSE),FALSE)))</f>
        <v>0</v>
      </c>
      <c r="N21" s="298"/>
      <c r="P21" s="299">
        <f t="shared" si="1"/>
        <v>688.5</v>
      </c>
    </row>
    <row r="22" spans="1:16" ht="14.1" customHeight="1">
      <c r="A22" s="62">
        <v>22</v>
      </c>
      <c r="B22" s="257" t="s">
        <v>211</v>
      </c>
      <c r="C22" s="257" t="s">
        <v>213</v>
      </c>
      <c r="D22" s="293" t="s">
        <v>3708</v>
      </c>
      <c r="E22" s="294" t="s">
        <v>263</v>
      </c>
      <c r="F22" s="257" t="s">
        <v>264</v>
      </c>
      <c r="G22" s="257" t="s">
        <v>3712</v>
      </c>
      <c r="H22" s="60" t="s">
        <v>71</v>
      </c>
      <c r="I22" s="295">
        <v>2.7</v>
      </c>
      <c r="J22" s="296">
        <f t="shared" si="0"/>
        <v>255</v>
      </c>
      <c r="K22" s="222">
        <v>255</v>
      </c>
      <c r="L22" s="221" t="e">
        <f>IF(J22="nio",0,IF(K22&gt;0,K22*I22/M22,0))*VLOOKUP(B22,'2-Kosten per locatie'!$A$11:$C$15,3,FALSE)</f>
        <v>#DIV/0!</v>
      </c>
      <c r="M22" s="297">
        <f>IF(K22="nio",0,IF(K22&gt;0,VLOOKUP(G22,'3-Productie normen'!A:J,VLOOKUP(K22,'3-Productie normen'!$B$37:$C$43,2,FALSE),FALSE)))</f>
        <v>0</v>
      </c>
      <c r="N22" s="298"/>
      <c r="P22" s="299">
        <f t="shared" si="1"/>
        <v>688.5</v>
      </c>
    </row>
    <row r="23" spans="1:16" ht="14.1" customHeight="1">
      <c r="A23" s="62">
        <v>23</v>
      </c>
      <c r="B23" s="257" t="s">
        <v>211</v>
      </c>
      <c r="C23" s="257" t="s">
        <v>213</v>
      </c>
      <c r="D23" s="293" t="s">
        <v>3708</v>
      </c>
      <c r="E23" s="294" t="s">
        <v>265</v>
      </c>
      <c r="F23" s="60" t="s">
        <v>266</v>
      </c>
      <c r="G23" s="257" t="s">
        <v>3712</v>
      </c>
      <c r="H23" s="60" t="s">
        <v>71</v>
      </c>
      <c r="I23" s="295">
        <v>2.7</v>
      </c>
      <c r="J23" s="296">
        <f t="shared" si="0"/>
        <v>255</v>
      </c>
      <c r="K23" s="222">
        <v>255</v>
      </c>
      <c r="L23" s="221" t="e">
        <f>IF(J23="nio",0,IF(K23&gt;0,K23*I23/M23,0))*VLOOKUP(B23,'2-Kosten per locatie'!$A$11:$C$15,3,FALSE)</f>
        <v>#DIV/0!</v>
      </c>
      <c r="M23" s="297">
        <f>IF(K23="nio",0,IF(K23&gt;0,VLOOKUP(G23,'3-Productie normen'!A:J,VLOOKUP(K23,'3-Productie normen'!$B$37:$C$43,2,FALSE),FALSE)))</f>
        <v>0</v>
      </c>
      <c r="N23" s="298"/>
      <c r="P23" s="299">
        <f t="shared" si="1"/>
        <v>688.5</v>
      </c>
    </row>
    <row r="24" spans="1:16" ht="14.1" customHeight="1">
      <c r="A24" s="62">
        <v>24</v>
      </c>
      <c r="B24" s="257" t="s">
        <v>211</v>
      </c>
      <c r="C24" s="257" t="s">
        <v>212</v>
      </c>
      <c r="D24" s="293" t="s">
        <v>3708</v>
      </c>
      <c r="E24" s="217" t="s">
        <v>267</v>
      </c>
      <c r="F24" s="72" t="s">
        <v>268</v>
      </c>
      <c r="G24" s="257" t="s">
        <v>34</v>
      </c>
      <c r="H24" s="60" t="s">
        <v>209</v>
      </c>
      <c r="I24" s="295">
        <v>24</v>
      </c>
      <c r="J24" s="296">
        <f t="shared" si="0"/>
        <v>255</v>
      </c>
      <c r="K24" s="222">
        <v>255</v>
      </c>
      <c r="L24" s="221" t="e">
        <f>IF(J24="nio",0,IF(K24&gt;0,K24*I24/M24,0))*VLOOKUP(B24,'2-Kosten per locatie'!$A$11:$C$15,3,FALSE)</f>
        <v>#DIV/0!</v>
      </c>
      <c r="M24" s="297">
        <f>IF(K24="nio",0,IF(K24&gt;0,VLOOKUP(G24,'3-Productie normen'!A:J,VLOOKUP(K24,'3-Productie normen'!$B$37:$C$43,2,FALSE),FALSE)))</f>
        <v>0</v>
      </c>
      <c r="N24" s="298"/>
      <c r="P24" s="299">
        <f t="shared" si="1"/>
        <v>6120</v>
      </c>
    </row>
    <row r="25" spans="1:16" ht="14.1" customHeight="1">
      <c r="A25" s="62">
        <v>25</v>
      </c>
      <c r="B25" s="257" t="s">
        <v>211</v>
      </c>
      <c r="C25" s="257" t="s">
        <v>213</v>
      </c>
      <c r="D25" s="293" t="s">
        <v>3708</v>
      </c>
      <c r="E25" s="294" t="s">
        <v>269</v>
      </c>
      <c r="F25" s="257" t="s">
        <v>270</v>
      </c>
      <c r="G25" s="257" t="s">
        <v>34</v>
      </c>
      <c r="H25" s="60" t="s">
        <v>919</v>
      </c>
      <c r="I25" s="295">
        <v>19.2</v>
      </c>
      <c r="J25" s="296">
        <f t="shared" si="0"/>
        <v>255</v>
      </c>
      <c r="K25" s="222">
        <v>255</v>
      </c>
      <c r="L25" s="221" t="e">
        <f>IF(J25="nio",0,IF(K25&gt;0,K25*I25/M25,0))*VLOOKUP(B25,'2-Kosten per locatie'!$A$11:$C$15,3,FALSE)</f>
        <v>#DIV/0!</v>
      </c>
      <c r="M25" s="297">
        <f>IF(K25="nio",0,IF(K25&gt;0,VLOOKUP(G25,'3-Productie normen'!A:J,VLOOKUP(K25,'3-Productie normen'!$B$37:$C$43,2,FALSE),FALSE)))</f>
        <v>0</v>
      </c>
      <c r="N25" s="298"/>
      <c r="P25" s="299">
        <f t="shared" si="1"/>
        <v>4896</v>
      </c>
    </row>
    <row r="26" spans="1:16" ht="14.1" customHeight="1">
      <c r="A26" s="62">
        <v>26</v>
      </c>
      <c r="B26" s="257" t="s">
        <v>211</v>
      </c>
      <c r="C26" s="257" t="s">
        <v>212</v>
      </c>
      <c r="D26" s="293" t="s">
        <v>3708</v>
      </c>
      <c r="E26" s="294" t="s">
        <v>271</v>
      </c>
      <c r="F26" s="257" t="s">
        <v>272</v>
      </c>
      <c r="G26" s="257" t="s">
        <v>36</v>
      </c>
      <c r="H26" s="60" t="s">
        <v>71</v>
      </c>
      <c r="I26" s="295">
        <v>4.2</v>
      </c>
      <c r="J26" s="296">
        <f t="shared" si="0"/>
        <v>255</v>
      </c>
      <c r="K26" s="222">
        <v>255</v>
      </c>
      <c r="L26" s="221" t="e">
        <f>IF(J26="nio",0,IF(K26&gt;0,K26*I26/M26,0))*VLOOKUP(B26,'2-Kosten per locatie'!$A$11:$C$15,3,FALSE)</f>
        <v>#DIV/0!</v>
      </c>
      <c r="M26" s="297">
        <f>IF(K26="nio",0,IF(K26&gt;0,VLOOKUP(G26,'3-Productie normen'!A:J,VLOOKUP(K26,'3-Productie normen'!$B$37:$C$43,2,FALSE),FALSE)))</f>
        <v>0</v>
      </c>
      <c r="N26" s="298"/>
      <c r="P26" s="299">
        <f t="shared" si="1"/>
        <v>1071</v>
      </c>
    </row>
    <row r="27" spans="1:16" ht="14.1" customHeight="1">
      <c r="A27" s="62">
        <v>27</v>
      </c>
      <c r="B27" s="257" t="s">
        <v>211</v>
      </c>
      <c r="C27" s="257" t="s">
        <v>212</v>
      </c>
      <c r="D27" s="293" t="s">
        <v>3708</v>
      </c>
      <c r="E27" s="294" t="s">
        <v>273</v>
      </c>
      <c r="F27" s="257" t="s">
        <v>274</v>
      </c>
      <c r="G27" s="257" t="s">
        <v>36</v>
      </c>
      <c r="H27" s="60" t="s">
        <v>71</v>
      </c>
      <c r="I27" s="295">
        <v>1.2</v>
      </c>
      <c r="J27" s="296">
        <f t="shared" si="0"/>
        <v>255</v>
      </c>
      <c r="K27" s="222">
        <v>255</v>
      </c>
      <c r="L27" s="221" t="e">
        <f>IF(J27="nio",0,IF(K27&gt;0,K27*I27/M27,0))*VLOOKUP(B27,'2-Kosten per locatie'!$A$11:$C$15,3,FALSE)</f>
        <v>#DIV/0!</v>
      </c>
      <c r="M27" s="297">
        <f>IF(K27="nio",0,IF(K27&gt;0,VLOOKUP(G27,'3-Productie normen'!A:J,VLOOKUP(K27,'3-Productie normen'!$B$37:$C$43,2,FALSE),FALSE)))</f>
        <v>0</v>
      </c>
      <c r="N27" s="298"/>
      <c r="P27" s="299">
        <f t="shared" si="1"/>
        <v>306</v>
      </c>
    </row>
    <row r="28" spans="1:16" ht="14.1" customHeight="1">
      <c r="A28" s="62">
        <v>28</v>
      </c>
      <c r="B28" s="257" t="s">
        <v>211</v>
      </c>
      <c r="C28" s="257" t="s">
        <v>212</v>
      </c>
      <c r="D28" s="293" t="s">
        <v>3708</v>
      </c>
      <c r="E28" s="294" t="s">
        <v>275</v>
      </c>
      <c r="F28" s="60" t="s">
        <v>276</v>
      </c>
      <c r="G28" s="257" t="s">
        <v>36</v>
      </c>
      <c r="H28" s="60" t="s">
        <v>71</v>
      </c>
      <c r="I28" s="295">
        <v>1.2</v>
      </c>
      <c r="J28" s="296">
        <f t="shared" si="0"/>
        <v>255</v>
      </c>
      <c r="K28" s="222">
        <v>255</v>
      </c>
      <c r="L28" s="221" t="e">
        <f>IF(J28="nio",0,IF(K28&gt;0,K28*I28/M28,0))*VLOOKUP(B28,'2-Kosten per locatie'!$A$11:$C$15,3,FALSE)</f>
        <v>#DIV/0!</v>
      </c>
      <c r="M28" s="297">
        <f>IF(K28="nio",0,IF(K28&gt;0,VLOOKUP(G28,'3-Productie normen'!A:J,VLOOKUP(K28,'3-Productie normen'!$B$37:$C$43,2,FALSE),FALSE)))</f>
        <v>0</v>
      </c>
      <c r="N28" s="298"/>
      <c r="P28" s="299">
        <f t="shared" si="1"/>
        <v>306</v>
      </c>
    </row>
    <row r="29" spans="1:16" ht="14.1" customHeight="1">
      <c r="A29" s="62">
        <v>29</v>
      </c>
      <c r="B29" s="257" t="s">
        <v>211</v>
      </c>
      <c r="C29" s="257" t="s">
        <v>213</v>
      </c>
      <c r="D29" s="293" t="s">
        <v>3708</v>
      </c>
      <c r="E29" s="217" t="s">
        <v>277</v>
      </c>
      <c r="F29" s="72" t="s">
        <v>278</v>
      </c>
      <c r="G29" s="72" t="s">
        <v>46</v>
      </c>
      <c r="H29" s="60" t="s">
        <v>919</v>
      </c>
      <c r="I29" s="295">
        <v>12.7</v>
      </c>
      <c r="J29" s="296">
        <f t="shared" si="0"/>
        <v>255</v>
      </c>
      <c r="K29" s="222">
        <v>255</v>
      </c>
      <c r="L29" s="221" t="e">
        <f>IF(J29="nio",0,IF(K29&gt;0,K29*I29/M29,0))*VLOOKUP(B29,'2-Kosten per locatie'!$A$11:$C$15,3,FALSE)</f>
        <v>#DIV/0!</v>
      </c>
      <c r="M29" s="297">
        <f>IF(K29="nio",0,IF(K29&gt;0,VLOOKUP(G29,'3-Productie normen'!A:J,VLOOKUP(K29,'3-Productie normen'!$B$37:$C$43,2,FALSE),FALSE)))</f>
        <v>0</v>
      </c>
      <c r="N29" s="298"/>
      <c r="P29" s="299">
        <f t="shared" si="1"/>
        <v>3238.5</v>
      </c>
    </row>
    <row r="30" spans="1:16" ht="14.1" customHeight="1">
      <c r="A30" s="62">
        <v>30</v>
      </c>
      <c r="B30" s="257" t="s">
        <v>211</v>
      </c>
      <c r="C30" s="257" t="s">
        <v>212</v>
      </c>
      <c r="D30" s="293" t="s">
        <v>3708</v>
      </c>
      <c r="E30" s="294" t="s">
        <v>279</v>
      </c>
      <c r="F30" s="60" t="s">
        <v>280</v>
      </c>
      <c r="G30" s="257" t="s">
        <v>36</v>
      </c>
      <c r="H30" s="300" t="s">
        <v>71</v>
      </c>
      <c r="I30" s="301">
        <v>4</v>
      </c>
      <c r="J30" s="296">
        <f t="shared" si="0"/>
        <v>255</v>
      </c>
      <c r="K30" s="222">
        <v>255</v>
      </c>
      <c r="L30" s="221" t="e">
        <f>IF(J30="nio",0,IF(K30&gt;0,K30*I30/M30,0))*VLOOKUP(B30,'2-Kosten per locatie'!$A$11:$C$15,3,FALSE)</f>
        <v>#DIV/0!</v>
      </c>
      <c r="M30" s="297">
        <f>IF(K30="nio",0,IF(K30&gt;0,VLOOKUP(G30,'3-Productie normen'!A:J,VLOOKUP(K30,'3-Productie normen'!$B$37:$C$43,2,FALSE),FALSE)))</f>
        <v>0</v>
      </c>
      <c r="N30" s="298"/>
      <c r="P30" s="299">
        <f t="shared" si="1"/>
        <v>1020</v>
      </c>
    </row>
    <row r="31" spans="1:16" ht="14.1" customHeight="1">
      <c r="A31" s="62">
        <v>31</v>
      </c>
      <c r="B31" s="257" t="s">
        <v>211</v>
      </c>
      <c r="C31" s="257" t="s">
        <v>212</v>
      </c>
      <c r="D31" s="293" t="s">
        <v>3708</v>
      </c>
      <c r="E31" s="217" t="s">
        <v>281</v>
      </c>
      <c r="F31" s="72" t="s">
        <v>282</v>
      </c>
      <c r="G31" s="72" t="s">
        <v>38</v>
      </c>
      <c r="H31" s="60" t="s">
        <v>919</v>
      </c>
      <c r="I31" s="301">
        <v>8.8000000000000007</v>
      </c>
      <c r="J31" s="296">
        <f t="shared" si="0"/>
        <v>255</v>
      </c>
      <c r="K31" s="222">
        <v>255</v>
      </c>
      <c r="L31" s="221" t="e">
        <f>IF(J31="nio",0,IF(K31&gt;0,K31*I31/M31,0))*VLOOKUP(B31,'2-Kosten per locatie'!$A$11:$C$15,3,FALSE)</f>
        <v>#DIV/0!</v>
      </c>
      <c r="M31" s="297">
        <f>IF(K31="nio",0,IF(K31&gt;0,VLOOKUP(G31,'3-Productie normen'!A:J,VLOOKUP(K31,'3-Productie normen'!$B$37:$C$43,2,FALSE),FALSE)))</f>
        <v>0</v>
      </c>
      <c r="N31" s="298"/>
      <c r="P31" s="299">
        <f t="shared" si="1"/>
        <v>2244</v>
      </c>
    </row>
    <row r="32" spans="1:16" ht="14.1" customHeight="1">
      <c r="A32" s="62">
        <v>32</v>
      </c>
      <c r="B32" s="257" t="s">
        <v>211</v>
      </c>
      <c r="C32" s="257" t="s">
        <v>213</v>
      </c>
      <c r="D32" s="293" t="s">
        <v>3708</v>
      </c>
      <c r="E32" s="294" t="s">
        <v>283</v>
      </c>
      <c r="F32" s="60" t="s">
        <v>284</v>
      </c>
      <c r="G32" s="60" t="s">
        <v>48</v>
      </c>
      <c r="H32" s="60" t="s">
        <v>919</v>
      </c>
      <c r="I32" s="301">
        <v>10.4</v>
      </c>
      <c r="J32" s="296">
        <f t="shared" si="0"/>
        <v>255</v>
      </c>
      <c r="K32" s="222">
        <v>255</v>
      </c>
      <c r="L32" s="221" t="e">
        <f>IF(J32="nio",0,IF(K32&gt;0,K32*I32/M32,0))*VLOOKUP(B32,'2-Kosten per locatie'!$A$11:$C$15,3,FALSE)</f>
        <v>#DIV/0!</v>
      </c>
      <c r="M32" s="297">
        <f>IF(K32="nio",0,IF(K32&gt;0,VLOOKUP(G32,'3-Productie normen'!A:J,VLOOKUP(K32,'3-Productie normen'!$B$37:$C$43,2,FALSE),FALSE)))</f>
        <v>0</v>
      </c>
      <c r="N32" s="298"/>
      <c r="P32" s="299">
        <f t="shared" si="1"/>
        <v>2652</v>
      </c>
    </row>
    <row r="33" spans="1:16" ht="14.1" customHeight="1">
      <c r="A33" s="62">
        <v>33</v>
      </c>
      <c r="B33" s="257" t="s">
        <v>211</v>
      </c>
      <c r="C33" s="257" t="s">
        <v>213</v>
      </c>
      <c r="D33" s="293" t="s">
        <v>3708</v>
      </c>
      <c r="E33" s="294" t="s">
        <v>285</v>
      </c>
      <c r="F33" s="60" t="s">
        <v>286</v>
      </c>
      <c r="G33" s="257" t="s">
        <v>38</v>
      </c>
      <c r="H33" s="60" t="s">
        <v>919</v>
      </c>
      <c r="I33" s="301">
        <v>30.4</v>
      </c>
      <c r="J33" s="296">
        <f t="shared" si="0"/>
        <v>255</v>
      </c>
      <c r="K33" s="222">
        <v>255</v>
      </c>
      <c r="L33" s="221" t="e">
        <f>IF(J33="nio",0,IF(K33&gt;0,K33*I33/M33,0))*VLOOKUP(B33,'2-Kosten per locatie'!$A$11:$C$15,3,FALSE)</f>
        <v>#DIV/0!</v>
      </c>
      <c r="M33" s="297">
        <f>IF(K33="nio",0,IF(K33&gt;0,VLOOKUP(G33,'3-Productie normen'!A:J,VLOOKUP(K33,'3-Productie normen'!$B$37:$C$43,2,FALSE),FALSE)))</f>
        <v>0</v>
      </c>
      <c r="N33" s="298"/>
      <c r="P33" s="299">
        <f t="shared" si="1"/>
        <v>7752</v>
      </c>
    </row>
    <row r="34" spans="1:16" ht="14.1" customHeight="1">
      <c r="A34" s="62">
        <v>34</v>
      </c>
      <c r="B34" s="257" t="s">
        <v>211</v>
      </c>
      <c r="C34" s="257" t="s">
        <v>213</v>
      </c>
      <c r="D34" s="293" t="s">
        <v>3708</v>
      </c>
      <c r="E34" s="294" t="s">
        <v>287</v>
      </c>
      <c r="F34" s="60" t="s">
        <v>288</v>
      </c>
      <c r="G34" s="257" t="s">
        <v>3712</v>
      </c>
      <c r="H34" s="60" t="s">
        <v>71</v>
      </c>
      <c r="I34" s="301">
        <v>2.7</v>
      </c>
      <c r="J34" s="296">
        <f t="shared" si="0"/>
        <v>255</v>
      </c>
      <c r="K34" s="222">
        <v>255</v>
      </c>
      <c r="L34" s="221" t="e">
        <f>IF(J34="nio",0,IF(K34&gt;0,K34*I34/M34,0))*VLOOKUP(B34,'2-Kosten per locatie'!$A$11:$C$15,3,FALSE)</f>
        <v>#DIV/0!</v>
      </c>
      <c r="M34" s="297">
        <f>IF(K34="nio",0,IF(K34&gt;0,VLOOKUP(G34,'3-Productie normen'!A:J,VLOOKUP(K34,'3-Productie normen'!$B$37:$C$43,2,FALSE),FALSE)))</f>
        <v>0</v>
      </c>
      <c r="N34" s="298"/>
      <c r="P34" s="299">
        <f t="shared" si="1"/>
        <v>688.5</v>
      </c>
    </row>
    <row r="35" spans="1:16" ht="14.1" customHeight="1">
      <c r="A35" s="62">
        <v>35</v>
      </c>
      <c r="B35" s="257" t="s">
        <v>211</v>
      </c>
      <c r="C35" s="257" t="s">
        <v>213</v>
      </c>
      <c r="D35" s="293" t="s">
        <v>3708</v>
      </c>
      <c r="E35" s="294" t="s">
        <v>289</v>
      </c>
      <c r="F35" s="60" t="s">
        <v>290</v>
      </c>
      <c r="G35" s="257" t="s">
        <v>3712</v>
      </c>
      <c r="H35" s="60" t="s">
        <v>71</v>
      </c>
      <c r="I35" s="301">
        <v>2.7</v>
      </c>
      <c r="J35" s="296">
        <f t="shared" si="0"/>
        <v>255</v>
      </c>
      <c r="K35" s="222">
        <v>255</v>
      </c>
      <c r="L35" s="221" t="e">
        <f>IF(J35="nio",0,IF(K35&gt;0,K35*I35/M35,0))*VLOOKUP(B35,'2-Kosten per locatie'!$A$11:$C$15,3,FALSE)</f>
        <v>#DIV/0!</v>
      </c>
      <c r="M35" s="297">
        <f>IF(K35="nio",0,IF(K35&gt;0,VLOOKUP(G35,'3-Productie normen'!A:J,VLOOKUP(K35,'3-Productie normen'!$B$37:$C$43,2,FALSE),FALSE)))</f>
        <v>0</v>
      </c>
      <c r="N35" s="298"/>
      <c r="P35" s="299">
        <f t="shared" si="1"/>
        <v>688.5</v>
      </c>
    </row>
    <row r="36" spans="1:16" ht="14.1" customHeight="1">
      <c r="A36" s="62">
        <v>36</v>
      </c>
      <c r="B36" s="257" t="s">
        <v>211</v>
      </c>
      <c r="C36" s="257" t="s">
        <v>213</v>
      </c>
      <c r="D36" s="293" t="s">
        <v>3708</v>
      </c>
      <c r="E36" s="294" t="s">
        <v>291</v>
      </c>
      <c r="F36" s="60" t="s">
        <v>292</v>
      </c>
      <c r="G36" s="257" t="s">
        <v>3712</v>
      </c>
      <c r="H36" s="60" t="s">
        <v>71</v>
      </c>
      <c r="I36" s="301">
        <v>2.7</v>
      </c>
      <c r="J36" s="296">
        <f t="shared" si="0"/>
        <v>255</v>
      </c>
      <c r="K36" s="222">
        <v>255</v>
      </c>
      <c r="L36" s="221" t="e">
        <f>IF(J36="nio",0,IF(K36&gt;0,K36*I36/M36,0))*VLOOKUP(B36,'2-Kosten per locatie'!$A$11:$C$15,3,FALSE)</f>
        <v>#DIV/0!</v>
      </c>
      <c r="M36" s="297">
        <f>IF(K36="nio",0,IF(K36&gt;0,VLOOKUP(G36,'3-Productie normen'!A:J,VLOOKUP(K36,'3-Productie normen'!$B$37:$C$43,2,FALSE),FALSE)))</f>
        <v>0</v>
      </c>
      <c r="N36" s="298"/>
      <c r="P36" s="299">
        <f t="shared" si="1"/>
        <v>688.5</v>
      </c>
    </row>
    <row r="37" spans="1:16" ht="14.1" customHeight="1">
      <c r="A37" s="62">
        <v>37</v>
      </c>
      <c r="B37" s="257" t="s">
        <v>211</v>
      </c>
      <c r="C37" s="257" t="s">
        <v>213</v>
      </c>
      <c r="D37" s="293" t="s">
        <v>3708</v>
      </c>
      <c r="E37" s="294" t="s">
        <v>293</v>
      </c>
      <c r="F37" s="60" t="s">
        <v>294</v>
      </c>
      <c r="G37" s="257" t="s">
        <v>3712</v>
      </c>
      <c r="H37" s="60" t="s">
        <v>71</v>
      </c>
      <c r="I37" s="301">
        <v>2.7</v>
      </c>
      <c r="J37" s="296">
        <f t="shared" si="0"/>
        <v>255</v>
      </c>
      <c r="K37" s="222">
        <v>255</v>
      </c>
      <c r="L37" s="221" t="e">
        <f>IF(J37="nio",0,IF(K37&gt;0,K37*I37/M37,0))*VLOOKUP(B37,'2-Kosten per locatie'!$A$11:$C$15,3,FALSE)</f>
        <v>#DIV/0!</v>
      </c>
      <c r="M37" s="297">
        <f>IF(K37="nio",0,IF(K37&gt;0,VLOOKUP(G37,'3-Productie normen'!A:J,VLOOKUP(K37,'3-Productie normen'!$B$37:$C$43,2,FALSE),FALSE)))</f>
        <v>0</v>
      </c>
      <c r="N37" s="298"/>
      <c r="P37" s="299">
        <f t="shared" si="1"/>
        <v>688.5</v>
      </c>
    </row>
    <row r="38" spans="1:16" ht="14.1" customHeight="1">
      <c r="A38" s="62">
        <v>38</v>
      </c>
      <c r="B38" s="257" t="s">
        <v>211</v>
      </c>
      <c r="C38" s="257" t="s">
        <v>213</v>
      </c>
      <c r="D38" s="293" t="s">
        <v>3708</v>
      </c>
      <c r="E38" s="294" t="s">
        <v>295</v>
      </c>
      <c r="F38" s="60" t="s">
        <v>296</v>
      </c>
      <c r="G38" s="257" t="s">
        <v>3712</v>
      </c>
      <c r="H38" s="60" t="s">
        <v>71</v>
      </c>
      <c r="I38" s="301">
        <v>2.7</v>
      </c>
      <c r="J38" s="296">
        <f t="shared" si="0"/>
        <v>255</v>
      </c>
      <c r="K38" s="222">
        <v>255</v>
      </c>
      <c r="L38" s="221" t="e">
        <f>IF(J38="nio",0,IF(K38&gt;0,K38*I38/M38,0))*VLOOKUP(B38,'2-Kosten per locatie'!$A$11:$C$15,3,FALSE)</f>
        <v>#DIV/0!</v>
      </c>
      <c r="M38" s="297">
        <f>IF(K38="nio",0,IF(K38&gt;0,VLOOKUP(G38,'3-Productie normen'!A:J,VLOOKUP(K38,'3-Productie normen'!$B$37:$C$43,2,FALSE),FALSE)))</f>
        <v>0</v>
      </c>
      <c r="N38" s="298"/>
      <c r="P38" s="299">
        <f t="shared" si="1"/>
        <v>688.5</v>
      </c>
    </row>
    <row r="39" spans="1:16" ht="14.1" customHeight="1">
      <c r="A39" s="62">
        <v>39</v>
      </c>
      <c r="B39" s="257" t="s">
        <v>211</v>
      </c>
      <c r="C39" s="257" t="s">
        <v>213</v>
      </c>
      <c r="D39" s="293" t="s">
        <v>3708</v>
      </c>
      <c r="E39" s="294" t="s">
        <v>297</v>
      </c>
      <c r="F39" s="60" t="s">
        <v>298</v>
      </c>
      <c r="G39" s="257" t="s">
        <v>3712</v>
      </c>
      <c r="H39" s="60" t="s">
        <v>71</v>
      </c>
      <c r="I39" s="301">
        <v>2.7</v>
      </c>
      <c r="J39" s="296">
        <f t="shared" si="0"/>
        <v>255</v>
      </c>
      <c r="K39" s="222">
        <v>255</v>
      </c>
      <c r="L39" s="221" t="e">
        <f>IF(J39="nio",0,IF(K39&gt;0,K39*I39/M39,0))*VLOOKUP(B39,'2-Kosten per locatie'!$A$11:$C$15,3,FALSE)</f>
        <v>#DIV/0!</v>
      </c>
      <c r="M39" s="297">
        <f>IF(K39="nio",0,IF(K39&gt;0,VLOOKUP(G39,'3-Productie normen'!A:J,VLOOKUP(K39,'3-Productie normen'!$B$37:$C$43,2,FALSE),FALSE)))</f>
        <v>0</v>
      </c>
      <c r="N39" s="298"/>
      <c r="P39" s="299">
        <f t="shared" si="1"/>
        <v>688.5</v>
      </c>
    </row>
    <row r="40" spans="1:16" ht="14.1" customHeight="1">
      <c r="A40" s="62">
        <v>40</v>
      </c>
      <c r="B40" s="257" t="s">
        <v>211</v>
      </c>
      <c r="C40" s="257" t="s">
        <v>213</v>
      </c>
      <c r="D40" s="293" t="s">
        <v>3708</v>
      </c>
      <c r="E40" s="294" t="s">
        <v>299</v>
      </c>
      <c r="F40" s="60" t="s">
        <v>300</v>
      </c>
      <c r="G40" s="60" t="s">
        <v>38</v>
      </c>
      <c r="H40" s="60" t="s">
        <v>71</v>
      </c>
      <c r="I40" s="301">
        <v>5.0999999999999996</v>
      </c>
      <c r="J40" s="296">
        <f t="shared" si="0"/>
        <v>255</v>
      </c>
      <c r="K40" s="222">
        <v>255</v>
      </c>
      <c r="L40" s="221" t="e">
        <f>IF(J40="nio",0,IF(K40&gt;0,K40*I40/M40,0))*VLOOKUP(B40,'2-Kosten per locatie'!$A$11:$C$15,3,FALSE)</f>
        <v>#DIV/0!</v>
      </c>
      <c r="M40" s="297">
        <f>IF(K40="nio",0,IF(K40&gt;0,VLOOKUP(G40,'3-Productie normen'!A:J,VLOOKUP(K40,'3-Productie normen'!$B$37:$C$43,2,FALSE),FALSE)))</f>
        <v>0</v>
      </c>
      <c r="N40" s="298"/>
      <c r="P40" s="299">
        <f t="shared" si="1"/>
        <v>1300.5</v>
      </c>
    </row>
    <row r="41" spans="1:16" ht="14.1" customHeight="1">
      <c r="A41" s="62">
        <v>41</v>
      </c>
      <c r="B41" s="257" t="s">
        <v>211</v>
      </c>
      <c r="C41" s="257" t="s">
        <v>213</v>
      </c>
      <c r="D41" s="293" t="s">
        <v>3708</v>
      </c>
      <c r="E41" s="294" t="s">
        <v>301</v>
      </c>
      <c r="F41" s="60" t="s">
        <v>302</v>
      </c>
      <c r="G41" s="72" t="s">
        <v>38</v>
      </c>
      <c r="H41" s="60" t="s">
        <v>919</v>
      </c>
      <c r="I41" s="301">
        <v>10.35</v>
      </c>
      <c r="J41" s="296">
        <f t="shared" si="0"/>
        <v>255</v>
      </c>
      <c r="K41" s="222">
        <v>255</v>
      </c>
      <c r="L41" s="221" t="e">
        <f>IF(J41="nio",0,IF(K41&gt;0,K41*I41/M41,0))*VLOOKUP(B41,'2-Kosten per locatie'!$A$11:$C$15,3,FALSE)</f>
        <v>#DIV/0!</v>
      </c>
      <c r="M41" s="297">
        <f>IF(K41="nio",0,IF(K41&gt;0,VLOOKUP(G41,'3-Productie normen'!A:J,VLOOKUP(K41,'3-Productie normen'!$B$37:$C$43,2,FALSE),FALSE)))</f>
        <v>0</v>
      </c>
      <c r="N41" s="298"/>
      <c r="P41" s="299">
        <f t="shared" si="1"/>
        <v>2639.25</v>
      </c>
    </row>
    <row r="42" spans="1:16" ht="14.1" customHeight="1">
      <c r="A42" s="62">
        <v>42</v>
      </c>
      <c r="B42" s="257" t="s">
        <v>211</v>
      </c>
      <c r="C42" s="257" t="s">
        <v>213</v>
      </c>
      <c r="D42" s="293" t="s">
        <v>3708</v>
      </c>
      <c r="E42" s="294" t="s">
        <v>303</v>
      </c>
      <c r="F42" s="60" t="s">
        <v>304</v>
      </c>
      <c r="G42" s="72" t="s">
        <v>38</v>
      </c>
      <c r="H42" s="60" t="s">
        <v>919</v>
      </c>
      <c r="I42" s="301">
        <v>11.6</v>
      </c>
      <c r="J42" s="296">
        <f t="shared" si="0"/>
        <v>255</v>
      </c>
      <c r="K42" s="222">
        <v>255</v>
      </c>
      <c r="L42" s="221" t="e">
        <f>IF(J42="nio",0,IF(K42&gt;0,K42*I42/M42,0))*VLOOKUP(B42,'2-Kosten per locatie'!$A$11:$C$15,3,FALSE)</f>
        <v>#DIV/0!</v>
      </c>
      <c r="M42" s="297">
        <f>IF(K42="nio",0,IF(K42&gt;0,VLOOKUP(G42,'3-Productie normen'!A:J,VLOOKUP(K42,'3-Productie normen'!$B$37:$C$43,2,FALSE),FALSE)))</f>
        <v>0</v>
      </c>
      <c r="N42" s="298"/>
      <c r="P42" s="299">
        <f t="shared" si="1"/>
        <v>2958</v>
      </c>
    </row>
    <row r="43" spans="1:16" ht="14.1" customHeight="1">
      <c r="A43" s="62">
        <v>43</v>
      </c>
      <c r="B43" s="257" t="s">
        <v>211</v>
      </c>
      <c r="C43" s="257" t="s">
        <v>213</v>
      </c>
      <c r="D43" s="293" t="s">
        <v>3708</v>
      </c>
      <c r="E43" s="294" t="s">
        <v>305</v>
      </c>
      <c r="F43" s="60" t="s">
        <v>306</v>
      </c>
      <c r="G43" s="60" t="s">
        <v>47</v>
      </c>
      <c r="H43" s="60" t="s">
        <v>71</v>
      </c>
      <c r="I43" s="301">
        <v>15.7</v>
      </c>
      <c r="J43" s="296">
        <f t="shared" si="0"/>
        <v>255</v>
      </c>
      <c r="K43" s="222">
        <v>255</v>
      </c>
      <c r="L43" s="221" t="e">
        <f>IF(J43="nio",0,IF(K43&gt;0,K43*I43/M43,0))*VLOOKUP(B43,'2-Kosten per locatie'!$A$11:$C$15,3,FALSE)</f>
        <v>#DIV/0!</v>
      </c>
      <c r="M43" s="297">
        <f>IF(K43="nio",0,IF(K43&gt;0,VLOOKUP(G43,'3-Productie normen'!A:J,VLOOKUP(K43,'3-Productie normen'!$B$37:$C$43,2,FALSE),FALSE)))</f>
        <v>0</v>
      </c>
      <c r="N43" s="298"/>
      <c r="P43" s="299">
        <f t="shared" si="1"/>
        <v>4003.5</v>
      </c>
    </row>
    <row r="44" spans="1:16" ht="14.1" customHeight="1">
      <c r="A44" s="62">
        <v>44</v>
      </c>
      <c r="B44" s="257" t="s">
        <v>211</v>
      </c>
      <c r="C44" s="257" t="s">
        <v>214</v>
      </c>
      <c r="D44" s="293" t="s">
        <v>3708</v>
      </c>
      <c r="E44" s="294" t="s">
        <v>307</v>
      </c>
      <c r="F44" s="60" t="s">
        <v>308</v>
      </c>
      <c r="G44" s="60" t="s">
        <v>47</v>
      </c>
      <c r="H44" s="60" t="s">
        <v>71</v>
      </c>
      <c r="I44" s="301">
        <v>7.4</v>
      </c>
      <c r="J44" s="296">
        <f t="shared" si="0"/>
        <v>255</v>
      </c>
      <c r="K44" s="222">
        <v>255</v>
      </c>
      <c r="L44" s="221" t="e">
        <f>IF(J44="nio",0,IF(K44&gt;0,K44*I44/M44,0))*VLOOKUP(B44,'2-Kosten per locatie'!$A$11:$C$15,3,FALSE)</f>
        <v>#DIV/0!</v>
      </c>
      <c r="M44" s="297">
        <f>IF(K44="nio",0,IF(K44&gt;0,VLOOKUP(G44,'3-Productie normen'!A:J,VLOOKUP(K44,'3-Productie normen'!$B$37:$C$43,2,FALSE),FALSE)))</f>
        <v>0</v>
      </c>
      <c r="N44" s="298"/>
      <c r="P44" s="299">
        <f t="shared" si="1"/>
        <v>1887</v>
      </c>
    </row>
    <row r="45" spans="1:16" ht="14.1" customHeight="1">
      <c r="A45" s="62">
        <v>45</v>
      </c>
      <c r="B45" s="257" t="s">
        <v>211</v>
      </c>
      <c r="C45" s="257" t="s">
        <v>212</v>
      </c>
      <c r="D45" s="293" t="s">
        <v>3708</v>
      </c>
      <c r="E45" s="294" t="s">
        <v>309</v>
      </c>
      <c r="F45" s="257" t="s">
        <v>310</v>
      </c>
      <c r="G45" s="257" t="s">
        <v>38</v>
      </c>
      <c r="H45" s="413" t="s">
        <v>3721</v>
      </c>
      <c r="I45" s="418">
        <v>10.1</v>
      </c>
      <c r="J45" s="296">
        <f t="shared" si="0"/>
        <v>255</v>
      </c>
      <c r="K45" s="222">
        <v>255</v>
      </c>
      <c r="L45" s="221" t="e">
        <f>IF(J45="nio",0,IF(K45&gt;0,K45*I45/M45,0))*VLOOKUP(B45,'2-Kosten per locatie'!$A$11:$C$15,3,FALSE)</f>
        <v>#DIV/0!</v>
      </c>
      <c r="M45" s="297">
        <f>IF(K45="nio",0,IF(K45&gt;0,VLOOKUP(G45,'3-Productie normen'!A:J,VLOOKUP(K45,'3-Productie normen'!$B$37:$C$43,2,FALSE),FALSE)))</f>
        <v>0</v>
      </c>
      <c r="N45" s="298"/>
      <c r="P45" s="299">
        <f t="shared" si="1"/>
        <v>2575.5</v>
      </c>
    </row>
    <row r="46" spans="1:16" ht="14.1" customHeight="1">
      <c r="A46" s="62">
        <v>46</v>
      </c>
      <c r="B46" s="257" t="s">
        <v>211</v>
      </c>
      <c r="C46" s="257" t="s">
        <v>212</v>
      </c>
      <c r="D46" s="293" t="s">
        <v>3708</v>
      </c>
      <c r="E46" s="294" t="s">
        <v>311</v>
      </c>
      <c r="F46" s="257" t="s">
        <v>312</v>
      </c>
      <c r="G46" s="257" t="s">
        <v>34</v>
      </c>
      <c r="H46" s="60" t="s">
        <v>919</v>
      </c>
      <c r="I46" s="295">
        <v>28.6</v>
      </c>
      <c r="J46" s="296">
        <f t="shared" si="0"/>
        <v>255</v>
      </c>
      <c r="K46" s="222">
        <v>255</v>
      </c>
      <c r="L46" s="221" t="e">
        <f>IF(J46="nio",0,IF(K46&gt;0,K46*I46/M46,0))*VLOOKUP(B46,'2-Kosten per locatie'!$A$11:$C$15,3,FALSE)</f>
        <v>#DIV/0!</v>
      </c>
      <c r="M46" s="297">
        <f>IF(K46="nio",0,IF(K46&gt;0,VLOOKUP(G46,'3-Productie normen'!A:J,VLOOKUP(K46,'3-Productie normen'!$B$37:$C$43,2,FALSE),FALSE)))</f>
        <v>0</v>
      </c>
      <c r="N46" s="298"/>
      <c r="P46" s="299">
        <f t="shared" si="1"/>
        <v>7293</v>
      </c>
    </row>
    <row r="47" spans="1:16" ht="14.1" customHeight="1">
      <c r="A47" s="62">
        <v>47</v>
      </c>
      <c r="B47" s="257" t="s">
        <v>211</v>
      </c>
      <c r="C47" s="257" t="s">
        <v>212</v>
      </c>
      <c r="D47" s="293" t="s">
        <v>3708</v>
      </c>
      <c r="E47" s="294" t="s">
        <v>313</v>
      </c>
      <c r="F47" s="257" t="s">
        <v>314</v>
      </c>
      <c r="G47" s="257" t="s">
        <v>34</v>
      </c>
      <c r="H47" s="60" t="s">
        <v>919</v>
      </c>
      <c r="I47" s="295">
        <v>11.5</v>
      </c>
      <c r="J47" s="296">
        <f t="shared" si="0"/>
        <v>255</v>
      </c>
      <c r="K47" s="222">
        <v>255</v>
      </c>
      <c r="L47" s="221" t="e">
        <f>IF(J47="nio",0,IF(K47&gt;0,K47*I47/M47,0))*VLOOKUP(B47,'2-Kosten per locatie'!$A$11:$C$15,3,FALSE)</f>
        <v>#DIV/0!</v>
      </c>
      <c r="M47" s="297">
        <f>IF(K47="nio",0,IF(K47&gt;0,VLOOKUP(G47,'3-Productie normen'!A:J,VLOOKUP(K47,'3-Productie normen'!$B$37:$C$43,2,FALSE),FALSE)))</f>
        <v>0</v>
      </c>
      <c r="N47" s="298"/>
      <c r="P47" s="299">
        <f t="shared" si="1"/>
        <v>2932.5</v>
      </c>
    </row>
    <row r="48" spans="1:16" ht="14.1" customHeight="1">
      <c r="A48" s="62">
        <v>48</v>
      </c>
      <c r="B48" s="257" t="s">
        <v>211</v>
      </c>
      <c r="C48" s="257" t="s">
        <v>212</v>
      </c>
      <c r="D48" s="293" t="s">
        <v>3708</v>
      </c>
      <c r="E48" s="294" t="s">
        <v>315</v>
      </c>
      <c r="F48" s="60" t="s">
        <v>316</v>
      </c>
      <c r="G48" s="257" t="s">
        <v>34</v>
      </c>
      <c r="H48" s="60" t="s">
        <v>209</v>
      </c>
      <c r="I48" s="295">
        <v>45.5</v>
      </c>
      <c r="J48" s="296">
        <f t="shared" si="0"/>
        <v>255</v>
      </c>
      <c r="K48" s="222">
        <v>255</v>
      </c>
      <c r="L48" s="221" t="e">
        <f>IF(J48="nio",0,IF(K48&gt;0,K48*I48/M48,0))*VLOOKUP(B48,'2-Kosten per locatie'!$A$11:$C$15,3,FALSE)</f>
        <v>#DIV/0!</v>
      </c>
      <c r="M48" s="297">
        <f>IF(K48="nio",0,IF(K48&gt;0,VLOOKUP(G48,'3-Productie normen'!A:J,VLOOKUP(K48,'3-Productie normen'!$B$37:$C$43,2,FALSE),FALSE)))</f>
        <v>0</v>
      </c>
      <c r="N48" s="298"/>
      <c r="P48" s="299">
        <f t="shared" si="1"/>
        <v>11602.5</v>
      </c>
    </row>
    <row r="49" spans="1:16" ht="14.1" customHeight="1">
      <c r="A49" s="62">
        <v>49</v>
      </c>
      <c r="B49" s="257" t="s">
        <v>211</v>
      </c>
      <c r="C49" s="257" t="s">
        <v>212</v>
      </c>
      <c r="D49" s="293" t="s">
        <v>3708</v>
      </c>
      <c r="E49" s="294" t="s">
        <v>317</v>
      </c>
      <c r="F49" s="60" t="s">
        <v>318</v>
      </c>
      <c r="G49" s="60" t="s">
        <v>49</v>
      </c>
      <c r="H49" s="60" t="s">
        <v>70</v>
      </c>
      <c r="I49" s="295">
        <v>5.4</v>
      </c>
      <c r="J49" s="296">
        <f t="shared" si="0"/>
        <v>255</v>
      </c>
      <c r="K49" s="222">
        <v>255</v>
      </c>
      <c r="L49" s="221" t="e">
        <f>IF(J49="nio",0,IF(K49&gt;0,K49*I49/M49,0))*VLOOKUP(B49,'2-Kosten per locatie'!$A$11:$C$15,3,FALSE)</f>
        <v>#DIV/0!</v>
      </c>
      <c r="M49" s="297">
        <f>IF(K49="nio",0,IF(K49&gt;0,VLOOKUP(G49,'3-Productie normen'!A:J,VLOOKUP(K49,'3-Productie normen'!$B$37:$C$43,2,FALSE),FALSE)))</f>
        <v>0</v>
      </c>
      <c r="N49" s="298"/>
      <c r="P49" s="299">
        <f t="shared" si="1"/>
        <v>1377</v>
      </c>
    </row>
    <row r="50" spans="1:16" ht="14.1" customHeight="1">
      <c r="A50" s="62">
        <v>50</v>
      </c>
      <c r="B50" s="257" t="s">
        <v>211</v>
      </c>
      <c r="C50" s="257" t="s">
        <v>212</v>
      </c>
      <c r="D50" s="293" t="s">
        <v>3708</v>
      </c>
      <c r="E50" s="294" t="s">
        <v>319</v>
      </c>
      <c r="F50" s="60" t="s">
        <v>320</v>
      </c>
      <c r="G50" s="257" t="s">
        <v>38</v>
      </c>
      <c r="H50" s="413" t="s">
        <v>919</v>
      </c>
      <c r="I50" s="418">
        <v>28.18</v>
      </c>
      <c r="J50" s="296">
        <f t="shared" si="0"/>
        <v>255</v>
      </c>
      <c r="K50" s="222">
        <v>255</v>
      </c>
      <c r="L50" s="221" t="e">
        <f>IF(J50="nio",0,IF(K50&gt;0,K50*I50/M50,0))*VLOOKUP(B50,'2-Kosten per locatie'!$A$11:$C$15,3,FALSE)</f>
        <v>#DIV/0!</v>
      </c>
      <c r="M50" s="297">
        <f>IF(K50="nio",0,IF(K50&gt;0,VLOOKUP(G50,'3-Productie normen'!A:J,VLOOKUP(K50,'3-Productie normen'!$B$37:$C$43,2,FALSE),FALSE)))</f>
        <v>0</v>
      </c>
      <c r="N50" s="298"/>
      <c r="P50" s="299">
        <f t="shared" si="1"/>
        <v>7185.9</v>
      </c>
    </row>
    <row r="51" spans="1:16" ht="14.1" customHeight="1">
      <c r="A51" s="62">
        <v>51</v>
      </c>
      <c r="B51" s="257" t="s">
        <v>211</v>
      </c>
      <c r="C51" s="257" t="s">
        <v>212</v>
      </c>
      <c r="D51" s="293" t="s">
        <v>3708</v>
      </c>
      <c r="E51" s="294" t="s">
        <v>321</v>
      </c>
      <c r="F51" s="60" t="s">
        <v>322</v>
      </c>
      <c r="G51" s="60" t="s">
        <v>48</v>
      </c>
      <c r="H51" s="60" t="s">
        <v>919</v>
      </c>
      <c r="I51" s="295">
        <v>10</v>
      </c>
      <c r="J51" s="296">
        <f t="shared" si="0"/>
        <v>255</v>
      </c>
      <c r="K51" s="222">
        <v>255</v>
      </c>
      <c r="L51" s="221" t="e">
        <f>IF(J51="nio",0,IF(K51&gt;0,K51*I51/M51,0))*VLOOKUP(B51,'2-Kosten per locatie'!$A$11:$C$15,3,FALSE)</f>
        <v>#DIV/0!</v>
      </c>
      <c r="M51" s="297">
        <f>IF(K51="nio",0,IF(K51&gt;0,VLOOKUP(G51,'3-Productie normen'!A:J,VLOOKUP(K51,'3-Productie normen'!$B$37:$C$43,2,FALSE),FALSE)))</f>
        <v>0</v>
      </c>
      <c r="N51" s="298"/>
      <c r="P51" s="299">
        <f t="shared" si="1"/>
        <v>2550</v>
      </c>
    </row>
    <row r="52" spans="1:16" ht="14.1" customHeight="1">
      <c r="A52" s="62">
        <v>52</v>
      </c>
      <c r="B52" s="257" t="s">
        <v>211</v>
      </c>
      <c r="C52" s="257" t="s">
        <v>212</v>
      </c>
      <c r="D52" s="293" t="s">
        <v>3708</v>
      </c>
      <c r="E52" s="294" t="s">
        <v>323</v>
      </c>
      <c r="F52" s="302" t="s">
        <v>324</v>
      </c>
      <c r="G52" s="257" t="s">
        <v>34</v>
      </c>
      <c r="H52" s="60" t="s">
        <v>209</v>
      </c>
      <c r="I52" s="295">
        <v>14</v>
      </c>
      <c r="J52" s="296">
        <f t="shared" si="0"/>
        <v>255</v>
      </c>
      <c r="K52" s="222">
        <v>255</v>
      </c>
      <c r="L52" s="221" t="e">
        <f>IF(J52="nio",0,IF(K52&gt;0,K52*I52/M52,0))*VLOOKUP(B52,'2-Kosten per locatie'!$A$11:$C$15,3,FALSE)</f>
        <v>#DIV/0!</v>
      </c>
      <c r="M52" s="297">
        <f>IF(K52="nio",0,IF(K52&gt;0,VLOOKUP(G52,'3-Productie normen'!A:J,VLOOKUP(K52,'3-Productie normen'!$B$37:$C$43,2,FALSE),FALSE)))</f>
        <v>0</v>
      </c>
      <c r="N52" s="298"/>
      <c r="P52" s="299">
        <f t="shared" si="1"/>
        <v>3570</v>
      </c>
    </row>
    <row r="53" spans="1:16" ht="14.1" customHeight="1">
      <c r="A53" s="62">
        <v>53</v>
      </c>
      <c r="B53" s="257" t="s">
        <v>211</v>
      </c>
      <c r="C53" s="257" t="s">
        <v>212</v>
      </c>
      <c r="D53" s="293" t="s">
        <v>3709</v>
      </c>
      <c r="E53" s="294" t="s">
        <v>325</v>
      </c>
      <c r="F53" s="60" t="s">
        <v>326</v>
      </c>
      <c r="G53" s="257" t="s">
        <v>34</v>
      </c>
      <c r="H53" s="300" t="s">
        <v>209</v>
      </c>
      <c r="I53" s="295">
        <v>34.700000000000003</v>
      </c>
      <c r="J53" s="296">
        <f t="shared" si="0"/>
        <v>255</v>
      </c>
      <c r="K53" s="222">
        <v>255</v>
      </c>
      <c r="L53" s="221" t="e">
        <f>IF(J53="nio",0,IF(K53&gt;0,K53*I53/M53,0))*VLOOKUP(B53,'2-Kosten per locatie'!$A$11:$C$15,3,FALSE)</f>
        <v>#DIV/0!</v>
      </c>
      <c r="M53" s="297">
        <f>IF(K53="nio",0,IF(K53&gt;0,VLOOKUP(G53,'3-Productie normen'!A:J,VLOOKUP(K53,'3-Productie normen'!$B$37:$C$43,2,FALSE),FALSE)))</f>
        <v>0</v>
      </c>
      <c r="N53" s="298"/>
      <c r="P53" s="299">
        <f t="shared" si="1"/>
        <v>8848.5</v>
      </c>
    </row>
    <row r="54" spans="1:16" ht="14.1" customHeight="1">
      <c r="A54" s="62">
        <v>54</v>
      </c>
      <c r="B54" s="257" t="s">
        <v>211</v>
      </c>
      <c r="C54" s="257" t="s">
        <v>212</v>
      </c>
      <c r="D54" s="293" t="s">
        <v>3709</v>
      </c>
      <c r="E54" s="217" t="s">
        <v>327</v>
      </c>
      <c r="F54" s="72" t="s">
        <v>328</v>
      </c>
      <c r="G54" s="257" t="s">
        <v>38</v>
      </c>
      <c r="H54" s="60" t="s">
        <v>919</v>
      </c>
      <c r="I54" s="295">
        <v>8.5</v>
      </c>
      <c r="J54" s="296">
        <f t="shared" si="0"/>
        <v>255</v>
      </c>
      <c r="K54" s="222">
        <v>255</v>
      </c>
      <c r="L54" s="221" t="e">
        <f>IF(J54="nio",0,IF(K54&gt;0,K54*I54/M54,0))*VLOOKUP(B54,'2-Kosten per locatie'!$A$11:$C$15,3,FALSE)</f>
        <v>#DIV/0!</v>
      </c>
      <c r="M54" s="297">
        <f>IF(K54="nio",0,IF(K54&gt;0,VLOOKUP(G54,'3-Productie normen'!A:J,VLOOKUP(K54,'3-Productie normen'!$B$37:$C$43,2,FALSE),FALSE)))</f>
        <v>0</v>
      </c>
      <c r="N54" s="298"/>
      <c r="P54" s="299">
        <f t="shared" si="1"/>
        <v>2167.5</v>
      </c>
    </row>
    <row r="55" spans="1:16" ht="14.1" customHeight="1">
      <c r="A55" s="62">
        <v>55</v>
      </c>
      <c r="B55" s="257" t="s">
        <v>211</v>
      </c>
      <c r="C55" s="257" t="s">
        <v>212</v>
      </c>
      <c r="D55" s="293" t="s">
        <v>3709</v>
      </c>
      <c r="E55" s="294" t="s">
        <v>329</v>
      </c>
      <c r="F55" s="60" t="s">
        <v>330</v>
      </c>
      <c r="G55" s="257" t="s">
        <v>36</v>
      </c>
      <c r="H55" s="60" t="s">
        <v>71</v>
      </c>
      <c r="I55" s="295">
        <v>1.2</v>
      </c>
      <c r="J55" s="296">
        <f t="shared" si="0"/>
        <v>255</v>
      </c>
      <c r="K55" s="222">
        <v>255</v>
      </c>
      <c r="L55" s="221" t="e">
        <f>IF(J55="nio",0,IF(K55&gt;0,K55*I55/M55,0))*VLOOKUP(B55,'2-Kosten per locatie'!$A$11:$C$15,3,FALSE)</f>
        <v>#DIV/0!</v>
      </c>
      <c r="M55" s="297">
        <f>IF(K55="nio",0,IF(K55&gt;0,VLOOKUP(G55,'3-Productie normen'!A:J,VLOOKUP(K55,'3-Productie normen'!$B$37:$C$43,2,FALSE),FALSE)))</f>
        <v>0</v>
      </c>
      <c r="N55" s="298"/>
      <c r="P55" s="299">
        <f t="shared" si="1"/>
        <v>306</v>
      </c>
    </row>
    <row r="56" spans="1:16" ht="14.1" customHeight="1">
      <c r="A56" s="62">
        <v>56</v>
      </c>
      <c r="B56" s="257" t="s">
        <v>211</v>
      </c>
      <c r="C56" s="257" t="s">
        <v>212</v>
      </c>
      <c r="D56" s="293" t="s">
        <v>3709</v>
      </c>
      <c r="E56" s="294" t="s">
        <v>331</v>
      </c>
      <c r="F56" s="60" t="s">
        <v>332</v>
      </c>
      <c r="G56" s="257" t="s">
        <v>36</v>
      </c>
      <c r="H56" s="60" t="s">
        <v>71</v>
      </c>
      <c r="I56" s="295">
        <v>3.2</v>
      </c>
      <c r="J56" s="296">
        <f t="shared" si="0"/>
        <v>255</v>
      </c>
      <c r="K56" s="222">
        <v>255</v>
      </c>
      <c r="L56" s="221" t="e">
        <f>IF(J56="nio",0,IF(K56&gt;0,K56*I56/M56,0))*VLOOKUP(B56,'2-Kosten per locatie'!$A$11:$C$15,3,FALSE)</f>
        <v>#DIV/0!</v>
      </c>
      <c r="M56" s="297">
        <f>IF(K56="nio",0,IF(K56&gt;0,VLOOKUP(G56,'3-Productie normen'!A:J,VLOOKUP(K56,'3-Productie normen'!$B$37:$C$43,2,FALSE),FALSE)))</f>
        <v>0</v>
      </c>
      <c r="N56" s="298"/>
      <c r="P56" s="299">
        <f t="shared" si="1"/>
        <v>816</v>
      </c>
    </row>
    <row r="57" spans="1:16" ht="14.1" customHeight="1">
      <c r="A57" s="62">
        <v>57</v>
      </c>
      <c r="B57" s="257" t="s">
        <v>211</v>
      </c>
      <c r="C57" s="257" t="s">
        <v>212</v>
      </c>
      <c r="D57" s="293" t="s">
        <v>3709</v>
      </c>
      <c r="E57" s="294" t="s">
        <v>333</v>
      </c>
      <c r="F57" s="60" t="s">
        <v>334</v>
      </c>
      <c r="G57" s="257" t="s">
        <v>36</v>
      </c>
      <c r="H57" s="60" t="s">
        <v>71</v>
      </c>
      <c r="I57" s="295">
        <v>4</v>
      </c>
      <c r="J57" s="296">
        <f t="shared" si="0"/>
        <v>255</v>
      </c>
      <c r="K57" s="222">
        <v>255</v>
      </c>
      <c r="L57" s="221" t="e">
        <f>IF(J57="nio",0,IF(K57&gt;0,K57*I57/M57,0))*VLOOKUP(B57,'2-Kosten per locatie'!$A$11:$C$15,3,FALSE)</f>
        <v>#DIV/0!</v>
      </c>
      <c r="M57" s="297">
        <f>IF(K57="nio",0,IF(K57&gt;0,VLOOKUP(G57,'3-Productie normen'!A:J,VLOOKUP(K57,'3-Productie normen'!$B$37:$C$43,2,FALSE),FALSE)))</f>
        <v>0</v>
      </c>
      <c r="N57" s="298"/>
      <c r="P57" s="299">
        <f t="shared" si="1"/>
        <v>1020</v>
      </c>
    </row>
    <row r="58" spans="1:16" ht="14.1" customHeight="1">
      <c r="A58" s="62">
        <v>58</v>
      </c>
      <c r="B58" s="257" t="s">
        <v>211</v>
      </c>
      <c r="C58" s="257" t="s">
        <v>213</v>
      </c>
      <c r="D58" s="293" t="s">
        <v>3709</v>
      </c>
      <c r="E58" s="294" t="s">
        <v>335</v>
      </c>
      <c r="F58" s="60" t="s">
        <v>336</v>
      </c>
      <c r="G58" s="257" t="s">
        <v>38</v>
      </c>
      <c r="H58" s="60" t="s">
        <v>919</v>
      </c>
      <c r="I58" s="295">
        <v>67.400000000000006</v>
      </c>
      <c r="J58" s="296">
        <f t="shared" si="0"/>
        <v>255</v>
      </c>
      <c r="K58" s="222">
        <v>255</v>
      </c>
      <c r="L58" s="221" t="e">
        <f>IF(J58="nio",0,IF(K58&gt;0,K58*I58/M58,0))*VLOOKUP(B58,'2-Kosten per locatie'!$A$11:$C$15,3,FALSE)</f>
        <v>#DIV/0!</v>
      </c>
      <c r="M58" s="297">
        <f>IF(K58="nio",0,IF(K58&gt;0,VLOOKUP(G58,'3-Productie normen'!A:J,VLOOKUP(K58,'3-Productie normen'!$B$37:$C$43,2,FALSE),FALSE)))</f>
        <v>0</v>
      </c>
      <c r="N58" s="298"/>
      <c r="P58" s="299">
        <f t="shared" si="1"/>
        <v>17187</v>
      </c>
    </row>
    <row r="59" spans="1:16" ht="14.1" customHeight="1">
      <c r="A59" s="62">
        <v>59</v>
      </c>
      <c r="B59" s="257" t="s">
        <v>211</v>
      </c>
      <c r="C59" s="257" t="s">
        <v>213</v>
      </c>
      <c r="D59" s="293" t="s">
        <v>3709</v>
      </c>
      <c r="E59" s="294" t="s">
        <v>337</v>
      </c>
      <c r="F59" s="60" t="s">
        <v>338</v>
      </c>
      <c r="G59" s="257" t="s">
        <v>34</v>
      </c>
      <c r="H59" s="60" t="s">
        <v>209</v>
      </c>
      <c r="I59" s="295">
        <v>10.5</v>
      </c>
      <c r="J59" s="296">
        <f t="shared" si="0"/>
        <v>255</v>
      </c>
      <c r="K59" s="222">
        <v>255</v>
      </c>
      <c r="L59" s="221" t="e">
        <f>IF(J59="nio",0,IF(K59&gt;0,K59*I59/M59,0))*VLOOKUP(B59,'2-Kosten per locatie'!$A$11:$C$15,3,FALSE)</f>
        <v>#DIV/0!</v>
      </c>
      <c r="M59" s="297">
        <f>IF(K59="nio",0,IF(K59&gt;0,VLOOKUP(G59,'3-Productie normen'!A:J,VLOOKUP(K59,'3-Productie normen'!$B$37:$C$43,2,FALSE),FALSE)))</f>
        <v>0</v>
      </c>
      <c r="N59" s="298"/>
      <c r="P59" s="299">
        <f t="shared" si="1"/>
        <v>2677.5</v>
      </c>
    </row>
    <row r="60" spans="1:16" ht="14.1" customHeight="1">
      <c r="A60" s="62">
        <v>60</v>
      </c>
      <c r="B60" s="257" t="s">
        <v>211</v>
      </c>
      <c r="C60" s="257" t="s">
        <v>213</v>
      </c>
      <c r="D60" s="293" t="s">
        <v>3709</v>
      </c>
      <c r="E60" s="294" t="s">
        <v>339</v>
      </c>
      <c r="F60" s="60" t="s">
        <v>340</v>
      </c>
      <c r="G60" s="257" t="s">
        <v>34</v>
      </c>
      <c r="H60" s="60" t="s">
        <v>209</v>
      </c>
      <c r="I60" s="295">
        <v>17.7</v>
      </c>
      <c r="J60" s="296">
        <f t="shared" si="0"/>
        <v>255</v>
      </c>
      <c r="K60" s="222">
        <v>255</v>
      </c>
      <c r="L60" s="221" t="e">
        <f>IF(J60="nio",0,IF(K60&gt;0,K60*I60/M60,0))*VLOOKUP(B60,'2-Kosten per locatie'!$A$11:$C$15,3,FALSE)</f>
        <v>#DIV/0!</v>
      </c>
      <c r="M60" s="297">
        <f>IF(K60="nio",0,IF(K60&gt;0,VLOOKUP(G60,'3-Productie normen'!A:J,VLOOKUP(K60,'3-Productie normen'!$B$37:$C$43,2,FALSE),FALSE)))</f>
        <v>0</v>
      </c>
      <c r="N60" s="298"/>
      <c r="P60" s="299">
        <f t="shared" si="1"/>
        <v>4513.5</v>
      </c>
    </row>
    <row r="61" spans="1:16" ht="14.1" customHeight="1">
      <c r="A61" s="62">
        <v>61</v>
      </c>
      <c r="B61" s="257" t="s">
        <v>211</v>
      </c>
      <c r="C61" s="257" t="s">
        <v>213</v>
      </c>
      <c r="D61" s="293" t="s">
        <v>3709</v>
      </c>
      <c r="E61" s="294" t="s">
        <v>341</v>
      </c>
      <c r="F61" s="60" t="s">
        <v>342</v>
      </c>
      <c r="G61" s="257" t="s">
        <v>34</v>
      </c>
      <c r="H61" s="60" t="s">
        <v>209</v>
      </c>
      <c r="I61" s="295">
        <v>17.7</v>
      </c>
      <c r="J61" s="296">
        <f t="shared" si="0"/>
        <v>255</v>
      </c>
      <c r="K61" s="222">
        <v>255</v>
      </c>
      <c r="L61" s="221" t="e">
        <f>IF(J61="nio",0,IF(K61&gt;0,K61*I61/M61,0))*VLOOKUP(B61,'2-Kosten per locatie'!$A$11:$C$15,3,FALSE)</f>
        <v>#DIV/0!</v>
      </c>
      <c r="M61" s="297">
        <f>IF(K61="nio",0,IF(K61&gt;0,VLOOKUP(G61,'3-Productie normen'!A:J,VLOOKUP(K61,'3-Productie normen'!$B$37:$C$43,2,FALSE),FALSE)))</f>
        <v>0</v>
      </c>
      <c r="N61" s="298"/>
      <c r="P61" s="299">
        <f t="shared" si="1"/>
        <v>4513.5</v>
      </c>
    </row>
    <row r="62" spans="1:16" ht="14.1" customHeight="1">
      <c r="A62" s="62">
        <v>62</v>
      </c>
      <c r="B62" s="257" t="s">
        <v>211</v>
      </c>
      <c r="C62" s="257" t="s">
        <v>213</v>
      </c>
      <c r="D62" s="293" t="s">
        <v>3709</v>
      </c>
      <c r="E62" s="294" t="s">
        <v>343</v>
      </c>
      <c r="F62" s="60" t="s">
        <v>344</v>
      </c>
      <c r="G62" s="257" t="s">
        <v>34</v>
      </c>
      <c r="H62" s="60" t="s">
        <v>209</v>
      </c>
      <c r="I62" s="295">
        <v>25</v>
      </c>
      <c r="J62" s="296">
        <f t="shared" si="0"/>
        <v>255</v>
      </c>
      <c r="K62" s="222">
        <v>255</v>
      </c>
      <c r="L62" s="221" t="e">
        <f>IF(J62="nio",0,IF(K62&gt;0,K62*I62/M62,0))*VLOOKUP(B62,'2-Kosten per locatie'!$A$11:$C$15,3,FALSE)</f>
        <v>#DIV/0!</v>
      </c>
      <c r="M62" s="297">
        <f>IF(K62="nio",0,IF(K62&gt;0,VLOOKUP(G62,'3-Productie normen'!A:J,VLOOKUP(K62,'3-Productie normen'!$B$37:$C$43,2,FALSE),FALSE)))</f>
        <v>0</v>
      </c>
      <c r="N62" s="298"/>
      <c r="P62" s="299">
        <f t="shared" si="1"/>
        <v>6375</v>
      </c>
    </row>
    <row r="63" spans="1:16" ht="14.1" customHeight="1">
      <c r="A63" s="62">
        <v>63</v>
      </c>
      <c r="B63" s="257" t="s">
        <v>211</v>
      </c>
      <c r="C63" s="257" t="s">
        <v>212</v>
      </c>
      <c r="D63" s="293" t="s">
        <v>3709</v>
      </c>
      <c r="E63" s="294" t="s">
        <v>345</v>
      </c>
      <c r="F63" s="60" t="s">
        <v>346</v>
      </c>
      <c r="G63" s="60" t="s">
        <v>43</v>
      </c>
      <c r="H63" s="60" t="s">
        <v>919</v>
      </c>
      <c r="I63" s="295">
        <v>51.6</v>
      </c>
      <c r="J63" s="296">
        <f t="shared" si="0"/>
        <v>255</v>
      </c>
      <c r="K63" s="222">
        <v>255</v>
      </c>
      <c r="L63" s="221" t="e">
        <f>IF(J63="nio",0,IF(K63&gt;0,K63*I63/M63,0))*VLOOKUP(B63,'2-Kosten per locatie'!$A$11:$C$15,3,FALSE)</f>
        <v>#DIV/0!</v>
      </c>
      <c r="M63" s="297">
        <f>IF(K63="nio",0,IF(K63&gt;0,VLOOKUP(G63,'3-Productie normen'!A:J,VLOOKUP(K63,'3-Productie normen'!$B$37:$C$43,2,FALSE),FALSE)))</f>
        <v>0</v>
      </c>
      <c r="N63" s="298"/>
      <c r="P63" s="299">
        <f t="shared" si="1"/>
        <v>13158</v>
      </c>
    </row>
    <row r="64" spans="1:16" ht="14.1" customHeight="1">
      <c r="A64" s="62">
        <v>64</v>
      </c>
      <c r="B64" s="257" t="s">
        <v>211</v>
      </c>
      <c r="C64" s="257" t="s">
        <v>213</v>
      </c>
      <c r="D64" s="293" t="s">
        <v>3709</v>
      </c>
      <c r="E64" s="294" t="s">
        <v>347</v>
      </c>
      <c r="F64" s="60" t="s">
        <v>348</v>
      </c>
      <c r="G64" s="257" t="s">
        <v>34</v>
      </c>
      <c r="H64" s="60" t="s">
        <v>919</v>
      </c>
      <c r="I64" s="295">
        <v>16.7</v>
      </c>
      <c r="J64" s="296">
        <f t="shared" si="0"/>
        <v>255</v>
      </c>
      <c r="K64" s="222">
        <v>255</v>
      </c>
      <c r="L64" s="221" t="e">
        <f>IF(J64="nio",0,IF(K64&gt;0,K64*I64/M64,0))*VLOOKUP(B64,'2-Kosten per locatie'!$A$11:$C$15,3,FALSE)</f>
        <v>#DIV/0!</v>
      </c>
      <c r="M64" s="297">
        <f>IF(K64="nio",0,IF(K64&gt;0,VLOOKUP(G64,'3-Productie normen'!A:J,VLOOKUP(K64,'3-Productie normen'!$B$37:$C$43,2,FALSE),FALSE)))</f>
        <v>0</v>
      </c>
      <c r="N64" s="298"/>
      <c r="P64" s="299">
        <f t="shared" si="1"/>
        <v>4258.5</v>
      </c>
    </row>
    <row r="65" spans="1:16" ht="14.1" customHeight="1">
      <c r="A65" s="62">
        <v>65</v>
      </c>
      <c r="B65" s="257" t="s">
        <v>211</v>
      </c>
      <c r="C65" s="257" t="s">
        <v>213</v>
      </c>
      <c r="D65" s="293" t="s">
        <v>3709</v>
      </c>
      <c r="E65" s="294" t="s">
        <v>349</v>
      </c>
      <c r="F65" s="60" t="s">
        <v>350</v>
      </c>
      <c r="G65" s="60" t="s">
        <v>3717</v>
      </c>
      <c r="H65" s="60" t="s">
        <v>919</v>
      </c>
      <c r="I65" s="295">
        <v>21</v>
      </c>
      <c r="J65" s="296">
        <f t="shared" si="0"/>
        <v>255</v>
      </c>
      <c r="K65" s="222">
        <v>255</v>
      </c>
      <c r="L65" s="221" t="e">
        <f>IF(J65="nio",0,IF(K65&gt;0,K65*I65/M65,0))*VLOOKUP(B65,'2-Kosten per locatie'!$A$11:$C$15,3,FALSE)</f>
        <v>#DIV/0!</v>
      </c>
      <c r="M65" s="297">
        <f>IF(K65="nio",0,IF(K65&gt;0,VLOOKUP(G65,'3-Productie normen'!A:J,VLOOKUP(K65,'3-Productie normen'!$B$37:$C$43,2,FALSE),FALSE)))</f>
        <v>0</v>
      </c>
      <c r="N65" s="298"/>
      <c r="P65" s="299">
        <f t="shared" si="1"/>
        <v>5355</v>
      </c>
    </row>
    <row r="66" spans="1:16" ht="14.1" customHeight="1">
      <c r="A66" s="62">
        <v>66</v>
      </c>
      <c r="B66" s="257" t="s">
        <v>211</v>
      </c>
      <c r="C66" s="257" t="s">
        <v>213</v>
      </c>
      <c r="D66" s="293" t="s">
        <v>3709</v>
      </c>
      <c r="E66" s="294" t="s">
        <v>351</v>
      </c>
      <c r="F66" s="60" t="s">
        <v>352</v>
      </c>
      <c r="G66" s="257" t="s">
        <v>3712</v>
      </c>
      <c r="H66" s="60" t="s">
        <v>70</v>
      </c>
      <c r="I66" s="295">
        <v>9.6</v>
      </c>
      <c r="J66" s="296">
        <f t="shared" si="0"/>
        <v>255</v>
      </c>
      <c r="K66" s="222">
        <v>255</v>
      </c>
      <c r="L66" s="221" t="e">
        <f>IF(J66="nio",0,IF(K66&gt;0,K66*I66/M66,0))*VLOOKUP(B66,'2-Kosten per locatie'!$A$11:$C$15,3,FALSE)</f>
        <v>#DIV/0!</v>
      </c>
      <c r="M66" s="297">
        <f>IF(K66="nio",0,IF(K66&gt;0,VLOOKUP(G66,'3-Productie normen'!A:J,VLOOKUP(K66,'3-Productie normen'!$B$37:$C$43,2,FALSE),FALSE)))</f>
        <v>0</v>
      </c>
      <c r="N66" s="298"/>
      <c r="P66" s="299">
        <f t="shared" si="1"/>
        <v>2448</v>
      </c>
    </row>
    <row r="67" spans="1:16" ht="14.1" customHeight="1">
      <c r="A67" s="62">
        <v>67</v>
      </c>
      <c r="B67" s="257" t="s">
        <v>211</v>
      </c>
      <c r="C67" s="257" t="s">
        <v>213</v>
      </c>
      <c r="D67" s="293" t="s">
        <v>3709</v>
      </c>
      <c r="E67" s="294" t="s">
        <v>353</v>
      </c>
      <c r="F67" s="60" t="s">
        <v>354</v>
      </c>
      <c r="G67" s="257" t="s">
        <v>34</v>
      </c>
      <c r="H67" s="60" t="s">
        <v>919</v>
      </c>
      <c r="I67" s="295">
        <v>14</v>
      </c>
      <c r="J67" s="296">
        <f t="shared" si="0"/>
        <v>255</v>
      </c>
      <c r="K67" s="222">
        <v>255</v>
      </c>
      <c r="L67" s="221" t="e">
        <f>IF(J67="nio",0,IF(K67&gt;0,K67*I67/M67,0))*VLOOKUP(B67,'2-Kosten per locatie'!$A$11:$C$15,3,FALSE)</f>
        <v>#DIV/0!</v>
      </c>
      <c r="M67" s="297">
        <f>IF(K67="nio",0,IF(K67&gt;0,VLOOKUP(G67,'3-Productie normen'!A:J,VLOOKUP(K67,'3-Productie normen'!$B$37:$C$43,2,FALSE),FALSE)))</f>
        <v>0</v>
      </c>
      <c r="N67" s="298"/>
      <c r="P67" s="299">
        <f t="shared" si="1"/>
        <v>3570</v>
      </c>
    </row>
    <row r="68" spans="1:16" ht="14.1" customHeight="1">
      <c r="A68" s="62">
        <v>68</v>
      </c>
      <c r="B68" s="257" t="s">
        <v>211</v>
      </c>
      <c r="C68" s="257" t="s">
        <v>212</v>
      </c>
      <c r="D68" s="293" t="s">
        <v>3709</v>
      </c>
      <c r="E68" s="294" t="s">
        <v>355</v>
      </c>
      <c r="F68" s="60" t="s">
        <v>356</v>
      </c>
      <c r="G68" s="257" t="s">
        <v>36</v>
      </c>
      <c r="H68" s="60" t="s">
        <v>71</v>
      </c>
      <c r="I68" s="295">
        <v>1.2</v>
      </c>
      <c r="J68" s="296">
        <f t="shared" si="0"/>
        <v>255</v>
      </c>
      <c r="K68" s="222">
        <v>255</v>
      </c>
      <c r="L68" s="221" t="e">
        <f>IF(J68="nio",0,IF(K68&gt;0,K68*I68/M68,0))*VLOOKUP(B68,'2-Kosten per locatie'!$A$11:$C$15,3,FALSE)</f>
        <v>#DIV/0!</v>
      </c>
      <c r="M68" s="297">
        <f>IF(K68="nio",0,IF(K68&gt;0,VLOOKUP(G68,'3-Productie normen'!A:J,VLOOKUP(K68,'3-Productie normen'!$B$37:$C$43,2,FALSE),FALSE)))</f>
        <v>0</v>
      </c>
      <c r="N68" s="298"/>
      <c r="P68" s="299">
        <f t="shared" si="1"/>
        <v>306</v>
      </c>
    </row>
    <row r="69" spans="1:16" ht="14.1" customHeight="1">
      <c r="A69" s="62">
        <v>69</v>
      </c>
      <c r="B69" s="257" t="s">
        <v>211</v>
      </c>
      <c r="C69" s="257" t="s">
        <v>212</v>
      </c>
      <c r="D69" s="293" t="s">
        <v>3709</v>
      </c>
      <c r="E69" s="294" t="s">
        <v>357</v>
      </c>
      <c r="F69" s="60" t="s">
        <v>358</v>
      </c>
      <c r="G69" s="257" t="s">
        <v>36</v>
      </c>
      <c r="H69" s="60" t="s">
        <v>71</v>
      </c>
      <c r="I69" s="295">
        <v>1.2</v>
      </c>
      <c r="J69" s="296">
        <f t="shared" si="0"/>
        <v>255</v>
      </c>
      <c r="K69" s="222">
        <v>255</v>
      </c>
      <c r="L69" s="221" t="e">
        <f>IF(J69="nio",0,IF(K69&gt;0,K69*I69/M69,0))*VLOOKUP(B69,'2-Kosten per locatie'!$A$11:$C$15,3,FALSE)</f>
        <v>#DIV/0!</v>
      </c>
      <c r="M69" s="297">
        <f>IF(K69="nio",0,IF(K69&gt;0,VLOOKUP(G69,'3-Productie normen'!A:J,VLOOKUP(K69,'3-Productie normen'!$B$37:$C$43,2,FALSE),FALSE)))</f>
        <v>0</v>
      </c>
      <c r="N69" s="298"/>
      <c r="P69" s="299">
        <f t="shared" si="1"/>
        <v>306</v>
      </c>
    </row>
    <row r="70" spans="1:16" ht="14.1" customHeight="1">
      <c r="A70" s="62">
        <v>70</v>
      </c>
      <c r="B70" s="257" t="s">
        <v>211</v>
      </c>
      <c r="C70" s="257" t="s">
        <v>212</v>
      </c>
      <c r="D70" s="293" t="s">
        <v>3709</v>
      </c>
      <c r="E70" s="294" t="s">
        <v>359</v>
      </c>
      <c r="F70" s="60" t="s">
        <v>360</v>
      </c>
      <c r="G70" s="257" t="s">
        <v>36</v>
      </c>
      <c r="H70" s="60" t="s">
        <v>71</v>
      </c>
      <c r="I70" s="295">
        <v>4</v>
      </c>
      <c r="J70" s="296">
        <f t="shared" si="0"/>
        <v>255</v>
      </c>
      <c r="K70" s="222">
        <v>255</v>
      </c>
      <c r="L70" s="221" t="e">
        <f>IF(J70="nio",0,IF(K70&gt;0,K70*I70/M70,0))*VLOOKUP(B70,'2-Kosten per locatie'!$A$11:$C$15,3,FALSE)</f>
        <v>#DIV/0!</v>
      </c>
      <c r="M70" s="297">
        <f>IF(K70="nio",0,IF(K70&gt;0,VLOOKUP(G70,'3-Productie normen'!A:J,VLOOKUP(K70,'3-Productie normen'!$B$37:$C$43,2,FALSE),FALSE)))</f>
        <v>0</v>
      </c>
      <c r="N70" s="298"/>
      <c r="P70" s="299">
        <f t="shared" si="1"/>
        <v>1020</v>
      </c>
    </row>
    <row r="71" spans="1:16" ht="14.1" customHeight="1">
      <c r="A71" s="62">
        <v>71</v>
      </c>
      <c r="B71" s="257" t="s">
        <v>211</v>
      </c>
      <c r="C71" s="257" t="s">
        <v>213</v>
      </c>
      <c r="D71" s="293" t="s">
        <v>3709</v>
      </c>
      <c r="E71" s="294" t="s">
        <v>361</v>
      </c>
      <c r="F71" s="60" t="s">
        <v>362</v>
      </c>
      <c r="G71" s="257" t="s">
        <v>34</v>
      </c>
      <c r="H71" s="60" t="s">
        <v>919</v>
      </c>
      <c r="I71" s="295">
        <v>15.8</v>
      </c>
      <c r="J71" s="296">
        <f t="shared" si="0"/>
        <v>255</v>
      </c>
      <c r="K71" s="222">
        <v>255</v>
      </c>
      <c r="L71" s="221" t="e">
        <f>IF(J71="nio",0,IF(K71&gt;0,K71*I71/M71,0))*VLOOKUP(B71,'2-Kosten per locatie'!$A$11:$C$15,3,FALSE)</f>
        <v>#DIV/0!</v>
      </c>
      <c r="M71" s="297">
        <f>IF(K71="nio",0,IF(K71&gt;0,VLOOKUP(G71,'3-Productie normen'!A:J,VLOOKUP(K71,'3-Productie normen'!$B$37:$C$43,2,FALSE),FALSE)))</f>
        <v>0</v>
      </c>
      <c r="N71" s="298"/>
      <c r="P71" s="299">
        <f t="shared" si="1"/>
        <v>4029</v>
      </c>
    </row>
    <row r="72" spans="1:16" ht="14.1" customHeight="1">
      <c r="A72" s="62">
        <v>72</v>
      </c>
      <c r="B72" s="257" t="s">
        <v>211</v>
      </c>
      <c r="C72" s="257" t="s">
        <v>213</v>
      </c>
      <c r="D72" s="293" t="s">
        <v>3709</v>
      </c>
      <c r="E72" s="294" t="s">
        <v>363</v>
      </c>
      <c r="F72" s="60" t="s">
        <v>364</v>
      </c>
      <c r="G72" s="60" t="s">
        <v>3717</v>
      </c>
      <c r="H72" s="60" t="s">
        <v>919</v>
      </c>
      <c r="I72" s="295">
        <v>10.199999999999999</v>
      </c>
      <c r="J72" s="296">
        <f t="shared" si="0"/>
        <v>255</v>
      </c>
      <c r="K72" s="222">
        <v>255</v>
      </c>
      <c r="L72" s="221" t="e">
        <f>IF(J72="nio",0,IF(K72&gt;0,K72*I72/M72,0))*VLOOKUP(B72,'2-Kosten per locatie'!$A$11:$C$15,3,FALSE)</f>
        <v>#DIV/0!</v>
      </c>
      <c r="M72" s="297">
        <f>IF(K72="nio",0,IF(K72&gt;0,VLOOKUP(G72,'3-Productie normen'!A:J,VLOOKUP(K72,'3-Productie normen'!$B$37:$C$43,2,FALSE),FALSE)))</f>
        <v>0</v>
      </c>
      <c r="N72" s="298"/>
      <c r="P72" s="299">
        <f t="shared" si="1"/>
        <v>2601</v>
      </c>
    </row>
    <row r="73" spans="1:16" ht="14.1" customHeight="1">
      <c r="A73" s="62">
        <v>73</v>
      </c>
      <c r="B73" s="257" t="s">
        <v>211</v>
      </c>
      <c r="C73" s="257" t="s">
        <v>213</v>
      </c>
      <c r="D73" s="293" t="s">
        <v>3709</v>
      </c>
      <c r="E73" s="294" t="s">
        <v>365</v>
      </c>
      <c r="F73" s="60" t="s">
        <v>366</v>
      </c>
      <c r="G73" s="60" t="s">
        <v>48</v>
      </c>
      <c r="H73" s="60" t="s">
        <v>920</v>
      </c>
      <c r="I73" s="295">
        <v>10.4</v>
      </c>
      <c r="J73" s="296">
        <f t="shared" si="0"/>
        <v>255</v>
      </c>
      <c r="K73" s="222">
        <v>255</v>
      </c>
      <c r="L73" s="221" t="e">
        <f>IF(J73="nio",0,IF(K73&gt;0,K73*I73/M73,0))*VLOOKUP(B73,'2-Kosten per locatie'!$A$11:$C$15,3,FALSE)</f>
        <v>#DIV/0!</v>
      </c>
      <c r="M73" s="297">
        <f>IF(K73="nio",0,IF(K73&gt;0,VLOOKUP(G73,'3-Productie normen'!A:J,VLOOKUP(K73,'3-Productie normen'!$B$37:$C$43,2,FALSE),FALSE)))</f>
        <v>0</v>
      </c>
      <c r="N73" s="298"/>
      <c r="P73" s="299">
        <f t="shared" si="1"/>
        <v>2652</v>
      </c>
    </row>
    <row r="74" spans="1:16" ht="14.1" customHeight="1">
      <c r="A74" s="62">
        <v>74</v>
      </c>
      <c r="B74" s="257" t="s">
        <v>211</v>
      </c>
      <c r="C74" s="257" t="s">
        <v>212</v>
      </c>
      <c r="D74" s="293" t="s">
        <v>3709</v>
      </c>
      <c r="E74" s="294" t="s">
        <v>367</v>
      </c>
      <c r="F74" s="60" t="s">
        <v>368</v>
      </c>
      <c r="G74" s="60" t="s">
        <v>46</v>
      </c>
      <c r="H74" s="60" t="s">
        <v>209</v>
      </c>
      <c r="I74" s="295">
        <v>15</v>
      </c>
      <c r="J74" s="296">
        <f t="shared" ref="J74:J137" si="2">SUM(K74:K74)</f>
        <v>255</v>
      </c>
      <c r="K74" s="222">
        <v>255</v>
      </c>
      <c r="L74" s="221" t="e">
        <f>IF(J74="nio",0,IF(K74&gt;0,K74*I74/M74,0))*VLOOKUP(B74,'2-Kosten per locatie'!$A$11:$C$15,3,FALSE)</f>
        <v>#DIV/0!</v>
      </c>
      <c r="M74" s="297">
        <f>IF(K74="nio",0,IF(K74&gt;0,VLOOKUP(G74,'3-Productie normen'!A:J,VLOOKUP(K74,'3-Productie normen'!$B$37:$C$43,2,FALSE),FALSE)))</f>
        <v>0</v>
      </c>
      <c r="N74" s="298"/>
      <c r="P74" s="299">
        <f t="shared" si="1"/>
        <v>3825</v>
      </c>
    </row>
    <row r="75" spans="1:16" ht="14.1" customHeight="1">
      <c r="A75" s="62">
        <v>75</v>
      </c>
      <c r="B75" s="257" t="s">
        <v>211</v>
      </c>
      <c r="C75" s="257" t="s">
        <v>213</v>
      </c>
      <c r="D75" s="293" t="s">
        <v>3709</v>
      </c>
      <c r="E75" s="294" t="s">
        <v>369</v>
      </c>
      <c r="F75" s="60" t="s">
        <v>370</v>
      </c>
      <c r="G75" s="60" t="s">
        <v>38</v>
      </c>
      <c r="H75" s="60" t="s">
        <v>919</v>
      </c>
      <c r="I75" s="295">
        <v>10</v>
      </c>
      <c r="J75" s="296">
        <f t="shared" si="2"/>
        <v>255</v>
      </c>
      <c r="K75" s="222">
        <v>255</v>
      </c>
      <c r="L75" s="221" t="e">
        <f>IF(J75="nio",0,IF(K75&gt;0,K75*I75/M75,0))*VLOOKUP(B75,'2-Kosten per locatie'!$A$11:$C$15,3,FALSE)</f>
        <v>#DIV/0!</v>
      </c>
      <c r="M75" s="297">
        <f>IF(K75="nio",0,IF(K75&gt;0,VLOOKUP(G75,'3-Productie normen'!A:J,VLOOKUP(K75,'3-Productie normen'!$B$37:$C$43,2,FALSE),FALSE)))</f>
        <v>0</v>
      </c>
      <c r="N75" s="298"/>
      <c r="P75" s="299">
        <f t="shared" ref="P75:P138" si="3">J75*I75</f>
        <v>2550</v>
      </c>
    </row>
    <row r="76" spans="1:16" ht="14.1" customHeight="1">
      <c r="A76" s="62">
        <v>76</v>
      </c>
      <c r="B76" s="257" t="s">
        <v>211</v>
      </c>
      <c r="C76" s="257" t="s">
        <v>213</v>
      </c>
      <c r="D76" s="293" t="s">
        <v>3709</v>
      </c>
      <c r="E76" s="294" t="s">
        <v>371</v>
      </c>
      <c r="F76" s="60" t="s">
        <v>372</v>
      </c>
      <c r="G76" s="60" t="s">
        <v>38</v>
      </c>
      <c r="H76" s="60" t="s">
        <v>919</v>
      </c>
      <c r="I76" s="295">
        <v>5.9</v>
      </c>
      <c r="J76" s="296">
        <f t="shared" si="2"/>
        <v>255</v>
      </c>
      <c r="K76" s="222">
        <v>255</v>
      </c>
      <c r="L76" s="221" t="e">
        <f>IF(J76="nio",0,IF(K76&gt;0,K76*I76/M76,0))*VLOOKUP(B76,'2-Kosten per locatie'!$A$11:$C$15,3,FALSE)</f>
        <v>#DIV/0!</v>
      </c>
      <c r="M76" s="297">
        <f>IF(K76="nio",0,IF(K76&gt;0,VLOOKUP(G76,'3-Productie normen'!A:J,VLOOKUP(K76,'3-Productie normen'!$B$37:$C$43,2,FALSE),FALSE)))</f>
        <v>0</v>
      </c>
      <c r="N76" s="298"/>
      <c r="P76" s="299">
        <f t="shared" si="3"/>
        <v>1504.5</v>
      </c>
    </row>
    <row r="77" spans="1:16" ht="14.1" customHeight="1">
      <c r="A77" s="62">
        <v>77</v>
      </c>
      <c r="B77" s="257" t="s">
        <v>211</v>
      </c>
      <c r="C77" s="257" t="s">
        <v>212</v>
      </c>
      <c r="D77" s="293" t="s">
        <v>3709</v>
      </c>
      <c r="E77" s="294" t="s">
        <v>373</v>
      </c>
      <c r="F77" s="60" t="s">
        <v>374</v>
      </c>
      <c r="G77" s="60" t="s">
        <v>41</v>
      </c>
      <c r="H77" s="60" t="s">
        <v>919</v>
      </c>
      <c r="I77" s="295">
        <v>43.9</v>
      </c>
      <c r="J77" s="296">
        <f t="shared" si="2"/>
        <v>255</v>
      </c>
      <c r="K77" s="222">
        <v>255</v>
      </c>
      <c r="L77" s="221" t="e">
        <f>IF(J77="nio",0,IF(K77&gt;0,K77*I77/M77,0))*VLOOKUP(B77,'2-Kosten per locatie'!$A$11:$C$15,3,FALSE)</f>
        <v>#DIV/0!</v>
      </c>
      <c r="M77" s="297">
        <f>IF(K77="nio",0,IF(K77&gt;0,VLOOKUP(G77,'3-Productie normen'!A:J,VLOOKUP(K77,'3-Productie normen'!$B$37:$C$43,2,FALSE),FALSE)))</f>
        <v>0</v>
      </c>
      <c r="N77" s="298"/>
      <c r="P77" s="299">
        <f t="shared" si="3"/>
        <v>11194.5</v>
      </c>
    </row>
    <row r="78" spans="1:16" ht="14.1" customHeight="1">
      <c r="A78" s="62">
        <v>78</v>
      </c>
      <c r="B78" s="257" t="s">
        <v>211</v>
      </c>
      <c r="C78" s="257" t="s">
        <v>212</v>
      </c>
      <c r="D78" s="293" t="s">
        <v>3709</v>
      </c>
      <c r="E78" s="294" t="s">
        <v>375</v>
      </c>
      <c r="F78" s="60" t="s">
        <v>376</v>
      </c>
      <c r="G78" s="60" t="s">
        <v>42</v>
      </c>
      <c r="H78" s="60" t="s">
        <v>919</v>
      </c>
      <c r="I78" s="295">
        <v>8.4</v>
      </c>
      <c r="J78" s="296">
        <f t="shared" si="2"/>
        <v>255</v>
      </c>
      <c r="K78" s="222">
        <v>255</v>
      </c>
      <c r="L78" s="221" t="e">
        <f>IF(J78="nio",0,IF(K78&gt;0,K78*I78/M78,0))*VLOOKUP(B78,'2-Kosten per locatie'!$A$11:$C$15,3,FALSE)</f>
        <v>#DIV/0!</v>
      </c>
      <c r="M78" s="297">
        <f>IF(K78="nio",0,IF(K78&gt;0,VLOOKUP(G78,'3-Productie normen'!A:J,VLOOKUP(K78,'3-Productie normen'!$B$37:$C$43,2,FALSE),FALSE)))</f>
        <v>0</v>
      </c>
      <c r="N78" s="298"/>
      <c r="P78" s="299">
        <f t="shared" si="3"/>
        <v>2142</v>
      </c>
    </row>
    <row r="79" spans="1:16" ht="14.1" customHeight="1">
      <c r="A79" s="62">
        <v>79</v>
      </c>
      <c r="B79" s="257" t="s">
        <v>211</v>
      </c>
      <c r="C79" s="257" t="s">
        <v>212</v>
      </c>
      <c r="D79" s="293" t="s">
        <v>3709</v>
      </c>
      <c r="E79" s="294" t="s">
        <v>377</v>
      </c>
      <c r="F79" s="60" t="s">
        <v>378</v>
      </c>
      <c r="G79" s="257" t="s">
        <v>36</v>
      </c>
      <c r="H79" s="413" t="s">
        <v>71</v>
      </c>
      <c r="I79" s="418">
        <v>1.86</v>
      </c>
      <c r="J79" s="296">
        <f t="shared" si="2"/>
        <v>255</v>
      </c>
      <c r="K79" s="222">
        <v>255</v>
      </c>
      <c r="L79" s="221" t="e">
        <f>IF(J79="nio",0,IF(K79&gt;0,K79*I79/M79,0))*VLOOKUP(B79,'2-Kosten per locatie'!$A$11:$C$15,3,FALSE)</f>
        <v>#DIV/0!</v>
      </c>
      <c r="M79" s="297">
        <f>IF(K79="nio",0,IF(K79&gt;0,VLOOKUP(G79,'3-Productie normen'!A:J,VLOOKUP(K79,'3-Productie normen'!$B$37:$C$43,2,FALSE),FALSE)))</f>
        <v>0</v>
      </c>
      <c r="N79" s="298"/>
      <c r="P79" s="299">
        <f t="shared" si="3"/>
        <v>474.3</v>
      </c>
    </row>
    <row r="80" spans="1:16" ht="14.1" customHeight="1">
      <c r="A80" s="62">
        <v>80</v>
      </c>
      <c r="B80" s="257" t="s">
        <v>211</v>
      </c>
      <c r="C80" s="257" t="s">
        <v>212</v>
      </c>
      <c r="D80" s="293" t="s">
        <v>3709</v>
      </c>
      <c r="E80" s="294" t="s">
        <v>379</v>
      </c>
      <c r="F80" s="60" t="s">
        <v>380</v>
      </c>
      <c r="G80" s="257" t="s">
        <v>36</v>
      </c>
      <c r="H80" s="60" t="s">
        <v>71</v>
      </c>
      <c r="I80" s="295">
        <v>1.2</v>
      </c>
      <c r="J80" s="296">
        <f t="shared" si="2"/>
        <v>255</v>
      </c>
      <c r="K80" s="222">
        <v>255</v>
      </c>
      <c r="L80" s="221" t="e">
        <f>IF(J80="nio",0,IF(K80&gt;0,K80*I80/M80,0))*VLOOKUP(B80,'2-Kosten per locatie'!$A$11:$C$15,3,FALSE)</f>
        <v>#DIV/0!</v>
      </c>
      <c r="M80" s="297">
        <f>IF(K80="nio",0,IF(K80&gt;0,VLOOKUP(G80,'3-Productie normen'!A:J,VLOOKUP(K80,'3-Productie normen'!$B$37:$C$43,2,FALSE),FALSE)))</f>
        <v>0</v>
      </c>
      <c r="N80" s="298"/>
      <c r="P80" s="299">
        <f t="shared" si="3"/>
        <v>306</v>
      </c>
    </row>
    <row r="81" spans="1:16" ht="14.1" customHeight="1">
      <c r="A81" s="62">
        <v>81</v>
      </c>
      <c r="B81" s="257" t="s">
        <v>211</v>
      </c>
      <c r="C81" s="257" t="s">
        <v>212</v>
      </c>
      <c r="D81" s="293" t="s">
        <v>3709</v>
      </c>
      <c r="E81" s="294" t="s">
        <v>381</v>
      </c>
      <c r="F81" s="60" t="s">
        <v>382</v>
      </c>
      <c r="G81" s="257" t="s">
        <v>36</v>
      </c>
      <c r="H81" s="60" t="s">
        <v>71</v>
      </c>
      <c r="I81" s="295">
        <v>4.7</v>
      </c>
      <c r="J81" s="296">
        <f t="shared" si="2"/>
        <v>255</v>
      </c>
      <c r="K81" s="222">
        <v>255</v>
      </c>
      <c r="L81" s="221" t="e">
        <f>IF(J81="nio",0,IF(K81&gt;0,K81*I81/M81,0))*VLOOKUP(B81,'2-Kosten per locatie'!$A$11:$C$15,3,FALSE)</f>
        <v>#DIV/0!</v>
      </c>
      <c r="M81" s="297">
        <f>IF(K81="nio",0,IF(K81&gt;0,VLOOKUP(G81,'3-Productie normen'!A:J,VLOOKUP(K81,'3-Productie normen'!$B$37:$C$43,2,FALSE),FALSE)))</f>
        <v>0</v>
      </c>
      <c r="N81" s="298"/>
      <c r="P81" s="299">
        <f t="shared" si="3"/>
        <v>1198.5</v>
      </c>
    </row>
    <row r="82" spans="1:16" ht="14.1" customHeight="1">
      <c r="A82" s="62">
        <v>82</v>
      </c>
      <c r="B82" s="257" t="s">
        <v>211</v>
      </c>
      <c r="C82" s="257" t="s">
        <v>212</v>
      </c>
      <c r="D82" s="293" t="s">
        <v>3709</v>
      </c>
      <c r="E82" s="294" t="s">
        <v>383</v>
      </c>
      <c r="F82" s="60" t="s">
        <v>384</v>
      </c>
      <c r="G82" s="257" t="s">
        <v>36</v>
      </c>
      <c r="H82" s="60" t="s">
        <v>71</v>
      </c>
      <c r="I82" s="295">
        <v>1.2</v>
      </c>
      <c r="J82" s="296">
        <f t="shared" si="2"/>
        <v>255</v>
      </c>
      <c r="K82" s="222">
        <v>255</v>
      </c>
      <c r="L82" s="221" t="e">
        <f>IF(J82="nio",0,IF(K82&gt;0,K82*I82/M82,0))*VLOOKUP(B82,'2-Kosten per locatie'!$A$11:$C$15,3,FALSE)</f>
        <v>#DIV/0!</v>
      </c>
      <c r="M82" s="297">
        <f>IF(K82="nio",0,IF(K82&gt;0,VLOOKUP(G82,'3-Productie normen'!A:J,VLOOKUP(K82,'3-Productie normen'!$B$37:$C$43,2,FALSE),FALSE)))</f>
        <v>0</v>
      </c>
      <c r="N82" s="298"/>
      <c r="P82" s="299">
        <f t="shared" si="3"/>
        <v>306</v>
      </c>
    </row>
    <row r="83" spans="1:16" ht="14.1" customHeight="1">
      <c r="A83" s="62">
        <v>83</v>
      </c>
      <c r="B83" s="257" t="s">
        <v>211</v>
      </c>
      <c r="C83" s="257" t="s">
        <v>212</v>
      </c>
      <c r="D83" s="293" t="s">
        <v>3709</v>
      </c>
      <c r="E83" s="294" t="s">
        <v>385</v>
      </c>
      <c r="F83" s="60" t="s">
        <v>386</v>
      </c>
      <c r="G83" s="257" t="s">
        <v>36</v>
      </c>
      <c r="H83" s="60" t="s">
        <v>71</v>
      </c>
      <c r="I83" s="295">
        <v>1.2</v>
      </c>
      <c r="J83" s="296">
        <f t="shared" si="2"/>
        <v>255</v>
      </c>
      <c r="K83" s="222">
        <v>255</v>
      </c>
      <c r="L83" s="221" t="e">
        <f>IF(J83="nio",0,IF(K83&gt;0,K83*I83/M83,0))*VLOOKUP(B83,'2-Kosten per locatie'!$A$11:$C$15,3,FALSE)</f>
        <v>#DIV/0!</v>
      </c>
      <c r="M83" s="297">
        <f>IF(K83="nio",0,IF(K83&gt;0,VLOOKUP(G83,'3-Productie normen'!A:J,VLOOKUP(K83,'3-Productie normen'!$B$37:$C$43,2,FALSE),FALSE)))</f>
        <v>0</v>
      </c>
      <c r="N83" s="298"/>
      <c r="P83" s="299">
        <f t="shared" si="3"/>
        <v>306</v>
      </c>
    </row>
    <row r="84" spans="1:16" ht="14.1" customHeight="1">
      <c r="A84" s="62">
        <v>84</v>
      </c>
      <c r="B84" s="257" t="s">
        <v>211</v>
      </c>
      <c r="C84" s="257" t="s">
        <v>212</v>
      </c>
      <c r="D84" s="293" t="s">
        <v>3709</v>
      </c>
      <c r="E84" s="294" t="s">
        <v>387</v>
      </c>
      <c r="F84" s="60" t="s">
        <v>388</v>
      </c>
      <c r="G84" s="257" t="s">
        <v>36</v>
      </c>
      <c r="H84" s="60" t="s">
        <v>71</v>
      </c>
      <c r="I84" s="295">
        <v>4.7</v>
      </c>
      <c r="J84" s="296">
        <f t="shared" si="2"/>
        <v>255</v>
      </c>
      <c r="K84" s="222">
        <v>255</v>
      </c>
      <c r="L84" s="221" t="e">
        <f>IF(J84="nio",0,IF(K84&gt;0,K84*I84/M84,0))*VLOOKUP(B84,'2-Kosten per locatie'!$A$11:$C$15,3,FALSE)</f>
        <v>#DIV/0!</v>
      </c>
      <c r="M84" s="297">
        <f>IF(K84="nio",0,IF(K84&gt;0,VLOOKUP(G84,'3-Productie normen'!A:J,VLOOKUP(K84,'3-Productie normen'!$B$37:$C$43,2,FALSE),FALSE)))</f>
        <v>0</v>
      </c>
      <c r="N84" s="298"/>
      <c r="P84" s="299">
        <f t="shared" si="3"/>
        <v>1198.5</v>
      </c>
    </row>
    <row r="85" spans="1:16" ht="14.1" customHeight="1">
      <c r="A85" s="62">
        <v>85</v>
      </c>
      <c r="B85" s="257" t="s">
        <v>211</v>
      </c>
      <c r="C85" s="257" t="s">
        <v>212</v>
      </c>
      <c r="D85" s="293" t="s">
        <v>3709</v>
      </c>
      <c r="E85" s="294" t="s">
        <v>389</v>
      </c>
      <c r="F85" s="60" t="s">
        <v>390</v>
      </c>
      <c r="G85" s="257" t="s">
        <v>34</v>
      </c>
      <c r="H85" s="60" t="s">
        <v>209</v>
      </c>
      <c r="I85" s="295">
        <v>11</v>
      </c>
      <c r="J85" s="296">
        <f t="shared" si="2"/>
        <v>255</v>
      </c>
      <c r="K85" s="222">
        <v>255</v>
      </c>
      <c r="L85" s="221" t="e">
        <f>IF(J85="nio",0,IF(K85&gt;0,K85*I85/M85,0))*VLOOKUP(B85,'2-Kosten per locatie'!$A$11:$C$15,3,FALSE)</f>
        <v>#DIV/0!</v>
      </c>
      <c r="M85" s="297">
        <f>IF(K85="nio",0,IF(K85&gt;0,VLOOKUP(G85,'3-Productie normen'!A:J,VLOOKUP(K85,'3-Productie normen'!$B$37:$C$43,2,FALSE),FALSE)))</f>
        <v>0</v>
      </c>
      <c r="N85" s="298"/>
      <c r="P85" s="299">
        <f t="shared" si="3"/>
        <v>2805</v>
      </c>
    </row>
    <row r="86" spans="1:16" ht="14.1" customHeight="1">
      <c r="A86" s="62">
        <v>86</v>
      </c>
      <c r="B86" s="257" t="s">
        <v>211</v>
      </c>
      <c r="C86" s="257" t="s">
        <v>213</v>
      </c>
      <c r="D86" s="293" t="s">
        <v>3709</v>
      </c>
      <c r="E86" s="294" t="s">
        <v>391</v>
      </c>
      <c r="F86" s="60" t="s">
        <v>392</v>
      </c>
      <c r="G86" s="257" t="s">
        <v>38</v>
      </c>
      <c r="H86" s="60" t="s">
        <v>919</v>
      </c>
      <c r="I86" s="295">
        <v>6.58</v>
      </c>
      <c r="J86" s="296">
        <f t="shared" si="2"/>
        <v>255</v>
      </c>
      <c r="K86" s="222">
        <v>255</v>
      </c>
      <c r="L86" s="221" t="e">
        <f>IF(J86="nio",0,IF(K86&gt;0,K86*I86/M86,0))*VLOOKUP(B86,'2-Kosten per locatie'!$A$11:$C$15,3,FALSE)</f>
        <v>#DIV/0!</v>
      </c>
      <c r="M86" s="297">
        <f>IF(K86="nio",0,IF(K86&gt;0,VLOOKUP(G86,'3-Productie normen'!A:J,VLOOKUP(K86,'3-Productie normen'!$B$37:$C$43,2,FALSE),FALSE)))</f>
        <v>0</v>
      </c>
      <c r="N86" s="298"/>
      <c r="P86" s="299">
        <f t="shared" si="3"/>
        <v>1677.9</v>
      </c>
    </row>
    <row r="87" spans="1:16" ht="14.1" customHeight="1">
      <c r="A87" s="62">
        <v>87</v>
      </c>
      <c r="B87" s="257" t="s">
        <v>211</v>
      </c>
      <c r="C87" s="257" t="s">
        <v>213</v>
      </c>
      <c r="D87" s="293" t="s">
        <v>3709</v>
      </c>
      <c r="E87" s="294" t="s">
        <v>393</v>
      </c>
      <c r="F87" s="60" t="s">
        <v>394</v>
      </c>
      <c r="G87" s="257" t="s">
        <v>38</v>
      </c>
      <c r="H87" s="60" t="s">
        <v>919</v>
      </c>
      <c r="I87" s="295">
        <v>34.200000000000003</v>
      </c>
      <c r="J87" s="296">
        <f t="shared" si="2"/>
        <v>255</v>
      </c>
      <c r="K87" s="222">
        <v>255</v>
      </c>
      <c r="L87" s="221" t="e">
        <f>IF(J87="nio",0,IF(K87&gt;0,K87*I87/M87,0))*VLOOKUP(B87,'2-Kosten per locatie'!$A$11:$C$15,3,FALSE)</f>
        <v>#DIV/0!</v>
      </c>
      <c r="M87" s="297">
        <f>IF(K87="nio",0,IF(K87&gt;0,VLOOKUP(G87,'3-Productie normen'!A:J,VLOOKUP(K87,'3-Productie normen'!$B$37:$C$43,2,FALSE),FALSE)))</f>
        <v>0</v>
      </c>
      <c r="N87" s="298"/>
      <c r="P87" s="299">
        <f t="shared" si="3"/>
        <v>8721</v>
      </c>
    </row>
    <row r="88" spans="1:16" ht="14.1" customHeight="1">
      <c r="A88" s="62">
        <v>88</v>
      </c>
      <c r="B88" s="257" t="s">
        <v>211</v>
      </c>
      <c r="C88" s="257" t="s">
        <v>212</v>
      </c>
      <c r="D88" s="293" t="s">
        <v>3709</v>
      </c>
      <c r="E88" s="294" t="s">
        <v>395</v>
      </c>
      <c r="F88" s="60" t="s">
        <v>396</v>
      </c>
      <c r="G88" s="60" t="s">
        <v>41</v>
      </c>
      <c r="H88" s="60" t="s">
        <v>919</v>
      </c>
      <c r="I88" s="295">
        <v>69.2</v>
      </c>
      <c r="J88" s="296">
        <f t="shared" si="2"/>
        <v>255</v>
      </c>
      <c r="K88" s="222">
        <v>255</v>
      </c>
      <c r="L88" s="221" t="e">
        <f>IF(J88="nio",0,IF(K88&gt;0,K88*I88/M88,0))*VLOOKUP(B88,'2-Kosten per locatie'!$A$11:$C$15,3,FALSE)</f>
        <v>#DIV/0!</v>
      </c>
      <c r="M88" s="297">
        <f>IF(K88="nio",0,IF(K88&gt;0,VLOOKUP(G88,'3-Productie normen'!A:J,VLOOKUP(K88,'3-Productie normen'!$B$37:$C$43,2,FALSE),FALSE)))</f>
        <v>0</v>
      </c>
      <c r="N88" s="298"/>
      <c r="P88" s="299">
        <f t="shared" si="3"/>
        <v>17646</v>
      </c>
    </row>
    <row r="89" spans="1:16" ht="14.1" customHeight="1">
      <c r="A89" s="62">
        <v>89</v>
      </c>
      <c r="B89" s="257" t="s">
        <v>211</v>
      </c>
      <c r="C89" s="257" t="s">
        <v>212</v>
      </c>
      <c r="D89" s="293" t="s">
        <v>3709</v>
      </c>
      <c r="E89" s="294" t="s">
        <v>397</v>
      </c>
      <c r="F89" s="60" t="s">
        <v>398</v>
      </c>
      <c r="G89" s="60" t="s">
        <v>40</v>
      </c>
      <c r="H89" s="60" t="s">
        <v>71</v>
      </c>
      <c r="I89" s="295">
        <v>15.2</v>
      </c>
      <c r="J89" s="296">
        <f t="shared" si="2"/>
        <v>255</v>
      </c>
      <c r="K89" s="222">
        <v>255</v>
      </c>
      <c r="L89" s="221" t="e">
        <f>IF(J89="nio",0,IF(K89&gt;0,K89*I89/M89,0))*VLOOKUP(B89,'2-Kosten per locatie'!$A$11:$C$15,3,FALSE)</f>
        <v>#DIV/0!</v>
      </c>
      <c r="M89" s="297">
        <f>IF(K89="nio",0,IF(K89&gt;0,VLOOKUP(G89,'3-Productie normen'!A:J,VLOOKUP(K89,'3-Productie normen'!$B$37:$C$43,2,FALSE),FALSE)))</f>
        <v>0</v>
      </c>
      <c r="N89" s="298"/>
      <c r="P89" s="299">
        <f t="shared" si="3"/>
        <v>3876</v>
      </c>
    </row>
    <row r="90" spans="1:16" ht="14.1" customHeight="1">
      <c r="A90" s="62">
        <v>90</v>
      </c>
      <c r="B90" s="257" t="s">
        <v>211</v>
      </c>
      <c r="C90" s="257" t="s">
        <v>212</v>
      </c>
      <c r="D90" s="293" t="s">
        <v>3709</v>
      </c>
      <c r="E90" s="294" t="s">
        <v>399</v>
      </c>
      <c r="F90" s="60" t="s">
        <v>400</v>
      </c>
      <c r="G90" s="60" t="s">
        <v>49</v>
      </c>
      <c r="H90" s="60" t="s">
        <v>919</v>
      </c>
      <c r="I90" s="295">
        <v>5.4</v>
      </c>
      <c r="J90" s="296">
        <f t="shared" si="2"/>
        <v>255</v>
      </c>
      <c r="K90" s="222">
        <v>255</v>
      </c>
      <c r="L90" s="221" t="e">
        <f>IF(J90="nio",0,IF(K90&gt;0,K90*I90/M90,0))*VLOOKUP(B90,'2-Kosten per locatie'!$A$11:$C$15,3,FALSE)</f>
        <v>#DIV/0!</v>
      </c>
      <c r="M90" s="297">
        <f>IF(K90="nio",0,IF(K90&gt;0,VLOOKUP(G90,'3-Productie normen'!A:J,VLOOKUP(K90,'3-Productie normen'!$B$37:$C$43,2,FALSE),FALSE)))</f>
        <v>0</v>
      </c>
      <c r="N90" s="298"/>
      <c r="P90" s="299">
        <f t="shared" si="3"/>
        <v>1377</v>
      </c>
    </row>
    <row r="91" spans="1:16" ht="14.1" customHeight="1">
      <c r="A91" s="62">
        <v>91</v>
      </c>
      <c r="B91" s="257" t="s">
        <v>211</v>
      </c>
      <c r="C91" s="257" t="s">
        <v>212</v>
      </c>
      <c r="D91" s="293" t="s">
        <v>3709</v>
      </c>
      <c r="E91" s="294" t="s">
        <v>401</v>
      </c>
      <c r="F91" s="60" t="s">
        <v>402</v>
      </c>
      <c r="G91" s="257" t="s">
        <v>34</v>
      </c>
      <c r="H91" s="60" t="s">
        <v>209</v>
      </c>
      <c r="I91" s="295">
        <v>28.8</v>
      </c>
      <c r="J91" s="296">
        <f t="shared" si="2"/>
        <v>255</v>
      </c>
      <c r="K91" s="222">
        <v>255</v>
      </c>
      <c r="L91" s="221" t="e">
        <f>IF(J91="nio",0,IF(K91&gt;0,K91*I91/M91,0))*VLOOKUP(B91,'2-Kosten per locatie'!$A$11:$C$15,3,FALSE)</f>
        <v>#DIV/0!</v>
      </c>
      <c r="M91" s="297">
        <f>IF(K91="nio",0,IF(K91&gt;0,VLOOKUP(G91,'3-Productie normen'!A:J,VLOOKUP(K91,'3-Productie normen'!$B$37:$C$43,2,FALSE),FALSE)))</f>
        <v>0</v>
      </c>
      <c r="N91" s="298"/>
      <c r="P91" s="299">
        <f t="shared" si="3"/>
        <v>7344</v>
      </c>
    </row>
    <row r="92" spans="1:16" ht="14.1" customHeight="1">
      <c r="A92" s="62">
        <v>92</v>
      </c>
      <c r="B92" s="257" t="s">
        <v>211</v>
      </c>
      <c r="C92" s="257" t="s">
        <v>212</v>
      </c>
      <c r="D92" s="293" t="s">
        <v>3709</v>
      </c>
      <c r="E92" s="294" t="s">
        <v>403</v>
      </c>
      <c r="F92" s="60" t="s">
        <v>404</v>
      </c>
      <c r="G92" s="60" t="s">
        <v>41</v>
      </c>
      <c r="H92" s="60" t="s">
        <v>919</v>
      </c>
      <c r="I92" s="295">
        <v>47.5</v>
      </c>
      <c r="J92" s="296">
        <f t="shared" si="2"/>
        <v>255</v>
      </c>
      <c r="K92" s="222">
        <v>255</v>
      </c>
      <c r="L92" s="221" t="e">
        <f>IF(J92="nio",0,IF(K92&gt;0,K92*I92/M92,0))*VLOOKUP(B92,'2-Kosten per locatie'!$A$11:$C$15,3,FALSE)</f>
        <v>#DIV/0!</v>
      </c>
      <c r="M92" s="297">
        <f>IF(K92="nio",0,IF(K92&gt;0,VLOOKUP(G92,'3-Productie normen'!A:J,VLOOKUP(K92,'3-Productie normen'!$B$37:$C$43,2,FALSE),FALSE)))</f>
        <v>0</v>
      </c>
      <c r="N92" s="298"/>
      <c r="P92" s="299">
        <f t="shared" si="3"/>
        <v>12112.5</v>
      </c>
    </row>
    <row r="93" spans="1:16" ht="14.1" customHeight="1">
      <c r="A93" s="62">
        <v>93</v>
      </c>
      <c r="B93" s="257" t="s">
        <v>211</v>
      </c>
      <c r="C93" s="257" t="s">
        <v>212</v>
      </c>
      <c r="D93" s="293" t="s">
        <v>3709</v>
      </c>
      <c r="E93" s="294" t="s">
        <v>405</v>
      </c>
      <c r="F93" s="60" t="s">
        <v>406</v>
      </c>
      <c r="G93" s="257" t="s">
        <v>34</v>
      </c>
      <c r="H93" s="60" t="s">
        <v>919</v>
      </c>
      <c r="I93" s="295">
        <v>23.3</v>
      </c>
      <c r="J93" s="296">
        <f t="shared" si="2"/>
        <v>255</v>
      </c>
      <c r="K93" s="222">
        <v>255</v>
      </c>
      <c r="L93" s="221" t="e">
        <f>IF(J93="nio",0,IF(K93&gt;0,K93*I93/M93,0))*VLOOKUP(B93,'2-Kosten per locatie'!$A$11:$C$15,3,FALSE)</f>
        <v>#DIV/0!</v>
      </c>
      <c r="M93" s="297">
        <f>IF(K93="nio",0,IF(K93&gt;0,VLOOKUP(G93,'3-Productie normen'!A:J,VLOOKUP(K93,'3-Productie normen'!$B$37:$C$43,2,FALSE),FALSE)))</f>
        <v>0</v>
      </c>
      <c r="N93" s="298"/>
      <c r="P93" s="299">
        <f t="shared" si="3"/>
        <v>5941.5</v>
      </c>
    </row>
    <row r="94" spans="1:16" ht="14.1" customHeight="1">
      <c r="A94" s="62">
        <v>94</v>
      </c>
      <c r="B94" s="257" t="s">
        <v>211</v>
      </c>
      <c r="C94" s="257" t="s">
        <v>212</v>
      </c>
      <c r="D94" s="293" t="s">
        <v>3709</v>
      </c>
      <c r="E94" s="294" t="s">
        <v>407</v>
      </c>
      <c r="F94" s="60" t="s">
        <v>408</v>
      </c>
      <c r="G94" s="60" t="s">
        <v>3717</v>
      </c>
      <c r="H94" s="60" t="s">
        <v>919</v>
      </c>
      <c r="I94" s="295">
        <v>3.3</v>
      </c>
      <c r="J94" s="296">
        <f t="shared" si="2"/>
        <v>255</v>
      </c>
      <c r="K94" s="222">
        <v>255</v>
      </c>
      <c r="L94" s="221" t="e">
        <f>IF(J94="nio",0,IF(K94&gt;0,K94*I94/M94,0))*VLOOKUP(B94,'2-Kosten per locatie'!$A$11:$C$15,3,FALSE)</f>
        <v>#DIV/0!</v>
      </c>
      <c r="M94" s="297">
        <f>IF(K94="nio",0,IF(K94&gt;0,VLOOKUP(G94,'3-Productie normen'!A:J,VLOOKUP(K94,'3-Productie normen'!$B$37:$C$43,2,FALSE),FALSE)))</f>
        <v>0</v>
      </c>
      <c r="N94" s="298"/>
      <c r="P94" s="299">
        <f t="shared" si="3"/>
        <v>841.5</v>
      </c>
    </row>
    <row r="95" spans="1:16" ht="14.1" customHeight="1">
      <c r="A95" s="62">
        <v>95</v>
      </c>
      <c r="B95" s="257" t="s">
        <v>211</v>
      </c>
      <c r="C95" s="257" t="s">
        <v>212</v>
      </c>
      <c r="D95" s="293" t="s">
        <v>3709</v>
      </c>
      <c r="E95" s="294" t="s">
        <v>409</v>
      </c>
      <c r="F95" s="60" t="s">
        <v>410</v>
      </c>
      <c r="G95" s="60" t="s">
        <v>46</v>
      </c>
      <c r="H95" s="60" t="s">
        <v>919</v>
      </c>
      <c r="I95" s="295">
        <v>2.8</v>
      </c>
      <c r="J95" s="296">
        <f t="shared" si="2"/>
        <v>255</v>
      </c>
      <c r="K95" s="222">
        <v>255</v>
      </c>
      <c r="L95" s="221" t="e">
        <f>IF(J95="nio",0,IF(K95&gt;0,K95*I95/M95,0))*VLOOKUP(B95,'2-Kosten per locatie'!$A$11:$C$15,3,FALSE)</f>
        <v>#DIV/0!</v>
      </c>
      <c r="M95" s="297">
        <f>IF(K95="nio",0,IF(K95&gt;0,VLOOKUP(G95,'3-Productie normen'!A:J,VLOOKUP(K95,'3-Productie normen'!$B$37:$C$43,2,FALSE),FALSE)))</f>
        <v>0</v>
      </c>
      <c r="N95" s="298"/>
      <c r="P95" s="299">
        <f t="shared" si="3"/>
        <v>714</v>
      </c>
    </row>
    <row r="96" spans="1:16" ht="14.1" customHeight="1">
      <c r="A96" s="62">
        <v>96</v>
      </c>
      <c r="B96" s="257" t="s">
        <v>211</v>
      </c>
      <c r="C96" s="257" t="s">
        <v>212</v>
      </c>
      <c r="D96" s="293" t="s">
        <v>3709</v>
      </c>
      <c r="E96" s="294" t="s">
        <v>411</v>
      </c>
      <c r="F96" s="60" t="s">
        <v>412</v>
      </c>
      <c r="G96" s="274" t="s">
        <v>40</v>
      </c>
      <c r="H96" s="60" t="s">
        <v>919</v>
      </c>
      <c r="I96" s="295">
        <v>1.8</v>
      </c>
      <c r="J96" s="296">
        <f t="shared" si="2"/>
        <v>255</v>
      </c>
      <c r="K96" s="222">
        <v>255</v>
      </c>
      <c r="L96" s="221" t="e">
        <f>IF(J96="nio",0,IF(K96&gt;0,K96*I96/M96,0))*VLOOKUP(B96,'2-Kosten per locatie'!$A$11:$C$15,3,FALSE)</f>
        <v>#DIV/0!</v>
      </c>
      <c r="M96" s="297">
        <f>IF(K96="nio",0,IF(K96&gt;0,VLOOKUP(G96,'3-Productie normen'!A:J,VLOOKUP(K96,'3-Productie normen'!$B$37:$C$43,2,FALSE),FALSE)))</f>
        <v>0</v>
      </c>
      <c r="N96" s="298"/>
      <c r="P96" s="299">
        <f t="shared" si="3"/>
        <v>459</v>
      </c>
    </row>
    <row r="97" spans="1:16" ht="14.1" customHeight="1">
      <c r="A97" s="62">
        <v>97</v>
      </c>
      <c r="B97" s="257" t="s">
        <v>211</v>
      </c>
      <c r="C97" s="257" t="s">
        <v>212</v>
      </c>
      <c r="D97" s="293" t="s">
        <v>3709</v>
      </c>
      <c r="E97" s="294" t="s">
        <v>413</v>
      </c>
      <c r="F97" s="60" t="s">
        <v>414</v>
      </c>
      <c r="G97" s="60" t="s">
        <v>43</v>
      </c>
      <c r="H97" s="60" t="s">
        <v>209</v>
      </c>
      <c r="I97" s="295">
        <v>12.7</v>
      </c>
      <c r="J97" s="296">
        <f t="shared" si="2"/>
        <v>255</v>
      </c>
      <c r="K97" s="222">
        <v>255</v>
      </c>
      <c r="L97" s="221" t="e">
        <f>IF(J97="nio",0,IF(K97&gt;0,K97*I97/M97,0))*VLOOKUP(B97,'2-Kosten per locatie'!$A$11:$C$15,3,FALSE)</f>
        <v>#DIV/0!</v>
      </c>
      <c r="M97" s="297">
        <f>IF(K97="nio",0,IF(K97&gt;0,VLOOKUP(G97,'3-Productie normen'!A:J,VLOOKUP(K97,'3-Productie normen'!$B$37:$C$43,2,FALSE),FALSE)))</f>
        <v>0</v>
      </c>
      <c r="N97" s="298"/>
      <c r="P97" s="299">
        <f t="shared" si="3"/>
        <v>3238.5</v>
      </c>
    </row>
    <row r="98" spans="1:16" ht="14.1" customHeight="1">
      <c r="A98" s="62">
        <v>98</v>
      </c>
      <c r="B98" s="257" t="s">
        <v>211</v>
      </c>
      <c r="C98" s="257" t="s">
        <v>212</v>
      </c>
      <c r="D98" s="293" t="s">
        <v>3709</v>
      </c>
      <c r="E98" s="294" t="s">
        <v>415</v>
      </c>
      <c r="F98" s="60" t="s">
        <v>416</v>
      </c>
      <c r="G98" s="60" t="s">
        <v>48</v>
      </c>
      <c r="H98" s="60" t="s">
        <v>920</v>
      </c>
      <c r="I98" s="295">
        <v>10.4</v>
      </c>
      <c r="J98" s="296">
        <f t="shared" si="2"/>
        <v>255</v>
      </c>
      <c r="K98" s="222">
        <v>255</v>
      </c>
      <c r="L98" s="221" t="e">
        <f>IF(J98="nio",0,IF(K98&gt;0,K98*I98/M98,0))*VLOOKUP(B98,'2-Kosten per locatie'!$A$11:$C$15,3,FALSE)</f>
        <v>#DIV/0!</v>
      </c>
      <c r="M98" s="297">
        <f>IF(K98="nio",0,IF(K98&gt;0,VLOOKUP(G98,'3-Productie normen'!A:J,VLOOKUP(K98,'3-Productie normen'!$B$37:$C$43,2,FALSE),FALSE)))</f>
        <v>0</v>
      </c>
      <c r="N98" s="298"/>
      <c r="P98" s="299">
        <f t="shared" si="3"/>
        <v>2652</v>
      </c>
    </row>
    <row r="99" spans="1:16" ht="14.1" customHeight="1">
      <c r="A99" s="62">
        <v>99</v>
      </c>
      <c r="B99" s="257" t="s">
        <v>211</v>
      </c>
      <c r="C99" s="257" t="s">
        <v>213</v>
      </c>
      <c r="D99" s="293" t="s">
        <v>3709</v>
      </c>
      <c r="E99" s="294" t="s">
        <v>417</v>
      </c>
      <c r="F99" s="60" t="s">
        <v>418</v>
      </c>
      <c r="G99" s="257" t="s">
        <v>38</v>
      </c>
      <c r="H99" s="60" t="s">
        <v>209</v>
      </c>
      <c r="I99" s="295">
        <v>68.5</v>
      </c>
      <c r="J99" s="296">
        <f t="shared" si="2"/>
        <v>255</v>
      </c>
      <c r="K99" s="222">
        <v>255</v>
      </c>
      <c r="L99" s="221" t="e">
        <f>IF(J99="nio",0,IF(K99&gt;0,K99*I99/M99,0))*VLOOKUP(B99,'2-Kosten per locatie'!$A$11:$C$15,3,FALSE)</f>
        <v>#DIV/0!</v>
      </c>
      <c r="M99" s="297">
        <f>IF(K99="nio",0,IF(K99&gt;0,VLOOKUP(G99,'3-Productie normen'!A:J,VLOOKUP(K99,'3-Productie normen'!$B$37:$C$43,2,FALSE),FALSE)))</f>
        <v>0</v>
      </c>
      <c r="N99" s="298"/>
      <c r="P99" s="299">
        <f t="shared" si="3"/>
        <v>17467.5</v>
      </c>
    </row>
    <row r="100" spans="1:16" ht="14.1" customHeight="1">
      <c r="A100" s="62">
        <v>100</v>
      </c>
      <c r="B100" s="257" t="s">
        <v>211</v>
      </c>
      <c r="C100" s="257" t="s">
        <v>212</v>
      </c>
      <c r="D100" s="293" t="s">
        <v>3709</v>
      </c>
      <c r="E100" s="294" t="s">
        <v>419</v>
      </c>
      <c r="F100" s="60" t="s">
        <v>420</v>
      </c>
      <c r="G100" s="257" t="s">
        <v>34</v>
      </c>
      <c r="H100" s="413" t="s">
        <v>209</v>
      </c>
      <c r="I100" s="418">
        <v>17.05</v>
      </c>
      <c r="J100" s="296">
        <f t="shared" si="2"/>
        <v>255</v>
      </c>
      <c r="K100" s="222">
        <v>255</v>
      </c>
      <c r="L100" s="221" t="e">
        <f>IF(J100="nio",0,IF(K100&gt;0,K100*I100/M100,0))*VLOOKUP(B100,'2-Kosten per locatie'!$A$11:$C$15,3,FALSE)</f>
        <v>#DIV/0!</v>
      </c>
      <c r="M100" s="297">
        <f>IF(K100="nio",0,IF(K100&gt;0,VLOOKUP(G100,'3-Productie normen'!A:J,VLOOKUP(K100,'3-Productie normen'!$B$37:$C$43,2,FALSE),FALSE)))</f>
        <v>0</v>
      </c>
      <c r="N100" s="298"/>
      <c r="P100" s="299">
        <f t="shared" si="3"/>
        <v>4347.75</v>
      </c>
    </row>
    <row r="101" spans="1:16" ht="14.1" customHeight="1">
      <c r="A101" s="62">
        <v>101</v>
      </c>
      <c r="B101" s="257" t="s">
        <v>211</v>
      </c>
      <c r="C101" s="257" t="s">
        <v>213</v>
      </c>
      <c r="D101" s="293" t="s">
        <v>3709</v>
      </c>
      <c r="E101" s="294" t="s">
        <v>421</v>
      </c>
      <c r="F101" s="60" t="s">
        <v>422</v>
      </c>
      <c r="G101" s="60" t="s">
        <v>43</v>
      </c>
      <c r="H101" s="413" t="s">
        <v>209</v>
      </c>
      <c r="I101" s="418">
        <v>9.48</v>
      </c>
      <c r="J101" s="296">
        <f t="shared" si="2"/>
        <v>255</v>
      </c>
      <c r="K101" s="222">
        <v>255</v>
      </c>
      <c r="L101" s="221" t="e">
        <f>IF(J101="nio",0,IF(K101&gt;0,K101*I101/M101,0))*VLOOKUP(B101,'2-Kosten per locatie'!$A$11:$C$15,3,FALSE)</f>
        <v>#DIV/0!</v>
      </c>
      <c r="M101" s="297">
        <f>IF(K101="nio",0,IF(K101&gt;0,VLOOKUP(G101,'3-Productie normen'!A:J,VLOOKUP(K101,'3-Productie normen'!$B$37:$C$43,2,FALSE),FALSE)))</f>
        <v>0</v>
      </c>
      <c r="N101" s="298"/>
      <c r="P101" s="299">
        <f t="shared" si="3"/>
        <v>2417.4</v>
      </c>
    </row>
    <row r="102" spans="1:16" ht="14.1" customHeight="1">
      <c r="A102" s="62">
        <v>102</v>
      </c>
      <c r="B102" s="257" t="s">
        <v>211</v>
      </c>
      <c r="C102" s="257" t="s">
        <v>213</v>
      </c>
      <c r="D102" s="293" t="s">
        <v>3709</v>
      </c>
      <c r="E102" s="294" t="s">
        <v>423</v>
      </c>
      <c r="F102" s="60" t="s">
        <v>424</v>
      </c>
      <c r="G102" s="60" t="s">
        <v>43</v>
      </c>
      <c r="H102" s="413" t="s">
        <v>209</v>
      </c>
      <c r="I102" s="418">
        <v>10</v>
      </c>
      <c r="J102" s="296">
        <f t="shared" si="2"/>
        <v>255</v>
      </c>
      <c r="K102" s="222">
        <v>255</v>
      </c>
      <c r="L102" s="221" t="e">
        <f>IF(J102="nio",0,IF(K102&gt;0,K102*I102/M102,0))*VLOOKUP(B102,'2-Kosten per locatie'!$A$11:$C$15,3,FALSE)</f>
        <v>#DIV/0!</v>
      </c>
      <c r="M102" s="297">
        <f>IF(K102="nio",0,IF(K102&gt;0,VLOOKUP(G102,'3-Productie normen'!A:J,VLOOKUP(K102,'3-Productie normen'!$B$37:$C$43,2,FALSE),FALSE)))</f>
        <v>0</v>
      </c>
      <c r="N102" s="298"/>
      <c r="P102" s="299">
        <f t="shared" si="3"/>
        <v>2550</v>
      </c>
    </row>
    <row r="103" spans="1:16" ht="14.1" customHeight="1">
      <c r="A103" s="62">
        <v>103</v>
      </c>
      <c r="B103" s="257" t="s">
        <v>211</v>
      </c>
      <c r="C103" s="257" t="s">
        <v>213</v>
      </c>
      <c r="D103" s="293" t="s">
        <v>3709</v>
      </c>
      <c r="E103" s="294" t="s">
        <v>425</v>
      </c>
      <c r="F103" s="60" t="s">
        <v>426</v>
      </c>
      <c r="G103" s="60" t="s">
        <v>43</v>
      </c>
      <c r="H103" s="413" t="s">
        <v>209</v>
      </c>
      <c r="I103" s="418">
        <v>9.4</v>
      </c>
      <c r="J103" s="296">
        <f t="shared" si="2"/>
        <v>255</v>
      </c>
      <c r="K103" s="222">
        <v>255</v>
      </c>
      <c r="L103" s="221" t="e">
        <f>IF(J103="nio",0,IF(K103&gt;0,K103*I103/M103,0))*VLOOKUP(B103,'2-Kosten per locatie'!$A$11:$C$15,3,FALSE)</f>
        <v>#DIV/0!</v>
      </c>
      <c r="M103" s="297">
        <f>IF(K103="nio",0,IF(K103&gt;0,VLOOKUP(G103,'3-Productie normen'!A:J,VLOOKUP(K103,'3-Productie normen'!$B$37:$C$43,2,FALSE),FALSE)))</f>
        <v>0</v>
      </c>
      <c r="N103" s="298"/>
      <c r="P103" s="299">
        <f t="shared" si="3"/>
        <v>2397</v>
      </c>
    </row>
    <row r="104" spans="1:16" ht="14.1" customHeight="1">
      <c r="A104" s="62">
        <v>104</v>
      </c>
      <c r="B104" s="257" t="s">
        <v>211</v>
      </c>
      <c r="C104" s="257" t="s">
        <v>212</v>
      </c>
      <c r="D104" s="293" t="s">
        <v>3709</v>
      </c>
      <c r="E104" s="294" t="s">
        <v>427</v>
      </c>
      <c r="F104" s="60" t="s">
        <v>428</v>
      </c>
      <c r="G104" s="257" t="s">
        <v>36</v>
      </c>
      <c r="H104" s="60" t="s">
        <v>71</v>
      </c>
      <c r="I104" s="295">
        <v>1.2</v>
      </c>
      <c r="J104" s="296">
        <f t="shared" si="2"/>
        <v>255</v>
      </c>
      <c r="K104" s="222">
        <v>255</v>
      </c>
      <c r="L104" s="221" t="e">
        <f>IF(J104="nio",0,IF(K104&gt;0,K104*I104/M104,0))*VLOOKUP(B104,'2-Kosten per locatie'!$A$11:$C$15,3,FALSE)</f>
        <v>#DIV/0!</v>
      </c>
      <c r="M104" s="297">
        <f>IF(K104="nio",0,IF(K104&gt;0,VLOOKUP(G104,'3-Productie normen'!A:J,VLOOKUP(K104,'3-Productie normen'!$B$37:$C$43,2,FALSE),FALSE)))</f>
        <v>0</v>
      </c>
      <c r="N104" s="298"/>
      <c r="P104" s="299">
        <f t="shared" si="3"/>
        <v>306</v>
      </c>
    </row>
    <row r="105" spans="1:16" ht="14.1" customHeight="1">
      <c r="A105" s="62">
        <v>105</v>
      </c>
      <c r="B105" s="257" t="s">
        <v>211</v>
      </c>
      <c r="C105" s="257" t="s">
        <v>216</v>
      </c>
      <c r="D105" s="293" t="s">
        <v>3708</v>
      </c>
      <c r="E105" s="294" t="s">
        <v>429</v>
      </c>
      <c r="F105" s="60" t="s">
        <v>430</v>
      </c>
      <c r="G105" s="72" t="s">
        <v>38</v>
      </c>
      <c r="H105" s="60" t="s">
        <v>919</v>
      </c>
      <c r="I105" s="295">
        <v>4.5999999999999996</v>
      </c>
      <c r="J105" s="296">
        <f t="shared" si="2"/>
        <v>255</v>
      </c>
      <c r="K105" s="222">
        <v>255</v>
      </c>
      <c r="L105" s="221" t="e">
        <f>IF(J105="nio",0,IF(K105&gt;0,K105*I105/M105,0))*VLOOKUP(B105,'2-Kosten per locatie'!$A$11:$C$15,3,FALSE)</f>
        <v>#DIV/0!</v>
      </c>
      <c r="M105" s="297">
        <f>IF(K105="nio",0,IF(K105&gt;0,VLOOKUP(G105,'3-Productie normen'!A:J,VLOOKUP(K105,'3-Productie normen'!$B$37:$C$43,2,FALSE),FALSE)))</f>
        <v>0</v>
      </c>
      <c r="N105" s="298"/>
      <c r="P105" s="299">
        <f t="shared" si="3"/>
        <v>1173</v>
      </c>
    </row>
    <row r="106" spans="1:16" ht="14.1" customHeight="1">
      <c r="A106" s="62">
        <v>106</v>
      </c>
      <c r="B106" s="257" t="s">
        <v>211</v>
      </c>
      <c r="C106" s="257" t="s">
        <v>216</v>
      </c>
      <c r="D106" s="293" t="s">
        <v>3708</v>
      </c>
      <c r="E106" s="294" t="s">
        <v>431</v>
      </c>
      <c r="F106" s="60" t="s">
        <v>432</v>
      </c>
      <c r="G106" s="257" t="s">
        <v>36</v>
      </c>
      <c r="H106" s="60" t="s">
        <v>71</v>
      </c>
      <c r="I106" s="295">
        <v>4.7</v>
      </c>
      <c r="J106" s="296">
        <f t="shared" si="2"/>
        <v>255</v>
      </c>
      <c r="K106" s="222">
        <v>255</v>
      </c>
      <c r="L106" s="221" t="e">
        <f>IF(J106="nio",0,IF(K106&gt;0,K106*I106/M106,0))*VLOOKUP(B106,'2-Kosten per locatie'!$A$11:$C$15,3,FALSE)</f>
        <v>#DIV/0!</v>
      </c>
      <c r="M106" s="297">
        <f>IF(K106="nio",0,IF(K106&gt;0,VLOOKUP(G106,'3-Productie normen'!A:J,VLOOKUP(K106,'3-Productie normen'!$B$37:$C$43,2,FALSE),FALSE)))</f>
        <v>0</v>
      </c>
      <c r="N106" s="298"/>
      <c r="P106" s="299">
        <f t="shared" si="3"/>
        <v>1198.5</v>
      </c>
    </row>
    <row r="107" spans="1:16" ht="14.1" customHeight="1">
      <c r="A107" s="62">
        <v>107</v>
      </c>
      <c r="B107" s="257" t="s">
        <v>211</v>
      </c>
      <c r="C107" s="257" t="s">
        <v>215</v>
      </c>
      <c r="D107" s="293" t="s">
        <v>3708</v>
      </c>
      <c r="E107" s="294" t="s">
        <v>433</v>
      </c>
      <c r="F107" s="60" t="s">
        <v>434</v>
      </c>
      <c r="G107" s="60" t="s">
        <v>46</v>
      </c>
      <c r="H107" s="60" t="s">
        <v>919</v>
      </c>
      <c r="I107" s="295">
        <v>5.9</v>
      </c>
      <c r="J107" s="296">
        <f t="shared" si="2"/>
        <v>255</v>
      </c>
      <c r="K107" s="222">
        <v>255</v>
      </c>
      <c r="L107" s="221" t="e">
        <f>IF(J107="nio",0,IF(K107&gt;0,K107*I107/M107,0))*VLOOKUP(B107,'2-Kosten per locatie'!$A$11:$C$15,3,FALSE)</f>
        <v>#DIV/0!</v>
      </c>
      <c r="M107" s="297">
        <f>IF(K107="nio",0,IF(K107&gt;0,VLOOKUP(G107,'3-Productie normen'!A:J,VLOOKUP(K107,'3-Productie normen'!$B$37:$C$43,2,FALSE),FALSE)))</f>
        <v>0</v>
      </c>
      <c r="N107" s="298"/>
      <c r="P107" s="299">
        <f t="shared" si="3"/>
        <v>1504.5</v>
      </c>
    </row>
    <row r="108" spans="1:16" ht="14.1" customHeight="1">
      <c r="A108" s="62">
        <v>108</v>
      </c>
      <c r="B108" s="257" t="s">
        <v>211</v>
      </c>
      <c r="C108" s="257" t="s">
        <v>216</v>
      </c>
      <c r="D108" s="293" t="s">
        <v>3708</v>
      </c>
      <c r="E108" s="294" t="s">
        <v>435</v>
      </c>
      <c r="F108" s="60" t="s">
        <v>436</v>
      </c>
      <c r="G108" s="257" t="s">
        <v>38</v>
      </c>
      <c r="H108" s="413" t="s">
        <v>3721</v>
      </c>
      <c r="I108" s="295">
        <v>17</v>
      </c>
      <c r="J108" s="296">
        <f t="shared" si="2"/>
        <v>255</v>
      </c>
      <c r="K108" s="222">
        <v>255</v>
      </c>
      <c r="L108" s="221" t="e">
        <f>IF(J108="nio",0,IF(K108&gt;0,K108*I108/M108,0))*VLOOKUP(B108,'2-Kosten per locatie'!$A$11:$C$15,3,FALSE)</f>
        <v>#DIV/0!</v>
      </c>
      <c r="M108" s="297">
        <f>IF(K108="nio",0,IF(K108&gt;0,VLOOKUP(G108,'3-Productie normen'!A:J,VLOOKUP(K108,'3-Productie normen'!$B$37:$C$43,2,FALSE),FALSE)))</f>
        <v>0</v>
      </c>
      <c r="N108" s="298"/>
      <c r="P108" s="299">
        <f t="shared" si="3"/>
        <v>4335</v>
      </c>
    </row>
    <row r="109" spans="1:16" ht="14.1" customHeight="1">
      <c r="A109" s="62">
        <v>109</v>
      </c>
      <c r="B109" s="257" t="s">
        <v>211</v>
      </c>
      <c r="C109" s="257" t="s">
        <v>216</v>
      </c>
      <c r="D109" s="293" t="s">
        <v>3708</v>
      </c>
      <c r="E109" s="294" t="s">
        <v>437</v>
      </c>
      <c r="F109" s="60" t="s">
        <v>438</v>
      </c>
      <c r="G109" s="60" t="s">
        <v>3715</v>
      </c>
      <c r="H109" s="413" t="s">
        <v>3721</v>
      </c>
      <c r="I109" s="295">
        <v>9.1999999999999993</v>
      </c>
      <c r="J109" s="296">
        <f t="shared" si="2"/>
        <v>255</v>
      </c>
      <c r="K109" s="222">
        <v>255</v>
      </c>
      <c r="L109" s="221" t="e">
        <f>IF(J109="nio",0,IF(K109&gt;0,K109*I109/M109,0))*VLOOKUP(B109,'2-Kosten per locatie'!$A$11:$C$15,3,FALSE)</f>
        <v>#DIV/0!</v>
      </c>
      <c r="M109" s="297">
        <f>IF(K109="nio",0,IF(K109&gt;0,VLOOKUP(G109,'3-Productie normen'!A:J,VLOOKUP(K109,'3-Productie normen'!$B$37:$C$43,2,FALSE),FALSE)))</f>
        <v>0</v>
      </c>
      <c r="N109" s="298"/>
      <c r="P109" s="299">
        <f t="shared" si="3"/>
        <v>2346</v>
      </c>
    </row>
    <row r="110" spans="1:16" ht="14.1" customHeight="1">
      <c r="A110" s="62">
        <v>110</v>
      </c>
      <c r="B110" s="257" t="s">
        <v>211</v>
      </c>
      <c r="C110" s="257" t="s">
        <v>216</v>
      </c>
      <c r="D110" s="293" t="s">
        <v>3708</v>
      </c>
      <c r="E110" s="294" t="s">
        <v>439</v>
      </c>
      <c r="F110" s="60" t="s">
        <v>440</v>
      </c>
      <c r="G110" s="60" t="s">
        <v>3715</v>
      </c>
      <c r="H110" s="413" t="s">
        <v>3721</v>
      </c>
      <c r="I110" s="295">
        <v>9.1999999999999993</v>
      </c>
      <c r="J110" s="296">
        <f t="shared" si="2"/>
        <v>255</v>
      </c>
      <c r="K110" s="222">
        <v>255</v>
      </c>
      <c r="L110" s="221" t="e">
        <f>IF(J110="nio",0,IF(K110&gt;0,K110*I110/M110,0))*VLOOKUP(B110,'2-Kosten per locatie'!$A$11:$C$15,3,FALSE)</f>
        <v>#DIV/0!</v>
      </c>
      <c r="M110" s="297">
        <f>IF(K110="nio",0,IF(K110&gt;0,VLOOKUP(G110,'3-Productie normen'!A:J,VLOOKUP(K110,'3-Productie normen'!$B$37:$C$43,2,FALSE),FALSE)))</f>
        <v>0</v>
      </c>
      <c r="N110" s="298"/>
      <c r="P110" s="299">
        <f t="shared" si="3"/>
        <v>2346</v>
      </c>
    </row>
    <row r="111" spans="1:16" ht="14.1" customHeight="1">
      <c r="A111" s="62">
        <v>111</v>
      </c>
      <c r="B111" s="257" t="s">
        <v>211</v>
      </c>
      <c r="C111" s="257" t="s">
        <v>216</v>
      </c>
      <c r="D111" s="293" t="s">
        <v>3708</v>
      </c>
      <c r="E111" s="294" t="s">
        <v>441</v>
      </c>
      <c r="F111" s="60" t="s">
        <v>442</v>
      </c>
      <c r="G111" s="60" t="s">
        <v>3715</v>
      </c>
      <c r="H111" s="413" t="s">
        <v>3721</v>
      </c>
      <c r="I111" s="295">
        <v>9.1999999999999993</v>
      </c>
      <c r="J111" s="296">
        <f t="shared" si="2"/>
        <v>255</v>
      </c>
      <c r="K111" s="222">
        <v>255</v>
      </c>
      <c r="L111" s="221" t="e">
        <f>IF(J111="nio",0,IF(K111&gt;0,K111*I111/M111,0))*VLOOKUP(B111,'2-Kosten per locatie'!$A$11:$C$15,3,FALSE)</f>
        <v>#DIV/0!</v>
      </c>
      <c r="M111" s="297">
        <f>IF(K111="nio",0,IF(K111&gt;0,VLOOKUP(G111,'3-Productie normen'!A:J,VLOOKUP(K111,'3-Productie normen'!$B$37:$C$43,2,FALSE),FALSE)))</f>
        <v>0</v>
      </c>
      <c r="N111" s="298"/>
      <c r="P111" s="299">
        <f t="shared" si="3"/>
        <v>2346</v>
      </c>
    </row>
    <row r="112" spans="1:16" ht="14.1" customHeight="1">
      <c r="A112" s="62">
        <v>112</v>
      </c>
      <c r="B112" s="257" t="s">
        <v>211</v>
      </c>
      <c r="C112" s="257" t="s">
        <v>216</v>
      </c>
      <c r="D112" s="293" t="s">
        <v>3708</v>
      </c>
      <c r="E112" s="294" t="s">
        <v>443</v>
      </c>
      <c r="F112" s="60" t="s">
        <v>444</v>
      </c>
      <c r="G112" s="60" t="s">
        <v>3718</v>
      </c>
      <c r="H112" s="60" t="s">
        <v>71</v>
      </c>
      <c r="I112" s="295">
        <v>18.7</v>
      </c>
      <c r="J112" s="296">
        <f t="shared" si="2"/>
        <v>255</v>
      </c>
      <c r="K112" s="222">
        <v>255</v>
      </c>
      <c r="L112" s="221" t="e">
        <f>IF(J112="nio",0,IF(K112&gt;0,K112*I112/M112,0))*VLOOKUP(B112,'2-Kosten per locatie'!$A$11:$C$15,3,FALSE)</f>
        <v>#DIV/0!</v>
      </c>
      <c r="M112" s="297">
        <f>IF(K112="nio",0,IF(K112&gt;0,VLOOKUP(G112,'3-Productie normen'!A:J,VLOOKUP(K112,'3-Productie normen'!$B$37:$C$43,2,FALSE),FALSE)))</f>
        <v>0</v>
      </c>
      <c r="N112" s="298"/>
      <c r="P112" s="299">
        <f t="shared" si="3"/>
        <v>4768.5</v>
      </c>
    </row>
    <row r="113" spans="1:16" ht="14.1" customHeight="1">
      <c r="A113" s="62">
        <v>113</v>
      </c>
      <c r="B113" s="257" t="s">
        <v>211</v>
      </c>
      <c r="C113" s="257" t="s">
        <v>216</v>
      </c>
      <c r="D113" s="293" t="s">
        <v>3709</v>
      </c>
      <c r="E113" s="294" t="s">
        <v>445</v>
      </c>
      <c r="F113" s="60" t="s">
        <v>446</v>
      </c>
      <c r="G113" s="72" t="s">
        <v>38</v>
      </c>
      <c r="H113" s="60" t="s">
        <v>919</v>
      </c>
      <c r="I113" s="295">
        <v>4.5999999999999996</v>
      </c>
      <c r="J113" s="296">
        <f t="shared" si="2"/>
        <v>255</v>
      </c>
      <c r="K113" s="222">
        <v>255</v>
      </c>
      <c r="L113" s="221" t="e">
        <f>IF(J113="nio",0,IF(K113&gt;0,K113*I113/M113,0))*VLOOKUP(B113,'2-Kosten per locatie'!$A$11:$C$15,3,FALSE)</f>
        <v>#DIV/0!</v>
      </c>
      <c r="M113" s="297">
        <f>IF(K113="nio",0,IF(K113&gt;0,VLOOKUP(G113,'3-Productie normen'!A:J,VLOOKUP(K113,'3-Productie normen'!$B$37:$C$43,2,FALSE),FALSE)))</f>
        <v>0</v>
      </c>
      <c r="N113" s="298"/>
      <c r="P113" s="299">
        <f t="shared" si="3"/>
        <v>1173</v>
      </c>
    </row>
    <row r="114" spans="1:16" ht="14.1" customHeight="1">
      <c r="A114" s="62">
        <v>114</v>
      </c>
      <c r="B114" s="257" t="s">
        <v>211</v>
      </c>
      <c r="C114" s="257" t="s">
        <v>216</v>
      </c>
      <c r="D114" s="293" t="s">
        <v>3709</v>
      </c>
      <c r="E114" s="294" t="s">
        <v>447</v>
      </c>
      <c r="F114" s="60" t="s">
        <v>448</v>
      </c>
      <c r="G114" s="257" t="s">
        <v>36</v>
      </c>
      <c r="H114" s="60" t="s">
        <v>71</v>
      </c>
      <c r="I114" s="295">
        <v>4.7</v>
      </c>
      <c r="J114" s="296">
        <f t="shared" si="2"/>
        <v>255</v>
      </c>
      <c r="K114" s="222">
        <v>255</v>
      </c>
      <c r="L114" s="221" t="e">
        <f>IF(J114="nio",0,IF(K114&gt;0,K114*I114/M114,0))*VLOOKUP(B114,'2-Kosten per locatie'!$A$11:$C$15,3,FALSE)</f>
        <v>#DIV/0!</v>
      </c>
      <c r="M114" s="297">
        <f>IF(K114="nio",0,IF(K114&gt;0,VLOOKUP(G114,'3-Productie normen'!A:J,VLOOKUP(K114,'3-Productie normen'!$B$37:$C$43,2,FALSE),FALSE)))</f>
        <v>0</v>
      </c>
      <c r="N114" s="298"/>
      <c r="P114" s="299">
        <f t="shared" si="3"/>
        <v>1198.5</v>
      </c>
    </row>
    <row r="115" spans="1:16" ht="14.1" customHeight="1">
      <c r="A115" s="62">
        <v>115</v>
      </c>
      <c r="B115" s="257" t="s">
        <v>211</v>
      </c>
      <c r="C115" s="257" t="s">
        <v>215</v>
      </c>
      <c r="D115" s="293" t="s">
        <v>3709</v>
      </c>
      <c r="E115" s="294" t="s">
        <v>449</v>
      </c>
      <c r="F115" s="60" t="s">
        <v>450</v>
      </c>
      <c r="G115" s="60" t="s">
        <v>46</v>
      </c>
      <c r="H115" s="60" t="s">
        <v>919</v>
      </c>
      <c r="I115" s="295">
        <v>5.9</v>
      </c>
      <c r="J115" s="296">
        <f t="shared" si="2"/>
        <v>255</v>
      </c>
      <c r="K115" s="222">
        <v>255</v>
      </c>
      <c r="L115" s="221" t="e">
        <f>IF(J115="nio",0,IF(K115&gt;0,K115*I115/M115,0))*VLOOKUP(B115,'2-Kosten per locatie'!$A$11:$C$15,3,FALSE)</f>
        <v>#DIV/0!</v>
      </c>
      <c r="M115" s="297">
        <f>IF(K115="nio",0,IF(K115&gt;0,VLOOKUP(G115,'3-Productie normen'!A:J,VLOOKUP(K115,'3-Productie normen'!$B$37:$C$43,2,FALSE),FALSE)))</f>
        <v>0</v>
      </c>
      <c r="N115" s="298"/>
      <c r="P115" s="299">
        <f t="shared" si="3"/>
        <v>1504.5</v>
      </c>
    </row>
    <row r="116" spans="1:16" ht="14.1" customHeight="1">
      <c r="A116" s="62">
        <v>116</v>
      </c>
      <c r="B116" s="257" t="s">
        <v>211</v>
      </c>
      <c r="C116" s="257" t="s">
        <v>216</v>
      </c>
      <c r="D116" s="293" t="s">
        <v>3709</v>
      </c>
      <c r="E116" s="294" t="s">
        <v>451</v>
      </c>
      <c r="F116" s="60" t="s">
        <v>452</v>
      </c>
      <c r="G116" s="257" t="s">
        <v>38</v>
      </c>
      <c r="H116" s="413" t="s">
        <v>3721</v>
      </c>
      <c r="I116" s="295">
        <v>17</v>
      </c>
      <c r="J116" s="296">
        <f t="shared" si="2"/>
        <v>255</v>
      </c>
      <c r="K116" s="222">
        <v>255</v>
      </c>
      <c r="L116" s="221" t="e">
        <f>IF(J116="nio",0,IF(K116&gt;0,K116*I116/M116,0))*VLOOKUP(B116,'2-Kosten per locatie'!$A$11:$C$15,3,FALSE)</f>
        <v>#DIV/0!</v>
      </c>
      <c r="M116" s="297">
        <f>IF(K116="nio",0,IF(K116&gt;0,VLOOKUP(G116,'3-Productie normen'!A:J,VLOOKUP(K116,'3-Productie normen'!$B$37:$C$43,2,FALSE),FALSE)))</f>
        <v>0</v>
      </c>
      <c r="N116" s="298"/>
      <c r="P116" s="299">
        <f t="shared" si="3"/>
        <v>4335</v>
      </c>
    </row>
    <row r="117" spans="1:16" ht="14.1" customHeight="1">
      <c r="A117" s="62">
        <v>117</v>
      </c>
      <c r="B117" s="257" t="s">
        <v>211</v>
      </c>
      <c r="C117" s="257" t="s">
        <v>216</v>
      </c>
      <c r="D117" s="293" t="s">
        <v>3709</v>
      </c>
      <c r="E117" s="294" t="s">
        <v>453</v>
      </c>
      <c r="F117" s="60" t="s">
        <v>454</v>
      </c>
      <c r="G117" s="60" t="s">
        <v>3715</v>
      </c>
      <c r="H117" s="413" t="s">
        <v>3721</v>
      </c>
      <c r="I117" s="295">
        <v>9.1999999999999993</v>
      </c>
      <c r="J117" s="296">
        <f t="shared" si="2"/>
        <v>255</v>
      </c>
      <c r="K117" s="222">
        <v>255</v>
      </c>
      <c r="L117" s="221" t="e">
        <f>IF(J117="nio",0,IF(K117&gt;0,K117*I117/M117,0))*VLOOKUP(B117,'2-Kosten per locatie'!$A$11:$C$15,3,FALSE)</f>
        <v>#DIV/0!</v>
      </c>
      <c r="M117" s="297">
        <f>IF(K117="nio",0,IF(K117&gt;0,VLOOKUP(G117,'3-Productie normen'!A:J,VLOOKUP(K117,'3-Productie normen'!$B$37:$C$43,2,FALSE),FALSE)))</f>
        <v>0</v>
      </c>
      <c r="N117" s="298"/>
      <c r="P117" s="299">
        <f t="shared" si="3"/>
        <v>2346</v>
      </c>
    </row>
    <row r="118" spans="1:16" ht="14.1" customHeight="1">
      <c r="A118" s="62">
        <v>118</v>
      </c>
      <c r="B118" s="257" t="s">
        <v>211</v>
      </c>
      <c r="C118" s="257" t="s">
        <v>216</v>
      </c>
      <c r="D118" s="293" t="s">
        <v>3709</v>
      </c>
      <c r="E118" s="294" t="s">
        <v>455</v>
      </c>
      <c r="F118" s="60" t="s">
        <v>456</v>
      </c>
      <c r="G118" s="60" t="s">
        <v>3715</v>
      </c>
      <c r="H118" s="413" t="s">
        <v>3721</v>
      </c>
      <c r="I118" s="303">
        <v>9.1999999999999993</v>
      </c>
      <c r="J118" s="296">
        <f t="shared" si="2"/>
        <v>255</v>
      </c>
      <c r="K118" s="222">
        <v>255</v>
      </c>
      <c r="L118" s="221" t="e">
        <f>IF(J118="nio",0,IF(K118&gt;0,K118*I118/M118,0))*VLOOKUP(B118,'2-Kosten per locatie'!$A$11:$C$15,3,FALSE)</f>
        <v>#DIV/0!</v>
      </c>
      <c r="M118" s="297">
        <f>IF(K118="nio",0,IF(K118&gt;0,VLOOKUP(G118,'3-Productie normen'!A:J,VLOOKUP(K118,'3-Productie normen'!$B$37:$C$43,2,FALSE),FALSE)))</f>
        <v>0</v>
      </c>
      <c r="N118" s="298"/>
      <c r="P118" s="299">
        <f t="shared" si="3"/>
        <v>2346</v>
      </c>
    </row>
    <row r="119" spans="1:16" ht="14.1" customHeight="1">
      <c r="A119" s="62">
        <v>119</v>
      </c>
      <c r="B119" s="257" t="s">
        <v>211</v>
      </c>
      <c r="C119" s="257" t="s">
        <v>216</v>
      </c>
      <c r="D119" s="293" t="s">
        <v>3709</v>
      </c>
      <c r="E119" s="217" t="s">
        <v>457</v>
      </c>
      <c r="F119" s="72" t="s">
        <v>458</v>
      </c>
      <c r="G119" s="60" t="s">
        <v>3715</v>
      </c>
      <c r="H119" s="413" t="s">
        <v>3721</v>
      </c>
      <c r="I119" s="295">
        <v>9.1999999999999993</v>
      </c>
      <c r="J119" s="296">
        <f t="shared" si="2"/>
        <v>255</v>
      </c>
      <c r="K119" s="222">
        <v>255</v>
      </c>
      <c r="L119" s="221" t="e">
        <f>IF(J119="nio",0,IF(K119&gt;0,K119*I119/M119,0))*VLOOKUP(B119,'2-Kosten per locatie'!$A$11:$C$15,3,FALSE)</f>
        <v>#DIV/0!</v>
      </c>
      <c r="M119" s="297">
        <f>IF(K119="nio",0,IF(K119&gt;0,VLOOKUP(G119,'3-Productie normen'!A:J,VLOOKUP(K119,'3-Productie normen'!$B$37:$C$43,2,FALSE),FALSE)))</f>
        <v>0</v>
      </c>
      <c r="N119" s="298"/>
      <c r="P119" s="299">
        <f t="shared" si="3"/>
        <v>2346</v>
      </c>
    </row>
    <row r="120" spans="1:16" ht="14.1" customHeight="1">
      <c r="A120" s="62">
        <v>120</v>
      </c>
      <c r="B120" s="257" t="s">
        <v>211</v>
      </c>
      <c r="C120" s="257" t="s">
        <v>216</v>
      </c>
      <c r="D120" s="293" t="s">
        <v>3709</v>
      </c>
      <c r="E120" s="294" t="s">
        <v>459</v>
      </c>
      <c r="F120" s="60" t="s">
        <v>460</v>
      </c>
      <c r="G120" s="60" t="s">
        <v>3718</v>
      </c>
      <c r="H120" s="60" t="s">
        <v>71</v>
      </c>
      <c r="I120" s="295">
        <v>18.7</v>
      </c>
      <c r="J120" s="296">
        <f t="shared" si="2"/>
        <v>255</v>
      </c>
      <c r="K120" s="222">
        <v>255</v>
      </c>
      <c r="L120" s="221" t="e">
        <f>IF(J120="nio",0,IF(K120&gt;0,K120*I120/M120,0))*VLOOKUP(B120,'2-Kosten per locatie'!$A$11:$C$15,3,FALSE)</f>
        <v>#DIV/0!</v>
      </c>
      <c r="M120" s="297">
        <f>IF(K120="nio",0,IF(K120&gt;0,VLOOKUP(G120,'3-Productie normen'!A:J,VLOOKUP(K120,'3-Productie normen'!$B$37:$C$43,2,FALSE),FALSE)))</f>
        <v>0</v>
      </c>
      <c r="N120" s="298"/>
      <c r="P120" s="299">
        <f t="shared" si="3"/>
        <v>4768.5</v>
      </c>
    </row>
    <row r="121" spans="1:16" ht="14.1" customHeight="1">
      <c r="A121" s="62">
        <v>121</v>
      </c>
      <c r="B121" s="257" t="s">
        <v>211</v>
      </c>
      <c r="C121" s="257" t="s">
        <v>217</v>
      </c>
      <c r="D121" s="293" t="s">
        <v>3708</v>
      </c>
      <c r="E121" s="294" t="s">
        <v>461</v>
      </c>
      <c r="F121" s="60" t="s">
        <v>462</v>
      </c>
      <c r="G121" s="257" t="s">
        <v>38</v>
      </c>
      <c r="H121" s="60" t="s">
        <v>919</v>
      </c>
      <c r="I121" s="295">
        <v>105</v>
      </c>
      <c r="J121" s="296">
        <f t="shared" si="2"/>
        <v>255</v>
      </c>
      <c r="K121" s="222">
        <v>255</v>
      </c>
      <c r="L121" s="221" t="e">
        <f>IF(J121="nio",0,IF(K121&gt;0,K121*I121/M121,0))*VLOOKUP(B121,'2-Kosten per locatie'!$A$11:$C$15,3,FALSE)</f>
        <v>#DIV/0!</v>
      </c>
      <c r="M121" s="297">
        <f>IF(K121="nio",0,IF(K121&gt;0,VLOOKUP(G121,'3-Productie normen'!A:J,VLOOKUP(K121,'3-Productie normen'!$B$37:$C$43,2,FALSE),FALSE)))</f>
        <v>0</v>
      </c>
      <c r="N121" s="298"/>
      <c r="P121" s="299">
        <f t="shared" si="3"/>
        <v>26775</v>
      </c>
    </row>
    <row r="122" spans="1:16" ht="14.1" customHeight="1">
      <c r="A122" s="62">
        <v>122</v>
      </c>
      <c r="B122" s="257" t="s">
        <v>211</v>
      </c>
      <c r="C122" s="257" t="s">
        <v>217</v>
      </c>
      <c r="D122" s="293" t="s">
        <v>3709</v>
      </c>
      <c r="E122" s="294" t="s">
        <v>463</v>
      </c>
      <c r="F122" s="60" t="s">
        <v>464</v>
      </c>
      <c r="G122" s="257" t="s">
        <v>38</v>
      </c>
      <c r="H122" s="60" t="s">
        <v>919</v>
      </c>
      <c r="I122" s="295">
        <v>105</v>
      </c>
      <c r="J122" s="296">
        <f t="shared" si="2"/>
        <v>255</v>
      </c>
      <c r="K122" s="222">
        <v>255</v>
      </c>
      <c r="L122" s="221" t="e">
        <f>IF(J122="nio",0,IF(K122&gt;0,K122*I122/M122,0))*VLOOKUP(B122,'2-Kosten per locatie'!$A$11:$C$15,3,FALSE)</f>
        <v>#DIV/0!</v>
      </c>
      <c r="M122" s="297">
        <f>IF(K122="nio",0,IF(K122&gt;0,VLOOKUP(G122,'3-Productie normen'!A:J,VLOOKUP(K122,'3-Productie normen'!$B$37:$C$43,2,FALSE),FALSE)))</f>
        <v>0</v>
      </c>
      <c r="N122" s="298"/>
      <c r="P122" s="299">
        <f t="shared" si="3"/>
        <v>26775</v>
      </c>
    </row>
    <row r="123" spans="1:16" ht="14.1" customHeight="1">
      <c r="A123" s="62">
        <v>123</v>
      </c>
      <c r="B123" s="257" t="s">
        <v>211</v>
      </c>
      <c r="C123" s="257" t="s">
        <v>218</v>
      </c>
      <c r="D123" s="293" t="s">
        <v>3708</v>
      </c>
      <c r="E123" s="294" t="s">
        <v>465</v>
      </c>
      <c r="F123" s="60" t="s">
        <v>466</v>
      </c>
      <c r="G123" s="257" t="s">
        <v>36</v>
      </c>
      <c r="H123" s="60" t="s">
        <v>71</v>
      </c>
      <c r="I123" s="295">
        <v>1.4</v>
      </c>
      <c r="J123" s="296">
        <f t="shared" si="2"/>
        <v>255</v>
      </c>
      <c r="K123" s="222">
        <v>255</v>
      </c>
      <c r="L123" s="221" t="e">
        <f>IF(J123="nio",0,IF(K123&gt;0,K123*I123/M123,0))*VLOOKUP(B123,'2-Kosten per locatie'!$A$11:$C$15,3,FALSE)</f>
        <v>#DIV/0!</v>
      </c>
      <c r="M123" s="297">
        <f>IF(K123="nio",0,IF(K123&gt;0,VLOOKUP(G123,'3-Productie normen'!A:J,VLOOKUP(K123,'3-Productie normen'!$B$37:$C$43,2,FALSE),FALSE)))</f>
        <v>0</v>
      </c>
      <c r="N123" s="298"/>
      <c r="P123" s="299">
        <f t="shared" si="3"/>
        <v>357</v>
      </c>
    </row>
    <row r="124" spans="1:16" ht="14.1" customHeight="1">
      <c r="A124" s="62">
        <v>124</v>
      </c>
      <c r="B124" s="257" t="s">
        <v>211</v>
      </c>
      <c r="C124" s="257" t="s">
        <v>219</v>
      </c>
      <c r="D124" s="293" t="s">
        <v>3708</v>
      </c>
      <c r="E124" s="294" t="s">
        <v>467</v>
      </c>
      <c r="F124" s="60" t="s">
        <v>468</v>
      </c>
      <c r="G124" s="72" t="s">
        <v>38</v>
      </c>
      <c r="H124" s="60" t="s">
        <v>919</v>
      </c>
      <c r="I124" s="295">
        <v>7.9</v>
      </c>
      <c r="J124" s="296">
        <f t="shared" si="2"/>
        <v>255</v>
      </c>
      <c r="K124" s="222">
        <v>255</v>
      </c>
      <c r="L124" s="221" t="e">
        <f>IF(J124="nio",0,IF(K124&gt;0,K124*I124/M124,0))*VLOOKUP(B124,'2-Kosten per locatie'!$A$11:$C$15,3,FALSE)</f>
        <v>#DIV/0!</v>
      </c>
      <c r="M124" s="297">
        <f>IF(K124="nio",0,IF(K124&gt;0,VLOOKUP(G124,'3-Productie normen'!A:J,VLOOKUP(K124,'3-Productie normen'!$B$37:$C$43,2,FALSE),FALSE)))</f>
        <v>0</v>
      </c>
      <c r="N124" s="298"/>
      <c r="P124" s="299">
        <f t="shared" si="3"/>
        <v>2014.5</v>
      </c>
    </row>
    <row r="125" spans="1:16" ht="14.1" customHeight="1">
      <c r="A125" s="62">
        <v>125</v>
      </c>
      <c r="B125" s="257" t="s">
        <v>211</v>
      </c>
      <c r="C125" s="257" t="s">
        <v>219</v>
      </c>
      <c r="D125" s="293" t="s">
        <v>3708</v>
      </c>
      <c r="E125" s="294" t="s">
        <v>469</v>
      </c>
      <c r="F125" s="60" t="s">
        <v>470</v>
      </c>
      <c r="G125" s="60" t="s">
        <v>48</v>
      </c>
      <c r="H125" s="60" t="s">
        <v>919</v>
      </c>
      <c r="I125" s="295">
        <v>13.2</v>
      </c>
      <c r="J125" s="296">
        <f t="shared" si="2"/>
        <v>255</v>
      </c>
      <c r="K125" s="222">
        <v>255</v>
      </c>
      <c r="L125" s="221" t="e">
        <f>IF(J125="nio",0,IF(K125&gt;0,K125*I125/M125,0))*VLOOKUP(B125,'2-Kosten per locatie'!$A$11:$C$15,3,FALSE)</f>
        <v>#DIV/0!</v>
      </c>
      <c r="M125" s="297">
        <f>IF(K125="nio",0,IF(K125&gt;0,VLOOKUP(G125,'3-Productie normen'!A:J,VLOOKUP(K125,'3-Productie normen'!$B$37:$C$43,2,FALSE),FALSE)))</f>
        <v>0</v>
      </c>
      <c r="N125" s="298"/>
      <c r="P125" s="299">
        <f t="shared" si="3"/>
        <v>3366</v>
      </c>
    </row>
    <row r="126" spans="1:16" ht="14.1" customHeight="1">
      <c r="A126" s="62">
        <v>126</v>
      </c>
      <c r="B126" s="257" t="s">
        <v>211</v>
      </c>
      <c r="C126" s="257" t="s">
        <v>218</v>
      </c>
      <c r="D126" s="293" t="s">
        <v>3708</v>
      </c>
      <c r="E126" s="294" t="s">
        <v>471</v>
      </c>
      <c r="F126" s="60" t="s">
        <v>472</v>
      </c>
      <c r="G126" s="60" t="s">
        <v>46</v>
      </c>
      <c r="H126" s="60" t="s">
        <v>919</v>
      </c>
      <c r="I126" s="295">
        <v>19</v>
      </c>
      <c r="J126" s="296">
        <f t="shared" si="2"/>
        <v>255</v>
      </c>
      <c r="K126" s="222">
        <v>255</v>
      </c>
      <c r="L126" s="221" t="e">
        <f>IF(J126="nio",0,IF(K126&gt;0,K126*I126/M126,0))*VLOOKUP(B126,'2-Kosten per locatie'!$A$11:$C$15,3,FALSE)</f>
        <v>#DIV/0!</v>
      </c>
      <c r="M126" s="297">
        <f>IF(K126="nio",0,IF(K126&gt;0,VLOOKUP(G126,'3-Productie normen'!A:J,VLOOKUP(K126,'3-Productie normen'!$B$37:$C$43,2,FALSE),FALSE)))</f>
        <v>0</v>
      </c>
      <c r="N126" s="298"/>
      <c r="P126" s="299">
        <f t="shared" si="3"/>
        <v>4845</v>
      </c>
    </row>
    <row r="127" spans="1:16" ht="14.1" customHeight="1">
      <c r="A127" s="62">
        <v>127</v>
      </c>
      <c r="B127" s="257" t="s">
        <v>211</v>
      </c>
      <c r="C127" s="257" t="s">
        <v>218</v>
      </c>
      <c r="D127" s="293" t="s">
        <v>3708</v>
      </c>
      <c r="E127" s="294" t="s">
        <v>473</v>
      </c>
      <c r="F127" s="60" t="s">
        <v>474</v>
      </c>
      <c r="G127" s="60" t="s">
        <v>48</v>
      </c>
      <c r="H127" s="60" t="s">
        <v>919</v>
      </c>
      <c r="I127" s="295">
        <v>4.5999999999999996</v>
      </c>
      <c r="J127" s="296">
        <f t="shared" si="2"/>
        <v>255</v>
      </c>
      <c r="K127" s="222">
        <v>255</v>
      </c>
      <c r="L127" s="221" t="e">
        <f>IF(J127="nio",0,IF(K127&gt;0,K127*I127/M127,0))*VLOOKUP(B127,'2-Kosten per locatie'!$A$11:$C$15,3,FALSE)</f>
        <v>#DIV/0!</v>
      </c>
      <c r="M127" s="297">
        <f>IF(K127="nio",0,IF(K127&gt;0,VLOOKUP(G127,'3-Productie normen'!A:J,VLOOKUP(K127,'3-Productie normen'!$B$37:$C$43,2,FALSE),FALSE)))</f>
        <v>0</v>
      </c>
      <c r="N127" s="298"/>
      <c r="P127" s="299">
        <f t="shared" si="3"/>
        <v>1173</v>
      </c>
    </row>
    <row r="128" spans="1:16" ht="14.1" customHeight="1">
      <c r="A128" s="62">
        <v>128</v>
      </c>
      <c r="B128" s="257" t="s">
        <v>211</v>
      </c>
      <c r="C128" s="257" t="s">
        <v>218</v>
      </c>
      <c r="D128" s="293" t="s">
        <v>3709</v>
      </c>
      <c r="E128" s="294" t="s">
        <v>475</v>
      </c>
      <c r="F128" s="60" t="s">
        <v>476</v>
      </c>
      <c r="G128" s="257" t="s">
        <v>36</v>
      </c>
      <c r="H128" s="60" t="s">
        <v>71</v>
      </c>
      <c r="I128" s="295">
        <v>1.4</v>
      </c>
      <c r="J128" s="296">
        <f t="shared" si="2"/>
        <v>255</v>
      </c>
      <c r="K128" s="222">
        <v>255</v>
      </c>
      <c r="L128" s="221" t="e">
        <f>IF(J128="nio",0,IF(K128&gt;0,K128*I128/M128,0))*VLOOKUP(B128,'2-Kosten per locatie'!$A$11:$C$15,3,FALSE)</f>
        <v>#DIV/0!</v>
      </c>
      <c r="M128" s="297">
        <f>IF(K128="nio",0,IF(K128&gt;0,VLOOKUP(G128,'3-Productie normen'!A:J,VLOOKUP(K128,'3-Productie normen'!$B$37:$C$43,2,FALSE),FALSE)))</f>
        <v>0</v>
      </c>
      <c r="N128" s="298"/>
      <c r="P128" s="299">
        <f t="shared" si="3"/>
        <v>357</v>
      </c>
    </row>
    <row r="129" spans="1:16" ht="14.1" customHeight="1">
      <c r="A129" s="62">
        <v>129</v>
      </c>
      <c r="B129" s="257" t="s">
        <v>211</v>
      </c>
      <c r="C129" s="257" t="s">
        <v>219</v>
      </c>
      <c r="D129" s="293" t="s">
        <v>3709</v>
      </c>
      <c r="E129" s="294" t="s">
        <v>477</v>
      </c>
      <c r="F129" s="60" t="s">
        <v>478</v>
      </c>
      <c r="G129" s="72" t="s">
        <v>38</v>
      </c>
      <c r="H129" s="60" t="s">
        <v>919</v>
      </c>
      <c r="I129" s="295">
        <v>7.9</v>
      </c>
      <c r="J129" s="296">
        <f t="shared" si="2"/>
        <v>255</v>
      </c>
      <c r="K129" s="222">
        <v>255</v>
      </c>
      <c r="L129" s="221" t="e">
        <f>IF(J129="nio",0,IF(K129&gt;0,K129*I129/M129,0))*VLOOKUP(B129,'2-Kosten per locatie'!$A$11:$C$15,3,FALSE)</f>
        <v>#DIV/0!</v>
      </c>
      <c r="M129" s="297">
        <f>IF(K129="nio",0,IF(K129&gt;0,VLOOKUP(G129,'3-Productie normen'!A:J,VLOOKUP(K129,'3-Productie normen'!$B$37:$C$43,2,FALSE),FALSE)))</f>
        <v>0</v>
      </c>
      <c r="N129" s="298"/>
      <c r="P129" s="299">
        <f t="shared" si="3"/>
        <v>2014.5</v>
      </c>
    </row>
    <row r="130" spans="1:16" ht="14.1" customHeight="1">
      <c r="A130" s="62">
        <v>130</v>
      </c>
      <c r="B130" s="257" t="s">
        <v>211</v>
      </c>
      <c r="C130" s="257" t="s">
        <v>219</v>
      </c>
      <c r="D130" s="293" t="s">
        <v>3709</v>
      </c>
      <c r="E130" s="294" t="s">
        <v>479</v>
      </c>
      <c r="F130" s="60" t="s">
        <v>480</v>
      </c>
      <c r="G130" s="60" t="s">
        <v>48</v>
      </c>
      <c r="H130" s="60" t="s">
        <v>919</v>
      </c>
      <c r="I130" s="295">
        <v>13.2</v>
      </c>
      <c r="J130" s="296">
        <f t="shared" si="2"/>
        <v>255</v>
      </c>
      <c r="K130" s="222">
        <v>255</v>
      </c>
      <c r="L130" s="221" t="e">
        <f>IF(J130="nio",0,IF(K130&gt;0,K130*I130/M130,0))*VLOOKUP(B130,'2-Kosten per locatie'!$A$11:$C$15,3,FALSE)</f>
        <v>#DIV/0!</v>
      </c>
      <c r="M130" s="297">
        <f>IF(K130="nio",0,IF(K130&gt;0,VLOOKUP(G130,'3-Productie normen'!A:J,VLOOKUP(K130,'3-Productie normen'!$B$37:$C$43,2,FALSE),FALSE)))</f>
        <v>0</v>
      </c>
      <c r="N130" s="298"/>
      <c r="P130" s="299">
        <f t="shared" si="3"/>
        <v>3366</v>
      </c>
    </row>
    <row r="131" spans="1:16" ht="14.1" customHeight="1">
      <c r="A131" s="62">
        <v>131</v>
      </c>
      <c r="B131" s="257" t="s">
        <v>211</v>
      </c>
      <c r="C131" s="257" t="s">
        <v>218</v>
      </c>
      <c r="D131" s="293" t="s">
        <v>3709</v>
      </c>
      <c r="E131" s="294" t="s">
        <v>481</v>
      </c>
      <c r="F131" s="60" t="s">
        <v>482</v>
      </c>
      <c r="G131" s="60" t="s">
        <v>46</v>
      </c>
      <c r="H131" s="60" t="s">
        <v>919</v>
      </c>
      <c r="I131" s="295">
        <v>19</v>
      </c>
      <c r="J131" s="296">
        <f t="shared" si="2"/>
        <v>255</v>
      </c>
      <c r="K131" s="222">
        <v>255</v>
      </c>
      <c r="L131" s="221" t="e">
        <f>IF(J131="nio",0,IF(K131&gt;0,K131*I131/M131,0))*VLOOKUP(B131,'2-Kosten per locatie'!$A$11:$C$15,3,FALSE)</f>
        <v>#DIV/0!</v>
      </c>
      <c r="M131" s="297">
        <f>IF(K131="nio",0,IF(K131&gt;0,VLOOKUP(G131,'3-Productie normen'!A:J,VLOOKUP(K131,'3-Productie normen'!$B$37:$C$43,2,FALSE),FALSE)))</f>
        <v>0</v>
      </c>
      <c r="N131" s="298"/>
      <c r="P131" s="299">
        <f t="shared" si="3"/>
        <v>4845</v>
      </c>
    </row>
    <row r="132" spans="1:16" ht="14.1" customHeight="1">
      <c r="A132" s="62">
        <v>132</v>
      </c>
      <c r="B132" s="257" t="s">
        <v>211</v>
      </c>
      <c r="C132" s="257" t="s">
        <v>218</v>
      </c>
      <c r="D132" s="293" t="s">
        <v>3709</v>
      </c>
      <c r="E132" s="294" t="s">
        <v>483</v>
      </c>
      <c r="F132" s="60" t="s">
        <v>484</v>
      </c>
      <c r="G132" s="60" t="s">
        <v>48</v>
      </c>
      <c r="H132" s="60" t="s">
        <v>919</v>
      </c>
      <c r="I132" s="295">
        <v>4.5999999999999996</v>
      </c>
      <c r="J132" s="296">
        <f t="shared" si="2"/>
        <v>255</v>
      </c>
      <c r="K132" s="222">
        <v>255</v>
      </c>
      <c r="L132" s="221" t="e">
        <f>IF(J132="nio",0,IF(K132&gt;0,K132*I132/M132,0))*VLOOKUP(B132,'2-Kosten per locatie'!$A$11:$C$15,3,FALSE)</f>
        <v>#DIV/0!</v>
      </c>
      <c r="M132" s="297">
        <f>IF(K132="nio",0,IF(K132&gt;0,VLOOKUP(G132,'3-Productie normen'!A:J,VLOOKUP(K132,'3-Productie normen'!$B$37:$C$43,2,FALSE),FALSE)))</f>
        <v>0</v>
      </c>
      <c r="N132" s="298"/>
      <c r="P132" s="299">
        <f t="shared" si="3"/>
        <v>1173</v>
      </c>
    </row>
    <row r="133" spans="1:16" ht="14.1" customHeight="1">
      <c r="A133" s="62">
        <v>133</v>
      </c>
      <c r="B133" s="257" t="s">
        <v>211</v>
      </c>
      <c r="C133" s="257" t="s">
        <v>218</v>
      </c>
      <c r="D133" s="293" t="s">
        <v>3710</v>
      </c>
      <c r="E133" s="294" t="s">
        <v>485</v>
      </c>
      <c r="F133" s="60" t="s">
        <v>486</v>
      </c>
      <c r="G133" s="60" t="s">
        <v>46</v>
      </c>
      <c r="H133" s="60" t="s">
        <v>919</v>
      </c>
      <c r="I133" s="295">
        <v>55.4</v>
      </c>
      <c r="J133" s="296">
        <f t="shared" si="2"/>
        <v>255</v>
      </c>
      <c r="K133" s="222">
        <v>255</v>
      </c>
      <c r="L133" s="221" t="e">
        <f>IF(J133="nio",0,IF(K133&gt;0,K133*I133/M133,0))*VLOOKUP(B133,'2-Kosten per locatie'!$A$11:$C$15,3,FALSE)</f>
        <v>#DIV/0!</v>
      </c>
      <c r="M133" s="297">
        <f>IF(K133="nio",0,IF(K133&gt;0,VLOOKUP(G133,'3-Productie normen'!A:J,VLOOKUP(K133,'3-Productie normen'!$B$37:$C$43,2,FALSE),FALSE)))</f>
        <v>0</v>
      </c>
      <c r="N133" s="298"/>
      <c r="P133" s="299">
        <f t="shared" si="3"/>
        <v>14127</v>
      </c>
    </row>
    <row r="134" spans="1:16" ht="14.1" customHeight="1">
      <c r="A134" s="62">
        <v>134</v>
      </c>
      <c r="B134" s="257" t="s">
        <v>211</v>
      </c>
      <c r="C134" s="257" t="s">
        <v>218</v>
      </c>
      <c r="D134" s="293" t="s">
        <v>3710</v>
      </c>
      <c r="E134" s="294" t="s">
        <v>487</v>
      </c>
      <c r="F134" s="60" t="s">
        <v>488</v>
      </c>
      <c r="G134" s="257" t="s">
        <v>36</v>
      </c>
      <c r="H134" s="60" t="s">
        <v>71</v>
      </c>
      <c r="I134" s="295">
        <v>1.2</v>
      </c>
      <c r="J134" s="296">
        <f t="shared" si="2"/>
        <v>255</v>
      </c>
      <c r="K134" s="222">
        <v>255</v>
      </c>
      <c r="L134" s="221" t="e">
        <f>IF(J134="nio",0,IF(K134&gt;0,K134*I134/M134,0))*VLOOKUP(B134,'2-Kosten per locatie'!$A$11:$C$15,3,FALSE)</f>
        <v>#DIV/0!</v>
      </c>
      <c r="M134" s="297">
        <f>IF(K134="nio",0,IF(K134&gt;0,VLOOKUP(G134,'3-Productie normen'!A:J,VLOOKUP(K134,'3-Productie normen'!$B$37:$C$43,2,FALSE),FALSE)))</f>
        <v>0</v>
      </c>
      <c r="N134" s="298"/>
      <c r="P134" s="299">
        <f t="shared" si="3"/>
        <v>306</v>
      </c>
    </row>
    <row r="135" spans="1:16" ht="14.1" customHeight="1">
      <c r="A135" s="62">
        <v>135</v>
      </c>
      <c r="B135" s="257" t="s">
        <v>211</v>
      </c>
      <c r="C135" s="257" t="s">
        <v>218</v>
      </c>
      <c r="D135" s="293" t="s">
        <v>3710</v>
      </c>
      <c r="E135" s="294" t="s">
        <v>489</v>
      </c>
      <c r="F135" s="60" t="s">
        <v>490</v>
      </c>
      <c r="G135" s="257" t="s">
        <v>36</v>
      </c>
      <c r="H135" s="60" t="s">
        <v>71</v>
      </c>
      <c r="I135" s="295">
        <v>1.2</v>
      </c>
      <c r="J135" s="296">
        <f t="shared" si="2"/>
        <v>255</v>
      </c>
      <c r="K135" s="222">
        <v>255</v>
      </c>
      <c r="L135" s="221" t="e">
        <f>IF(J135="nio",0,IF(K135&gt;0,K135*I135/M135,0))*VLOOKUP(B135,'2-Kosten per locatie'!$A$11:$C$15,3,FALSE)</f>
        <v>#DIV/0!</v>
      </c>
      <c r="M135" s="297">
        <f>IF(K135="nio",0,IF(K135&gt;0,VLOOKUP(G135,'3-Productie normen'!A:J,VLOOKUP(K135,'3-Productie normen'!$B$37:$C$43,2,FALSE),FALSE)))</f>
        <v>0</v>
      </c>
      <c r="N135" s="298"/>
      <c r="P135" s="299">
        <f t="shared" si="3"/>
        <v>306</v>
      </c>
    </row>
    <row r="136" spans="1:16" ht="14.1" customHeight="1">
      <c r="A136" s="62">
        <v>136</v>
      </c>
      <c r="B136" s="257" t="s">
        <v>211</v>
      </c>
      <c r="C136" s="257" t="s">
        <v>218</v>
      </c>
      <c r="D136" s="293" t="s">
        <v>3710</v>
      </c>
      <c r="E136" s="294" t="s">
        <v>491</v>
      </c>
      <c r="F136" s="60" t="s">
        <v>492</v>
      </c>
      <c r="G136" s="257" t="s">
        <v>36</v>
      </c>
      <c r="H136" s="60" t="s">
        <v>71</v>
      </c>
      <c r="I136" s="295">
        <v>1.5</v>
      </c>
      <c r="J136" s="296">
        <f t="shared" si="2"/>
        <v>255</v>
      </c>
      <c r="K136" s="222">
        <v>255</v>
      </c>
      <c r="L136" s="221" t="e">
        <f>IF(J136="nio",0,IF(K136&gt;0,K136*I136/M136,0))*VLOOKUP(B136,'2-Kosten per locatie'!$A$11:$C$15,3,FALSE)</f>
        <v>#DIV/0!</v>
      </c>
      <c r="M136" s="297">
        <f>IF(K136="nio",0,IF(K136&gt;0,VLOOKUP(G136,'3-Productie normen'!A:J,VLOOKUP(K136,'3-Productie normen'!$B$37:$C$43,2,FALSE),FALSE)))</f>
        <v>0</v>
      </c>
      <c r="N136" s="298"/>
      <c r="P136" s="299">
        <f t="shared" si="3"/>
        <v>382.5</v>
      </c>
    </row>
    <row r="137" spans="1:16" ht="14.1" customHeight="1">
      <c r="A137" s="62">
        <v>137</v>
      </c>
      <c r="B137" s="257" t="s">
        <v>211</v>
      </c>
      <c r="C137" s="257" t="s">
        <v>218</v>
      </c>
      <c r="D137" s="293" t="s">
        <v>3710</v>
      </c>
      <c r="E137" s="294" t="s">
        <v>493</v>
      </c>
      <c r="F137" s="60" t="s">
        <v>494</v>
      </c>
      <c r="G137" s="257" t="s">
        <v>34</v>
      </c>
      <c r="H137" s="60" t="s">
        <v>209</v>
      </c>
      <c r="I137" s="295">
        <v>45.5</v>
      </c>
      <c r="J137" s="296">
        <f t="shared" si="2"/>
        <v>255</v>
      </c>
      <c r="K137" s="222">
        <v>255</v>
      </c>
      <c r="L137" s="221" t="e">
        <f>IF(J137="nio",0,IF(K137&gt;0,K137*I137/M137,0))*VLOOKUP(B137,'2-Kosten per locatie'!$A$11:$C$15,3,FALSE)</f>
        <v>#DIV/0!</v>
      </c>
      <c r="M137" s="297">
        <f>IF(K137="nio",0,IF(K137&gt;0,VLOOKUP(G137,'3-Productie normen'!A:J,VLOOKUP(K137,'3-Productie normen'!$B$37:$C$43,2,FALSE),FALSE)))</f>
        <v>0</v>
      </c>
      <c r="N137" s="298"/>
      <c r="P137" s="299">
        <f t="shared" si="3"/>
        <v>11602.5</v>
      </c>
    </row>
    <row r="138" spans="1:16" ht="14.1" customHeight="1">
      <c r="A138" s="62">
        <v>138</v>
      </c>
      <c r="B138" s="257" t="s">
        <v>211</v>
      </c>
      <c r="C138" s="257" t="s">
        <v>218</v>
      </c>
      <c r="D138" s="293" t="s">
        <v>3710</v>
      </c>
      <c r="E138" s="294" t="s">
        <v>495</v>
      </c>
      <c r="F138" s="60" t="s">
        <v>496</v>
      </c>
      <c r="G138" s="257" t="s">
        <v>34</v>
      </c>
      <c r="H138" s="60" t="s">
        <v>209</v>
      </c>
      <c r="I138" s="295">
        <v>45.5</v>
      </c>
      <c r="J138" s="296">
        <f t="shared" ref="J138:J201" si="4">SUM(K138:K138)</f>
        <v>255</v>
      </c>
      <c r="K138" s="222">
        <v>255</v>
      </c>
      <c r="L138" s="221" t="e">
        <f>IF(J138="nio",0,IF(K138&gt;0,K138*I138/M138,0))*VLOOKUP(B138,'2-Kosten per locatie'!$A$11:$C$15,3,FALSE)</f>
        <v>#DIV/0!</v>
      </c>
      <c r="M138" s="297">
        <f>IF(K138="nio",0,IF(K138&gt;0,VLOOKUP(G138,'3-Productie normen'!A:J,VLOOKUP(K138,'3-Productie normen'!$B$37:$C$43,2,FALSE),FALSE)))</f>
        <v>0</v>
      </c>
      <c r="N138" s="298"/>
      <c r="P138" s="299">
        <f t="shared" si="3"/>
        <v>11602.5</v>
      </c>
    </row>
    <row r="139" spans="1:16" ht="14.1" customHeight="1">
      <c r="A139" s="62">
        <v>139</v>
      </c>
      <c r="B139" s="257" t="s">
        <v>211</v>
      </c>
      <c r="C139" s="257" t="s">
        <v>218</v>
      </c>
      <c r="D139" s="293" t="s">
        <v>3710</v>
      </c>
      <c r="E139" s="294" t="s">
        <v>497</v>
      </c>
      <c r="F139" s="60" t="s">
        <v>498</v>
      </c>
      <c r="G139" s="257" t="s">
        <v>36</v>
      </c>
      <c r="H139" s="60" t="s">
        <v>71</v>
      </c>
      <c r="I139" s="295">
        <v>1.9</v>
      </c>
      <c r="J139" s="296">
        <f t="shared" si="4"/>
        <v>255</v>
      </c>
      <c r="K139" s="222">
        <v>255</v>
      </c>
      <c r="L139" s="221" t="e">
        <f>IF(J139="nio",0,IF(K139&gt;0,K139*I139/M139,0))*VLOOKUP(B139,'2-Kosten per locatie'!$A$11:$C$15,3,FALSE)</f>
        <v>#DIV/0!</v>
      </c>
      <c r="M139" s="297">
        <f>IF(K139="nio",0,IF(K139&gt;0,VLOOKUP(G139,'3-Productie normen'!A:J,VLOOKUP(K139,'3-Productie normen'!$B$37:$C$43,2,FALSE),FALSE)))</f>
        <v>0</v>
      </c>
      <c r="N139" s="298"/>
      <c r="P139" s="299">
        <f t="shared" ref="P139:P202" si="5">J139*I139</f>
        <v>484.5</v>
      </c>
    </row>
    <row r="140" spans="1:16" ht="14.1" customHeight="1">
      <c r="A140" s="62">
        <v>140</v>
      </c>
      <c r="B140" s="257" t="s">
        <v>211</v>
      </c>
      <c r="C140" s="257" t="s">
        <v>218</v>
      </c>
      <c r="D140" s="293" t="s">
        <v>3710</v>
      </c>
      <c r="E140" s="294" t="s">
        <v>499</v>
      </c>
      <c r="F140" s="60" t="s">
        <v>500</v>
      </c>
      <c r="G140" s="257" t="s">
        <v>36</v>
      </c>
      <c r="H140" s="60" t="s">
        <v>71</v>
      </c>
      <c r="I140" s="295">
        <v>1.9</v>
      </c>
      <c r="J140" s="296">
        <f t="shared" si="4"/>
        <v>255</v>
      </c>
      <c r="K140" s="222">
        <v>255</v>
      </c>
      <c r="L140" s="221" t="e">
        <f>IF(J140="nio",0,IF(K140&gt;0,K140*I140/M140,0))*VLOOKUP(B140,'2-Kosten per locatie'!$A$11:$C$15,3,FALSE)</f>
        <v>#DIV/0!</v>
      </c>
      <c r="M140" s="297">
        <f>IF(K140="nio",0,IF(K140&gt;0,VLOOKUP(G140,'3-Productie normen'!A:J,VLOOKUP(K140,'3-Productie normen'!$B$37:$C$43,2,FALSE),FALSE)))</f>
        <v>0</v>
      </c>
      <c r="N140" s="298"/>
      <c r="P140" s="299">
        <f t="shared" si="5"/>
        <v>484.5</v>
      </c>
    </row>
    <row r="141" spans="1:16" ht="14.1" customHeight="1">
      <c r="A141" s="62">
        <v>141</v>
      </c>
      <c r="B141" s="257" t="s">
        <v>211</v>
      </c>
      <c r="C141" s="257" t="s">
        <v>218</v>
      </c>
      <c r="D141" s="293" t="s">
        <v>3710</v>
      </c>
      <c r="E141" s="294" t="s">
        <v>501</v>
      </c>
      <c r="F141" s="60" t="s">
        <v>502</v>
      </c>
      <c r="G141" s="257" t="s">
        <v>36</v>
      </c>
      <c r="H141" s="60" t="s">
        <v>71</v>
      </c>
      <c r="I141" s="295">
        <v>1.3</v>
      </c>
      <c r="J141" s="296">
        <f t="shared" si="4"/>
        <v>255</v>
      </c>
      <c r="K141" s="222">
        <v>255</v>
      </c>
      <c r="L141" s="221" t="e">
        <f>IF(J141="nio",0,IF(K141&gt;0,K141*I141/M141,0))*VLOOKUP(B141,'2-Kosten per locatie'!$A$11:$C$15,3,FALSE)</f>
        <v>#DIV/0!</v>
      </c>
      <c r="M141" s="297">
        <f>IF(K141="nio",0,IF(K141&gt;0,VLOOKUP(G141,'3-Productie normen'!A:J,VLOOKUP(K141,'3-Productie normen'!$B$37:$C$43,2,FALSE),FALSE)))</f>
        <v>0</v>
      </c>
      <c r="N141" s="298"/>
      <c r="P141" s="299">
        <f t="shared" si="5"/>
        <v>331.5</v>
      </c>
    </row>
    <row r="142" spans="1:16" ht="14.1" customHeight="1">
      <c r="A142" s="62">
        <v>142</v>
      </c>
      <c r="B142" s="257" t="s">
        <v>211</v>
      </c>
      <c r="C142" s="257" t="s">
        <v>218</v>
      </c>
      <c r="D142" s="293" t="s">
        <v>3710</v>
      </c>
      <c r="E142" s="294" t="s">
        <v>503</v>
      </c>
      <c r="F142" s="60" t="s">
        <v>504</v>
      </c>
      <c r="G142" s="257" t="s">
        <v>36</v>
      </c>
      <c r="H142" s="60" t="s">
        <v>71</v>
      </c>
      <c r="I142" s="295">
        <v>1.3</v>
      </c>
      <c r="J142" s="296">
        <f t="shared" si="4"/>
        <v>255</v>
      </c>
      <c r="K142" s="222">
        <v>255</v>
      </c>
      <c r="L142" s="221" t="e">
        <f>IF(J142="nio",0,IF(K142&gt;0,K142*I142/M142,0))*VLOOKUP(B142,'2-Kosten per locatie'!$A$11:$C$15,3,FALSE)</f>
        <v>#DIV/0!</v>
      </c>
      <c r="M142" s="297">
        <f>IF(K142="nio",0,IF(K142&gt;0,VLOOKUP(G142,'3-Productie normen'!A:J,VLOOKUP(K142,'3-Productie normen'!$B$37:$C$43,2,FALSE),FALSE)))</f>
        <v>0</v>
      </c>
      <c r="N142" s="298"/>
      <c r="P142" s="299">
        <f t="shared" si="5"/>
        <v>331.5</v>
      </c>
    </row>
    <row r="143" spans="1:16" ht="14.1" customHeight="1">
      <c r="A143" s="62">
        <v>143</v>
      </c>
      <c r="B143" s="257" t="s">
        <v>211</v>
      </c>
      <c r="C143" s="257" t="s">
        <v>218</v>
      </c>
      <c r="D143" s="293" t="s">
        <v>3710</v>
      </c>
      <c r="E143" s="294" t="s">
        <v>505</v>
      </c>
      <c r="F143" s="257" t="s">
        <v>506</v>
      </c>
      <c r="G143" s="257" t="s">
        <v>36</v>
      </c>
      <c r="H143" s="60" t="s">
        <v>71</v>
      </c>
      <c r="I143" s="295">
        <v>2.4</v>
      </c>
      <c r="J143" s="296">
        <f t="shared" si="4"/>
        <v>255</v>
      </c>
      <c r="K143" s="222">
        <v>255</v>
      </c>
      <c r="L143" s="221" t="e">
        <f>IF(J143="nio",0,IF(K143&gt;0,K143*I143/M143,0))*VLOOKUP(B143,'2-Kosten per locatie'!$A$11:$C$15,3,FALSE)</f>
        <v>#DIV/0!</v>
      </c>
      <c r="M143" s="297">
        <f>IF(K143="nio",0,IF(K143&gt;0,VLOOKUP(G143,'3-Productie normen'!A:J,VLOOKUP(K143,'3-Productie normen'!$B$37:$C$43,2,FALSE),FALSE)))</f>
        <v>0</v>
      </c>
      <c r="N143" s="298"/>
      <c r="P143" s="299">
        <f t="shared" si="5"/>
        <v>612</v>
      </c>
    </row>
    <row r="144" spans="1:16" ht="14.1" customHeight="1">
      <c r="A144" s="62">
        <v>144</v>
      </c>
      <c r="B144" s="257" t="s">
        <v>211</v>
      </c>
      <c r="C144" s="257" t="s">
        <v>218</v>
      </c>
      <c r="D144" s="293" t="s">
        <v>3710</v>
      </c>
      <c r="E144" s="294" t="s">
        <v>507</v>
      </c>
      <c r="F144" s="257" t="s">
        <v>508</v>
      </c>
      <c r="G144" s="257" t="s">
        <v>34</v>
      </c>
      <c r="H144" s="60" t="s">
        <v>209</v>
      </c>
      <c r="I144" s="295">
        <v>37.5</v>
      </c>
      <c r="J144" s="296">
        <f t="shared" si="4"/>
        <v>255</v>
      </c>
      <c r="K144" s="222">
        <v>255</v>
      </c>
      <c r="L144" s="221" t="e">
        <f>IF(J144="nio",0,IF(K144&gt;0,K144*I144/M144,0))*VLOOKUP(B144,'2-Kosten per locatie'!$A$11:$C$15,3,FALSE)</f>
        <v>#DIV/0!</v>
      </c>
      <c r="M144" s="297">
        <f>IF(K144="nio",0,IF(K144&gt;0,VLOOKUP(G144,'3-Productie normen'!A:J,VLOOKUP(K144,'3-Productie normen'!$B$37:$C$43,2,FALSE),FALSE)))</f>
        <v>0</v>
      </c>
      <c r="N144" s="298"/>
      <c r="P144" s="299">
        <f t="shared" si="5"/>
        <v>9562.5</v>
      </c>
    </row>
    <row r="145" spans="1:16" ht="14.1" customHeight="1">
      <c r="A145" s="62">
        <v>145</v>
      </c>
      <c r="B145" s="257" t="s">
        <v>211</v>
      </c>
      <c r="C145" s="257" t="s">
        <v>218</v>
      </c>
      <c r="D145" s="293" t="s">
        <v>3710</v>
      </c>
      <c r="E145" s="294" t="s">
        <v>509</v>
      </c>
      <c r="F145" s="257" t="s">
        <v>510</v>
      </c>
      <c r="G145" s="60" t="s">
        <v>48</v>
      </c>
      <c r="H145" s="60" t="s">
        <v>919</v>
      </c>
      <c r="I145" s="295">
        <v>13.2</v>
      </c>
      <c r="J145" s="296">
        <f t="shared" si="4"/>
        <v>255</v>
      </c>
      <c r="K145" s="222">
        <v>255</v>
      </c>
      <c r="L145" s="221" t="e">
        <f>IF(J145="nio",0,IF(K145&gt;0,K145*I145/M145,0))*VLOOKUP(B145,'2-Kosten per locatie'!$A$11:$C$15,3,FALSE)</f>
        <v>#DIV/0!</v>
      </c>
      <c r="M145" s="297">
        <f>IF(K145="nio",0,IF(K145&gt;0,VLOOKUP(G145,'3-Productie normen'!A:J,VLOOKUP(K145,'3-Productie normen'!$B$37:$C$43,2,FALSE),FALSE)))</f>
        <v>0</v>
      </c>
      <c r="N145" s="298"/>
      <c r="P145" s="299">
        <f t="shared" si="5"/>
        <v>3366</v>
      </c>
    </row>
    <row r="146" spans="1:16" ht="14.1" customHeight="1">
      <c r="A146" s="62">
        <v>146</v>
      </c>
      <c r="B146" s="257" t="s">
        <v>211</v>
      </c>
      <c r="C146" s="257" t="s">
        <v>218</v>
      </c>
      <c r="D146" s="293" t="s">
        <v>3710</v>
      </c>
      <c r="E146" s="294" t="s">
        <v>511</v>
      </c>
      <c r="F146" s="60" t="s">
        <v>512</v>
      </c>
      <c r="G146" s="257" t="s">
        <v>38</v>
      </c>
      <c r="H146" s="60" t="s">
        <v>919</v>
      </c>
      <c r="I146" s="295">
        <v>62.4</v>
      </c>
      <c r="J146" s="296">
        <f t="shared" si="4"/>
        <v>255</v>
      </c>
      <c r="K146" s="222">
        <v>255</v>
      </c>
      <c r="L146" s="221" t="e">
        <f>IF(J146="nio",0,IF(K146&gt;0,K146*I146/M146,0))*VLOOKUP(B146,'2-Kosten per locatie'!$A$11:$C$15,3,FALSE)</f>
        <v>#DIV/0!</v>
      </c>
      <c r="M146" s="297">
        <f>IF(K146="nio",0,IF(K146&gt;0,VLOOKUP(G146,'3-Productie normen'!A:J,VLOOKUP(K146,'3-Productie normen'!$B$37:$C$43,2,FALSE),FALSE)))</f>
        <v>0</v>
      </c>
      <c r="N146" s="298"/>
      <c r="P146" s="299">
        <f t="shared" si="5"/>
        <v>15912</v>
      </c>
    </row>
    <row r="147" spans="1:16" ht="14.1" customHeight="1">
      <c r="A147" s="62">
        <v>147</v>
      </c>
      <c r="B147" s="257" t="s">
        <v>211</v>
      </c>
      <c r="C147" s="257" t="s">
        <v>218</v>
      </c>
      <c r="D147" s="293" t="s">
        <v>3710</v>
      </c>
      <c r="E147" s="294" t="s">
        <v>513</v>
      </c>
      <c r="F147" s="60" t="s">
        <v>514</v>
      </c>
      <c r="G147" s="257" t="s">
        <v>36</v>
      </c>
      <c r="H147" s="60" t="s">
        <v>71</v>
      </c>
      <c r="I147" s="295">
        <v>1.3</v>
      </c>
      <c r="J147" s="296">
        <f t="shared" si="4"/>
        <v>255</v>
      </c>
      <c r="K147" s="222">
        <v>255</v>
      </c>
      <c r="L147" s="221" t="e">
        <f>IF(J147="nio",0,IF(K147&gt;0,K147*I147/M147,0))*VLOOKUP(B147,'2-Kosten per locatie'!$A$11:$C$15,3,FALSE)</f>
        <v>#DIV/0!</v>
      </c>
      <c r="M147" s="297">
        <f>IF(K147="nio",0,IF(K147&gt;0,VLOOKUP(G147,'3-Productie normen'!A:J,VLOOKUP(K147,'3-Productie normen'!$B$37:$C$43,2,FALSE),FALSE)))</f>
        <v>0</v>
      </c>
      <c r="N147" s="298"/>
      <c r="P147" s="299">
        <f t="shared" si="5"/>
        <v>331.5</v>
      </c>
    </row>
    <row r="148" spans="1:16" ht="14.1" customHeight="1">
      <c r="A148" s="62">
        <v>148</v>
      </c>
      <c r="B148" s="257" t="s">
        <v>211</v>
      </c>
      <c r="C148" s="257" t="s">
        <v>218</v>
      </c>
      <c r="D148" s="293" t="s">
        <v>3710</v>
      </c>
      <c r="E148" s="294" t="s">
        <v>515</v>
      </c>
      <c r="F148" s="60" t="s">
        <v>516</v>
      </c>
      <c r="G148" s="257" t="s">
        <v>34</v>
      </c>
      <c r="H148" s="60" t="s">
        <v>209</v>
      </c>
      <c r="I148" s="295">
        <v>46.5</v>
      </c>
      <c r="J148" s="296">
        <f t="shared" si="4"/>
        <v>255</v>
      </c>
      <c r="K148" s="222">
        <v>255</v>
      </c>
      <c r="L148" s="221" t="e">
        <f>IF(J148="nio",0,IF(K148&gt;0,K148*I148/M148,0))*VLOOKUP(B148,'2-Kosten per locatie'!$A$11:$C$15,3,FALSE)</f>
        <v>#DIV/0!</v>
      </c>
      <c r="M148" s="297">
        <f>IF(K148="nio",0,IF(K148&gt;0,VLOOKUP(G148,'3-Productie normen'!A:J,VLOOKUP(K148,'3-Productie normen'!$B$37:$C$43,2,FALSE),FALSE)))</f>
        <v>0</v>
      </c>
      <c r="N148" s="298"/>
      <c r="P148" s="299">
        <f t="shared" si="5"/>
        <v>11857.5</v>
      </c>
    </row>
    <row r="149" spans="1:16" ht="14.1" customHeight="1">
      <c r="A149" s="62">
        <v>149</v>
      </c>
      <c r="B149" s="257" t="s">
        <v>211</v>
      </c>
      <c r="C149" s="257" t="s">
        <v>218</v>
      </c>
      <c r="D149" s="293" t="s">
        <v>3710</v>
      </c>
      <c r="E149" s="294" t="s">
        <v>517</v>
      </c>
      <c r="F149" s="60" t="s">
        <v>518</v>
      </c>
      <c r="G149" s="257" t="s">
        <v>36</v>
      </c>
      <c r="H149" s="60" t="s">
        <v>71</v>
      </c>
      <c r="I149" s="295">
        <v>1.5</v>
      </c>
      <c r="J149" s="296">
        <f t="shared" si="4"/>
        <v>255</v>
      </c>
      <c r="K149" s="222">
        <v>255</v>
      </c>
      <c r="L149" s="221" t="e">
        <f>IF(J149="nio",0,IF(K149&gt;0,K149*I149/M149,0))*VLOOKUP(B149,'2-Kosten per locatie'!$A$11:$C$15,3,FALSE)</f>
        <v>#DIV/0!</v>
      </c>
      <c r="M149" s="297">
        <f>IF(K149="nio",0,IF(K149&gt;0,VLOOKUP(G149,'3-Productie normen'!A:J,VLOOKUP(K149,'3-Productie normen'!$B$37:$C$43,2,FALSE),FALSE)))</f>
        <v>0</v>
      </c>
      <c r="N149" s="298"/>
      <c r="P149" s="299">
        <f t="shared" si="5"/>
        <v>382.5</v>
      </c>
    </row>
    <row r="150" spans="1:16" ht="14.1" customHeight="1">
      <c r="A150" s="62">
        <v>150</v>
      </c>
      <c r="B150" s="257" t="s">
        <v>211</v>
      </c>
      <c r="C150" s="257" t="s">
        <v>220</v>
      </c>
      <c r="D150" s="293" t="s">
        <v>3708</v>
      </c>
      <c r="E150" s="294" t="s">
        <v>519</v>
      </c>
      <c r="F150" s="302" t="s">
        <v>520</v>
      </c>
      <c r="G150" s="257" t="s">
        <v>36</v>
      </c>
      <c r="H150" s="60" t="s">
        <v>71</v>
      </c>
      <c r="I150" s="295">
        <v>1.4</v>
      </c>
      <c r="J150" s="296">
        <f t="shared" si="4"/>
        <v>255</v>
      </c>
      <c r="K150" s="222">
        <v>255</v>
      </c>
      <c r="L150" s="221" t="e">
        <f>IF(J150="nio",0,IF(K150&gt;0,K150*I150/M150,0))*VLOOKUP(B150,'2-Kosten per locatie'!$A$11:$C$15,3,FALSE)</f>
        <v>#DIV/0!</v>
      </c>
      <c r="M150" s="297">
        <f>IF(K150="nio",0,IF(K150&gt;0,VLOOKUP(G150,'3-Productie normen'!A:J,VLOOKUP(K150,'3-Productie normen'!$B$37:$C$43,2,FALSE),FALSE)))</f>
        <v>0</v>
      </c>
      <c r="N150" s="298"/>
      <c r="P150" s="299">
        <f t="shared" si="5"/>
        <v>357</v>
      </c>
    </row>
    <row r="151" spans="1:16" ht="14.1" customHeight="1">
      <c r="A151" s="62">
        <v>151</v>
      </c>
      <c r="B151" s="257" t="s">
        <v>211</v>
      </c>
      <c r="C151" s="257" t="s">
        <v>221</v>
      </c>
      <c r="D151" s="293" t="s">
        <v>3708</v>
      </c>
      <c r="E151" s="294" t="s">
        <v>521</v>
      </c>
      <c r="F151" s="60" t="s">
        <v>522</v>
      </c>
      <c r="G151" s="72" t="s">
        <v>38</v>
      </c>
      <c r="H151" s="60" t="s">
        <v>919</v>
      </c>
      <c r="I151" s="295">
        <v>8</v>
      </c>
      <c r="J151" s="296">
        <f t="shared" si="4"/>
        <v>255</v>
      </c>
      <c r="K151" s="222">
        <v>255</v>
      </c>
      <c r="L151" s="221" t="e">
        <f>IF(J151="nio",0,IF(K151&gt;0,K151*I151/M151,0))*VLOOKUP(B151,'2-Kosten per locatie'!$A$11:$C$15,3,FALSE)</f>
        <v>#DIV/0!</v>
      </c>
      <c r="M151" s="297">
        <f>IF(K151="nio",0,IF(K151&gt;0,VLOOKUP(G151,'3-Productie normen'!A:J,VLOOKUP(K151,'3-Productie normen'!$B$37:$C$43,2,FALSE),FALSE)))</f>
        <v>0</v>
      </c>
      <c r="N151" s="298"/>
      <c r="P151" s="299">
        <f t="shared" si="5"/>
        <v>2040</v>
      </c>
    </row>
    <row r="152" spans="1:16" ht="14.1" customHeight="1">
      <c r="A152" s="62">
        <v>152</v>
      </c>
      <c r="B152" s="257" t="s">
        <v>211</v>
      </c>
      <c r="C152" s="257" t="s">
        <v>220</v>
      </c>
      <c r="D152" s="293" t="s">
        <v>3708</v>
      </c>
      <c r="E152" s="217" t="s">
        <v>523</v>
      </c>
      <c r="F152" s="72" t="s">
        <v>524</v>
      </c>
      <c r="G152" s="60" t="s">
        <v>46</v>
      </c>
      <c r="H152" s="60" t="s">
        <v>919</v>
      </c>
      <c r="I152" s="295">
        <v>19</v>
      </c>
      <c r="J152" s="296">
        <f t="shared" si="4"/>
        <v>255</v>
      </c>
      <c r="K152" s="222">
        <v>255</v>
      </c>
      <c r="L152" s="221" t="e">
        <f>IF(J152="nio",0,IF(K152&gt;0,K152*I152/M152,0))*VLOOKUP(B152,'2-Kosten per locatie'!$A$11:$C$15,3,FALSE)</f>
        <v>#DIV/0!</v>
      </c>
      <c r="M152" s="297">
        <f>IF(K152="nio",0,IF(K152&gt;0,VLOOKUP(G152,'3-Productie normen'!A:J,VLOOKUP(K152,'3-Productie normen'!$B$37:$C$43,2,FALSE),FALSE)))</f>
        <v>0</v>
      </c>
      <c r="N152" s="298"/>
      <c r="P152" s="299">
        <f t="shared" si="5"/>
        <v>4845</v>
      </c>
    </row>
    <row r="153" spans="1:16" ht="14.1" customHeight="1">
      <c r="A153" s="62">
        <v>153</v>
      </c>
      <c r="B153" s="257" t="s">
        <v>211</v>
      </c>
      <c r="C153" s="257" t="s">
        <v>220</v>
      </c>
      <c r="D153" s="293" t="s">
        <v>3708</v>
      </c>
      <c r="E153" s="294" t="s">
        <v>525</v>
      </c>
      <c r="F153" s="60" t="s">
        <v>526</v>
      </c>
      <c r="G153" s="60" t="s">
        <v>48</v>
      </c>
      <c r="H153" s="60" t="s">
        <v>919</v>
      </c>
      <c r="I153" s="295">
        <v>4.5999999999999996</v>
      </c>
      <c r="J153" s="296">
        <f t="shared" si="4"/>
        <v>255</v>
      </c>
      <c r="K153" s="222">
        <v>255</v>
      </c>
      <c r="L153" s="221" t="e">
        <f>IF(J153="nio",0,IF(K153&gt;0,K153*I153/M153,0))*VLOOKUP(B153,'2-Kosten per locatie'!$A$11:$C$15,3,FALSE)</f>
        <v>#DIV/0!</v>
      </c>
      <c r="M153" s="297">
        <f>IF(K153="nio",0,IF(K153&gt;0,VLOOKUP(G153,'3-Productie normen'!A:J,VLOOKUP(K153,'3-Productie normen'!$B$37:$C$43,2,FALSE),FALSE)))</f>
        <v>0</v>
      </c>
      <c r="N153" s="298"/>
      <c r="P153" s="299">
        <f t="shared" si="5"/>
        <v>1173</v>
      </c>
    </row>
    <row r="154" spans="1:16" ht="14.1" customHeight="1">
      <c r="A154" s="62">
        <v>154</v>
      </c>
      <c r="B154" s="257" t="s">
        <v>211</v>
      </c>
      <c r="C154" s="257" t="s">
        <v>220</v>
      </c>
      <c r="D154" s="293" t="s">
        <v>3709</v>
      </c>
      <c r="E154" s="294" t="s">
        <v>527</v>
      </c>
      <c r="F154" s="60" t="s">
        <v>528</v>
      </c>
      <c r="G154" s="257" t="s">
        <v>36</v>
      </c>
      <c r="H154" s="60" t="s">
        <v>71</v>
      </c>
      <c r="I154" s="295">
        <v>1.4</v>
      </c>
      <c r="J154" s="296">
        <f t="shared" si="4"/>
        <v>255</v>
      </c>
      <c r="K154" s="222">
        <v>255</v>
      </c>
      <c r="L154" s="221" t="e">
        <f>IF(J154="nio",0,IF(K154&gt;0,K154*I154/M154,0))*VLOOKUP(B154,'2-Kosten per locatie'!$A$11:$C$15,3,FALSE)</f>
        <v>#DIV/0!</v>
      </c>
      <c r="M154" s="297">
        <f>IF(K154="nio",0,IF(K154&gt;0,VLOOKUP(G154,'3-Productie normen'!A:J,VLOOKUP(K154,'3-Productie normen'!$B$37:$C$43,2,FALSE),FALSE)))</f>
        <v>0</v>
      </c>
      <c r="N154" s="298"/>
      <c r="P154" s="299">
        <f t="shared" si="5"/>
        <v>357</v>
      </c>
    </row>
    <row r="155" spans="1:16" ht="14.1" customHeight="1">
      <c r="A155" s="62">
        <v>155</v>
      </c>
      <c r="B155" s="257" t="s">
        <v>211</v>
      </c>
      <c r="C155" s="257" t="s">
        <v>221</v>
      </c>
      <c r="D155" s="293" t="s">
        <v>3709</v>
      </c>
      <c r="E155" s="294" t="s">
        <v>529</v>
      </c>
      <c r="F155" s="60" t="s">
        <v>530</v>
      </c>
      <c r="G155" s="72" t="s">
        <v>38</v>
      </c>
      <c r="H155" s="60" t="s">
        <v>919</v>
      </c>
      <c r="I155" s="295">
        <v>8</v>
      </c>
      <c r="J155" s="296">
        <f t="shared" si="4"/>
        <v>255</v>
      </c>
      <c r="K155" s="222">
        <v>255</v>
      </c>
      <c r="L155" s="221" t="e">
        <f>IF(J155="nio",0,IF(K155&gt;0,K155*I155/M155,0))*VLOOKUP(B155,'2-Kosten per locatie'!$A$11:$C$15,3,FALSE)</f>
        <v>#DIV/0!</v>
      </c>
      <c r="M155" s="297">
        <f>IF(K155="nio",0,IF(K155&gt;0,VLOOKUP(G155,'3-Productie normen'!A:J,VLOOKUP(K155,'3-Productie normen'!$B$37:$C$43,2,FALSE),FALSE)))</f>
        <v>0</v>
      </c>
      <c r="N155" s="298"/>
      <c r="P155" s="299">
        <f t="shared" si="5"/>
        <v>2040</v>
      </c>
    </row>
    <row r="156" spans="1:16" ht="14.1" customHeight="1">
      <c r="A156" s="62">
        <v>156</v>
      </c>
      <c r="B156" s="257" t="s">
        <v>211</v>
      </c>
      <c r="C156" s="257" t="s">
        <v>221</v>
      </c>
      <c r="D156" s="293" t="s">
        <v>3709</v>
      </c>
      <c r="E156" s="294" t="s">
        <v>531</v>
      </c>
      <c r="F156" s="60" t="s">
        <v>532</v>
      </c>
      <c r="G156" s="60" t="s">
        <v>48</v>
      </c>
      <c r="H156" s="60" t="s">
        <v>919</v>
      </c>
      <c r="I156" s="295">
        <v>13.2</v>
      </c>
      <c r="J156" s="296">
        <f t="shared" si="4"/>
        <v>255</v>
      </c>
      <c r="K156" s="222">
        <v>255</v>
      </c>
      <c r="L156" s="221" t="e">
        <f>IF(J156="nio",0,IF(K156&gt;0,K156*I156/M156,0))*VLOOKUP(B156,'2-Kosten per locatie'!$A$11:$C$15,3,FALSE)</f>
        <v>#DIV/0!</v>
      </c>
      <c r="M156" s="297">
        <f>IF(K156="nio",0,IF(K156&gt;0,VLOOKUP(G156,'3-Productie normen'!A:J,VLOOKUP(K156,'3-Productie normen'!$B$37:$C$43,2,FALSE),FALSE)))</f>
        <v>0</v>
      </c>
      <c r="N156" s="298"/>
      <c r="P156" s="299">
        <f t="shared" si="5"/>
        <v>3366</v>
      </c>
    </row>
    <row r="157" spans="1:16" ht="14.1" customHeight="1">
      <c r="A157" s="62">
        <v>157</v>
      </c>
      <c r="B157" s="257" t="s">
        <v>211</v>
      </c>
      <c r="C157" s="257" t="s">
        <v>220</v>
      </c>
      <c r="D157" s="293" t="s">
        <v>3709</v>
      </c>
      <c r="E157" s="294" t="s">
        <v>533</v>
      </c>
      <c r="F157" s="60" t="s">
        <v>534</v>
      </c>
      <c r="G157" s="60" t="s">
        <v>46</v>
      </c>
      <c r="H157" s="60" t="s">
        <v>919</v>
      </c>
      <c r="I157" s="295">
        <v>19</v>
      </c>
      <c r="J157" s="296">
        <f t="shared" si="4"/>
        <v>255</v>
      </c>
      <c r="K157" s="222">
        <v>255</v>
      </c>
      <c r="L157" s="221" t="e">
        <f>IF(J157="nio",0,IF(K157&gt;0,K157*I157/M157,0))*VLOOKUP(B157,'2-Kosten per locatie'!$A$11:$C$15,3,FALSE)</f>
        <v>#DIV/0!</v>
      </c>
      <c r="M157" s="297">
        <f>IF(K157="nio",0,IF(K157&gt;0,VLOOKUP(G157,'3-Productie normen'!A:J,VLOOKUP(K157,'3-Productie normen'!$B$37:$C$43,2,FALSE),FALSE)))</f>
        <v>0</v>
      </c>
      <c r="N157" s="298"/>
      <c r="P157" s="299">
        <f t="shared" si="5"/>
        <v>4845</v>
      </c>
    </row>
    <row r="158" spans="1:16" ht="14.1" customHeight="1">
      <c r="A158" s="62">
        <v>158</v>
      </c>
      <c r="B158" s="257" t="s">
        <v>211</v>
      </c>
      <c r="C158" s="257" t="s">
        <v>220</v>
      </c>
      <c r="D158" s="293" t="s">
        <v>3709</v>
      </c>
      <c r="E158" s="294" t="s">
        <v>535</v>
      </c>
      <c r="F158" s="257" t="s">
        <v>536</v>
      </c>
      <c r="G158" s="60" t="s">
        <v>48</v>
      </c>
      <c r="H158" s="60" t="s">
        <v>919</v>
      </c>
      <c r="I158" s="295">
        <v>4.5999999999999996</v>
      </c>
      <c r="J158" s="296">
        <f t="shared" si="4"/>
        <v>255</v>
      </c>
      <c r="K158" s="222">
        <v>255</v>
      </c>
      <c r="L158" s="221" t="e">
        <f>IF(J158="nio",0,IF(K158&gt;0,K158*I158/M158,0))*VLOOKUP(B158,'2-Kosten per locatie'!$A$11:$C$15,3,FALSE)</f>
        <v>#DIV/0!</v>
      </c>
      <c r="M158" s="297">
        <f>IF(K158="nio",0,IF(K158&gt;0,VLOOKUP(G158,'3-Productie normen'!A:J,VLOOKUP(K158,'3-Productie normen'!$B$37:$C$43,2,FALSE),FALSE)))</f>
        <v>0</v>
      </c>
      <c r="N158" s="298"/>
      <c r="P158" s="299">
        <f t="shared" si="5"/>
        <v>1173</v>
      </c>
    </row>
    <row r="159" spans="1:16" ht="14.1" customHeight="1">
      <c r="A159" s="62">
        <v>159</v>
      </c>
      <c r="B159" s="257" t="s">
        <v>211</v>
      </c>
      <c r="C159" s="257" t="s">
        <v>221</v>
      </c>
      <c r="D159" s="293" t="s">
        <v>3710</v>
      </c>
      <c r="E159" s="294" t="s">
        <v>537</v>
      </c>
      <c r="F159" s="257" t="s">
        <v>538</v>
      </c>
      <c r="G159" s="257" t="s">
        <v>3716</v>
      </c>
      <c r="H159" s="60" t="s">
        <v>3721</v>
      </c>
      <c r="I159" s="295">
        <v>55.4</v>
      </c>
      <c r="J159" s="296">
        <f t="shared" si="4"/>
        <v>255</v>
      </c>
      <c r="K159" s="222">
        <v>255</v>
      </c>
      <c r="L159" s="221" t="e">
        <f>IF(J159="nio",0,IF(K159&gt;0,K159*I159/M159,0))*VLOOKUP(B159,'2-Kosten per locatie'!$A$11:$C$15,3,FALSE)</f>
        <v>#DIV/0!</v>
      </c>
      <c r="M159" s="297">
        <f>IF(K159="nio",0,IF(K159&gt;0,VLOOKUP(G159,'3-Productie normen'!A:J,VLOOKUP(K159,'3-Productie normen'!$B$37:$C$43,2,FALSE),FALSE)))</f>
        <v>0</v>
      </c>
      <c r="N159" s="298"/>
      <c r="P159" s="299">
        <f t="shared" si="5"/>
        <v>14127</v>
      </c>
    </row>
    <row r="160" spans="1:16" ht="14.1" customHeight="1">
      <c r="A160" s="62">
        <v>160</v>
      </c>
      <c r="B160" s="257" t="s">
        <v>211</v>
      </c>
      <c r="C160" s="257" t="s">
        <v>221</v>
      </c>
      <c r="D160" s="293" t="s">
        <v>3710</v>
      </c>
      <c r="E160" s="294" t="s">
        <v>539</v>
      </c>
      <c r="F160" s="257" t="s">
        <v>540</v>
      </c>
      <c r="G160" s="257" t="s">
        <v>36</v>
      </c>
      <c r="H160" s="60" t="s">
        <v>71</v>
      </c>
      <c r="I160" s="295">
        <v>1.2</v>
      </c>
      <c r="J160" s="296">
        <f t="shared" si="4"/>
        <v>255</v>
      </c>
      <c r="K160" s="222">
        <v>255</v>
      </c>
      <c r="L160" s="221" t="e">
        <f>IF(J160="nio",0,IF(K160&gt;0,K160*I160/M160,0))*VLOOKUP(B160,'2-Kosten per locatie'!$A$11:$C$15,3,FALSE)</f>
        <v>#DIV/0!</v>
      </c>
      <c r="M160" s="297">
        <f>IF(K160="nio",0,IF(K160&gt;0,VLOOKUP(G160,'3-Productie normen'!A:J,VLOOKUP(K160,'3-Productie normen'!$B$37:$C$43,2,FALSE),FALSE)))</f>
        <v>0</v>
      </c>
      <c r="N160" s="298"/>
      <c r="P160" s="299">
        <f t="shared" si="5"/>
        <v>306</v>
      </c>
    </row>
    <row r="161" spans="1:16" ht="14.1" customHeight="1">
      <c r="A161" s="62">
        <v>161</v>
      </c>
      <c r="B161" s="257" t="s">
        <v>211</v>
      </c>
      <c r="C161" s="257" t="s">
        <v>221</v>
      </c>
      <c r="D161" s="293" t="s">
        <v>3710</v>
      </c>
      <c r="E161" s="294" t="s">
        <v>541</v>
      </c>
      <c r="F161" s="60" t="s">
        <v>542</v>
      </c>
      <c r="G161" s="257" t="s">
        <v>36</v>
      </c>
      <c r="H161" s="60" t="s">
        <v>71</v>
      </c>
      <c r="I161" s="295">
        <v>1.2</v>
      </c>
      <c r="J161" s="296">
        <f t="shared" si="4"/>
        <v>255</v>
      </c>
      <c r="K161" s="222">
        <v>255</v>
      </c>
      <c r="L161" s="221" t="e">
        <f>IF(J161="nio",0,IF(K161&gt;0,K161*I161/M161,0))*VLOOKUP(B161,'2-Kosten per locatie'!$A$11:$C$15,3,FALSE)</f>
        <v>#DIV/0!</v>
      </c>
      <c r="M161" s="297">
        <f>IF(K161="nio",0,IF(K161&gt;0,VLOOKUP(G161,'3-Productie normen'!A:J,VLOOKUP(K161,'3-Productie normen'!$B$37:$C$43,2,FALSE),FALSE)))</f>
        <v>0</v>
      </c>
      <c r="N161" s="298"/>
      <c r="P161" s="299">
        <f t="shared" si="5"/>
        <v>306</v>
      </c>
    </row>
    <row r="162" spans="1:16" ht="14.1" customHeight="1">
      <c r="A162" s="62">
        <v>162</v>
      </c>
      <c r="B162" s="257" t="s">
        <v>211</v>
      </c>
      <c r="C162" s="257" t="s">
        <v>221</v>
      </c>
      <c r="D162" s="293" t="s">
        <v>3710</v>
      </c>
      <c r="E162" s="294" t="s">
        <v>543</v>
      </c>
      <c r="F162" s="60" t="s">
        <v>544</v>
      </c>
      <c r="G162" s="257" t="s">
        <v>36</v>
      </c>
      <c r="H162" s="60" t="s">
        <v>71</v>
      </c>
      <c r="I162" s="295">
        <v>1.5</v>
      </c>
      <c r="J162" s="296">
        <f t="shared" si="4"/>
        <v>255</v>
      </c>
      <c r="K162" s="222">
        <v>255</v>
      </c>
      <c r="L162" s="221" t="e">
        <f>IF(J162="nio",0,IF(K162&gt;0,K162*I162/M162,0))*VLOOKUP(B162,'2-Kosten per locatie'!$A$11:$C$15,3,FALSE)</f>
        <v>#DIV/0!</v>
      </c>
      <c r="M162" s="297">
        <f>IF(K162="nio",0,IF(K162&gt;0,VLOOKUP(G162,'3-Productie normen'!A:J,VLOOKUP(K162,'3-Productie normen'!$B$37:$C$43,2,FALSE),FALSE)))</f>
        <v>0</v>
      </c>
      <c r="N162" s="298"/>
      <c r="P162" s="299">
        <f t="shared" si="5"/>
        <v>382.5</v>
      </c>
    </row>
    <row r="163" spans="1:16" ht="14.1" customHeight="1">
      <c r="A163" s="62">
        <v>163</v>
      </c>
      <c r="B163" s="257" t="s">
        <v>211</v>
      </c>
      <c r="C163" s="257" t="s">
        <v>221</v>
      </c>
      <c r="D163" s="293" t="s">
        <v>3710</v>
      </c>
      <c r="E163" s="294" t="s">
        <v>545</v>
      </c>
      <c r="F163" s="60" t="s">
        <v>546</v>
      </c>
      <c r="G163" s="257" t="s">
        <v>3716</v>
      </c>
      <c r="H163" s="60" t="s">
        <v>919</v>
      </c>
      <c r="I163" s="295">
        <v>40.200000000000003</v>
      </c>
      <c r="J163" s="296">
        <f t="shared" si="4"/>
        <v>255</v>
      </c>
      <c r="K163" s="222">
        <v>255</v>
      </c>
      <c r="L163" s="221" t="e">
        <f>IF(J163="nio",0,IF(K163&gt;0,K163*I163/M163,0))*VLOOKUP(B163,'2-Kosten per locatie'!$A$11:$C$15,3,FALSE)</f>
        <v>#DIV/0!</v>
      </c>
      <c r="M163" s="297">
        <f>IF(K163="nio",0,IF(K163&gt;0,VLOOKUP(G163,'3-Productie normen'!A:J,VLOOKUP(K163,'3-Productie normen'!$B$37:$C$43,2,FALSE),FALSE)))</f>
        <v>0</v>
      </c>
      <c r="N163" s="298"/>
      <c r="P163" s="299">
        <f t="shared" si="5"/>
        <v>10251</v>
      </c>
    </row>
    <row r="164" spans="1:16" ht="14.1" customHeight="1">
      <c r="A164" s="62">
        <v>164</v>
      </c>
      <c r="B164" s="257" t="s">
        <v>211</v>
      </c>
      <c r="C164" s="257" t="s">
        <v>221</v>
      </c>
      <c r="D164" s="293" t="s">
        <v>3710</v>
      </c>
      <c r="E164" s="294" t="s">
        <v>547</v>
      </c>
      <c r="F164" s="60" t="s">
        <v>548</v>
      </c>
      <c r="G164" s="257" t="s">
        <v>3716</v>
      </c>
      <c r="H164" s="60" t="s">
        <v>919</v>
      </c>
      <c r="I164" s="295">
        <v>40.9</v>
      </c>
      <c r="J164" s="296">
        <f t="shared" si="4"/>
        <v>255</v>
      </c>
      <c r="K164" s="222">
        <v>255</v>
      </c>
      <c r="L164" s="221" t="e">
        <f>IF(J164="nio",0,IF(K164&gt;0,K164*I164/M164,0))*VLOOKUP(B164,'2-Kosten per locatie'!$A$11:$C$15,3,FALSE)</f>
        <v>#DIV/0!</v>
      </c>
      <c r="M164" s="297">
        <f>IF(K164="nio",0,IF(K164&gt;0,VLOOKUP(G164,'3-Productie normen'!A:J,VLOOKUP(K164,'3-Productie normen'!$B$37:$C$43,2,FALSE),FALSE)))</f>
        <v>0</v>
      </c>
      <c r="N164" s="298"/>
      <c r="P164" s="299">
        <f t="shared" si="5"/>
        <v>10429.5</v>
      </c>
    </row>
    <row r="165" spans="1:16" ht="14.1" customHeight="1">
      <c r="A165" s="62">
        <v>165</v>
      </c>
      <c r="B165" s="257" t="s">
        <v>211</v>
      </c>
      <c r="C165" s="257" t="s">
        <v>221</v>
      </c>
      <c r="D165" s="293" t="s">
        <v>3710</v>
      </c>
      <c r="E165" s="294" t="s">
        <v>549</v>
      </c>
      <c r="F165" s="302" t="s">
        <v>550</v>
      </c>
      <c r="G165" s="257" t="s">
        <v>36</v>
      </c>
      <c r="H165" s="60" t="s">
        <v>71</v>
      </c>
      <c r="I165" s="295">
        <v>1.9</v>
      </c>
      <c r="J165" s="296">
        <f t="shared" si="4"/>
        <v>255</v>
      </c>
      <c r="K165" s="222">
        <v>255</v>
      </c>
      <c r="L165" s="221" t="e">
        <f>IF(J165="nio",0,IF(K165&gt;0,K165*I165/M165,0))*VLOOKUP(B165,'2-Kosten per locatie'!$A$11:$C$15,3,FALSE)</f>
        <v>#DIV/0!</v>
      </c>
      <c r="M165" s="297">
        <f>IF(K165="nio",0,IF(K165&gt;0,VLOOKUP(G165,'3-Productie normen'!A:J,VLOOKUP(K165,'3-Productie normen'!$B$37:$C$43,2,FALSE),FALSE)))</f>
        <v>0</v>
      </c>
      <c r="N165" s="298"/>
      <c r="P165" s="299">
        <f t="shared" si="5"/>
        <v>484.5</v>
      </c>
    </row>
    <row r="166" spans="1:16" ht="14.1" customHeight="1">
      <c r="A166" s="62">
        <v>166</v>
      </c>
      <c r="B166" s="257" t="s">
        <v>211</v>
      </c>
      <c r="C166" s="257" t="s">
        <v>221</v>
      </c>
      <c r="D166" s="293" t="s">
        <v>3710</v>
      </c>
      <c r="E166" s="294" t="s">
        <v>551</v>
      </c>
      <c r="F166" s="60" t="s">
        <v>552</v>
      </c>
      <c r="G166" s="257" t="s">
        <v>36</v>
      </c>
      <c r="H166" s="300" t="s">
        <v>71</v>
      </c>
      <c r="I166" s="295">
        <v>1.9</v>
      </c>
      <c r="J166" s="296">
        <f t="shared" si="4"/>
        <v>255</v>
      </c>
      <c r="K166" s="222">
        <v>255</v>
      </c>
      <c r="L166" s="221" t="e">
        <f>IF(J166="nio",0,IF(K166&gt;0,K166*I166/M166,0))*VLOOKUP(B166,'2-Kosten per locatie'!$A$11:$C$15,3,FALSE)</f>
        <v>#DIV/0!</v>
      </c>
      <c r="M166" s="297">
        <f>IF(K166="nio",0,IF(K166&gt;0,VLOOKUP(G166,'3-Productie normen'!A:J,VLOOKUP(K166,'3-Productie normen'!$B$37:$C$43,2,FALSE),FALSE)))</f>
        <v>0</v>
      </c>
      <c r="N166" s="298"/>
      <c r="P166" s="299">
        <f t="shared" si="5"/>
        <v>484.5</v>
      </c>
    </row>
    <row r="167" spans="1:16" ht="14.1" customHeight="1">
      <c r="A167" s="62">
        <v>167</v>
      </c>
      <c r="B167" s="257" t="s">
        <v>211</v>
      </c>
      <c r="C167" s="257" t="s">
        <v>221</v>
      </c>
      <c r="D167" s="293" t="s">
        <v>3710</v>
      </c>
      <c r="E167" s="217" t="s">
        <v>553</v>
      </c>
      <c r="F167" s="72" t="s">
        <v>554</v>
      </c>
      <c r="G167" s="257" t="s">
        <v>36</v>
      </c>
      <c r="H167" s="60" t="s">
        <v>71</v>
      </c>
      <c r="I167" s="295">
        <v>1.3</v>
      </c>
      <c r="J167" s="296">
        <f t="shared" si="4"/>
        <v>255</v>
      </c>
      <c r="K167" s="222">
        <v>255</v>
      </c>
      <c r="L167" s="221" t="e">
        <f>IF(J167="nio",0,IF(K167&gt;0,K167*I167/M167,0))*VLOOKUP(B167,'2-Kosten per locatie'!$A$11:$C$15,3,FALSE)</f>
        <v>#DIV/0!</v>
      </c>
      <c r="M167" s="297">
        <f>IF(K167="nio",0,IF(K167&gt;0,VLOOKUP(G167,'3-Productie normen'!A:J,VLOOKUP(K167,'3-Productie normen'!$B$37:$C$43,2,FALSE),FALSE)))</f>
        <v>0</v>
      </c>
      <c r="N167" s="298"/>
      <c r="P167" s="299">
        <f t="shared" si="5"/>
        <v>331.5</v>
      </c>
    </row>
    <row r="168" spans="1:16" ht="14.1" customHeight="1">
      <c r="A168" s="62">
        <v>168</v>
      </c>
      <c r="B168" s="257" t="s">
        <v>211</v>
      </c>
      <c r="C168" s="257" t="s">
        <v>221</v>
      </c>
      <c r="D168" s="293" t="s">
        <v>3710</v>
      </c>
      <c r="E168" s="294" t="s">
        <v>555</v>
      </c>
      <c r="F168" s="60" t="s">
        <v>556</v>
      </c>
      <c r="G168" s="257" t="s">
        <v>36</v>
      </c>
      <c r="H168" s="60" t="s">
        <v>71</v>
      </c>
      <c r="I168" s="295">
        <v>1.3</v>
      </c>
      <c r="J168" s="296">
        <f t="shared" si="4"/>
        <v>255</v>
      </c>
      <c r="K168" s="222">
        <v>255</v>
      </c>
      <c r="L168" s="221" t="e">
        <f>IF(J168="nio",0,IF(K168&gt;0,K168*I168/M168,0))*VLOOKUP(B168,'2-Kosten per locatie'!$A$11:$C$15,3,FALSE)</f>
        <v>#DIV/0!</v>
      </c>
      <c r="M168" s="297">
        <f>IF(K168="nio",0,IF(K168&gt;0,VLOOKUP(G168,'3-Productie normen'!A:J,VLOOKUP(K168,'3-Productie normen'!$B$37:$C$43,2,FALSE),FALSE)))</f>
        <v>0</v>
      </c>
      <c r="N168" s="298"/>
      <c r="P168" s="299">
        <f t="shared" si="5"/>
        <v>331.5</v>
      </c>
    </row>
    <row r="169" spans="1:16" ht="14.1" customHeight="1">
      <c r="A169" s="62">
        <v>169</v>
      </c>
      <c r="B169" s="257" t="s">
        <v>211</v>
      </c>
      <c r="C169" s="257" t="s">
        <v>221</v>
      </c>
      <c r="D169" s="293" t="s">
        <v>3710</v>
      </c>
      <c r="E169" s="294" t="s">
        <v>557</v>
      </c>
      <c r="F169" s="60" t="s">
        <v>558</v>
      </c>
      <c r="G169" s="257" t="s">
        <v>36</v>
      </c>
      <c r="H169" s="60" t="s">
        <v>71</v>
      </c>
      <c r="I169" s="295">
        <v>2.4</v>
      </c>
      <c r="J169" s="296">
        <f t="shared" si="4"/>
        <v>255</v>
      </c>
      <c r="K169" s="222">
        <v>255</v>
      </c>
      <c r="L169" s="221" t="e">
        <f>IF(J169="nio",0,IF(K169&gt;0,K169*I169/M169,0))*VLOOKUP(B169,'2-Kosten per locatie'!$A$11:$C$15,3,FALSE)</f>
        <v>#DIV/0!</v>
      </c>
      <c r="M169" s="297">
        <f>IF(K169="nio",0,IF(K169&gt;0,VLOOKUP(G169,'3-Productie normen'!A:J,VLOOKUP(K169,'3-Productie normen'!$B$37:$C$43,2,FALSE),FALSE)))</f>
        <v>0</v>
      </c>
      <c r="N169" s="298"/>
      <c r="P169" s="299">
        <f t="shared" si="5"/>
        <v>612</v>
      </c>
    </row>
    <row r="170" spans="1:16" ht="14.1" customHeight="1">
      <c r="A170" s="62">
        <v>170</v>
      </c>
      <c r="B170" s="257" t="s">
        <v>211</v>
      </c>
      <c r="C170" s="257" t="s">
        <v>221</v>
      </c>
      <c r="D170" s="293" t="s">
        <v>3710</v>
      </c>
      <c r="E170" s="294" t="s">
        <v>559</v>
      </c>
      <c r="F170" s="60" t="s">
        <v>560</v>
      </c>
      <c r="G170" s="257" t="s">
        <v>3716</v>
      </c>
      <c r="H170" s="60" t="s">
        <v>919</v>
      </c>
      <c r="I170" s="295">
        <v>39</v>
      </c>
      <c r="J170" s="296">
        <f t="shared" si="4"/>
        <v>255</v>
      </c>
      <c r="K170" s="222">
        <v>255</v>
      </c>
      <c r="L170" s="221" t="e">
        <f>IF(J170="nio",0,IF(K170&gt;0,K170*I170/M170,0))*VLOOKUP(B170,'2-Kosten per locatie'!$A$11:$C$15,3,FALSE)</f>
        <v>#DIV/0!</v>
      </c>
      <c r="M170" s="297">
        <f>IF(K170="nio",0,IF(K170&gt;0,VLOOKUP(G170,'3-Productie normen'!A:J,VLOOKUP(K170,'3-Productie normen'!$B$37:$C$43,2,FALSE),FALSE)))</f>
        <v>0</v>
      </c>
      <c r="N170" s="298"/>
      <c r="P170" s="299">
        <f t="shared" si="5"/>
        <v>9945</v>
      </c>
    </row>
    <row r="171" spans="1:16" ht="14.1" customHeight="1">
      <c r="A171" s="62">
        <v>171</v>
      </c>
      <c r="B171" s="257" t="s">
        <v>211</v>
      </c>
      <c r="C171" s="257" t="s">
        <v>220</v>
      </c>
      <c r="D171" s="293" t="s">
        <v>3710</v>
      </c>
      <c r="E171" s="294" t="s">
        <v>561</v>
      </c>
      <c r="F171" s="60" t="s">
        <v>562</v>
      </c>
      <c r="G171" s="60" t="s">
        <v>48</v>
      </c>
      <c r="H171" s="60" t="s">
        <v>919</v>
      </c>
      <c r="I171" s="295">
        <v>13.2</v>
      </c>
      <c r="J171" s="296">
        <f t="shared" si="4"/>
        <v>255</v>
      </c>
      <c r="K171" s="222">
        <v>255</v>
      </c>
      <c r="L171" s="221" t="e">
        <f>IF(J171="nio",0,IF(K171&gt;0,K171*I171/M171,0))*VLOOKUP(B171,'2-Kosten per locatie'!$A$11:$C$15,3,FALSE)</f>
        <v>#DIV/0!</v>
      </c>
      <c r="M171" s="297">
        <f>IF(K171="nio",0,IF(K171&gt;0,VLOOKUP(G171,'3-Productie normen'!A:J,VLOOKUP(K171,'3-Productie normen'!$B$37:$C$43,2,FALSE),FALSE)))</f>
        <v>0</v>
      </c>
      <c r="N171" s="298"/>
      <c r="P171" s="299">
        <f t="shared" si="5"/>
        <v>3366</v>
      </c>
    </row>
    <row r="172" spans="1:16" ht="14.1" customHeight="1">
      <c r="A172" s="62">
        <v>172</v>
      </c>
      <c r="B172" s="257" t="s">
        <v>211</v>
      </c>
      <c r="C172" s="257" t="s">
        <v>221</v>
      </c>
      <c r="D172" s="293" t="s">
        <v>3710</v>
      </c>
      <c r="E172" s="294" t="s">
        <v>563</v>
      </c>
      <c r="F172" s="60" t="s">
        <v>564</v>
      </c>
      <c r="G172" s="257" t="s">
        <v>38</v>
      </c>
      <c r="H172" s="60" t="s">
        <v>919</v>
      </c>
      <c r="I172" s="295">
        <v>62.4</v>
      </c>
      <c r="J172" s="296">
        <f t="shared" si="4"/>
        <v>255</v>
      </c>
      <c r="K172" s="222">
        <v>255</v>
      </c>
      <c r="L172" s="221" t="e">
        <f>IF(J172="nio",0,IF(K172&gt;0,K172*I172/M172,0))*VLOOKUP(B172,'2-Kosten per locatie'!$A$11:$C$15,3,FALSE)</f>
        <v>#DIV/0!</v>
      </c>
      <c r="M172" s="297">
        <f>IF(K172="nio",0,IF(K172&gt;0,VLOOKUP(G172,'3-Productie normen'!A:J,VLOOKUP(K172,'3-Productie normen'!$B$37:$C$43,2,FALSE),FALSE)))</f>
        <v>0</v>
      </c>
      <c r="N172" s="298"/>
      <c r="P172" s="299">
        <f t="shared" si="5"/>
        <v>15912</v>
      </c>
    </row>
    <row r="173" spans="1:16" ht="14.1" customHeight="1">
      <c r="A173" s="62">
        <v>173</v>
      </c>
      <c r="B173" s="257" t="s">
        <v>211</v>
      </c>
      <c r="C173" s="257" t="s">
        <v>221</v>
      </c>
      <c r="D173" s="293" t="s">
        <v>3710</v>
      </c>
      <c r="E173" s="294" t="s">
        <v>565</v>
      </c>
      <c r="F173" s="257" t="s">
        <v>566</v>
      </c>
      <c r="G173" s="257" t="s">
        <v>36</v>
      </c>
      <c r="H173" s="60" t="s">
        <v>71</v>
      </c>
      <c r="I173" s="295">
        <v>1.2</v>
      </c>
      <c r="J173" s="296">
        <f t="shared" si="4"/>
        <v>255</v>
      </c>
      <c r="K173" s="222">
        <v>255</v>
      </c>
      <c r="L173" s="221" t="e">
        <f>IF(J173="nio",0,IF(K173&gt;0,K173*I173/M173,0))*VLOOKUP(B173,'2-Kosten per locatie'!$A$11:$C$15,3,FALSE)</f>
        <v>#DIV/0!</v>
      </c>
      <c r="M173" s="297">
        <f>IF(K173="nio",0,IF(K173&gt;0,VLOOKUP(G173,'3-Productie normen'!A:J,VLOOKUP(K173,'3-Productie normen'!$B$37:$C$43,2,FALSE),FALSE)))</f>
        <v>0</v>
      </c>
      <c r="N173" s="298"/>
      <c r="P173" s="299">
        <f t="shared" si="5"/>
        <v>306</v>
      </c>
    </row>
    <row r="174" spans="1:16" ht="14.1" customHeight="1">
      <c r="A174" s="62">
        <v>174</v>
      </c>
      <c r="B174" s="257" t="s">
        <v>211</v>
      </c>
      <c r="C174" s="257" t="s">
        <v>221</v>
      </c>
      <c r="D174" s="293" t="s">
        <v>3710</v>
      </c>
      <c r="E174" s="294" t="s">
        <v>567</v>
      </c>
      <c r="F174" s="257" t="s">
        <v>568</v>
      </c>
      <c r="G174" s="257" t="s">
        <v>3716</v>
      </c>
      <c r="H174" s="60" t="s">
        <v>919</v>
      </c>
      <c r="I174" s="295">
        <v>39.75</v>
      </c>
      <c r="J174" s="296">
        <f t="shared" si="4"/>
        <v>255</v>
      </c>
      <c r="K174" s="222">
        <v>255</v>
      </c>
      <c r="L174" s="221" t="e">
        <f>IF(J174="nio",0,IF(K174&gt;0,K174*I174/M174,0))*VLOOKUP(B174,'2-Kosten per locatie'!$A$11:$C$15,3,FALSE)</f>
        <v>#DIV/0!</v>
      </c>
      <c r="M174" s="297">
        <f>IF(K174="nio",0,IF(K174&gt;0,VLOOKUP(G174,'3-Productie normen'!A:J,VLOOKUP(K174,'3-Productie normen'!$B$37:$C$43,2,FALSE),FALSE)))</f>
        <v>0</v>
      </c>
      <c r="N174" s="298"/>
      <c r="P174" s="299">
        <f t="shared" si="5"/>
        <v>10136.25</v>
      </c>
    </row>
    <row r="175" spans="1:16" ht="14.1" customHeight="1">
      <c r="A175" s="62">
        <v>175</v>
      </c>
      <c r="B175" s="257" t="s">
        <v>211</v>
      </c>
      <c r="C175" s="257" t="s">
        <v>221</v>
      </c>
      <c r="D175" s="293" t="s">
        <v>3710</v>
      </c>
      <c r="E175" s="294" t="s">
        <v>569</v>
      </c>
      <c r="F175" s="257" t="s">
        <v>570</v>
      </c>
      <c r="G175" s="257" t="s">
        <v>36</v>
      </c>
      <c r="H175" s="60" t="s">
        <v>71</v>
      </c>
      <c r="I175" s="295">
        <v>1.5</v>
      </c>
      <c r="J175" s="296">
        <f t="shared" si="4"/>
        <v>255</v>
      </c>
      <c r="K175" s="222">
        <v>255</v>
      </c>
      <c r="L175" s="221" t="e">
        <f>IF(J175="nio",0,IF(K175&gt;0,K175*I175/M175,0))*VLOOKUP(B175,'2-Kosten per locatie'!$A$11:$C$15,3,FALSE)</f>
        <v>#DIV/0!</v>
      </c>
      <c r="M175" s="297">
        <f>IF(K175="nio",0,IF(K175&gt;0,VLOOKUP(G175,'3-Productie normen'!A:J,VLOOKUP(K175,'3-Productie normen'!$B$37:$C$43,2,FALSE),FALSE)))</f>
        <v>0</v>
      </c>
      <c r="N175" s="298"/>
      <c r="P175" s="299">
        <f t="shared" si="5"/>
        <v>382.5</v>
      </c>
    </row>
    <row r="176" spans="1:16" ht="14.1" customHeight="1">
      <c r="A176" s="62">
        <v>176</v>
      </c>
      <c r="B176" s="257" t="s">
        <v>211</v>
      </c>
      <c r="C176" s="257" t="s">
        <v>223</v>
      </c>
      <c r="D176" s="293" t="s">
        <v>3708</v>
      </c>
      <c r="E176" s="294" t="s">
        <v>571</v>
      </c>
      <c r="F176" s="60" t="s">
        <v>572</v>
      </c>
      <c r="G176" s="257" t="s">
        <v>36</v>
      </c>
      <c r="H176" s="60" t="s">
        <v>71</v>
      </c>
      <c r="I176" s="295">
        <v>1.4</v>
      </c>
      <c r="J176" s="296">
        <f t="shared" si="4"/>
        <v>255</v>
      </c>
      <c r="K176" s="222">
        <v>255</v>
      </c>
      <c r="L176" s="221" t="e">
        <f>IF(J176="nio",0,IF(K176&gt;0,K176*I176/M176,0))*VLOOKUP(B176,'2-Kosten per locatie'!$A$11:$C$15,3,FALSE)</f>
        <v>#DIV/0!</v>
      </c>
      <c r="M176" s="297">
        <f>IF(K176="nio",0,IF(K176&gt;0,VLOOKUP(G176,'3-Productie normen'!A:J,VLOOKUP(K176,'3-Productie normen'!$B$37:$C$43,2,FALSE),FALSE)))</f>
        <v>0</v>
      </c>
      <c r="N176" s="298"/>
      <c r="P176" s="299">
        <f t="shared" si="5"/>
        <v>357</v>
      </c>
    </row>
    <row r="177" spans="1:16" ht="14.1" customHeight="1">
      <c r="A177" s="62">
        <v>177</v>
      </c>
      <c r="B177" s="257" t="s">
        <v>211</v>
      </c>
      <c r="C177" s="257" t="s">
        <v>224</v>
      </c>
      <c r="D177" s="293" t="s">
        <v>3708</v>
      </c>
      <c r="E177" s="294" t="s">
        <v>573</v>
      </c>
      <c r="F177" s="60" t="s">
        <v>574</v>
      </c>
      <c r="G177" s="72" t="s">
        <v>38</v>
      </c>
      <c r="H177" s="60" t="s">
        <v>919</v>
      </c>
      <c r="I177" s="295">
        <v>2.6</v>
      </c>
      <c r="J177" s="296">
        <f t="shared" si="4"/>
        <v>255</v>
      </c>
      <c r="K177" s="222">
        <v>255</v>
      </c>
      <c r="L177" s="221" t="e">
        <f>IF(J177="nio",0,IF(K177&gt;0,K177*I177/M177,0))*VLOOKUP(B177,'2-Kosten per locatie'!$A$11:$C$15,3,FALSE)</f>
        <v>#DIV/0!</v>
      </c>
      <c r="M177" s="297">
        <f>IF(K177="nio",0,IF(K177&gt;0,VLOOKUP(G177,'3-Productie normen'!A:J,VLOOKUP(K177,'3-Productie normen'!$B$37:$C$43,2,FALSE),FALSE)))</f>
        <v>0</v>
      </c>
      <c r="N177" s="298"/>
      <c r="P177" s="299">
        <f t="shared" si="5"/>
        <v>663</v>
      </c>
    </row>
    <row r="178" spans="1:16" ht="14.1" customHeight="1">
      <c r="A178" s="62">
        <v>178</v>
      </c>
      <c r="B178" s="257" t="s">
        <v>211</v>
      </c>
      <c r="C178" s="257" t="s">
        <v>224</v>
      </c>
      <c r="D178" s="293" t="s">
        <v>3708</v>
      </c>
      <c r="E178" s="294" t="s">
        <v>575</v>
      </c>
      <c r="F178" s="60" t="s">
        <v>576</v>
      </c>
      <c r="G178" s="60" t="s">
        <v>48</v>
      </c>
      <c r="H178" s="60" t="s">
        <v>919</v>
      </c>
      <c r="I178" s="295">
        <v>14.7</v>
      </c>
      <c r="J178" s="296">
        <f t="shared" si="4"/>
        <v>255</v>
      </c>
      <c r="K178" s="222">
        <v>255</v>
      </c>
      <c r="L178" s="221" t="e">
        <f>IF(J178="nio",0,IF(K178&gt;0,K178*I178/M178,0))*VLOOKUP(B178,'2-Kosten per locatie'!$A$11:$C$15,3,FALSE)</f>
        <v>#DIV/0!</v>
      </c>
      <c r="M178" s="297">
        <f>IF(K178="nio",0,IF(K178&gt;0,VLOOKUP(G178,'3-Productie normen'!A:J,VLOOKUP(K178,'3-Productie normen'!$B$37:$C$43,2,FALSE),FALSE)))</f>
        <v>0</v>
      </c>
      <c r="N178" s="298"/>
      <c r="P178" s="299">
        <f t="shared" si="5"/>
        <v>3748.5</v>
      </c>
    </row>
    <row r="179" spans="1:16" ht="14.1" customHeight="1">
      <c r="A179" s="62">
        <v>179</v>
      </c>
      <c r="B179" s="257" t="s">
        <v>211</v>
      </c>
      <c r="C179" s="257" t="s">
        <v>223</v>
      </c>
      <c r="D179" s="293" t="s">
        <v>3708</v>
      </c>
      <c r="E179" s="294" t="s">
        <v>577</v>
      </c>
      <c r="F179" s="60" t="s">
        <v>578</v>
      </c>
      <c r="G179" s="60" t="s">
        <v>46</v>
      </c>
      <c r="H179" s="60" t="s">
        <v>919</v>
      </c>
      <c r="I179" s="295">
        <v>19</v>
      </c>
      <c r="J179" s="296">
        <f t="shared" si="4"/>
        <v>255</v>
      </c>
      <c r="K179" s="222">
        <v>255</v>
      </c>
      <c r="L179" s="221" t="e">
        <f>IF(J179="nio",0,IF(K179&gt;0,K179*I179/M179,0))*VLOOKUP(B179,'2-Kosten per locatie'!$A$11:$C$15,3,FALSE)</f>
        <v>#DIV/0!</v>
      </c>
      <c r="M179" s="297">
        <f>IF(K179="nio",0,IF(K179&gt;0,VLOOKUP(G179,'3-Productie normen'!A:J,VLOOKUP(K179,'3-Productie normen'!$B$37:$C$43,2,FALSE),FALSE)))</f>
        <v>0</v>
      </c>
      <c r="N179" s="298"/>
      <c r="P179" s="299">
        <f t="shared" si="5"/>
        <v>4845</v>
      </c>
    </row>
    <row r="180" spans="1:16" ht="14.1" customHeight="1">
      <c r="A180" s="62">
        <v>180</v>
      </c>
      <c r="B180" s="257" t="s">
        <v>211</v>
      </c>
      <c r="C180" s="257" t="s">
        <v>223</v>
      </c>
      <c r="D180" s="293" t="s">
        <v>3708</v>
      </c>
      <c r="E180" s="294" t="s">
        <v>579</v>
      </c>
      <c r="F180" s="302" t="s">
        <v>580</v>
      </c>
      <c r="G180" s="60" t="s">
        <v>48</v>
      </c>
      <c r="H180" s="60" t="s">
        <v>919</v>
      </c>
      <c r="I180" s="295">
        <v>4.5999999999999996</v>
      </c>
      <c r="J180" s="296">
        <f t="shared" si="4"/>
        <v>255</v>
      </c>
      <c r="K180" s="222">
        <v>255</v>
      </c>
      <c r="L180" s="221" t="e">
        <f>IF(J180="nio",0,IF(K180&gt;0,K180*I180/M180,0))*VLOOKUP(B180,'2-Kosten per locatie'!$A$11:$C$15,3,FALSE)</f>
        <v>#DIV/0!</v>
      </c>
      <c r="M180" s="297">
        <f>IF(K180="nio",0,IF(K180&gt;0,VLOOKUP(G180,'3-Productie normen'!A:J,VLOOKUP(K180,'3-Productie normen'!$B$37:$C$43,2,FALSE),FALSE)))</f>
        <v>0</v>
      </c>
      <c r="N180" s="298"/>
      <c r="P180" s="299">
        <f t="shared" si="5"/>
        <v>1173</v>
      </c>
    </row>
    <row r="181" spans="1:16" ht="14.1" customHeight="1">
      <c r="A181" s="62">
        <v>181</v>
      </c>
      <c r="B181" s="257" t="s">
        <v>211</v>
      </c>
      <c r="C181" s="257" t="s">
        <v>223</v>
      </c>
      <c r="D181" s="293" t="s">
        <v>3709</v>
      </c>
      <c r="E181" s="294" t="s">
        <v>581</v>
      </c>
      <c r="F181" s="60" t="s">
        <v>582</v>
      </c>
      <c r="G181" s="257" t="s">
        <v>36</v>
      </c>
      <c r="H181" s="300" t="s">
        <v>71</v>
      </c>
      <c r="I181" s="295">
        <v>1.4</v>
      </c>
      <c r="J181" s="296">
        <f t="shared" si="4"/>
        <v>255</v>
      </c>
      <c r="K181" s="222">
        <v>255</v>
      </c>
      <c r="L181" s="221" t="e">
        <f>IF(J181="nio",0,IF(K181&gt;0,K181*I181/M181,0))*VLOOKUP(B181,'2-Kosten per locatie'!$A$11:$C$15,3,FALSE)</f>
        <v>#DIV/0!</v>
      </c>
      <c r="M181" s="297">
        <f>IF(K181="nio",0,IF(K181&gt;0,VLOOKUP(G181,'3-Productie normen'!A:J,VLOOKUP(K181,'3-Productie normen'!$B$37:$C$43,2,FALSE),FALSE)))</f>
        <v>0</v>
      </c>
      <c r="N181" s="298"/>
      <c r="P181" s="299">
        <f t="shared" si="5"/>
        <v>357</v>
      </c>
    </row>
    <row r="182" spans="1:16" ht="14.1" customHeight="1">
      <c r="A182" s="62">
        <v>182</v>
      </c>
      <c r="B182" s="257" t="s">
        <v>211</v>
      </c>
      <c r="C182" s="257" t="s">
        <v>224</v>
      </c>
      <c r="D182" s="293" t="s">
        <v>3709</v>
      </c>
      <c r="E182" s="217" t="s">
        <v>583</v>
      </c>
      <c r="F182" s="72" t="s">
        <v>584</v>
      </c>
      <c r="G182" s="72" t="s">
        <v>38</v>
      </c>
      <c r="H182" s="60" t="s">
        <v>919</v>
      </c>
      <c r="I182" s="295">
        <v>2.6</v>
      </c>
      <c r="J182" s="296">
        <f t="shared" si="4"/>
        <v>255</v>
      </c>
      <c r="K182" s="222">
        <v>255</v>
      </c>
      <c r="L182" s="221" t="e">
        <f>IF(J182="nio",0,IF(K182&gt;0,K182*I182/M182,0))*VLOOKUP(B182,'2-Kosten per locatie'!$A$11:$C$15,3,FALSE)</f>
        <v>#DIV/0!</v>
      </c>
      <c r="M182" s="297">
        <f>IF(K182="nio",0,IF(K182&gt;0,VLOOKUP(G182,'3-Productie normen'!A:J,VLOOKUP(K182,'3-Productie normen'!$B$37:$C$43,2,FALSE),FALSE)))</f>
        <v>0</v>
      </c>
      <c r="N182" s="298"/>
      <c r="P182" s="299">
        <f t="shared" si="5"/>
        <v>663</v>
      </c>
    </row>
    <row r="183" spans="1:16" ht="14.1" customHeight="1">
      <c r="A183" s="62">
        <v>183</v>
      </c>
      <c r="B183" s="257" t="s">
        <v>211</v>
      </c>
      <c r="C183" s="257" t="s">
        <v>224</v>
      </c>
      <c r="D183" s="293" t="s">
        <v>3709</v>
      </c>
      <c r="E183" s="294" t="s">
        <v>585</v>
      </c>
      <c r="F183" s="60" t="s">
        <v>586</v>
      </c>
      <c r="G183" s="60" t="s">
        <v>48</v>
      </c>
      <c r="H183" s="60" t="s">
        <v>919</v>
      </c>
      <c r="I183" s="295">
        <v>14.7</v>
      </c>
      <c r="J183" s="296">
        <f t="shared" si="4"/>
        <v>255</v>
      </c>
      <c r="K183" s="222">
        <v>255</v>
      </c>
      <c r="L183" s="221" t="e">
        <f>IF(J183="nio",0,IF(K183&gt;0,K183*I183/M183,0))*VLOOKUP(B183,'2-Kosten per locatie'!$A$11:$C$15,3,FALSE)</f>
        <v>#DIV/0!</v>
      </c>
      <c r="M183" s="297">
        <f>IF(K183="nio",0,IF(K183&gt;0,VLOOKUP(G183,'3-Productie normen'!A:J,VLOOKUP(K183,'3-Productie normen'!$B$37:$C$43,2,FALSE),FALSE)))</f>
        <v>0</v>
      </c>
      <c r="N183" s="298"/>
      <c r="P183" s="299">
        <f t="shared" si="5"/>
        <v>3748.5</v>
      </c>
    </row>
    <row r="184" spans="1:16" ht="14.1" customHeight="1">
      <c r="A184" s="62">
        <v>184</v>
      </c>
      <c r="B184" s="257" t="s">
        <v>211</v>
      </c>
      <c r="C184" s="257" t="s">
        <v>224</v>
      </c>
      <c r="D184" s="293" t="s">
        <v>3709</v>
      </c>
      <c r="E184" s="294" t="s">
        <v>587</v>
      </c>
      <c r="F184" s="257" t="s">
        <v>588</v>
      </c>
      <c r="G184" s="60" t="s">
        <v>48</v>
      </c>
      <c r="H184" s="413" t="s">
        <v>919</v>
      </c>
      <c r="I184" s="418">
        <v>13.8</v>
      </c>
      <c r="J184" s="296">
        <f t="shared" si="4"/>
        <v>255</v>
      </c>
      <c r="K184" s="222">
        <v>255</v>
      </c>
      <c r="L184" s="221" t="e">
        <f>IF(J184="nio",0,IF(K184&gt;0,K184*I184/M184,0))*VLOOKUP(B184,'2-Kosten per locatie'!$A$11:$C$15,3,FALSE)</f>
        <v>#DIV/0!</v>
      </c>
      <c r="M184" s="297">
        <f>IF(K184="nio",0,IF(K184&gt;0,VLOOKUP(G184,'3-Productie normen'!A:J,VLOOKUP(K184,'3-Productie normen'!$B$37:$C$43,2,FALSE),FALSE)))</f>
        <v>0</v>
      </c>
      <c r="N184" s="298"/>
      <c r="P184" s="299">
        <f t="shared" si="5"/>
        <v>3519</v>
      </c>
    </row>
    <row r="185" spans="1:16" ht="14.1" customHeight="1">
      <c r="A185" s="62">
        <v>185</v>
      </c>
      <c r="B185" s="257" t="s">
        <v>211</v>
      </c>
      <c r="C185" s="257" t="s">
        <v>223</v>
      </c>
      <c r="D185" s="293" t="s">
        <v>3709</v>
      </c>
      <c r="E185" s="294" t="s">
        <v>589</v>
      </c>
      <c r="F185" s="257" t="s">
        <v>590</v>
      </c>
      <c r="G185" s="60" t="s">
        <v>46</v>
      </c>
      <c r="H185" s="60" t="s">
        <v>919</v>
      </c>
      <c r="I185" s="295">
        <v>19</v>
      </c>
      <c r="J185" s="296">
        <f t="shared" si="4"/>
        <v>255</v>
      </c>
      <c r="K185" s="222">
        <v>255</v>
      </c>
      <c r="L185" s="221" t="e">
        <f>IF(J185="nio",0,IF(K185&gt;0,K185*I185/M185,0))*VLOOKUP(B185,'2-Kosten per locatie'!$A$11:$C$15,3,FALSE)</f>
        <v>#DIV/0!</v>
      </c>
      <c r="M185" s="297">
        <f>IF(K185="nio",0,IF(K185&gt;0,VLOOKUP(G185,'3-Productie normen'!A:J,VLOOKUP(K185,'3-Productie normen'!$B$37:$C$43,2,FALSE),FALSE)))</f>
        <v>0</v>
      </c>
      <c r="N185" s="298"/>
      <c r="P185" s="299">
        <f t="shared" si="5"/>
        <v>4845</v>
      </c>
    </row>
    <row r="186" spans="1:16" ht="14.1" customHeight="1">
      <c r="A186" s="62">
        <v>186</v>
      </c>
      <c r="B186" s="257" t="s">
        <v>211</v>
      </c>
      <c r="C186" s="257" t="s">
        <v>223</v>
      </c>
      <c r="D186" s="293" t="s">
        <v>3709</v>
      </c>
      <c r="E186" s="294" t="s">
        <v>591</v>
      </c>
      <c r="F186" s="257" t="s">
        <v>592</v>
      </c>
      <c r="G186" s="60" t="s">
        <v>48</v>
      </c>
      <c r="H186" s="60" t="s">
        <v>919</v>
      </c>
      <c r="I186" s="295">
        <v>4.5999999999999996</v>
      </c>
      <c r="J186" s="296">
        <f t="shared" si="4"/>
        <v>255</v>
      </c>
      <c r="K186" s="222">
        <v>255</v>
      </c>
      <c r="L186" s="221" t="e">
        <f>IF(J186="nio",0,IF(K186&gt;0,K186*I186/M186,0))*VLOOKUP(B186,'2-Kosten per locatie'!$A$11:$C$15,3,FALSE)</f>
        <v>#DIV/0!</v>
      </c>
      <c r="M186" s="297">
        <f>IF(K186="nio",0,IF(K186&gt;0,VLOOKUP(G186,'3-Productie normen'!A:J,VLOOKUP(K186,'3-Productie normen'!$B$37:$C$43,2,FALSE),FALSE)))</f>
        <v>0</v>
      </c>
      <c r="N186" s="298"/>
      <c r="P186" s="299">
        <f t="shared" si="5"/>
        <v>1173</v>
      </c>
    </row>
    <row r="187" spans="1:16" ht="14.1" customHeight="1">
      <c r="A187" s="62">
        <v>187</v>
      </c>
      <c r="B187" s="257" t="s">
        <v>211</v>
      </c>
      <c r="C187" s="257" t="s">
        <v>224</v>
      </c>
      <c r="D187" s="293" t="s">
        <v>3710</v>
      </c>
      <c r="E187" s="294" t="s">
        <v>593</v>
      </c>
      <c r="F187" s="60" t="s">
        <v>594</v>
      </c>
      <c r="G187" s="257" t="s">
        <v>38</v>
      </c>
      <c r="H187" s="60" t="s">
        <v>919</v>
      </c>
      <c r="I187" s="295">
        <v>55.4</v>
      </c>
      <c r="J187" s="296">
        <f t="shared" si="4"/>
        <v>255</v>
      </c>
      <c r="K187" s="222">
        <v>255</v>
      </c>
      <c r="L187" s="221" t="e">
        <f>IF(J187="nio",0,IF(K187&gt;0,K187*I187/M187,0))*VLOOKUP(B187,'2-Kosten per locatie'!$A$11:$C$15,3,FALSE)</f>
        <v>#DIV/0!</v>
      </c>
      <c r="M187" s="297">
        <f>IF(K187="nio",0,IF(K187&gt;0,VLOOKUP(G187,'3-Productie normen'!A:J,VLOOKUP(K187,'3-Productie normen'!$B$37:$C$43,2,FALSE),FALSE)))</f>
        <v>0</v>
      </c>
      <c r="N187" s="298"/>
      <c r="P187" s="299">
        <f t="shared" si="5"/>
        <v>14127</v>
      </c>
    </row>
    <row r="188" spans="1:16" ht="14.1" customHeight="1">
      <c r="A188" s="62">
        <v>188</v>
      </c>
      <c r="B188" s="257" t="s">
        <v>211</v>
      </c>
      <c r="C188" s="257" t="s">
        <v>224</v>
      </c>
      <c r="D188" s="293" t="s">
        <v>3710</v>
      </c>
      <c r="E188" s="294" t="s">
        <v>595</v>
      </c>
      <c r="F188" s="60" t="s">
        <v>596</v>
      </c>
      <c r="G188" s="257" t="s">
        <v>3716</v>
      </c>
      <c r="H188" s="60" t="s">
        <v>70</v>
      </c>
      <c r="I188" s="295">
        <v>42.9</v>
      </c>
      <c r="J188" s="296">
        <f t="shared" si="4"/>
        <v>255</v>
      </c>
      <c r="K188" s="222">
        <v>255</v>
      </c>
      <c r="L188" s="221" t="e">
        <f>IF(J188="nio",0,IF(K188&gt;0,K188*I188/M188,0))*VLOOKUP(B188,'2-Kosten per locatie'!$A$11:$C$15,3,FALSE)</f>
        <v>#DIV/0!</v>
      </c>
      <c r="M188" s="297">
        <f>IF(K188="nio",0,IF(K188&gt;0,VLOOKUP(G188,'3-Productie normen'!A:J,VLOOKUP(K188,'3-Productie normen'!$B$37:$C$43,2,FALSE),FALSE)))</f>
        <v>0</v>
      </c>
      <c r="N188" s="298"/>
      <c r="P188" s="299">
        <f t="shared" si="5"/>
        <v>10939.5</v>
      </c>
    </row>
    <row r="189" spans="1:16" ht="14.1" customHeight="1">
      <c r="A189" s="62">
        <v>189</v>
      </c>
      <c r="B189" s="257" t="s">
        <v>211</v>
      </c>
      <c r="C189" s="257" t="s">
        <v>224</v>
      </c>
      <c r="D189" s="293" t="s">
        <v>3710</v>
      </c>
      <c r="E189" s="294" t="s">
        <v>597</v>
      </c>
      <c r="F189" s="60" t="s">
        <v>598</v>
      </c>
      <c r="G189" s="257" t="s">
        <v>38</v>
      </c>
      <c r="H189" s="60" t="s">
        <v>919</v>
      </c>
      <c r="I189" s="295">
        <v>32</v>
      </c>
      <c r="J189" s="296">
        <f t="shared" si="4"/>
        <v>255</v>
      </c>
      <c r="K189" s="222">
        <v>255</v>
      </c>
      <c r="L189" s="221" t="e">
        <f>IF(J189="nio",0,IF(K189&gt;0,K189*I189/M189,0))*VLOOKUP(B189,'2-Kosten per locatie'!$A$11:$C$15,3,FALSE)</f>
        <v>#DIV/0!</v>
      </c>
      <c r="M189" s="297">
        <f>IF(K189="nio",0,IF(K189&gt;0,VLOOKUP(G189,'3-Productie normen'!A:J,VLOOKUP(K189,'3-Productie normen'!$B$37:$C$43,2,FALSE),FALSE)))</f>
        <v>0</v>
      </c>
      <c r="N189" s="298"/>
      <c r="P189" s="299">
        <f t="shared" si="5"/>
        <v>8160</v>
      </c>
    </row>
    <row r="190" spans="1:16" ht="14.1" customHeight="1">
      <c r="A190" s="62">
        <v>190</v>
      </c>
      <c r="B190" s="257" t="s">
        <v>211</v>
      </c>
      <c r="C190" s="257" t="s">
        <v>223</v>
      </c>
      <c r="D190" s="293" t="s">
        <v>3710</v>
      </c>
      <c r="E190" s="294" t="s">
        <v>599</v>
      </c>
      <c r="F190" s="60" t="s">
        <v>600</v>
      </c>
      <c r="G190" s="257" t="s">
        <v>34</v>
      </c>
      <c r="H190" s="60" t="s">
        <v>209</v>
      </c>
      <c r="I190" s="295">
        <v>24.5</v>
      </c>
      <c r="J190" s="296">
        <f t="shared" si="4"/>
        <v>255</v>
      </c>
      <c r="K190" s="222">
        <v>255</v>
      </c>
      <c r="L190" s="221" t="e">
        <f>IF(J190="nio",0,IF(K190&gt;0,K190*I190/M190,0))*VLOOKUP(B190,'2-Kosten per locatie'!$A$11:$C$15,3,FALSE)</f>
        <v>#DIV/0!</v>
      </c>
      <c r="M190" s="297">
        <f>IF(K190="nio",0,IF(K190&gt;0,VLOOKUP(G190,'3-Productie normen'!A:J,VLOOKUP(K190,'3-Productie normen'!$B$37:$C$43,2,FALSE),FALSE)))</f>
        <v>0</v>
      </c>
      <c r="N190" s="298"/>
      <c r="P190" s="299">
        <f t="shared" si="5"/>
        <v>6247.5</v>
      </c>
    </row>
    <row r="191" spans="1:16" ht="14.1" customHeight="1">
      <c r="A191" s="62">
        <v>191</v>
      </c>
      <c r="B191" s="257" t="s">
        <v>211</v>
      </c>
      <c r="C191" s="257" t="s">
        <v>224</v>
      </c>
      <c r="D191" s="293" t="s">
        <v>3710</v>
      </c>
      <c r="E191" s="294" t="s">
        <v>601</v>
      </c>
      <c r="F191" s="302" t="s">
        <v>602</v>
      </c>
      <c r="G191" s="257" t="s">
        <v>36</v>
      </c>
      <c r="H191" s="60" t="s">
        <v>71</v>
      </c>
      <c r="I191" s="295">
        <v>2.5</v>
      </c>
      <c r="J191" s="296">
        <f t="shared" si="4"/>
        <v>255</v>
      </c>
      <c r="K191" s="222">
        <v>255</v>
      </c>
      <c r="L191" s="221" t="e">
        <f>IF(J191="nio",0,IF(K191&gt;0,K191*I191/M191,0))*VLOOKUP(B191,'2-Kosten per locatie'!$A$11:$C$15,3,FALSE)</f>
        <v>#DIV/0!</v>
      </c>
      <c r="M191" s="297">
        <f>IF(K191="nio",0,IF(K191&gt;0,VLOOKUP(G191,'3-Productie normen'!A:J,VLOOKUP(K191,'3-Productie normen'!$B$37:$C$43,2,FALSE),FALSE)))</f>
        <v>0</v>
      </c>
      <c r="N191" s="298"/>
      <c r="P191" s="299">
        <f t="shared" si="5"/>
        <v>637.5</v>
      </c>
    </row>
    <row r="192" spans="1:16" ht="14.1" customHeight="1">
      <c r="A192" s="62">
        <v>192</v>
      </c>
      <c r="B192" s="257" t="s">
        <v>211</v>
      </c>
      <c r="C192" s="257" t="s">
        <v>224</v>
      </c>
      <c r="D192" s="293" t="s">
        <v>3710</v>
      </c>
      <c r="E192" s="294" t="s">
        <v>603</v>
      </c>
      <c r="F192" s="60" t="s">
        <v>604</v>
      </c>
      <c r="G192" s="60" t="s">
        <v>46</v>
      </c>
      <c r="H192" s="300" t="s">
        <v>209</v>
      </c>
      <c r="I192" s="295">
        <v>42.9</v>
      </c>
      <c r="J192" s="296">
        <f t="shared" si="4"/>
        <v>255</v>
      </c>
      <c r="K192" s="222">
        <v>255</v>
      </c>
      <c r="L192" s="221" t="e">
        <f>IF(J192="nio",0,IF(K192&gt;0,K192*I192/M192,0))*VLOOKUP(B192,'2-Kosten per locatie'!$A$11:$C$15,3,FALSE)</f>
        <v>#DIV/0!</v>
      </c>
      <c r="M192" s="297">
        <f>IF(K192="nio",0,IF(K192&gt;0,VLOOKUP(G192,'3-Productie normen'!A:J,VLOOKUP(K192,'3-Productie normen'!$B$37:$C$43,2,FALSE),FALSE)))</f>
        <v>0</v>
      </c>
      <c r="N192" s="298"/>
      <c r="P192" s="299">
        <f t="shared" si="5"/>
        <v>10939.5</v>
      </c>
    </row>
    <row r="193" spans="1:16" ht="14.1" customHeight="1">
      <c r="A193" s="62">
        <v>193</v>
      </c>
      <c r="B193" s="257" t="s">
        <v>211</v>
      </c>
      <c r="C193" s="257" t="s">
        <v>223</v>
      </c>
      <c r="D193" s="293" t="s">
        <v>3710</v>
      </c>
      <c r="E193" s="294" t="s">
        <v>605</v>
      </c>
      <c r="F193" s="257" t="s">
        <v>606</v>
      </c>
      <c r="G193" s="60" t="s">
        <v>43</v>
      </c>
      <c r="H193" s="60" t="s">
        <v>209</v>
      </c>
      <c r="I193" s="295">
        <v>24.5</v>
      </c>
      <c r="J193" s="296">
        <f t="shared" si="4"/>
        <v>255</v>
      </c>
      <c r="K193" s="222">
        <v>255</v>
      </c>
      <c r="L193" s="221" t="e">
        <f>IF(J193="nio",0,IF(K193&gt;0,K193*I193/M193,0))*VLOOKUP(B193,'2-Kosten per locatie'!$A$11:$C$15,3,FALSE)</f>
        <v>#DIV/0!</v>
      </c>
      <c r="M193" s="297">
        <f>IF(K193="nio",0,IF(K193&gt;0,VLOOKUP(G193,'3-Productie normen'!A:J,VLOOKUP(K193,'3-Productie normen'!$B$37:$C$43,2,FALSE),FALSE)))</f>
        <v>0</v>
      </c>
      <c r="N193" s="298"/>
      <c r="P193" s="299">
        <f t="shared" si="5"/>
        <v>6247.5</v>
      </c>
    </row>
    <row r="194" spans="1:16" ht="14.1" customHeight="1">
      <c r="A194" s="62">
        <v>194</v>
      </c>
      <c r="B194" s="257" t="s">
        <v>211</v>
      </c>
      <c r="C194" s="257" t="s">
        <v>224</v>
      </c>
      <c r="D194" s="293" t="s">
        <v>3710</v>
      </c>
      <c r="E194" s="294" t="s">
        <v>607</v>
      </c>
      <c r="F194" s="257" t="s">
        <v>608</v>
      </c>
      <c r="G194" s="257" t="s">
        <v>36</v>
      </c>
      <c r="H194" s="60" t="s">
        <v>71</v>
      </c>
      <c r="I194" s="295">
        <v>24.12</v>
      </c>
      <c r="J194" s="296">
        <f t="shared" si="4"/>
        <v>255</v>
      </c>
      <c r="K194" s="222">
        <v>255</v>
      </c>
      <c r="L194" s="221" t="e">
        <f>IF(J194="nio",0,IF(K194&gt;0,K194*I194/M194,0))*VLOOKUP(B194,'2-Kosten per locatie'!$A$11:$C$15,3,FALSE)</f>
        <v>#DIV/0!</v>
      </c>
      <c r="M194" s="297">
        <f>IF(K194="nio",0,IF(K194&gt;0,VLOOKUP(G194,'3-Productie normen'!A:J,VLOOKUP(K194,'3-Productie normen'!$B$37:$C$43,2,FALSE),FALSE)))</f>
        <v>0</v>
      </c>
      <c r="N194" s="298"/>
      <c r="P194" s="299">
        <f t="shared" si="5"/>
        <v>6150.6</v>
      </c>
    </row>
    <row r="195" spans="1:16" ht="14.1" customHeight="1">
      <c r="A195" s="62">
        <v>195</v>
      </c>
      <c r="B195" s="257" t="s">
        <v>211</v>
      </c>
      <c r="C195" s="257" t="s">
        <v>225</v>
      </c>
      <c r="D195" s="293" t="s">
        <v>3708</v>
      </c>
      <c r="E195" s="294" t="s">
        <v>609</v>
      </c>
      <c r="F195" s="257" t="s">
        <v>610</v>
      </c>
      <c r="G195" s="60" t="s">
        <v>38</v>
      </c>
      <c r="H195" s="60" t="s">
        <v>919</v>
      </c>
      <c r="I195" s="295">
        <v>75.5</v>
      </c>
      <c r="J195" s="296">
        <f t="shared" si="4"/>
        <v>255</v>
      </c>
      <c r="K195" s="222">
        <v>255</v>
      </c>
      <c r="L195" s="221" t="e">
        <f>IF(J195="nio",0,IF(K195&gt;0,K195*I195/M195,0))*VLOOKUP(B195,'2-Kosten per locatie'!$A$11:$C$15,3,FALSE)</f>
        <v>#DIV/0!</v>
      </c>
      <c r="M195" s="297">
        <f>IF(K195="nio",0,IF(K195&gt;0,VLOOKUP(G195,'3-Productie normen'!A:J,VLOOKUP(K195,'3-Productie normen'!$B$37:$C$43,2,FALSE),FALSE)))</f>
        <v>0</v>
      </c>
      <c r="N195" s="298"/>
      <c r="P195" s="299">
        <f t="shared" si="5"/>
        <v>19252.5</v>
      </c>
    </row>
    <row r="196" spans="1:16" ht="14.1" customHeight="1">
      <c r="A196" s="62">
        <v>196</v>
      </c>
      <c r="B196" s="257" t="s">
        <v>211</v>
      </c>
      <c r="C196" s="257" t="s">
        <v>225</v>
      </c>
      <c r="D196" s="293" t="s">
        <v>3708</v>
      </c>
      <c r="E196" s="294" t="s">
        <v>611</v>
      </c>
      <c r="F196" s="60" t="s">
        <v>612</v>
      </c>
      <c r="G196" s="60" t="s">
        <v>46</v>
      </c>
      <c r="H196" s="60" t="s">
        <v>919</v>
      </c>
      <c r="I196" s="295">
        <v>14</v>
      </c>
      <c r="J196" s="296">
        <f t="shared" si="4"/>
        <v>255</v>
      </c>
      <c r="K196" s="222">
        <v>255</v>
      </c>
      <c r="L196" s="221" t="e">
        <f>IF(J196="nio",0,IF(K196&gt;0,K196*I196/M196,0))*VLOOKUP(B196,'2-Kosten per locatie'!$A$11:$C$15,3,FALSE)</f>
        <v>#DIV/0!</v>
      </c>
      <c r="M196" s="297">
        <f>IF(K196="nio",0,IF(K196&gt;0,VLOOKUP(G196,'3-Productie normen'!A:J,VLOOKUP(K196,'3-Productie normen'!$B$37:$C$43,2,FALSE),FALSE)))</f>
        <v>0</v>
      </c>
      <c r="N196" s="298"/>
      <c r="P196" s="299">
        <f t="shared" si="5"/>
        <v>3570</v>
      </c>
    </row>
    <row r="197" spans="1:16" ht="14.1" customHeight="1">
      <c r="A197" s="62">
        <v>197</v>
      </c>
      <c r="B197" s="257" t="s">
        <v>211</v>
      </c>
      <c r="C197" s="257" t="s">
        <v>225</v>
      </c>
      <c r="D197" s="293" t="s">
        <v>3708</v>
      </c>
      <c r="E197" s="294" t="s">
        <v>613</v>
      </c>
      <c r="F197" s="60" t="s">
        <v>614</v>
      </c>
      <c r="G197" s="60" t="s">
        <v>46</v>
      </c>
      <c r="H197" s="60" t="s">
        <v>70</v>
      </c>
      <c r="I197" s="295">
        <v>6.9</v>
      </c>
      <c r="J197" s="296">
        <f t="shared" si="4"/>
        <v>255</v>
      </c>
      <c r="K197" s="222">
        <v>255</v>
      </c>
      <c r="L197" s="221" t="e">
        <f>IF(J197="nio",0,IF(K197&gt;0,K197*I197/M197,0))*VLOOKUP(B197,'2-Kosten per locatie'!$A$11:$C$15,3,FALSE)</f>
        <v>#DIV/0!</v>
      </c>
      <c r="M197" s="297">
        <f>IF(K197="nio",0,IF(K197&gt;0,VLOOKUP(G197,'3-Productie normen'!A:J,VLOOKUP(K197,'3-Productie normen'!$B$37:$C$43,2,FALSE),FALSE)))</f>
        <v>0</v>
      </c>
      <c r="N197" s="298"/>
      <c r="P197" s="299">
        <f t="shared" si="5"/>
        <v>1759.5</v>
      </c>
    </row>
    <row r="198" spans="1:16" ht="14.1" customHeight="1">
      <c r="A198" s="62">
        <v>198</v>
      </c>
      <c r="B198" s="257" t="s">
        <v>211</v>
      </c>
      <c r="C198" s="257" t="s">
        <v>226</v>
      </c>
      <c r="D198" s="293" t="s">
        <v>3708</v>
      </c>
      <c r="E198" s="294" t="s">
        <v>615</v>
      </c>
      <c r="F198" s="60" t="s">
        <v>616</v>
      </c>
      <c r="G198" s="60" t="s">
        <v>49</v>
      </c>
      <c r="H198" s="60" t="s">
        <v>919</v>
      </c>
      <c r="I198" s="295">
        <v>5.6</v>
      </c>
      <c r="J198" s="296">
        <f t="shared" si="4"/>
        <v>255</v>
      </c>
      <c r="K198" s="222">
        <v>255</v>
      </c>
      <c r="L198" s="221" t="e">
        <f>IF(J198="nio",0,IF(K198&gt;0,K198*I198/M198,0))*VLOOKUP(B198,'2-Kosten per locatie'!$A$11:$C$15,3,FALSE)</f>
        <v>#DIV/0!</v>
      </c>
      <c r="M198" s="297">
        <f>IF(K198="nio",0,IF(K198&gt;0,VLOOKUP(G198,'3-Productie normen'!A:J,VLOOKUP(K198,'3-Productie normen'!$B$37:$C$43,2,FALSE),FALSE)))</f>
        <v>0</v>
      </c>
      <c r="N198" s="298"/>
      <c r="P198" s="299">
        <f t="shared" si="5"/>
        <v>1428</v>
      </c>
    </row>
    <row r="199" spans="1:16" ht="14.1" customHeight="1">
      <c r="A199" s="62">
        <v>199</v>
      </c>
      <c r="B199" s="257" t="s">
        <v>211</v>
      </c>
      <c r="C199" s="257" t="s">
        <v>226</v>
      </c>
      <c r="D199" s="293" t="s">
        <v>3708</v>
      </c>
      <c r="E199" s="294" t="s">
        <v>617</v>
      </c>
      <c r="F199" s="60" t="s">
        <v>618</v>
      </c>
      <c r="G199" s="274" t="s">
        <v>40</v>
      </c>
      <c r="H199" s="60" t="s">
        <v>71</v>
      </c>
      <c r="I199" s="295">
        <v>6.9</v>
      </c>
      <c r="J199" s="296">
        <f t="shared" si="4"/>
        <v>255</v>
      </c>
      <c r="K199" s="222">
        <v>255</v>
      </c>
      <c r="L199" s="221" t="e">
        <f>IF(J199="nio",0,IF(K199&gt;0,K199*I199/M199,0))*VLOOKUP(B199,'2-Kosten per locatie'!$A$11:$C$15,3,FALSE)</f>
        <v>#DIV/0!</v>
      </c>
      <c r="M199" s="297">
        <f>IF(K199="nio",0,IF(K199&gt;0,VLOOKUP(G199,'3-Productie normen'!A:J,VLOOKUP(K199,'3-Productie normen'!$B$37:$C$43,2,FALSE),FALSE)))</f>
        <v>0</v>
      </c>
      <c r="N199" s="298"/>
      <c r="P199" s="299">
        <f t="shared" si="5"/>
        <v>1759.5</v>
      </c>
    </row>
    <row r="200" spans="1:16" ht="14.1" customHeight="1">
      <c r="A200" s="62">
        <v>200</v>
      </c>
      <c r="B200" s="257" t="s">
        <v>211</v>
      </c>
      <c r="C200" s="257" t="s">
        <v>226</v>
      </c>
      <c r="D200" s="293" t="s">
        <v>3708</v>
      </c>
      <c r="E200" s="294" t="s">
        <v>619</v>
      </c>
      <c r="F200" s="302" t="s">
        <v>620</v>
      </c>
      <c r="G200" s="257" t="s">
        <v>34</v>
      </c>
      <c r="H200" s="60" t="s">
        <v>209</v>
      </c>
      <c r="I200" s="295">
        <v>14</v>
      </c>
      <c r="J200" s="296">
        <f t="shared" si="4"/>
        <v>255</v>
      </c>
      <c r="K200" s="222">
        <v>255</v>
      </c>
      <c r="L200" s="221" t="e">
        <f>IF(J200="nio",0,IF(K200&gt;0,K200*I200/M200,0))*VLOOKUP(B200,'2-Kosten per locatie'!$A$11:$C$15,3,FALSE)</f>
        <v>#DIV/0!</v>
      </c>
      <c r="M200" s="297">
        <f>IF(K200="nio",0,IF(K200&gt;0,VLOOKUP(G200,'3-Productie normen'!A:J,VLOOKUP(K200,'3-Productie normen'!$B$37:$C$43,2,FALSE),FALSE)))</f>
        <v>0</v>
      </c>
      <c r="N200" s="298"/>
      <c r="P200" s="299">
        <f t="shared" si="5"/>
        <v>3570</v>
      </c>
    </row>
    <row r="201" spans="1:16" ht="14.1" customHeight="1">
      <c r="A201" s="62">
        <v>201</v>
      </c>
      <c r="B201" s="257" t="s">
        <v>211</v>
      </c>
      <c r="C201" s="257" t="s">
        <v>225</v>
      </c>
      <c r="D201" s="293" t="s">
        <v>3709</v>
      </c>
      <c r="E201" s="294" t="s">
        <v>621</v>
      </c>
      <c r="F201" s="60" t="s">
        <v>622</v>
      </c>
      <c r="G201" s="60" t="s">
        <v>38</v>
      </c>
      <c r="H201" s="60" t="s">
        <v>919</v>
      </c>
      <c r="I201" s="295">
        <v>75.5</v>
      </c>
      <c r="J201" s="296">
        <f t="shared" si="4"/>
        <v>255</v>
      </c>
      <c r="K201" s="222">
        <v>255</v>
      </c>
      <c r="L201" s="221" t="e">
        <f>IF(J201="nio",0,IF(K201&gt;0,K201*I201/M201,0))*VLOOKUP(B201,'2-Kosten per locatie'!$A$11:$C$15,3,FALSE)</f>
        <v>#DIV/0!</v>
      </c>
      <c r="M201" s="297">
        <f>IF(K201="nio",0,IF(K201&gt;0,VLOOKUP(G201,'3-Productie normen'!A:J,VLOOKUP(K201,'3-Productie normen'!$B$37:$C$43,2,FALSE),FALSE)))</f>
        <v>0</v>
      </c>
      <c r="N201" s="298"/>
      <c r="P201" s="299">
        <f t="shared" si="5"/>
        <v>19252.5</v>
      </c>
    </row>
    <row r="202" spans="1:16" ht="14.1" customHeight="1">
      <c r="A202" s="62">
        <v>202</v>
      </c>
      <c r="B202" s="257" t="s">
        <v>211</v>
      </c>
      <c r="C202" s="257" t="s">
        <v>226</v>
      </c>
      <c r="D202" s="293" t="s">
        <v>3709</v>
      </c>
      <c r="E202" s="217" t="s">
        <v>623</v>
      </c>
      <c r="F202" s="72" t="s">
        <v>624</v>
      </c>
      <c r="G202" s="257" t="s">
        <v>34</v>
      </c>
      <c r="H202" s="60" t="s">
        <v>209</v>
      </c>
      <c r="I202" s="295">
        <v>14</v>
      </c>
      <c r="J202" s="296">
        <f t="shared" ref="J202:J265" si="6">SUM(K202:K202)</f>
        <v>255</v>
      </c>
      <c r="K202" s="222">
        <v>255</v>
      </c>
      <c r="L202" s="221" t="e">
        <f>IF(J202="nio",0,IF(K202&gt;0,K202*I202/M202,0))*VLOOKUP(B202,'2-Kosten per locatie'!$A$11:$C$15,3,FALSE)</f>
        <v>#DIV/0!</v>
      </c>
      <c r="M202" s="297">
        <f>IF(K202="nio",0,IF(K202&gt;0,VLOOKUP(G202,'3-Productie normen'!A:J,VLOOKUP(K202,'3-Productie normen'!$B$37:$C$43,2,FALSE),FALSE)))</f>
        <v>0</v>
      </c>
      <c r="N202" s="298"/>
      <c r="P202" s="299">
        <f t="shared" si="5"/>
        <v>3570</v>
      </c>
    </row>
    <row r="203" spans="1:16" ht="14.1" customHeight="1">
      <c r="A203" s="62">
        <v>203</v>
      </c>
      <c r="B203" s="257" t="s">
        <v>211</v>
      </c>
      <c r="C203" s="257" t="s">
        <v>226</v>
      </c>
      <c r="D203" s="293" t="s">
        <v>3709</v>
      </c>
      <c r="E203" s="294" t="s">
        <v>625</v>
      </c>
      <c r="F203" s="60" t="s">
        <v>626</v>
      </c>
      <c r="G203" s="60" t="s">
        <v>44</v>
      </c>
      <c r="H203" s="60" t="s">
        <v>209</v>
      </c>
      <c r="I203" s="295">
        <v>7.1</v>
      </c>
      <c r="J203" s="296">
        <f t="shared" si="6"/>
        <v>255</v>
      </c>
      <c r="K203" s="222">
        <v>255</v>
      </c>
      <c r="L203" s="221" t="e">
        <f>IF(J203="nio",0,IF(K203&gt;0,K203*I203/M203,0))*VLOOKUP(B203,'2-Kosten per locatie'!$A$11:$C$15,3,FALSE)</f>
        <v>#DIV/0!</v>
      </c>
      <c r="M203" s="297">
        <f>IF(K203="nio",0,IF(K203&gt;0,VLOOKUP(G203,'3-Productie normen'!A:J,VLOOKUP(K203,'3-Productie normen'!$B$37:$C$43,2,FALSE),FALSE)))</f>
        <v>0</v>
      </c>
      <c r="N203" s="298"/>
      <c r="P203" s="299">
        <f t="shared" ref="P203:P266" si="7">J203*I203</f>
        <v>1810.5</v>
      </c>
    </row>
    <row r="204" spans="1:16" ht="14.1" customHeight="1">
      <c r="A204" s="62">
        <v>204</v>
      </c>
      <c r="B204" s="257" t="s">
        <v>211</v>
      </c>
      <c r="C204" s="257" t="s">
        <v>226</v>
      </c>
      <c r="D204" s="293" t="s">
        <v>3709</v>
      </c>
      <c r="E204" s="294" t="s">
        <v>627</v>
      </c>
      <c r="F204" s="257" t="s">
        <v>628</v>
      </c>
      <c r="G204" s="257" t="s">
        <v>34</v>
      </c>
      <c r="H204" s="60" t="s">
        <v>209</v>
      </c>
      <c r="I204" s="301">
        <v>14</v>
      </c>
      <c r="J204" s="296">
        <f t="shared" si="6"/>
        <v>255</v>
      </c>
      <c r="K204" s="222">
        <v>255</v>
      </c>
      <c r="L204" s="221" t="e">
        <f>IF(J204="nio",0,IF(K204&gt;0,K204*I204/M204,0))*VLOOKUP(B204,'2-Kosten per locatie'!$A$11:$C$15,3,FALSE)</f>
        <v>#DIV/0!</v>
      </c>
      <c r="M204" s="297">
        <f>IF(K204="nio",0,IF(K204&gt;0,VLOOKUP(G204,'3-Productie normen'!A:J,VLOOKUP(K204,'3-Productie normen'!$B$37:$C$43,2,FALSE),FALSE)))</f>
        <v>0</v>
      </c>
      <c r="N204" s="298"/>
      <c r="P204" s="299">
        <f t="shared" si="7"/>
        <v>3570</v>
      </c>
    </row>
    <row r="205" spans="1:16" ht="14.1" customHeight="1">
      <c r="A205" s="62">
        <v>205</v>
      </c>
      <c r="B205" s="257" t="s">
        <v>211</v>
      </c>
      <c r="C205" s="257" t="s">
        <v>225</v>
      </c>
      <c r="D205" s="293" t="s">
        <v>3710</v>
      </c>
      <c r="E205" s="294" t="s">
        <v>629</v>
      </c>
      <c r="F205" s="257" t="s">
        <v>630</v>
      </c>
      <c r="G205" s="60" t="s">
        <v>48</v>
      </c>
      <c r="H205" s="60" t="s">
        <v>919</v>
      </c>
      <c r="I205" s="301">
        <v>20.2</v>
      </c>
      <c r="J205" s="296">
        <f t="shared" si="6"/>
        <v>255</v>
      </c>
      <c r="K205" s="222">
        <v>255</v>
      </c>
      <c r="L205" s="221" t="e">
        <f>IF(J205="nio",0,IF(K205&gt;0,K205*I205/M205,0))*VLOOKUP(B205,'2-Kosten per locatie'!$A$11:$C$15,3,FALSE)</f>
        <v>#DIV/0!</v>
      </c>
      <c r="M205" s="297">
        <f>IF(K205="nio",0,IF(K205&gt;0,VLOOKUP(G205,'3-Productie normen'!A:J,VLOOKUP(K205,'3-Productie normen'!$B$37:$C$43,2,FALSE),FALSE)))</f>
        <v>0</v>
      </c>
      <c r="N205" s="298"/>
      <c r="P205" s="299">
        <f t="shared" si="7"/>
        <v>5151</v>
      </c>
    </row>
    <row r="206" spans="1:16" ht="14.1" customHeight="1">
      <c r="A206" s="62">
        <v>206</v>
      </c>
      <c r="B206" s="257" t="s">
        <v>211</v>
      </c>
      <c r="C206" s="257" t="s">
        <v>226</v>
      </c>
      <c r="D206" s="293" t="s">
        <v>3710</v>
      </c>
      <c r="E206" s="294" t="s">
        <v>631</v>
      </c>
      <c r="F206" s="257" t="s">
        <v>632</v>
      </c>
      <c r="G206" s="60" t="s">
        <v>49</v>
      </c>
      <c r="H206" s="60" t="s">
        <v>919</v>
      </c>
      <c r="I206" s="301">
        <v>5.6</v>
      </c>
      <c r="J206" s="296">
        <f t="shared" si="6"/>
        <v>255</v>
      </c>
      <c r="K206" s="222">
        <v>255</v>
      </c>
      <c r="L206" s="221" t="e">
        <f>IF(J206="nio",0,IF(K206&gt;0,K206*I206/M206,0))*VLOOKUP(B206,'2-Kosten per locatie'!$A$11:$C$15,3,FALSE)</f>
        <v>#DIV/0!</v>
      </c>
      <c r="M206" s="297">
        <f>IF(K206="nio",0,IF(K206&gt;0,VLOOKUP(G206,'3-Productie normen'!A:J,VLOOKUP(K206,'3-Productie normen'!$B$37:$C$43,2,FALSE),FALSE)))</f>
        <v>0</v>
      </c>
      <c r="N206" s="298"/>
      <c r="P206" s="299">
        <f t="shared" si="7"/>
        <v>1428</v>
      </c>
    </row>
    <row r="207" spans="1:16" ht="14.1" customHeight="1">
      <c r="A207" s="62">
        <v>207</v>
      </c>
      <c r="B207" s="257" t="s">
        <v>211</v>
      </c>
      <c r="C207" s="257" t="s">
        <v>226</v>
      </c>
      <c r="D207" s="293" t="s">
        <v>3710</v>
      </c>
      <c r="E207" s="294" t="s">
        <v>633</v>
      </c>
      <c r="F207" s="60" t="s">
        <v>634</v>
      </c>
      <c r="G207" s="257" t="s">
        <v>36</v>
      </c>
      <c r="H207" s="60" t="s">
        <v>71</v>
      </c>
      <c r="I207" s="301">
        <v>2.2999999999999998</v>
      </c>
      <c r="J207" s="296">
        <f t="shared" si="6"/>
        <v>255</v>
      </c>
      <c r="K207" s="222">
        <v>255</v>
      </c>
      <c r="L207" s="221" t="e">
        <f>IF(J207="nio",0,IF(K207&gt;0,K207*I207/M207,0))*VLOOKUP(B207,'2-Kosten per locatie'!$A$11:$C$15,3,FALSE)</f>
        <v>#DIV/0!</v>
      </c>
      <c r="M207" s="297">
        <f>IF(K207="nio",0,IF(K207&gt;0,VLOOKUP(G207,'3-Productie normen'!A:J,VLOOKUP(K207,'3-Productie normen'!$B$37:$C$43,2,FALSE),FALSE)))</f>
        <v>0</v>
      </c>
      <c r="N207" s="298"/>
      <c r="P207" s="299">
        <f t="shared" si="7"/>
        <v>586.5</v>
      </c>
    </row>
    <row r="208" spans="1:16" ht="14.1" customHeight="1">
      <c r="A208" s="62">
        <v>208</v>
      </c>
      <c r="B208" s="257" t="s">
        <v>211</v>
      </c>
      <c r="C208" s="257" t="s">
        <v>225</v>
      </c>
      <c r="D208" s="293" t="s">
        <v>3710</v>
      </c>
      <c r="E208" s="294" t="s">
        <v>635</v>
      </c>
      <c r="F208" s="60" t="s">
        <v>636</v>
      </c>
      <c r="G208" s="257" t="s">
        <v>38</v>
      </c>
      <c r="H208" s="60" t="s">
        <v>919</v>
      </c>
      <c r="I208" s="301">
        <v>21.8</v>
      </c>
      <c r="J208" s="296">
        <f t="shared" si="6"/>
        <v>255</v>
      </c>
      <c r="K208" s="222">
        <v>255</v>
      </c>
      <c r="L208" s="221" t="e">
        <f>IF(J208="nio",0,IF(K208&gt;0,K208*I208/M208,0))*VLOOKUP(B208,'2-Kosten per locatie'!$A$11:$C$15,3,FALSE)</f>
        <v>#DIV/0!</v>
      </c>
      <c r="M208" s="297">
        <f>IF(K208="nio",0,IF(K208&gt;0,VLOOKUP(G208,'3-Productie normen'!A:J,VLOOKUP(K208,'3-Productie normen'!$B$37:$C$43,2,FALSE),FALSE)))</f>
        <v>0</v>
      </c>
      <c r="N208" s="298"/>
      <c r="P208" s="299">
        <f t="shared" si="7"/>
        <v>5559</v>
      </c>
    </row>
    <row r="209" spans="1:16" ht="14.1" customHeight="1">
      <c r="A209" s="62">
        <v>209</v>
      </c>
      <c r="B209" s="257" t="s">
        <v>211</v>
      </c>
      <c r="C209" s="257" t="s">
        <v>226</v>
      </c>
      <c r="D209" s="293" t="s">
        <v>3710</v>
      </c>
      <c r="E209" s="294" t="s">
        <v>637</v>
      </c>
      <c r="F209" s="60" t="s">
        <v>638</v>
      </c>
      <c r="G209" s="257" t="s">
        <v>34</v>
      </c>
      <c r="H209" s="60" t="s">
        <v>209</v>
      </c>
      <c r="I209" s="301">
        <v>27.5</v>
      </c>
      <c r="J209" s="296">
        <f t="shared" si="6"/>
        <v>255</v>
      </c>
      <c r="K209" s="222">
        <v>255</v>
      </c>
      <c r="L209" s="221" t="e">
        <f>IF(J209="nio",0,IF(K209&gt;0,K209*I209/M209,0))*VLOOKUP(B209,'2-Kosten per locatie'!$A$11:$C$15,3,FALSE)</f>
        <v>#DIV/0!</v>
      </c>
      <c r="M209" s="297">
        <f>IF(K209="nio",0,IF(K209&gt;0,VLOOKUP(G209,'3-Productie normen'!A:J,VLOOKUP(K209,'3-Productie normen'!$B$37:$C$43,2,FALSE),FALSE)))</f>
        <v>0</v>
      </c>
      <c r="N209" s="298"/>
      <c r="P209" s="299">
        <f t="shared" si="7"/>
        <v>7012.5</v>
      </c>
    </row>
    <row r="210" spans="1:16" ht="14.1" customHeight="1">
      <c r="A210" s="62">
        <v>210</v>
      </c>
      <c r="B210" s="257" t="s">
        <v>211</v>
      </c>
      <c r="C210" s="257" t="s">
        <v>226</v>
      </c>
      <c r="D210" s="293" t="s">
        <v>3710</v>
      </c>
      <c r="E210" s="294" t="s">
        <v>639</v>
      </c>
      <c r="F210" s="60" t="s">
        <v>640</v>
      </c>
      <c r="G210" s="257" t="s">
        <v>34</v>
      </c>
      <c r="H210" s="60" t="s">
        <v>209</v>
      </c>
      <c r="I210" s="301">
        <v>18.5</v>
      </c>
      <c r="J210" s="296">
        <f t="shared" si="6"/>
        <v>255</v>
      </c>
      <c r="K210" s="222">
        <v>255</v>
      </c>
      <c r="L210" s="221" t="e">
        <f>IF(J210="nio",0,IF(K210&gt;0,K210*I210/M210,0))*VLOOKUP(B210,'2-Kosten per locatie'!$A$11:$C$15,3,FALSE)</f>
        <v>#DIV/0!</v>
      </c>
      <c r="M210" s="297">
        <f>IF(K210="nio",0,IF(K210&gt;0,VLOOKUP(G210,'3-Productie normen'!A:J,VLOOKUP(K210,'3-Productie normen'!$B$37:$C$43,2,FALSE),FALSE)))</f>
        <v>0</v>
      </c>
      <c r="N210" s="298"/>
      <c r="P210" s="299">
        <f t="shared" si="7"/>
        <v>4717.5</v>
      </c>
    </row>
    <row r="211" spans="1:16" ht="14.1" customHeight="1">
      <c r="A211" s="62">
        <v>211</v>
      </c>
      <c r="B211" s="257" t="s">
        <v>211</v>
      </c>
      <c r="C211" s="257" t="s">
        <v>226</v>
      </c>
      <c r="D211" s="293" t="s">
        <v>3710</v>
      </c>
      <c r="E211" s="294" t="s">
        <v>641</v>
      </c>
      <c r="F211" s="257" t="s">
        <v>642</v>
      </c>
      <c r="G211" s="274" t="s">
        <v>40</v>
      </c>
      <c r="H211" s="60" t="s">
        <v>71</v>
      </c>
      <c r="I211" s="301">
        <v>3</v>
      </c>
      <c r="J211" s="296">
        <f t="shared" si="6"/>
        <v>255</v>
      </c>
      <c r="K211" s="222">
        <v>255</v>
      </c>
      <c r="L211" s="221" t="e">
        <f>IF(J211="nio",0,IF(K211&gt;0,K211*I211/M211,0))*VLOOKUP(B211,'2-Kosten per locatie'!$A$11:$C$15,3,FALSE)</f>
        <v>#DIV/0!</v>
      </c>
      <c r="M211" s="297">
        <f>IF(K211="nio",0,IF(K211&gt;0,VLOOKUP(G211,'3-Productie normen'!A:J,VLOOKUP(K211,'3-Productie normen'!$B$37:$C$43,2,FALSE),FALSE)))</f>
        <v>0</v>
      </c>
      <c r="N211" s="298"/>
      <c r="P211" s="299">
        <f t="shared" si="7"/>
        <v>765</v>
      </c>
    </row>
    <row r="212" spans="1:16" ht="14.1" customHeight="1">
      <c r="A212" s="62">
        <v>212</v>
      </c>
      <c r="B212" s="257" t="s">
        <v>211</v>
      </c>
      <c r="C212" s="257" t="s">
        <v>226</v>
      </c>
      <c r="D212" s="293" t="s">
        <v>3710</v>
      </c>
      <c r="E212" s="294" t="s">
        <v>643</v>
      </c>
      <c r="F212" s="257" t="s">
        <v>644</v>
      </c>
      <c r="G212" s="257" t="s">
        <v>34</v>
      </c>
      <c r="H212" s="60" t="s">
        <v>209</v>
      </c>
      <c r="I212" s="301">
        <v>27.4</v>
      </c>
      <c r="J212" s="296">
        <f t="shared" si="6"/>
        <v>255</v>
      </c>
      <c r="K212" s="222">
        <v>255</v>
      </c>
      <c r="L212" s="221" t="e">
        <f>IF(J212="nio",0,IF(K212&gt;0,K212*I212/M212,0))*VLOOKUP(B212,'2-Kosten per locatie'!$A$11:$C$15,3,FALSE)</f>
        <v>#DIV/0!</v>
      </c>
      <c r="M212" s="297">
        <f>IF(K212="nio",0,IF(K212&gt;0,VLOOKUP(G212,'3-Productie normen'!A:J,VLOOKUP(K212,'3-Productie normen'!$B$37:$C$43,2,FALSE),FALSE)))</f>
        <v>0</v>
      </c>
      <c r="N212" s="298"/>
      <c r="P212" s="299">
        <f t="shared" si="7"/>
        <v>6987</v>
      </c>
    </row>
    <row r="213" spans="1:16" ht="14.1" customHeight="1">
      <c r="A213" s="62">
        <v>213</v>
      </c>
      <c r="B213" s="257" t="s">
        <v>211</v>
      </c>
      <c r="C213" s="257" t="s">
        <v>226</v>
      </c>
      <c r="D213" s="293" t="s">
        <v>3710</v>
      </c>
      <c r="E213" s="294" t="s">
        <v>645</v>
      </c>
      <c r="F213" s="257" t="s">
        <v>646</v>
      </c>
      <c r="G213" s="257" t="s">
        <v>38</v>
      </c>
      <c r="H213" s="60" t="s">
        <v>919</v>
      </c>
      <c r="I213" s="301">
        <v>3.4</v>
      </c>
      <c r="J213" s="296">
        <f t="shared" si="6"/>
        <v>52</v>
      </c>
      <c r="K213" s="222">
        <v>52</v>
      </c>
      <c r="L213" s="221" t="e">
        <f>IF(J213="nio",0,IF(K213&gt;0,K213*I213/M213,0))*VLOOKUP(B213,'2-Kosten per locatie'!$A$11:$C$15,3,FALSE)</f>
        <v>#DIV/0!</v>
      </c>
      <c r="M213" s="297">
        <f>IF(K213="nio",0,IF(K213&gt;0,VLOOKUP(G213,'3-Productie normen'!A:J,VLOOKUP(K213,'3-Productie normen'!$B$37:$C$43,2,FALSE),FALSE)))</f>
        <v>0</v>
      </c>
      <c r="N213" s="298"/>
      <c r="P213" s="299">
        <f t="shared" si="7"/>
        <v>176.79999999999998</v>
      </c>
    </row>
    <row r="214" spans="1:16" ht="14.1" customHeight="1">
      <c r="A214" s="62">
        <v>214</v>
      </c>
      <c r="B214" s="257" t="s">
        <v>211</v>
      </c>
      <c r="C214" s="257" t="s">
        <v>226</v>
      </c>
      <c r="D214" s="293" t="s">
        <v>3710</v>
      </c>
      <c r="E214" s="294" t="s">
        <v>647</v>
      </c>
      <c r="F214" s="60" t="s">
        <v>648</v>
      </c>
      <c r="G214" s="257" t="s">
        <v>36</v>
      </c>
      <c r="H214" s="60" t="s">
        <v>71</v>
      </c>
      <c r="I214" s="301">
        <v>2.2999999999999998</v>
      </c>
      <c r="J214" s="296">
        <f t="shared" si="6"/>
        <v>255</v>
      </c>
      <c r="K214" s="222">
        <v>255</v>
      </c>
      <c r="L214" s="221" t="e">
        <f>IF(J214="nio",0,IF(K214&gt;0,K214*I214/M214,0))*VLOOKUP(B214,'2-Kosten per locatie'!$A$11:$C$15,3,FALSE)</f>
        <v>#DIV/0!</v>
      </c>
      <c r="M214" s="297">
        <f>IF(K214="nio",0,IF(K214&gt;0,VLOOKUP(G214,'3-Productie normen'!A:J,VLOOKUP(K214,'3-Productie normen'!$B$37:$C$43,2,FALSE),FALSE)))</f>
        <v>0</v>
      </c>
      <c r="N214" s="298"/>
      <c r="P214" s="299">
        <f t="shared" si="7"/>
        <v>586.5</v>
      </c>
    </row>
    <row r="215" spans="1:16" ht="14.1" customHeight="1">
      <c r="A215" s="62">
        <v>215</v>
      </c>
      <c r="B215" s="257" t="s">
        <v>211</v>
      </c>
      <c r="C215" s="257" t="s">
        <v>227</v>
      </c>
      <c r="D215" s="293" t="s">
        <v>3708</v>
      </c>
      <c r="E215" s="294" t="s">
        <v>649</v>
      </c>
      <c r="F215" s="60" t="s">
        <v>650</v>
      </c>
      <c r="G215" s="60" t="s">
        <v>45</v>
      </c>
      <c r="H215" s="60" t="s">
        <v>920</v>
      </c>
      <c r="I215" s="301">
        <v>65.45</v>
      </c>
      <c r="J215" s="296">
        <f t="shared" si="6"/>
        <v>255</v>
      </c>
      <c r="K215" s="222">
        <v>255</v>
      </c>
      <c r="L215" s="221" t="e">
        <f>IF(J215="nio",0,IF(K215&gt;0,K215*I215/M215,0))*VLOOKUP(B215,'2-Kosten per locatie'!$A$11:$C$15,3,FALSE)</f>
        <v>#DIV/0!</v>
      </c>
      <c r="M215" s="297">
        <f>IF(K215="nio",0,IF(K215&gt;0,VLOOKUP(G215,'3-Productie normen'!A:J,VLOOKUP(K215,'3-Productie normen'!$B$37:$C$43,2,FALSE),FALSE)))</f>
        <v>0</v>
      </c>
      <c r="N215" s="298"/>
      <c r="P215" s="299">
        <f t="shared" si="7"/>
        <v>16689.75</v>
      </c>
    </row>
    <row r="216" spans="1:16" ht="14.1" customHeight="1">
      <c r="A216" s="62">
        <v>216</v>
      </c>
      <c r="B216" s="257" t="s">
        <v>211</v>
      </c>
      <c r="C216" s="257" t="s">
        <v>227</v>
      </c>
      <c r="D216" s="293" t="s">
        <v>3708</v>
      </c>
      <c r="E216" s="294" t="s">
        <v>651</v>
      </c>
      <c r="F216" s="60" t="s">
        <v>652</v>
      </c>
      <c r="G216" s="257" t="s">
        <v>36</v>
      </c>
      <c r="H216" s="60" t="s">
        <v>71</v>
      </c>
      <c r="I216" s="301">
        <v>6.5</v>
      </c>
      <c r="J216" s="296">
        <f t="shared" si="6"/>
        <v>255</v>
      </c>
      <c r="K216" s="222">
        <v>255</v>
      </c>
      <c r="L216" s="221" t="e">
        <f>IF(J216="nio",0,IF(K216&gt;0,K216*I216/M216,0))*VLOOKUP(B216,'2-Kosten per locatie'!$A$11:$C$15,3,FALSE)</f>
        <v>#DIV/0!</v>
      </c>
      <c r="M216" s="297">
        <f>IF(K216="nio",0,IF(K216&gt;0,VLOOKUP(G216,'3-Productie normen'!A:J,VLOOKUP(K216,'3-Productie normen'!$B$37:$C$43,2,FALSE),FALSE)))</f>
        <v>0</v>
      </c>
      <c r="N216" s="298"/>
      <c r="P216" s="299">
        <f t="shared" si="7"/>
        <v>1657.5</v>
      </c>
    </row>
    <row r="217" spans="1:16" ht="14.1" customHeight="1">
      <c r="A217" s="62">
        <v>217</v>
      </c>
      <c r="B217" s="257" t="s">
        <v>211</v>
      </c>
      <c r="C217" s="257" t="s">
        <v>227</v>
      </c>
      <c r="D217" s="293" t="s">
        <v>3708</v>
      </c>
      <c r="E217" s="294" t="s">
        <v>653</v>
      </c>
      <c r="F217" s="60" t="s">
        <v>654</v>
      </c>
      <c r="G217" s="60" t="s">
        <v>42</v>
      </c>
      <c r="H217" s="60" t="s">
        <v>71</v>
      </c>
      <c r="I217" s="301">
        <v>11.9</v>
      </c>
      <c r="J217" s="296">
        <f t="shared" si="6"/>
        <v>255</v>
      </c>
      <c r="K217" s="222">
        <v>255</v>
      </c>
      <c r="L217" s="221" t="e">
        <f>IF(J217="nio",0,IF(K217&gt;0,K217*I217/M217,0))*VLOOKUP(B217,'2-Kosten per locatie'!$A$11:$C$15,3,FALSE)</f>
        <v>#DIV/0!</v>
      </c>
      <c r="M217" s="297">
        <f>IF(K217="nio",0,IF(K217&gt;0,VLOOKUP(G217,'3-Productie normen'!A:J,VLOOKUP(K217,'3-Productie normen'!$B$37:$C$43,2,FALSE),FALSE)))</f>
        <v>0</v>
      </c>
      <c r="N217" s="298"/>
      <c r="P217" s="299">
        <f t="shared" si="7"/>
        <v>3034.5</v>
      </c>
    </row>
    <row r="218" spans="1:16" ht="14.1" customHeight="1">
      <c r="A218" s="62">
        <v>218</v>
      </c>
      <c r="B218" s="257" t="s">
        <v>211</v>
      </c>
      <c r="C218" s="257" t="s">
        <v>227</v>
      </c>
      <c r="D218" s="293" t="s">
        <v>3708</v>
      </c>
      <c r="E218" s="294" t="s">
        <v>655</v>
      </c>
      <c r="F218" s="302" t="s">
        <v>656</v>
      </c>
      <c r="G218" s="60" t="s">
        <v>48</v>
      </c>
      <c r="H218" s="60" t="s">
        <v>919</v>
      </c>
      <c r="I218" s="301">
        <v>14.45</v>
      </c>
      <c r="J218" s="296">
        <f t="shared" si="6"/>
        <v>255</v>
      </c>
      <c r="K218" s="222">
        <v>255</v>
      </c>
      <c r="L218" s="221" t="e">
        <f>IF(J218="nio",0,IF(K218&gt;0,K218*I218/M218,0))*VLOOKUP(B218,'2-Kosten per locatie'!$A$11:$C$15,3,FALSE)</f>
        <v>#DIV/0!</v>
      </c>
      <c r="M218" s="297">
        <f>IF(K218="nio",0,IF(K218&gt;0,VLOOKUP(G218,'3-Productie normen'!A:J,VLOOKUP(K218,'3-Productie normen'!$B$37:$C$43,2,FALSE),FALSE)))</f>
        <v>0</v>
      </c>
      <c r="N218" s="298"/>
      <c r="P218" s="299">
        <f t="shared" si="7"/>
        <v>3684.75</v>
      </c>
    </row>
    <row r="219" spans="1:16" ht="14.1" customHeight="1">
      <c r="A219" s="62">
        <v>219</v>
      </c>
      <c r="B219" s="257" t="s">
        <v>211</v>
      </c>
      <c r="C219" s="257" t="s">
        <v>228</v>
      </c>
      <c r="D219" s="293" t="s">
        <v>3708</v>
      </c>
      <c r="E219" s="294" t="s">
        <v>657</v>
      </c>
      <c r="F219" s="60" t="s">
        <v>658</v>
      </c>
      <c r="G219" s="60" t="s">
        <v>44</v>
      </c>
      <c r="H219" s="60" t="s">
        <v>919</v>
      </c>
      <c r="I219" s="301">
        <v>9.4</v>
      </c>
      <c r="J219" s="296">
        <f t="shared" si="6"/>
        <v>12</v>
      </c>
      <c r="K219" s="222">
        <v>12</v>
      </c>
      <c r="L219" s="221" t="e">
        <f>IF(J219="nio",0,IF(K219&gt;0,K219*I219/M219,0))*VLOOKUP(B219,'2-Kosten per locatie'!$A$11:$C$15,3,FALSE)</f>
        <v>#DIV/0!</v>
      </c>
      <c r="M219" s="297">
        <f>IF(K219="nio",0,IF(K219&gt;0,VLOOKUP(G219,'3-Productie normen'!A:J,VLOOKUP(K219,'3-Productie normen'!$B$37:$C$43,2,FALSE),FALSE)))</f>
        <v>0</v>
      </c>
      <c r="N219" s="298"/>
      <c r="P219" s="299">
        <f t="shared" si="7"/>
        <v>112.80000000000001</v>
      </c>
    </row>
    <row r="220" spans="1:16" ht="14.1" customHeight="1">
      <c r="A220" s="62">
        <v>220</v>
      </c>
      <c r="B220" s="257" t="s">
        <v>211</v>
      </c>
      <c r="C220" s="257" t="s">
        <v>228</v>
      </c>
      <c r="D220" s="293" t="s">
        <v>3708</v>
      </c>
      <c r="E220" s="217" t="s">
        <v>659</v>
      </c>
      <c r="F220" s="72" t="s">
        <v>660</v>
      </c>
      <c r="G220" s="274" t="s">
        <v>40</v>
      </c>
      <c r="H220" s="60" t="s">
        <v>919</v>
      </c>
      <c r="I220" s="301">
        <v>8.75</v>
      </c>
      <c r="J220" s="296">
        <f t="shared" si="6"/>
        <v>255</v>
      </c>
      <c r="K220" s="222">
        <v>255</v>
      </c>
      <c r="L220" s="221" t="e">
        <f>IF(J220="nio",0,IF(K220&gt;0,K220*I220/M220,0))*VLOOKUP(B220,'2-Kosten per locatie'!$A$11:$C$15,3,FALSE)</f>
        <v>#DIV/0!</v>
      </c>
      <c r="M220" s="297">
        <f>IF(K220="nio",0,IF(K220&gt;0,VLOOKUP(G220,'3-Productie normen'!A:J,VLOOKUP(K220,'3-Productie normen'!$B$37:$C$43,2,FALSE),FALSE)))</f>
        <v>0</v>
      </c>
      <c r="N220" s="298"/>
      <c r="P220" s="299">
        <f t="shared" si="7"/>
        <v>2231.25</v>
      </c>
    </row>
    <row r="221" spans="1:16" ht="14.1" customHeight="1">
      <c r="A221" s="62">
        <v>221</v>
      </c>
      <c r="B221" s="257" t="s">
        <v>211</v>
      </c>
      <c r="C221" s="257" t="s">
        <v>227</v>
      </c>
      <c r="D221" s="293" t="s">
        <v>3708</v>
      </c>
      <c r="E221" s="294" t="s">
        <v>661</v>
      </c>
      <c r="F221" s="60" t="s">
        <v>662</v>
      </c>
      <c r="G221" s="257" t="s">
        <v>38</v>
      </c>
      <c r="H221" s="60" t="s">
        <v>919</v>
      </c>
      <c r="I221" s="301">
        <v>33.200000000000003</v>
      </c>
      <c r="J221" s="296">
        <f t="shared" si="6"/>
        <v>255</v>
      </c>
      <c r="K221" s="222">
        <v>255</v>
      </c>
      <c r="L221" s="221" t="e">
        <f>IF(J221="nio",0,IF(K221&gt;0,K221*I221/M221,0))*VLOOKUP(B221,'2-Kosten per locatie'!$A$11:$C$15,3,FALSE)</f>
        <v>#DIV/0!</v>
      </c>
      <c r="M221" s="297">
        <f>IF(K221="nio",0,IF(K221&gt;0,VLOOKUP(G221,'3-Productie normen'!A:J,VLOOKUP(K221,'3-Productie normen'!$B$37:$C$43,2,FALSE),FALSE)))</f>
        <v>0</v>
      </c>
      <c r="N221" s="298"/>
      <c r="P221" s="299">
        <f t="shared" si="7"/>
        <v>8466</v>
      </c>
    </row>
    <row r="222" spans="1:16" ht="14.1" customHeight="1">
      <c r="A222" s="62">
        <v>222</v>
      </c>
      <c r="B222" s="257" t="s">
        <v>211</v>
      </c>
      <c r="C222" s="257" t="s">
        <v>228</v>
      </c>
      <c r="D222" s="293" t="s">
        <v>3708</v>
      </c>
      <c r="E222" s="294" t="s">
        <v>663</v>
      </c>
      <c r="F222" s="60" t="s">
        <v>664</v>
      </c>
      <c r="G222" s="257" t="s">
        <v>36</v>
      </c>
      <c r="H222" s="60" t="s">
        <v>71</v>
      </c>
      <c r="I222" s="301">
        <v>1.06</v>
      </c>
      <c r="J222" s="296">
        <f t="shared" si="6"/>
        <v>255</v>
      </c>
      <c r="K222" s="222">
        <v>255</v>
      </c>
      <c r="L222" s="221" t="e">
        <f>IF(J222="nio",0,IF(K222&gt;0,K222*I222/M222,0))*VLOOKUP(B222,'2-Kosten per locatie'!$A$11:$C$15,3,FALSE)</f>
        <v>#DIV/0!</v>
      </c>
      <c r="M222" s="297">
        <f>IF(K222="nio",0,IF(K222&gt;0,VLOOKUP(G222,'3-Productie normen'!A:J,VLOOKUP(K222,'3-Productie normen'!$B$37:$C$43,2,FALSE),FALSE)))</f>
        <v>0</v>
      </c>
      <c r="N222" s="298"/>
      <c r="P222" s="299">
        <f t="shared" si="7"/>
        <v>270.3</v>
      </c>
    </row>
    <row r="223" spans="1:16" ht="14.1" customHeight="1">
      <c r="A223" s="62">
        <v>223</v>
      </c>
      <c r="B223" s="257" t="s">
        <v>211</v>
      </c>
      <c r="C223" s="257" t="s">
        <v>228</v>
      </c>
      <c r="D223" s="293" t="s">
        <v>3708</v>
      </c>
      <c r="E223" s="294" t="s">
        <v>665</v>
      </c>
      <c r="F223" s="60" t="s">
        <v>666</v>
      </c>
      <c r="G223" s="257" t="s">
        <v>36</v>
      </c>
      <c r="H223" s="60" t="s">
        <v>71</v>
      </c>
      <c r="I223" s="301">
        <v>1.7</v>
      </c>
      <c r="J223" s="296">
        <f t="shared" si="6"/>
        <v>255</v>
      </c>
      <c r="K223" s="222">
        <v>255</v>
      </c>
      <c r="L223" s="221" t="e">
        <f>IF(J223="nio",0,IF(K223&gt;0,K223*I223/M223,0))*VLOOKUP(B223,'2-Kosten per locatie'!$A$11:$C$15,3,FALSE)</f>
        <v>#DIV/0!</v>
      </c>
      <c r="M223" s="297">
        <f>IF(K223="nio",0,IF(K223&gt;0,VLOOKUP(G223,'3-Productie normen'!A:J,VLOOKUP(K223,'3-Productie normen'!$B$37:$C$43,2,FALSE),FALSE)))</f>
        <v>0</v>
      </c>
      <c r="N223" s="298"/>
      <c r="P223" s="299">
        <f t="shared" si="7"/>
        <v>433.5</v>
      </c>
    </row>
    <row r="224" spans="1:16" ht="14.1" customHeight="1">
      <c r="A224" s="62">
        <v>224</v>
      </c>
      <c r="B224" s="257" t="s">
        <v>211</v>
      </c>
      <c r="C224" s="257" t="s">
        <v>227</v>
      </c>
      <c r="D224" s="293" t="s">
        <v>3708</v>
      </c>
      <c r="E224" s="294" t="s">
        <v>667</v>
      </c>
      <c r="F224" s="60" t="s">
        <v>668</v>
      </c>
      <c r="G224" s="257" t="s">
        <v>38</v>
      </c>
      <c r="H224" s="60" t="s">
        <v>919</v>
      </c>
      <c r="I224" s="301">
        <v>23.67</v>
      </c>
      <c r="J224" s="296">
        <f t="shared" si="6"/>
        <v>255</v>
      </c>
      <c r="K224" s="222">
        <v>255</v>
      </c>
      <c r="L224" s="221" t="e">
        <f>IF(J224="nio",0,IF(K224&gt;0,K224*I224/M224,0))*VLOOKUP(B224,'2-Kosten per locatie'!$A$11:$C$15,3,FALSE)</f>
        <v>#DIV/0!</v>
      </c>
      <c r="M224" s="297">
        <f>IF(K224="nio",0,IF(K224&gt;0,VLOOKUP(G224,'3-Productie normen'!A:J,VLOOKUP(K224,'3-Productie normen'!$B$37:$C$43,2,FALSE),FALSE)))</f>
        <v>0</v>
      </c>
      <c r="N224" s="298"/>
      <c r="P224" s="299">
        <f t="shared" si="7"/>
        <v>6035.85</v>
      </c>
    </row>
    <row r="225" spans="1:16" ht="14.1" customHeight="1">
      <c r="A225" s="62">
        <v>225</v>
      </c>
      <c r="B225" s="257" t="s">
        <v>211</v>
      </c>
      <c r="C225" s="257" t="s">
        <v>227</v>
      </c>
      <c r="D225" s="293" t="s">
        <v>3708</v>
      </c>
      <c r="E225" s="294" t="s">
        <v>669</v>
      </c>
      <c r="F225" s="60" t="s">
        <v>670</v>
      </c>
      <c r="G225" s="257" t="s">
        <v>3716</v>
      </c>
      <c r="H225" s="413" t="s">
        <v>3721</v>
      </c>
      <c r="I225" s="301">
        <v>52.6</v>
      </c>
      <c r="J225" s="296">
        <f t="shared" si="6"/>
        <v>255</v>
      </c>
      <c r="K225" s="222">
        <v>255</v>
      </c>
      <c r="L225" s="221" t="e">
        <f>IF(J225="nio",0,IF(K225&gt;0,K225*I225/M225,0))*VLOOKUP(B225,'2-Kosten per locatie'!$A$11:$C$15,3,FALSE)</f>
        <v>#DIV/0!</v>
      </c>
      <c r="M225" s="297">
        <f>IF(K225="nio",0,IF(K225&gt;0,VLOOKUP(G225,'3-Productie normen'!A:J,VLOOKUP(K225,'3-Productie normen'!$B$37:$C$43,2,FALSE),FALSE)))</f>
        <v>0</v>
      </c>
      <c r="N225" s="298"/>
      <c r="P225" s="299">
        <f t="shared" si="7"/>
        <v>13413</v>
      </c>
    </row>
    <row r="226" spans="1:16" ht="14.1" customHeight="1">
      <c r="A226" s="62">
        <v>226</v>
      </c>
      <c r="B226" s="257" t="s">
        <v>211</v>
      </c>
      <c r="C226" s="257" t="s">
        <v>227</v>
      </c>
      <c r="D226" s="293" t="s">
        <v>3708</v>
      </c>
      <c r="E226" s="294" t="s">
        <v>671</v>
      </c>
      <c r="F226" s="60" t="s">
        <v>672</v>
      </c>
      <c r="G226" s="257" t="s">
        <v>3716</v>
      </c>
      <c r="H226" s="413" t="s">
        <v>3721</v>
      </c>
      <c r="I226" s="301">
        <v>72.3</v>
      </c>
      <c r="J226" s="296">
        <f t="shared" si="6"/>
        <v>255</v>
      </c>
      <c r="K226" s="222">
        <v>255</v>
      </c>
      <c r="L226" s="221" t="e">
        <f>IF(J226="nio",0,IF(K226&gt;0,K226*I226/M226,0))*VLOOKUP(B226,'2-Kosten per locatie'!$A$11:$C$15,3,FALSE)</f>
        <v>#DIV/0!</v>
      </c>
      <c r="M226" s="297">
        <f>IF(K226="nio",0,IF(K226&gt;0,VLOOKUP(G226,'3-Productie normen'!A:J,VLOOKUP(K226,'3-Productie normen'!$B$37:$C$43,2,FALSE),FALSE)))</f>
        <v>0</v>
      </c>
      <c r="N226" s="298"/>
      <c r="P226" s="299">
        <f t="shared" si="7"/>
        <v>18436.5</v>
      </c>
    </row>
    <row r="227" spans="1:16" ht="14.1" customHeight="1">
      <c r="A227" s="62">
        <v>227</v>
      </c>
      <c r="B227" s="257" t="s">
        <v>211</v>
      </c>
      <c r="C227" s="257" t="s">
        <v>227</v>
      </c>
      <c r="D227" s="293" t="s">
        <v>3708</v>
      </c>
      <c r="E227" s="294" t="s">
        <v>673</v>
      </c>
      <c r="F227" s="60" t="s">
        <v>674</v>
      </c>
      <c r="G227" s="257" t="s">
        <v>38</v>
      </c>
      <c r="H227" s="60" t="s">
        <v>919</v>
      </c>
      <c r="I227" s="301">
        <v>34.450000000000003</v>
      </c>
      <c r="J227" s="296">
        <f t="shared" si="6"/>
        <v>255</v>
      </c>
      <c r="K227" s="222">
        <v>255</v>
      </c>
      <c r="L227" s="221" t="e">
        <f>IF(J227="nio",0,IF(K227&gt;0,K227*I227/M227,0))*VLOOKUP(B227,'2-Kosten per locatie'!$A$11:$C$15,3,FALSE)</f>
        <v>#DIV/0!</v>
      </c>
      <c r="M227" s="297">
        <f>IF(K227="nio",0,IF(K227&gt;0,VLOOKUP(G227,'3-Productie normen'!A:J,VLOOKUP(K227,'3-Productie normen'!$B$37:$C$43,2,FALSE),FALSE)))</f>
        <v>0</v>
      </c>
      <c r="N227" s="298"/>
      <c r="P227" s="299">
        <f t="shared" si="7"/>
        <v>8784.75</v>
      </c>
    </row>
    <row r="228" spans="1:16" ht="14.1" customHeight="1">
      <c r="A228" s="62">
        <v>228</v>
      </c>
      <c r="B228" s="257" t="s">
        <v>211</v>
      </c>
      <c r="C228" s="257" t="s">
        <v>228</v>
      </c>
      <c r="D228" s="293" t="s">
        <v>3708</v>
      </c>
      <c r="E228" s="294" t="s">
        <v>675</v>
      </c>
      <c r="F228" s="60" t="s">
        <v>676</v>
      </c>
      <c r="G228" s="60" t="s">
        <v>46</v>
      </c>
      <c r="H228" s="413" t="s">
        <v>3721</v>
      </c>
      <c r="I228" s="301">
        <v>7.6</v>
      </c>
      <c r="J228" s="296">
        <f t="shared" si="6"/>
        <v>255</v>
      </c>
      <c r="K228" s="222">
        <v>255</v>
      </c>
      <c r="L228" s="221" t="e">
        <f>IF(J228="nio",0,IF(K228&gt;0,K228*I228/M228,0))*VLOOKUP(B228,'2-Kosten per locatie'!$A$11:$C$15,3,FALSE)</f>
        <v>#DIV/0!</v>
      </c>
      <c r="M228" s="297">
        <f>IF(K228="nio",0,IF(K228&gt;0,VLOOKUP(G228,'3-Productie normen'!A:J,VLOOKUP(K228,'3-Productie normen'!$B$37:$C$43,2,FALSE),FALSE)))</f>
        <v>0</v>
      </c>
      <c r="N228" s="298"/>
      <c r="P228" s="299">
        <f t="shared" si="7"/>
        <v>1938</v>
      </c>
    </row>
    <row r="229" spans="1:16" ht="14.1" customHeight="1">
      <c r="A229" s="62">
        <v>229</v>
      </c>
      <c r="B229" s="257" t="s">
        <v>211</v>
      </c>
      <c r="C229" s="257" t="s">
        <v>227</v>
      </c>
      <c r="D229" s="293" t="s">
        <v>3708</v>
      </c>
      <c r="E229" s="294" t="s">
        <v>677</v>
      </c>
      <c r="F229" s="60" t="s">
        <v>678</v>
      </c>
      <c r="G229" s="257" t="s">
        <v>36</v>
      </c>
      <c r="H229" s="60" t="s">
        <v>71</v>
      </c>
      <c r="I229" s="301">
        <v>1.45</v>
      </c>
      <c r="J229" s="296">
        <f t="shared" si="6"/>
        <v>255</v>
      </c>
      <c r="K229" s="222">
        <v>255</v>
      </c>
      <c r="L229" s="221" t="e">
        <f>IF(J229="nio",0,IF(K229&gt;0,K229*I229/M229,0))*VLOOKUP(B229,'2-Kosten per locatie'!$A$11:$C$15,3,FALSE)</f>
        <v>#DIV/0!</v>
      </c>
      <c r="M229" s="297">
        <f>IF(K229="nio",0,IF(K229&gt;0,VLOOKUP(G229,'3-Productie normen'!A:J,VLOOKUP(K229,'3-Productie normen'!$B$37:$C$43,2,FALSE),FALSE)))</f>
        <v>0</v>
      </c>
      <c r="N229" s="298"/>
      <c r="P229" s="299">
        <f t="shared" si="7"/>
        <v>369.75</v>
      </c>
    </row>
    <row r="230" spans="1:16" ht="14.1" customHeight="1">
      <c r="A230" s="62">
        <v>230</v>
      </c>
      <c r="B230" s="257" t="s">
        <v>211</v>
      </c>
      <c r="C230" s="257" t="s">
        <v>227</v>
      </c>
      <c r="D230" s="293" t="s">
        <v>3708</v>
      </c>
      <c r="E230" s="294" t="s">
        <v>679</v>
      </c>
      <c r="F230" s="60" t="s">
        <v>680</v>
      </c>
      <c r="G230" s="257" t="s">
        <v>36</v>
      </c>
      <c r="H230" s="60" t="s">
        <v>71</v>
      </c>
      <c r="I230" s="301">
        <v>1.25</v>
      </c>
      <c r="J230" s="296">
        <f t="shared" si="6"/>
        <v>255</v>
      </c>
      <c r="K230" s="222">
        <v>255</v>
      </c>
      <c r="L230" s="221" t="e">
        <f>IF(J230="nio",0,IF(K230&gt;0,K230*I230/M230,0))*VLOOKUP(B230,'2-Kosten per locatie'!$A$11:$C$15,3,FALSE)</f>
        <v>#DIV/0!</v>
      </c>
      <c r="M230" s="297">
        <f>IF(K230="nio",0,IF(K230&gt;0,VLOOKUP(G230,'3-Productie normen'!A:J,VLOOKUP(K230,'3-Productie normen'!$B$37:$C$43,2,FALSE),FALSE)))</f>
        <v>0</v>
      </c>
      <c r="N230" s="298"/>
      <c r="P230" s="299">
        <f t="shared" si="7"/>
        <v>318.75</v>
      </c>
    </row>
    <row r="231" spans="1:16" ht="14.1" customHeight="1">
      <c r="A231" s="62">
        <v>231</v>
      </c>
      <c r="B231" s="257" t="s">
        <v>211</v>
      </c>
      <c r="C231" s="257" t="s">
        <v>227</v>
      </c>
      <c r="D231" s="293" t="s">
        <v>3708</v>
      </c>
      <c r="E231" s="294" t="s">
        <v>681</v>
      </c>
      <c r="F231" s="60" t="s">
        <v>682</v>
      </c>
      <c r="G231" s="257" t="s">
        <v>36</v>
      </c>
      <c r="H231" s="60" t="s">
        <v>71</v>
      </c>
      <c r="I231" s="301">
        <v>1.65</v>
      </c>
      <c r="J231" s="296">
        <f t="shared" si="6"/>
        <v>255</v>
      </c>
      <c r="K231" s="222">
        <v>255</v>
      </c>
      <c r="L231" s="221" t="e">
        <f>IF(J231="nio",0,IF(K231&gt;0,K231*I231/M231,0))*VLOOKUP(B231,'2-Kosten per locatie'!$A$11:$C$15,3,FALSE)</f>
        <v>#DIV/0!</v>
      </c>
      <c r="M231" s="297">
        <f>IF(K231="nio",0,IF(K231&gt;0,VLOOKUP(G231,'3-Productie normen'!A:J,VLOOKUP(K231,'3-Productie normen'!$B$37:$C$43,2,FALSE),FALSE)))</f>
        <v>0</v>
      </c>
      <c r="N231" s="298"/>
      <c r="P231" s="299">
        <f t="shared" si="7"/>
        <v>420.75</v>
      </c>
    </row>
    <row r="232" spans="1:16" ht="14.1" customHeight="1">
      <c r="A232" s="62">
        <v>232</v>
      </c>
      <c r="B232" s="257" t="s">
        <v>211</v>
      </c>
      <c r="C232" s="257" t="s">
        <v>227</v>
      </c>
      <c r="D232" s="293" t="s">
        <v>3708</v>
      </c>
      <c r="E232" s="294" t="s">
        <v>683</v>
      </c>
      <c r="F232" s="257" t="s">
        <v>684</v>
      </c>
      <c r="G232" s="257" t="s">
        <v>3716</v>
      </c>
      <c r="H232" s="413" t="s">
        <v>3721</v>
      </c>
      <c r="I232" s="301">
        <v>72.2</v>
      </c>
      <c r="J232" s="296">
        <f t="shared" si="6"/>
        <v>255</v>
      </c>
      <c r="K232" s="222">
        <v>255</v>
      </c>
      <c r="L232" s="221" t="e">
        <f>IF(J232="nio",0,IF(K232&gt;0,K232*I232/M232,0))*VLOOKUP(B232,'2-Kosten per locatie'!$A$11:$C$15,3,FALSE)</f>
        <v>#DIV/0!</v>
      </c>
      <c r="M232" s="297">
        <f>IF(K232="nio",0,IF(K232&gt;0,VLOOKUP(G232,'3-Productie normen'!A:J,VLOOKUP(K232,'3-Productie normen'!$B$37:$C$43,2,FALSE),FALSE)))</f>
        <v>0</v>
      </c>
      <c r="N232" s="298"/>
      <c r="P232" s="299">
        <f t="shared" si="7"/>
        <v>18411</v>
      </c>
    </row>
    <row r="233" spans="1:16" ht="14.1" customHeight="1">
      <c r="A233" s="62">
        <v>233</v>
      </c>
      <c r="B233" s="257" t="s">
        <v>211</v>
      </c>
      <c r="C233" s="257" t="s">
        <v>227</v>
      </c>
      <c r="D233" s="293" t="s">
        <v>3708</v>
      </c>
      <c r="E233" s="294" t="s">
        <v>685</v>
      </c>
      <c r="F233" s="257" t="s">
        <v>686</v>
      </c>
      <c r="G233" s="257" t="s">
        <v>45</v>
      </c>
      <c r="H233" s="60" t="s">
        <v>3722</v>
      </c>
      <c r="I233" s="301">
        <v>285</v>
      </c>
      <c r="J233" s="296">
        <f t="shared" si="6"/>
        <v>255</v>
      </c>
      <c r="K233" s="222">
        <v>255</v>
      </c>
      <c r="L233" s="221" t="e">
        <f>IF(J233="nio",0,IF(K233&gt;0,K233*I233/M233,0))*VLOOKUP(B233,'2-Kosten per locatie'!$A$11:$C$15,3,FALSE)</f>
        <v>#DIV/0!</v>
      </c>
      <c r="M233" s="297">
        <f>IF(K233="nio",0,IF(K233&gt;0,VLOOKUP(G233,'3-Productie normen'!A:J,VLOOKUP(K233,'3-Productie normen'!$B$37:$C$43,2,FALSE),FALSE)))</f>
        <v>0</v>
      </c>
      <c r="N233" s="298"/>
      <c r="P233" s="299">
        <f t="shared" si="7"/>
        <v>72675</v>
      </c>
    </row>
    <row r="234" spans="1:16" ht="14.1" customHeight="1">
      <c r="A234" s="62">
        <v>234</v>
      </c>
      <c r="B234" s="257" t="s">
        <v>211</v>
      </c>
      <c r="C234" s="257" t="s">
        <v>228</v>
      </c>
      <c r="D234" s="293" t="s">
        <v>3708</v>
      </c>
      <c r="E234" s="294" t="s">
        <v>687</v>
      </c>
      <c r="F234" s="257" t="s">
        <v>688</v>
      </c>
      <c r="G234" s="60" t="s">
        <v>46</v>
      </c>
      <c r="H234" s="413" t="s">
        <v>3721</v>
      </c>
      <c r="I234" s="301">
        <v>7.4</v>
      </c>
      <c r="J234" s="296">
        <f t="shared" si="6"/>
        <v>255</v>
      </c>
      <c r="K234" s="222">
        <v>255</v>
      </c>
      <c r="L234" s="221" t="e">
        <f>IF(J234="nio",0,IF(K234&gt;0,K234*I234/M234,0))*VLOOKUP(B234,'2-Kosten per locatie'!$A$11:$C$15,3,FALSE)</f>
        <v>#DIV/0!</v>
      </c>
      <c r="M234" s="297">
        <f>IF(K234="nio",0,IF(K234&gt;0,VLOOKUP(G234,'3-Productie normen'!A:J,VLOOKUP(K234,'3-Productie normen'!$B$37:$C$43,2,FALSE),FALSE)))</f>
        <v>0</v>
      </c>
      <c r="N234" s="298"/>
      <c r="P234" s="299">
        <f t="shared" si="7"/>
        <v>1887</v>
      </c>
    </row>
    <row r="235" spans="1:16" ht="14.1" customHeight="1">
      <c r="A235" s="62">
        <v>235</v>
      </c>
      <c r="B235" s="257" t="s">
        <v>211</v>
      </c>
      <c r="C235" s="257" t="s">
        <v>227</v>
      </c>
      <c r="D235" s="293" t="s">
        <v>3708</v>
      </c>
      <c r="E235" s="294" t="s">
        <v>689</v>
      </c>
      <c r="F235" s="60" t="s">
        <v>690</v>
      </c>
      <c r="G235" s="257" t="s">
        <v>36</v>
      </c>
      <c r="H235" s="60" t="s">
        <v>71</v>
      </c>
      <c r="I235" s="301">
        <v>1.45</v>
      </c>
      <c r="J235" s="296">
        <f t="shared" si="6"/>
        <v>255</v>
      </c>
      <c r="K235" s="222">
        <v>255</v>
      </c>
      <c r="L235" s="221" t="e">
        <f>IF(J235="nio",0,IF(K235&gt;0,K235*I235/M235,0))*VLOOKUP(B235,'2-Kosten per locatie'!$A$11:$C$15,3,FALSE)</f>
        <v>#DIV/0!</v>
      </c>
      <c r="M235" s="297">
        <f>IF(K235="nio",0,IF(K235&gt;0,VLOOKUP(G235,'3-Productie normen'!A:J,VLOOKUP(K235,'3-Productie normen'!$B$37:$C$43,2,FALSE),FALSE)))</f>
        <v>0</v>
      </c>
      <c r="N235" s="298"/>
      <c r="P235" s="299">
        <f t="shared" si="7"/>
        <v>369.75</v>
      </c>
    </row>
    <row r="236" spans="1:16" ht="14.1" customHeight="1">
      <c r="A236" s="62">
        <v>236</v>
      </c>
      <c r="B236" s="257" t="s">
        <v>211</v>
      </c>
      <c r="C236" s="257" t="s">
        <v>227</v>
      </c>
      <c r="D236" s="293" t="s">
        <v>3708</v>
      </c>
      <c r="E236" s="294" t="s">
        <v>691</v>
      </c>
      <c r="F236" s="60" t="s">
        <v>692</v>
      </c>
      <c r="G236" s="257" t="s">
        <v>36</v>
      </c>
      <c r="H236" s="60" t="s">
        <v>71</v>
      </c>
      <c r="I236" s="301">
        <v>1.0900000000000001</v>
      </c>
      <c r="J236" s="296">
        <f t="shared" si="6"/>
        <v>255</v>
      </c>
      <c r="K236" s="222">
        <v>255</v>
      </c>
      <c r="L236" s="221" t="e">
        <f>IF(J236="nio",0,IF(K236&gt;0,K236*I236/M236,0))*VLOOKUP(B236,'2-Kosten per locatie'!$A$11:$C$15,3,FALSE)</f>
        <v>#DIV/0!</v>
      </c>
      <c r="M236" s="297">
        <f>IF(K236="nio",0,IF(K236&gt;0,VLOOKUP(G236,'3-Productie normen'!A:J,VLOOKUP(K236,'3-Productie normen'!$B$37:$C$43,2,FALSE),FALSE)))</f>
        <v>0</v>
      </c>
      <c r="N236" s="298"/>
      <c r="P236" s="299">
        <f t="shared" si="7"/>
        <v>277.95000000000005</v>
      </c>
    </row>
    <row r="237" spans="1:16" ht="14.1" customHeight="1">
      <c r="A237" s="62">
        <v>237</v>
      </c>
      <c r="B237" s="257" t="s">
        <v>211</v>
      </c>
      <c r="C237" s="257" t="s">
        <v>227</v>
      </c>
      <c r="D237" s="293" t="s">
        <v>3708</v>
      </c>
      <c r="E237" s="294" t="s">
        <v>693</v>
      </c>
      <c r="F237" s="60" t="s">
        <v>694</v>
      </c>
      <c r="G237" s="257" t="s">
        <v>36</v>
      </c>
      <c r="H237" s="60" t="s">
        <v>71</v>
      </c>
      <c r="I237" s="301">
        <v>1</v>
      </c>
      <c r="J237" s="296">
        <f t="shared" si="6"/>
        <v>255</v>
      </c>
      <c r="K237" s="222">
        <v>255</v>
      </c>
      <c r="L237" s="221" t="e">
        <f>IF(J237="nio",0,IF(K237&gt;0,K237*I237/M237,0))*VLOOKUP(B237,'2-Kosten per locatie'!$A$11:$C$15,3,FALSE)</f>
        <v>#DIV/0!</v>
      </c>
      <c r="M237" s="297">
        <f>IF(K237="nio",0,IF(K237&gt;0,VLOOKUP(G237,'3-Productie normen'!A:J,VLOOKUP(K237,'3-Productie normen'!$B$37:$C$43,2,FALSE),FALSE)))</f>
        <v>0</v>
      </c>
      <c r="N237" s="298"/>
      <c r="P237" s="299">
        <f t="shared" si="7"/>
        <v>255</v>
      </c>
    </row>
    <row r="238" spans="1:16" ht="14.1" customHeight="1">
      <c r="A238" s="62">
        <v>238</v>
      </c>
      <c r="B238" s="257" t="s">
        <v>211</v>
      </c>
      <c r="C238" s="257" t="s">
        <v>227</v>
      </c>
      <c r="D238" s="293" t="s">
        <v>3708</v>
      </c>
      <c r="E238" s="294" t="s">
        <v>695</v>
      </c>
      <c r="F238" s="60" t="s">
        <v>696</v>
      </c>
      <c r="G238" s="60" t="s">
        <v>46</v>
      </c>
      <c r="H238" s="60" t="s">
        <v>3722</v>
      </c>
      <c r="I238" s="301">
        <v>57.55</v>
      </c>
      <c r="J238" s="296">
        <f t="shared" si="6"/>
        <v>255</v>
      </c>
      <c r="K238" s="222">
        <v>255</v>
      </c>
      <c r="L238" s="221" t="e">
        <f>IF(J238="nio",0,IF(K238&gt;0,K238*I238/M238,0))*VLOOKUP(B238,'2-Kosten per locatie'!$A$11:$C$15,3,FALSE)</f>
        <v>#DIV/0!</v>
      </c>
      <c r="M238" s="297">
        <f>IF(K238="nio",0,IF(K238&gt;0,VLOOKUP(G238,'3-Productie normen'!A:J,VLOOKUP(K238,'3-Productie normen'!$B$37:$C$43,2,FALSE),FALSE)))</f>
        <v>0</v>
      </c>
      <c r="N238" s="298"/>
      <c r="P238" s="299">
        <f t="shared" si="7"/>
        <v>14675.25</v>
      </c>
    </row>
    <row r="239" spans="1:16" ht="14.1" customHeight="1">
      <c r="A239" s="62">
        <v>239</v>
      </c>
      <c r="B239" s="257" t="s">
        <v>211</v>
      </c>
      <c r="C239" s="257" t="s">
        <v>227</v>
      </c>
      <c r="D239" s="293" t="s">
        <v>3708</v>
      </c>
      <c r="E239" s="218" t="s">
        <v>697</v>
      </c>
      <c r="F239" s="73" t="s">
        <v>698</v>
      </c>
      <c r="G239" s="257" t="s">
        <v>36</v>
      </c>
      <c r="H239" s="419" t="s">
        <v>71</v>
      </c>
      <c r="I239" s="420">
        <v>1.39</v>
      </c>
      <c r="J239" s="296">
        <f t="shared" si="6"/>
        <v>255</v>
      </c>
      <c r="K239" s="222">
        <v>255</v>
      </c>
      <c r="L239" s="221" t="e">
        <f>IF(J239="nio",0,IF(K239&gt;0,K239*I239/M239,0))*VLOOKUP(B239,'2-Kosten per locatie'!$A$11:$C$15,3,FALSE)</f>
        <v>#DIV/0!</v>
      </c>
      <c r="M239" s="297">
        <f>IF(K239="nio",0,IF(K239&gt;0,VLOOKUP(G239,'3-Productie normen'!A:J,VLOOKUP(K239,'3-Productie normen'!$B$37:$C$43,2,FALSE),FALSE)))</f>
        <v>0</v>
      </c>
      <c r="N239" s="298"/>
      <c r="P239" s="299">
        <f t="shared" si="7"/>
        <v>354.45</v>
      </c>
    </row>
    <row r="240" spans="1:16" ht="14.1" customHeight="1">
      <c r="A240" s="62">
        <v>240</v>
      </c>
      <c r="B240" s="257" t="s">
        <v>211</v>
      </c>
      <c r="C240" s="257" t="s">
        <v>227</v>
      </c>
      <c r="D240" s="293" t="s">
        <v>3708</v>
      </c>
      <c r="E240" s="218" t="s">
        <v>699</v>
      </c>
      <c r="F240" s="73" t="s">
        <v>700</v>
      </c>
      <c r="G240" s="257" t="s">
        <v>36</v>
      </c>
      <c r="H240" s="419" t="s">
        <v>71</v>
      </c>
      <c r="I240" s="420">
        <v>1.1000000000000001</v>
      </c>
      <c r="J240" s="296">
        <f t="shared" si="6"/>
        <v>255</v>
      </c>
      <c r="K240" s="222">
        <v>255</v>
      </c>
      <c r="L240" s="221" t="e">
        <f>IF(J240="nio",0,IF(K240&gt;0,K240*I240/M240,0))*VLOOKUP(B240,'2-Kosten per locatie'!$A$11:$C$15,3,FALSE)</f>
        <v>#DIV/0!</v>
      </c>
      <c r="M240" s="297">
        <f>IF(K240="nio",0,IF(K240&gt;0,VLOOKUP(G240,'3-Productie normen'!A:J,VLOOKUP(K240,'3-Productie normen'!$B$37:$C$43,2,FALSE),FALSE)))</f>
        <v>0</v>
      </c>
      <c r="N240" s="298"/>
      <c r="P240" s="299">
        <f t="shared" si="7"/>
        <v>280.5</v>
      </c>
    </row>
    <row r="241" spans="1:16" ht="14.1" customHeight="1">
      <c r="A241" s="62">
        <v>241</v>
      </c>
      <c r="B241" s="257" t="s">
        <v>211</v>
      </c>
      <c r="C241" s="257" t="s">
        <v>228</v>
      </c>
      <c r="D241" s="293" t="s">
        <v>3708</v>
      </c>
      <c r="E241" s="218" t="s">
        <v>701</v>
      </c>
      <c r="F241" s="73" t="s">
        <v>702</v>
      </c>
      <c r="G241" s="73" t="s">
        <v>3713</v>
      </c>
      <c r="H241" s="74" t="s">
        <v>71</v>
      </c>
      <c r="I241" s="211">
        <v>4.5999999999999996</v>
      </c>
      <c r="J241" s="296">
        <f t="shared" si="6"/>
        <v>255</v>
      </c>
      <c r="K241" s="222">
        <v>255</v>
      </c>
      <c r="L241" s="221" t="e">
        <f>IF(J241="nio",0,IF(K241&gt;0,K241*I241/M241,0))*VLOOKUP(B241,'2-Kosten per locatie'!$A$11:$C$15,3,FALSE)</f>
        <v>#DIV/0!</v>
      </c>
      <c r="M241" s="297">
        <f>IF(K241="nio",0,IF(K241&gt;0,VLOOKUP(G241,'3-Productie normen'!A:J,VLOOKUP(K241,'3-Productie normen'!$B$37:$C$43,2,FALSE),FALSE)))</f>
        <v>0</v>
      </c>
      <c r="N241" s="298"/>
      <c r="P241" s="299">
        <f t="shared" si="7"/>
        <v>1173</v>
      </c>
    </row>
    <row r="242" spans="1:16" ht="14.1" customHeight="1">
      <c r="A242" s="62">
        <v>242</v>
      </c>
      <c r="B242" s="257" t="s">
        <v>211</v>
      </c>
      <c r="C242" s="257" t="s">
        <v>228</v>
      </c>
      <c r="D242" s="293" t="s">
        <v>3708</v>
      </c>
      <c r="E242" s="218" t="s">
        <v>703</v>
      </c>
      <c r="F242" s="73" t="s">
        <v>704</v>
      </c>
      <c r="G242" s="257" t="s">
        <v>36</v>
      </c>
      <c r="H242" s="74" t="s">
        <v>71</v>
      </c>
      <c r="I242" s="211">
        <v>1.2</v>
      </c>
      <c r="J242" s="296">
        <f t="shared" si="6"/>
        <v>255</v>
      </c>
      <c r="K242" s="222">
        <v>255</v>
      </c>
      <c r="L242" s="221" t="e">
        <f>IF(J242="nio",0,IF(K242&gt;0,K242*I242/M242,0))*VLOOKUP(B242,'2-Kosten per locatie'!$A$11:$C$15,3,FALSE)</f>
        <v>#DIV/0!</v>
      </c>
      <c r="M242" s="297">
        <f>IF(K242="nio",0,IF(K242&gt;0,VLOOKUP(G242,'3-Productie normen'!A:J,VLOOKUP(K242,'3-Productie normen'!$B$37:$C$43,2,FALSE),FALSE)))</f>
        <v>0</v>
      </c>
      <c r="N242" s="298"/>
      <c r="P242" s="299">
        <f t="shared" si="7"/>
        <v>306</v>
      </c>
    </row>
    <row r="243" spans="1:16" ht="14.1" customHeight="1">
      <c r="A243" s="62">
        <v>243</v>
      </c>
      <c r="B243" s="257" t="s">
        <v>211</v>
      </c>
      <c r="C243" s="257" t="s">
        <v>228</v>
      </c>
      <c r="D243" s="293" t="s">
        <v>3708</v>
      </c>
      <c r="E243" s="218" t="s">
        <v>705</v>
      </c>
      <c r="F243" s="73" t="s">
        <v>706</v>
      </c>
      <c r="G243" s="257" t="s">
        <v>34</v>
      </c>
      <c r="H243" s="60" t="s">
        <v>919</v>
      </c>
      <c r="I243" s="211">
        <v>15.3</v>
      </c>
      <c r="J243" s="296">
        <f t="shared" si="6"/>
        <v>255</v>
      </c>
      <c r="K243" s="222">
        <v>255</v>
      </c>
      <c r="L243" s="221" t="e">
        <f>IF(J243="nio",0,IF(K243&gt;0,K243*I243/M243,0))*VLOOKUP(B243,'2-Kosten per locatie'!$A$11:$C$15,3,FALSE)</f>
        <v>#DIV/0!</v>
      </c>
      <c r="M243" s="297">
        <f>IF(K243="nio",0,IF(K243&gt;0,VLOOKUP(G243,'3-Productie normen'!A:J,VLOOKUP(K243,'3-Productie normen'!$B$37:$C$43,2,FALSE),FALSE)))</f>
        <v>0</v>
      </c>
      <c r="N243" s="298"/>
      <c r="P243" s="299">
        <f t="shared" si="7"/>
        <v>3901.5</v>
      </c>
    </row>
    <row r="244" spans="1:16" ht="14.1" customHeight="1">
      <c r="A244" s="62">
        <v>244</v>
      </c>
      <c r="B244" s="257" t="s">
        <v>211</v>
      </c>
      <c r="C244" s="257" t="s">
        <v>227</v>
      </c>
      <c r="D244" s="293" t="s">
        <v>3708</v>
      </c>
      <c r="E244" s="218" t="s">
        <v>707</v>
      </c>
      <c r="F244" s="73" t="s">
        <v>708</v>
      </c>
      <c r="G244" s="60" t="s">
        <v>42</v>
      </c>
      <c r="H244" s="73" t="s">
        <v>71</v>
      </c>
      <c r="I244" s="211">
        <v>11.4</v>
      </c>
      <c r="J244" s="296">
        <f t="shared" si="6"/>
        <v>255</v>
      </c>
      <c r="K244" s="222">
        <v>255</v>
      </c>
      <c r="L244" s="221" t="e">
        <f>IF(J244="nio",0,IF(K244&gt;0,K244*I244/M244,0))*VLOOKUP(B244,'2-Kosten per locatie'!$A$11:$C$15,3,FALSE)</f>
        <v>#DIV/0!</v>
      </c>
      <c r="M244" s="297">
        <f>IF(K244="nio",0,IF(K244&gt;0,VLOOKUP(G244,'3-Productie normen'!A:J,VLOOKUP(K244,'3-Productie normen'!$B$37:$C$43,2,FALSE),FALSE)))</f>
        <v>0</v>
      </c>
      <c r="N244" s="298"/>
      <c r="P244" s="299">
        <f t="shared" si="7"/>
        <v>2907</v>
      </c>
    </row>
    <row r="245" spans="1:16" ht="14.1" customHeight="1">
      <c r="A245" s="62">
        <v>245</v>
      </c>
      <c r="B245" s="257" t="s">
        <v>211</v>
      </c>
      <c r="C245" s="257" t="s">
        <v>228</v>
      </c>
      <c r="D245" s="293" t="s">
        <v>3709</v>
      </c>
      <c r="E245" s="218" t="s">
        <v>709</v>
      </c>
      <c r="F245" s="73" t="s">
        <v>710</v>
      </c>
      <c r="G245" s="257" t="s">
        <v>38</v>
      </c>
      <c r="H245" s="73" t="s">
        <v>70</v>
      </c>
      <c r="I245" s="211">
        <v>13</v>
      </c>
      <c r="J245" s="296">
        <f t="shared" si="6"/>
        <v>255</v>
      </c>
      <c r="K245" s="222">
        <v>255</v>
      </c>
      <c r="L245" s="221" t="e">
        <f>IF(J245="nio",0,IF(K245&gt;0,K245*I245/M245,0))*VLOOKUP(B245,'2-Kosten per locatie'!$A$11:$C$15,3,FALSE)</f>
        <v>#DIV/0!</v>
      </c>
      <c r="M245" s="297">
        <f>IF(K245="nio",0,IF(K245&gt;0,VLOOKUP(G245,'3-Productie normen'!A:J,VLOOKUP(K245,'3-Productie normen'!$B$37:$C$43,2,FALSE),FALSE)))</f>
        <v>0</v>
      </c>
      <c r="N245" s="298"/>
      <c r="P245" s="299">
        <f t="shared" si="7"/>
        <v>3315</v>
      </c>
    </row>
    <row r="246" spans="1:16" ht="14.1" customHeight="1">
      <c r="A246" s="62">
        <v>246</v>
      </c>
      <c r="B246" s="257" t="s">
        <v>211</v>
      </c>
      <c r="C246" s="257" t="s">
        <v>227</v>
      </c>
      <c r="D246" s="293" t="s">
        <v>3710</v>
      </c>
      <c r="E246" s="218" t="s">
        <v>711</v>
      </c>
      <c r="F246" s="73" t="s">
        <v>712</v>
      </c>
      <c r="G246" s="60" t="s">
        <v>48</v>
      </c>
      <c r="H246" s="60" t="s">
        <v>919</v>
      </c>
      <c r="I246" s="211">
        <v>12.3</v>
      </c>
      <c r="J246" s="296">
        <f t="shared" si="6"/>
        <v>255</v>
      </c>
      <c r="K246" s="222">
        <v>255</v>
      </c>
      <c r="L246" s="221" t="e">
        <f>IF(J246="nio",0,IF(K246&gt;0,K246*I246/M246,0))*VLOOKUP(B246,'2-Kosten per locatie'!$A$11:$C$15,3,FALSE)</f>
        <v>#DIV/0!</v>
      </c>
      <c r="M246" s="297">
        <f>IF(K246="nio",0,IF(K246&gt;0,VLOOKUP(G246,'3-Productie normen'!A:J,VLOOKUP(K246,'3-Productie normen'!$B$37:$C$43,2,FALSE),FALSE)))</f>
        <v>0</v>
      </c>
      <c r="N246" s="298"/>
      <c r="P246" s="299">
        <f t="shared" si="7"/>
        <v>3136.5</v>
      </c>
    </row>
    <row r="247" spans="1:16" ht="14.1" customHeight="1">
      <c r="A247" s="62">
        <v>247</v>
      </c>
      <c r="B247" s="257" t="s">
        <v>211</v>
      </c>
      <c r="C247" s="257" t="s">
        <v>227</v>
      </c>
      <c r="D247" s="293" t="s">
        <v>3710</v>
      </c>
      <c r="E247" s="218" t="s">
        <v>713</v>
      </c>
      <c r="F247" s="73" t="s">
        <v>714</v>
      </c>
      <c r="G247" s="72" t="s">
        <v>38</v>
      </c>
      <c r="H247" s="73" t="s">
        <v>209</v>
      </c>
      <c r="I247" s="211">
        <v>5.1100000000000003</v>
      </c>
      <c r="J247" s="296">
        <f t="shared" si="6"/>
        <v>255</v>
      </c>
      <c r="K247" s="222">
        <v>255</v>
      </c>
      <c r="L247" s="221" t="e">
        <f>IF(J247="nio",0,IF(K247&gt;0,K247*I247/M247,0))*VLOOKUP(B247,'2-Kosten per locatie'!$A$11:$C$15,3,FALSE)</f>
        <v>#DIV/0!</v>
      </c>
      <c r="M247" s="297">
        <f>IF(K247="nio",0,IF(K247&gt;0,VLOOKUP(G247,'3-Productie normen'!A:J,VLOOKUP(K247,'3-Productie normen'!$B$37:$C$43,2,FALSE),FALSE)))</f>
        <v>0</v>
      </c>
      <c r="N247" s="298"/>
      <c r="P247" s="299">
        <f t="shared" si="7"/>
        <v>1303.0500000000002</v>
      </c>
    </row>
    <row r="248" spans="1:16" ht="14.1" customHeight="1">
      <c r="A248" s="62">
        <v>248</v>
      </c>
      <c r="B248" s="257" t="s">
        <v>211</v>
      </c>
      <c r="C248" s="257" t="s">
        <v>228</v>
      </c>
      <c r="D248" s="293" t="s">
        <v>3710</v>
      </c>
      <c r="E248" s="218" t="s">
        <v>715</v>
      </c>
      <c r="F248" s="73" t="s">
        <v>716</v>
      </c>
      <c r="G248" s="257" t="s">
        <v>34</v>
      </c>
      <c r="H248" s="73" t="s">
        <v>209</v>
      </c>
      <c r="I248" s="211">
        <v>17.8</v>
      </c>
      <c r="J248" s="296">
        <f t="shared" si="6"/>
        <v>255</v>
      </c>
      <c r="K248" s="222">
        <v>255</v>
      </c>
      <c r="L248" s="221" t="e">
        <f>IF(J248="nio",0,IF(K248&gt;0,K248*I248/M248,0))*VLOOKUP(B248,'2-Kosten per locatie'!$A$11:$C$15,3,FALSE)</f>
        <v>#DIV/0!</v>
      </c>
      <c r="M248" s="297">
        <f>IF(K248="nio",0,IF(K248&gt;0,VLOOKUP(G248,'3-Productie normen'!A:J,VLOOKUP(K248,'3-Productie normen'!$B$37:$C$43,2,FALSE),FALSE)))</f>
        <v>0</v>
      </c>
      <c r="N248" s="298"/>
      <c r="P248" s="299">
        <f t="shared" si="7"/>
        <v>4539</v>
      </c>
    </row>
    <row r="249" spans="1:16" ht="14.1" customHeight="1">
      <c r="A249" s="62">
        <v>249</v>
      </c>
      <c r="B249" s="257" t="s">
        <v>211</v>
      </c>
      <c r="C249" s="257" t="s">
        <v>227</v>
      </c>
      <c r="D249" s="293" t="s">
        <v>3710</v>
      </c>
      <c r="E249" s="218" t="s">
        <v>717</v>
      </c>
      <c r="F249" s="73" t="s">
        <v>718</v>
      </c>
      <c r="G249" s="72" t="s">
        <v>38</v>
      </c>
      <c r="H249" s="73" t="s">
        <v>209</v>
      </c>
      <c r="I249" s="211">
        <v>4.1500000000000004</v>
      </c>
      <c r="J249" s="296">
        <f t="shared" si="6"/>
        <v>255</v>
      </c>
      <c r="K249" s="222">
        <v>255</v>
      </c>
      <c r="L249" s="221" t="e">
        <f>IF(J249="nio",0,IF(K249&gt;0,K249*I249/M249,0))*VLOOKUP(B249,'2-Kosten per locatie'!$A$11:$C$15,3,FALSE)</f>
        <v>#DIV/0!</v>
      </c>
      <c r="M249" s="297">
        <f>IF(K249="nio",0,IF(K249&gt;0,VLOOKUP(G249,'3-Productie normen'!A:J,VLOOKUP(K249,'3-Productie normen'!$B$37:$C$43,2,FALSE),FALSE)))</f>
        <v>0</v>
      </c>
      <c r="N249" s="298"/>
      <c r="P249" s="299">
        <f t="shared" si="7"/>
        <v>1058.25</v>
      </c>
    </row>
    <row r="250" spans="1:16" ht="14.1" customHeight="1">
      <c r="A250" s="62">
        <v>250</v>
      </c>
      <c r="B250" s="257" t="s">
        <v>211</v>
      </c>
      <c r="C250" s="257" t="s">
        <v>227</v>
      </c>
      <c r="D250" s="293" t="s">
        <v>3710</v>
      </c>
      <c r="E250" s="218" t="s">
        <v>719</v>
      </c>
      <c r="F250" s="73" t="s">
        <v>720</v>
      </c>
      <c r="G250" s="73" t="s">
        <v>38</v>
      </c>
      <c r="H250" s="60" t="s">
        <v>919</v>
      </c>
      <c r="I250" s="211">
        <v>36.4</v>
      </c>
      <c r="J250" s="296">
        <f t="shared" si="6"/>
        <v>255</v>
      </c>
      <c r="K250" s="222">
        <v>255</v>
      </c>
      <c r="L250" s="221" t="e">
        <f>IF(J250="nio",0,IF(K250&gt;0,K250*I250/M250,0))*VLOOKUP(B250,'2-Kosten per locatie'!$A$11:$C$15,3,FALSE)</f>
        <v>#DIV/0!</v>
      </c>
      <c r="M250" s="297">
        <f>IF(K250="nio",0,IF(K250&gt;0,VLOOKUP(G250,'3-Productie normen'!A:J,VLOOKUP(K250,'3-Productie normen'!$B$37:$C$43,2,FALSE),FALSE)))</f>
        <v>0</v>
      </c>
      <c r="N250" s="298"/>
      <c r="P250" s="299">
        <f t="shared" si="7"/>
        <v>9282</v>
      </c>
    </row>
    <row r="251" spans="1:16" ht="14.1" customHeight="1">
      <c r="A251" s="62">
        <v>251</v>
      </c>
      <c r="B251" s="257" t="s">
        <v>211</v>
      </c>
      <c r="C251" s="257" t="s">
        <v>227</v>
      </c>
      <c r="D251" s="293" t="s">
        <v>3710</v>
      </c>
      <c r="E251" s="218" t="s">
        <v>721</v>
      </c>
      <c r="F251" s="73" t="s">
        <v>722</v>
      </c>
      <c r="G251" s="257" t="s">
        <v>3716</v>
      </c>
      <c r="H251" s="60" t="s">
        <v>919</v>
      </c>
      <c r="I251" s="211">
        <v>16</v>
      </c>
      <c r="J251" s="296">
        <f t="shared" si="6"/>
        <v>255</v>
      </c>
      <c r="K251" s="222">
        <v>255</v>
      </c>
      <c r="L251" s="221" t="e">
        <f>IF(J251="nio",0,IF(K251&gt;0,K251*I251/M251,0))*VLOOKUP(B251,'2-Kosten per locatie'!$A$11:$C$15,3,FALSE)</f>
        <v>#DIV/0!</v>
      </c>
      <c r="M251" s="297">
        <f>IF(K251="nio",0,IF(K251&gt;0,VLOOKUP(G251,'3-Productie normen'!A:J,VLOOKUP(K251,'3-Productie normen'!$B$37:$C$43,2,FALSE),FALSE)))</f>
        <v>0</v>
      </c>
      <c r="N251" s="298"/>
      <c r="P251" s="299">
        <f t="shared" si="7"/>
        <v>4080</v>
      </c>
    </row>
    <row r="252" spans="1:16" ht="14.1" customHeight="1">
      <c r="A252" s="62">
        <v>252</v>
      </c>
      <c r="B252" s="257" t="s">
        <v>211</v>
      </c>
      <c r="C252" s="257" t="s">
        <v>227</v>
      </c>
      <c r="D252" s="293" t="s">
        <v>3710</v>
      </c>
      <c r="E252" s="218" t="s">
        <v>723</v>
      </c>
      <c r="F252" s="73" t="s">
        <v>724</v>
      </c>
      <c r="G252" s="257" t="s">
        <v>36</v>
      </c>
      <c r="H252" s="73" t="s">
        <v>71</v>
      </c>
      <c r="I252" s="211">
        <v>1.5</v>
      </c>
      <c r="J252" s="296">
        <f t="shared" si="6"/>
        <v>255</v>
      </c>
      <c r="K252" s="222">
        <v>255</v>
      </c>
      <c r="L252" s="221" t="e">
        <f>IF(J252="nio",0,IF(K252&gt;0,K252*I252/M252,0))*VLOOKUP(B252,'2-Kosten per locatie'!$A$11:$C$15,3,FALSE)</f>
        <v>#DIV/0!</v>
      </c>
      <c r="M252" s="297">
        <f>IF(K252="nio",0,IF(K252&gt;0,VLOOKUP(G252,'3-Productie normen'!A:J,VLOOKUP(K252,'3-Productie normen'!$B$37:$C$43,2,FALSE),FALSE)))</f>
        <v>0</v>
      </c>
      <c r="N252" s="298"/>
      <c r="P252" s="299">
        <f t="shared" si="7"/>
        <v>382.5</v>
      </c>
    </row>
    <row r="253" spans="1:16" ht="14.1" customHeight="1">
      <c r="A253" s="62">
        <v>253</v>
      </c>
      <c r="B253" s="257" t="s">
        <v>211</v>
      </c>
      <c r="C253" s="257" t="s">
        <v>228</v>
      </c>
      <c r="D253" s="293" t="s">
        <v>3710</v>
      </c>
      <c r="E253" s="218" t="s">
        <v>725</v>
      </c>
      <c r="F253" s="73" t="s">
        <v>726</v>
      </c>
      <c r="G253" s="257" t="s">
        <v>34</v>
      </c>
      <c r="H253" s="73" t="s">
        <v>70</v>
      </c>
      <c r="I253" s="211">
        <v>31.8</v>
      </c>
      <c r="J253" s="296">
        <f t="shared" si="6"/>
        <v>255</v>
      </c>
      <c r="K253" s="222">
        <v>255</v>
      </c>
      <c r="L253" s="221" t="e">
        <f>IF(J253="nio",0,IF(K253&gt;0,K253*I253/M253,0))*VLOOKUP(B253,'2-Kosten per locatie'!$A$11:$C$15,3,FALSE)</f>
        <v>#DIV/0!</v>
      </c>
      <c r="M253" s="297">
        <f>IF(K253="nio",0,IF(K253&gt;0,VLOOKUP(G253,'3-Productie normen'!A:J,VLOOKUP(K253,'3-Productie normen'!$B$37:$C$43,2,FALSE),FALSE)))</f>
        <v>0</v>
      </c>
      <c r="N253" s="298"/>
      <c r="P253" s="299">
        <f t="shared" si="7"/>
        <v>8109</v>
      </c>
    </row>
    <row r="254" spans="1:16" ht="14.1" customHeight="1">
      <c r="A254" s="62">
        <v>254</v>
      </c>
      <c r="B254" s="257" t="s">
        <v>211</v>
      </c>
      <c r="C254" s="257" t="s">
        <v>227</v>
      </c>
      <c r="D254" s="293" t="s">
        <v>3710</v>
      </c>
      <c r="E254" s="218" t="s">
        <v>727</v>
      </c>
      <c r="F254" s="73" t="s">
        <v>728</v>
      </c>
      <c r="G254" s="257" t="s">
        <v>36</v>
      </c>
      <c r="H254" s="73" t="s">
        <v>71</v>
      </c>
      <c r="I254" s="211">
        <v>1.5</v>
      </c>
      <c r="J254" s="296">
        <f t="shared" si="6"/>
        <v>255</v>
      </c>
      <c r="K254" s="222">
        <v>255</v>
      </c>
      <c r="L254" s="221" t="e">
        <f>IF(J254="nio",0,IF(K254&gt;0,K254*I254/M254,0))*VLOOKUP(B254,'2-Kosten per locatie'!$A$11:$C$15,3,FALSE)</f>
        <v>#DIV/0!</v>
      </c>
      <c r="M254" s="297">
        <f>IF(K254="nio",0,IF(K254&gt;0,VLOOKUP(G254,'3-Productie normen'!A:J,VLOOKUP(K254,'3-Productie normen'!$B$37:$C$43,2,FALSE),FALSE)))</f>
        <v>0</v>
      </c>
      <c r="N254" s="298"/>
      <c r="P254" s="299">
        <f t="shared" si="7"/>
        <v>382.5</v>
      </c>
    </row>
    <row r="255" spans="1:16" ht="14.1" customHeight="1">
      <c r="A255" s="62">
        <v>255</v>
      </c>
      <c r="B255" s="257" t="s">
        <v>211</v>
      </c>
      <c r="C255" s="257" t="s">
        <v>227</v>
      </c>
      <c r="D255" s="293" t="s">
        <v>3710</v>
      </c>
      <c r="E255" s="218" t="s">
        <v>729</v>
      </c>
      <c r="F255" s="73" t="s">
        <v>730</v>
      </c>
      <c r="G255" s="257" t="s">
        <v>3716</v>
      </c>
      <c r="H255" s="73" t="s">
        <v>209</v>
      </c>
      <c r="I255" s="211">
        <v>28.25</v>
      </c>
      <c r="J255" s="296">
        <f t="shared" si="6"/>
        <v>255</v>
      </c>
      <c r="K255" s="222">
        <v>255</v>
      </c>
      <c r="L255" s="221" t="e">
        <f>IF(J255="nio",0,IF(K255&gt;0,K255*I255/M255,0))*VLOOKUP(B255,'2-Kosten per locatie'!$A$11:$C$15,3,FALSE)</f>
        <v>#DIV/0!</v>
      </c>
      <c r="M255" s="297">
        <f>IF(K255="nio",0,IF(K255&gt;0,VLOOKUP(G255,'3-Productie normen'!A:J,VLOOKUP(K255,'3-Productie normen'!$B$37:$C$43,2,FALSE),FALSE)))</f>
        <v>0</v>
      </c>
      <c r="N255" s="298"/>
      <c r="P255" s="299">
        <f t="shared" si="7"/>
        <v>7203.75</v>
      </c>
    </row>
    <row r="256" spans="1:16" ht="14.1" customHeight="1">
      <c r="A256" s="62">
        <v>256</v>
      </c>
      <c r="B256" s="257" t="s">
        <v>211</v>
      </c>
      <c r="C256" s="257" t="s">
        <v>228</v>
      </c>
      <c r="D256" s="293" t="s">
        <v>3710</v>
      </c>
      <c r="E256" s="218" t="s">
        <v>731</v>
      </c>
      <c r="F256" s="73" t="s">
        <v>732</v>
      </c>
      <c r="G256" s="257" t="s">
        <v>34</v>
      </c>
      <c r="H256" s="73" t="s">
        <v>209</v>
      </c>
      <c r="I256" s="211">
        <v>16.899999999999999</v>
      </c>
      <c r="J256" s="296">
        <f t="shared" si="6"/>
        <v>255</v>
      </c>
      <c r="K256" s="222">
        <v>255</v>
      </c>
      <c r="L256" s="221" t="e">
        <f>IF(J256="nio",0,IF(K256&gt;0,K256*I256/M256,0))*VLOOKUP(B256,'2-Kosten per locatie'!$A$11:$C$15,3,FALSE)</f>
        <v>#DIV/0!</v>
      </c>
      <c r="M256" s="297">
        <f>IF(K256="nio",0,IF(K256&gt;0,VLOOKUP(G256,'3-Productie normen'!A:J,VLOOKUP(K256,'3-Productie normen'!$B$37:$C$43,2,FALSE),FALSE)))</f>
        <v>0</v>
      </c>
      <c r="N256" s="298"/>
      <c r="P256" s="299">
        <f t="shared" si="7"/>
        <v>4309.5</v>
      </c>
    </row>
    <row r="257" spans="1:16" ht="14.1" customHeight="1">
      <c r="A257" s="62">
        <v>257</v>
      </c>
      <c r="B257" s="257" t="s">
        <v>211</v>
      </c>
      <c r="C257" s="257" t="s">
        <v>229</v>
      </c>
      <c r="D257" s="293" t="s">
        <v>3708</v>
      </c>
      <c r="E257" s="218" t="s">
        <v>733</v>
      </c>
      <c r="F257" s="73" t="s">
        <v>734</v>
      </c>
      <c r="G257" s="257" t="s">
        <v>38</v>
      </c>
      <c r="H257" s="60" t="s">
        <v>919</v>
      </c>
      <c r="I257" s="211">
        <v>25</v>
      </c>
      <c r="J257" s="296">
        <f t="shared" si="6"/>
        <v>255</v>
      </c>
      <c r="K257" s="222">
        <v>255</v>
      </c>
      <c r="L257" s="221" t="e">
        <f>IF(J257="nio",0,IF(K257&gt;0,K257*I257/M257,0))*VLOOKUP(B257,'2-Kosten per locatie'!$A$11:$C$15,3,FALSE)</f>
        <v>#DIV/0!</v>
      </c>
      <c r="M257" s="297">
        <f>IF(K257="nio",0,IF(K257&gt;0,VLOOKUP(G257,'3-Productie normen'!A:J,VLOOKUP(K257,'3-Productie normen'!$B$37:$C$43,2,FALSE),FALSE)))</f>
        <v>0</v>
      </c>
      <c r="N257" s="298"/>
      <c r="P257" s="299">
        <f t="shared" si="7"/>
        <v>6375</v>
      </c>
    </row>
    <row r="258" spans="1:16" ht="14.1" customHeight="1">
      <c r="A258" s="62">
        <v>258</v>
      </c>
      <c r="B258" s="257" t="s">
        <v>211</v>
      </c>
      <c r="C258" s="257" t="s">
        <v>230</v>
      </c>
      <c r="D258" s="293" t="s">
        <v>3708</v>
      </c>
      <c r="E258" s="218" t="s">
        <v>735</v>
      </c>
      <c r="F258" s="73" t="s">
        <v>736</v>
      </c>
      <c r="G258" s="60" t="s">
        <v>46</v>
      </c>
      <c r="H258" s="60" t="s">
        <v>919</v>
      </c>
      <c r="I258" s="211">
        <v>16.5</v>
      </c>
      <c r="J258" s="296">
        <f t="shared" si="6"/>
        <v>255</v>
      </c>
      <c r="K258" s="222">
        <v>255</v>
      </c>
      <c r="L258" s="221" t="e">
        <f>IF(J258="nio",0,IF(K258&gt;0,K258*I258/M258,0))*VLOOKUP(B258,'2-Kosten per locatie'!$A$11:$C$15,3,FALSE)</f>
        <v>#DIV/0!</v>
      </c>
      <c r="M258" s="297">
        <f>IF(K258="nio",0,IF(K258&gt;0,VLOOKUP(G258,'3-Productie normen'!A:J,VLOOKUP(K258,'3-Productie normen'!$B$37:$C$43,2,FALSE),FALSE)))</f>
        <v>0</v>
      </c>
      <c r="N258" s="298"/>
      <c r="P258" s="299">
        <f t="shared" si="7"/>
        <v>4207.5</v>
      </c>
    </row>
    <row r="259" spans="1:16" ht="14.1" customHeight="1">
      <c r="A259" s="62">
        <v>259</v>
      </c>
      <c r="B259" s="257" t="s">
        <v>211</v>
      </c>
      <c r="C259" s="257" t="s">
        <v>230</v>
      </c>
      <c r="D259" s="293" t="s">
        <v>3708</v>
      </c>
      <c r="E259" s="219" t="s">
        <v>737</v>
      </c>
      <c r="F259" s="75" t="s">
        <v>738</v>
      </c>
      <c r="G259" s="257" t="s">
        <v>34</v>
      </c>
      <c r="H259" s="73" t="s">
        <v>209</v>
      </c>
      <c r="I259" s="211">
        <v>12.2</v>
      </c>
      <c r="J259" s="296">
        <f t="shared" si="6"/>
        <v>255</v>
      </c>
      <c r="K259" s="222">
        <v>255</v>
      </c>
      <c r="L259" s="221" t="e">
        <f>IF(J259="nio",0,IF(K259&gt;0,K259*I259/M259,0))*VLOOKUP(B259,'2-Kosten per locatie'!$A$11:$C$15,3,FALSE)</f>
        <v>#DIV/0!</v>
      </c>
      <c r="M259" s="297">
        <f>IF(K259="nio",0,IF(K259&gt;0,VLOOKUP(G259,'3-Productie normen'!A:J,VLOOKUP(K259,'3-Productie normen'!$B$37:$C$43,2,FALSE),FALSE)))</f>
        <v>0</v>
      </c>
      <c r="N259" s="298"/>
      <c r="P259" s="299">
        <f t="shared" si="7"/>
        <v>3111</v>
      </c>
    </row>
    <row r="260" spans="1:16" ht="14.1" customHeight="1">
      <c r="A260" s="62">
        <v>260</v>
      </c>
      <c r="B260" s="257" t="s">
        <v>211</v>
      </c>
      <c r="C260" s="257" t="s">
        <v>230</v>
      </c>
      <c r="D260" s="293" t="s">
        <v>3708</v>
      </c>
      <c r="E260" s="218" t="s">
        <v>739</v>
      </c>
      <c r="F260" s="73" t="s">
        <v>740</v>
      </c>
      <c r="G260" s="257" t="s">
        <v>36</v>
      </c>
      <c r="H260" s="73" t="s">
        <v>71</v>
      </c>
      <c r="I260" s="211">
        <v>5.6</v>
      </c>
      <c r="J260" s="296">
        <f t="shared" si="6"/>
        <v>255</v>
      </c>
      <c r="K260" s="222">
        <v>255</v>
      </c>
      <c r="L260" s="221" t="e">
        <f>IF(J260="nio",0,IF(K260&gt;0,K260*I260/M260,0))*VLOOKUP(B260,'2-Kosten per locatie'!$A$11:$C$15,3,FALSE)</f>
        <v>#DIV/0!</v>
      </c>
      <c r="M260" s="297">
        <f>IF(K260="nio",0,IF(K260&gt;0,VLOOKUP(G260,'3-Productie normen'!A:J,VLOOKUP(K260,'3-Productie normen'!$B$37:$C$43,2,FALSE),FALSE)))</f>
        <v>0</v>
      </c>
      <c r="N260" s="298"/>
      <c r="P260" s="299">
        <f t="shared" si="7"/>
        <v>1428</v>
      </c>
    </row>
    <row r="261" spans="1:16" ht="14.1" customHeight="1">
      <c r="A261" s="62">
        <v>261</v>
      </c>
      <c r="B261" s="257" t="s">
        <v>211</v>
      </c>
      <c r="C261" s="257" t="s">
        <v>230</v>
      </c>
      <c r="D261" s="293" t="s">
        <v>3708</v>
      </c>
      <c r="E261" s="218" t="s">
        <v>741</v>
      </c>
      <c r="F261" s="73" t="s">
        <v>742</v>
      </c>
      <c r="G261" s="60" t="s">
        <v>43</v>
      </c>
      <c r="H261" s="60" t="s">
        <v>919</v>
      </c>
      <c r="I261" s="211">
        <v>28.6</v>
      </c>
      <c r="J261" s="296">
        <f t="shared" si="6"/>
        <v>255</v>
      </c>
      <c r="K261" s="222">
        <v>255</v>
      </c>
      <c r="L261" s="221" t="e">
        <f>IF(J261="nio",0,IF(K261&gt;0,K261*I261/M261,0))*VLOOKUP(B261,'2-Kosten per locatie'!$A$11:$C$15,3,FALSE)</f>
        <v>#DIV/0!</v>
      </c>
      <c r="M261" s="297">
        <f>IF(K261="nio",0,IF(K261&gt;0,VLOOKUP(G261,'3-Productie normen'!A:J,VLOOKUP(K261,'3-Productie normen'!$B$37:$C$43,2,FALSE),FALSE)))</f>
        <v>0</v>
      </c>
      <c r="N261" s="298"/>
      <c r="P261" s="299">
        <f t="shared" si="7"/>
        <v>7293</v>
      </c>
    </row>
    <row r="262" spans="1:16" ht="14.1" customHeight="1">
      <c r="A262" s="62">
        <v>262</v>
      </c>
      <c r="B262" s="257" t="s">
        <v>211</v>
      </c>
      <c r="C262" s="257" t="s">
        <v>230</v>
      </c>
      <c r="D262" s="293" t="s">
        <v>3708</v>
      </c>
      <c r="E262" s="218" t="s">
        <v>743</v>
      </c>
      <c r="F262" s="73" t="s">
        <v>744</v>
      </c>
      <c r="G262" s="257" t="s">
        <v>34</v>
      </c>
      <c r="H262" s="73" t="s">
        <v>209</v>
      </c>
      <c r="I262" s="211">
        <v>13</v>
      </c>
      <c r="J262" s="296">
        <f t="shared" si="6"/>
        <v>255</v>
      </c>
      <c r="K262" s="222">
        <v>255</v>
      </c>
      <c r="L262" s="221" t="e">
        <f>IF(J262="nio",0,IF(K262&gt;0,K262*I262/M262,0))*VLOOKUP(B262,'2-Kosten per locatie'!$A$11:$C$15,3,FALSE)</f>
        <v>#DIV/0!</v>
      </c>
      <c r="M262" s="297">
        <f>IF(K262="nio",0,IF(K262&gt;0,VLOOKUP(G262,'3-Productie normen'!A:J,VLOOKUP(K262,'3-Productie normen'!$B$37:$C$43,2,FALSE),FALSE)))</f>
        <v>0</v>
      </c>
      <c r="N262" s="298"/>
      <c r="P262" s="299">
        <f t="shared" si="7"/>
        <v>3315</v>
      </c>
    </row>
    <row r="263" spans="1:16" ht="14.1" customHeight="1">
      <c r="A263" s="62">
        <v>263</v>
      </c>
      <c r="B263" s="257" t="s">
        <v>211</v>
      </c>
      <c r="C263" s="257" t="s">
        <v>230</v>
      </c>
      <c r="D263" s="293" t="s">
        <v>3708</v>
      </c>
      <c r="E263" s="218" t="s">
        <v>745</v>
      </c>
      <c r="F263" s="73" t="s">
        <v>746</v>
      </c>
      <c r="G263" s="257" t="s">
        <v>34</v>
      </c>
      <c r="H263" s="73" t="s">
        <v>209</v>
      </c>
      <c r="I263" s="211">
        <v>12</v>
      </c>
      <c r="J263" s="296">
        <f t="shared" si="6"/>
        <v>255</v>
      </c>
      <c r="K263" s="222">
        <v>255</v>
      </c>
      <c r="L263" s="221" t="e">
        <f>IF(J263="nio",0,IF(K263&gt;0,K263*I263/M263,0))*VLOOKUP(B263,'2-Kosten per locatie'!$A$11:$C$15,3,FALSE)</f>
        <v>#DIV/0!</v>
      </c>
      <c r="M263" s="297">
        <f>IF(K263="nio",0,IF(K263&gt;0,VLOOKUP(G263,'3-Productie normen'!A:J,VLOOKUP(K263,'3-Productie normen'!$B$37:$C$43,2,FALSE),FALSE)))</f>
        <v>0</v>
      </c>
      <c r="N263" s="298"/>
      <c r="P263" s="299">
        <f t="shared" si="7"/>
        <v>3060</v>
      </c>
    </row>
    <row r="264" spans="1:16" ht="14.1" customHeight="1">
      <c r="A264" s="62">
        <v>264</v>
      </c>
      <c r="B264" s="257" t="s">
        <v>211</v>
      </c>
      <c r="C264" s="257" t="s">
        <v>230</v>
      </c>
      <c r="D264" s="293" t="s">
        <v>3708</v>
      </c>
      <c r="E264" s="218" t="s">
        <v>747</v>
      </c>
      <c r="F264" s="73" t="s">
        <v>748</v>
      </c>
      <c r="G264" s="257" t="s">
        <v>38</v>
      </c>
      <c r="H264" s="60" t="s">
        <v>919</v>
      </c>
      <c r="I264" s="211">
        <v>6.3</v>
      </c>
      <c r="J264" s="296">
        <f t="shared" si="6"/>
        <v>255</v>
      </c>
      <c r="K264" s="222">
        <v>255</v>
      </c>
      <c r="L264" s="221" t="e">
        <f>IF(J264="nio",0,IF(K264&gt;0,K264*I264/M264,0))*VLOOKUP(B264,'2-Kosten per locatie'!$A$11:$C$15,3,FALSE)</f>
        <v>#DIV/0!</v>
      </c>
      <c r="M264" s="297">
        <f>IF(K264="nio",0,IF(K264&gt;0,VLOOKUP(G264,'3-Productie normen'!A:J,VLOOKUP(K264,'3-Productie normen'!$B$37:$C$43,2,FALSE),FALSE)))</f>
        <v>0</v>
      </c>
      <c r="N264" s="298"/>
      <c r="P264" s="299">
        <f t="shared" si="7"/>
        <v>1606.5</v>
      </c>
    </row>
    <row r="265" spans="1:16" ht="14.1" customHeight="1">
      <c r="A265" s="62">
        <v>265</v>
      </c>
      <c r="B265" s="257" t="s">
        <v>211</v>
      </c>
      <c r="C265" s="257" t="s">
        <v>230</v>
      </c>
      <c r="D265" s="293" t="s">
        <v>3708</v>
      </c>
      <c r="E265" s="218" t="s">
        <v>749</v>
      </c>
      <c r="F265" s="73" t="s">
        <v>750</v>
      </c>
      <c r="G265" s="257" t="s">
        <v>38</v>
      </c>
      <c r="H265" s="60" t="s">
        <v>919</v>
      </c>
      <c r="I265" s="211">
        <v>5.2</v>
      </c>
      <c r="J265" s="296">
        <f t="shared" si="6"/>
        <v>255</v>
      </c>
      <c r="K265" s="222">
        <v>255</v>
      </c>
      <c r="L265" s="221" t="e">
        <f>IF(J265="nio",0,IF(K265&gt;0,K265*I265/M265,0))*VLOOKUP(B265,'2-Kosten per locatie'!$A$11:$C$15,3,FALSE)</f>
        <v>#DIV/0!</v>
      </c>
      <c r="M265" s="297">
        <f>IF(K265="nio",0,IF(K265&gt;0,VLOOKUP(G265,'3-Productie normen'!A:J,VLOOKUP(K265,'3-Productie normen'!$B$37:$C$43,2,FALSE),FALSE)))</f>
        <v>0</v>
      </c>
      <c r="N265" s="298"/>
      <c r="P265" s="299">
        <f t="shared" si="7"/>
        <v>1326</v>
      </c>
    </row>
    <row r="266" spans="1:16" ht="14.1" customHeight="1">
      <c r="A266" s="62">
        <v>266</v>
      </c>
      <c r="B266" s="257" t="s">
        <v>211</v>
      </c>
      <c r="C266" s="257" t="s">
        <v>230</v>
      </c>
      <c r="D266" s="293" t="s">
        <v>3708</v>
      </c>
      <c r="E266" s="218" t="s">
        <v>751</v>
      </c>
      <c r="F266" s="73" t="s">
        <v>752</v>
      </c>
      <c r="G266" s="60" t="s">
        <v>48</v>
      </c>
      <c r="H266" s="60" t="s">
        <v>919</v>
      </c>
      <c r="I266" s="211">
        <v>17</v>
      </c>
      <c r="J266" s="296">
        <f t="shared" ref="J266:J329" si="8">SUM(K266:K266)</f>
        <v>255</v>
      </c>
      <c r="K266" s="222">
        <v>255</v>
      </c>
      <c r="L266" s="221" t="e">
        <f>IF(J266="nio",0,IF(K266&gt;0,K266*I266/M266,0))*VLOOKUP(B266,'2-Kosten per locatie'!$A$11:$C$15,3,FALSE)</f>
        <v>#DIV/0!</v>
      </c>
      <c r="M266" s="297">
        <f>IF(K266="nio",0,IF(K266&gt;0,VLOOKUP(G266,'3-Productie normen'!A:J,VLOOKUP(K266,'3-Productie normen'!$B$37:$C$43,2,FALSE),FALSE)))</f>
        <v>0</v>
      </c>
      <c r="N266" s="298"/>
      <c r="P266" s="299">
        <f t="shared" si="7"/>
        <v>4335</v>
      </c>
    </row>
    <row r="267" spans="1:16" ht="14.1" customHeight="1">
      <c r="A267" s="62">
        <v>267</v>
      </c>
      <c r="B267" s="257" t="s">
        <v>211</v>
      </c>
      <c r="C267" s="257" t="s">
        <v>229</v>
      </c>
      <c r="D267" s="293" t="s">
        <v>3709</v>
      </c>
      <c r="E267" s="218" t="s">
        <v>753</v>
      </c>
      <c r="F267" s="73" t="s">
        <v>754</v>
      </c>
      <c r="G267" s="257" t="s">
        <v>38</v>
      </c>
      <c r="H267" s="60" t="s">
        <v>919</v>
      </c>
      <c r="I267" s="211">
        <v>25</v>
      </c>
      <c r="J267" s="296">
        <f t="shared" si="8"/>
        <v>255</v>
      </c>
      <c r="K267" s="222">
        <v>255</v>
      </c>
      <c r="L267" s="221" t="e">
        <f>IF(J267="nio",0,IF(K267&gt;0,K267*I267/M267,0))*VLOOKUP(B267,'2-Kosten per locatie'!$A$11:$C$15,3,FALSE)</f>
        <v>#DIV/0!</v>
      </c>
      <c r="M267" s="297">
        <f>IF(K267="nio",0,IF(K267&gt;0,VLOOKUP(G267,'3-Productie normen'!A:J,VLOOKUP(K267,'3-Productie normen'!$B$37:$C$43,2,FALSE),FALSE)))</f>
        <v>0</v>
      </c>
      <c r="N267" s="298"/>
      <c r="P267" s="299">
        <f t="shared" ref="P267:P330" si="9">J267*I267</f>
        <v>6375</v>
      </c>
    </row>
    <row r="268" spans="1:16" ht="14.1" customHeight="1">
      <c r="A268" s="62">
        <v>268</v>
      </c>
      <c r="B268" s="257" t="s">
        <v>211</v>
      </c>
      <c r="C268" s="257" t="s">
        <v>230</v>
      </c>
      <c r="D268" s="293" t="s">
        <v>3709</v>
      </c>
      <c r="E268" s="218" t="s">
        <v>755</v>
      </c>
      <c r="F268" s="73" t="s">
        <v>756</v>
      </c>
      <c r="G268" s="60" t="s">
        <v>46</v>
      </c>
      <c r="H268" s="60" t="s">
        <v>919</v>
      </c>
      <c r="I268" s="211">
        <v>7.2</v>
      </c>
      <c r="J268" s="296">
        <f t="shared" si="8"/>
        <v>255</v>
      </c>
      <c r="K268" s="222">
        <v>255</v>
      </c>
      <c r="L268" s="221" t="e">
        <f>IF(J268="nio",0,IF(K268&gt;0,K268*I268/M268,0))*VLOOKUP(B268,'2-Kosten per locatie'!$A$11:$C$15,3,FALSE)</f>
        <v>#DIV/0!</v>
      </c>
      <c r="M268" s="297">
        <f>IF(K268="nio",0,IF(K268&gt;0,VLOOKUP(G268,'3-Productie normen'!A:J,VLOOKUP(K268,'3-Productie normen'!$B$37:$C$43,2,FALSE),FALSE)))</f>
        <v>0</v>
      </c>
      <c r="N268" s="298"/>
      <c r="P268" s="299">
        <f t="shared" si="9"/>
        <v>1836</v>
      </c>
    </row>
    <row r="269" spans="1:16" ht="14.1" customHeight="1">
      <c r="A269" s="62">
        <v>269</v>
      </c>
      <c r="B269" s="257" t="s">
        <v>211</v>
      </c>
      <c r="C269" s="257" t="s">
        <v>230</v>
      </c>
      <c r="D269" s="293" t="s">
        <v>3709</v>
      </c>
      <c r="E269" s="218" t="s">
        <v>757</v>
      </c>
      <c r="F269" s="73" t="s">
        <v>758</v>
      </c>
      <c r="G269" s="257" t="s">
        <v>36</v>
      </c>
      <c r="H269" s="73" t="s">
        <v>71</v>
      </c>
      <c r="I269" s="211">
        <v>5.6</v>
      </c>
      <c r="J269" s="296">
        <f t="shared" si="8"/>
        <v>255</v>
      </c>
      <c r="K269" s="222">
        <v>255</v>
      </c>
      <c r="L269" s="221" t="e">
        <f>IF(J269="nio",0,IF(K269&gt;0,K269*I269/M269,0))*VLOOKUP(B269,'2-Kosten per locatie'!$A$11:$C$15,3,FALSE)</f>
        <v>#DIV/0!</v>
      </c>
      <c r="M269" s="297">
        <f>IF(K269="nio",0,IF(K269&gt;0,VLOOKUP(G269,'3-Productie normen'!A:J,VLOOKUP(K269,'3-Productie normen'!$B$37:$C$43,2,FALSE),FALSE)))</f>
        <v>0</v>
      </c>
      <c r="N269" s="298"/>
      <c r="P269" s="299">
        <f t="shared" si="9"/>
        <v>1428</v>
      </c>
    </row>
    <row r="270" spans="1:16" ht="14.1" customHeight="1">
      <c r="A270" s="62">
        <v>270</v>
      </c>
      <c r="B270" s="257" t="s">
        <v>211</v>
      </c>
      <c r="C270" s="257" t="s">
        <v>229</v>
      </c>
      <c r="D270" s="293" t="s">
        <v>3709</v>
      </c>
      <c r="E270" s="218" t="s">
        <v>759</v>
      </c>
      <c r="F270" s="73" t="s">
        <v>760</v>
      </c>
      <c r="G270" s="60" t="s">
        <v>43</v>
      </c>
      <c r="H270" s="60" t="s">
        <v>919</v>
      </c>
      <c r="I270" s="211">
        <v>79.900000000000006</v>
      </c>
      <c r="J270" s="296">
        <f t="shared" si="8"/>
        <v>255</v>
      </c>
      <c r="K270" s="222">
        <v>255</v>
      </c>
      <c r="L270" s="221" t="e">
        <f>IF(J270="nio",0,IF(K270&gt;0,K270*I270/M270,0))*VLOOKUP(B270,'2-Kosten per locatie'!$A$11:$C$15,3,FALSE)</f>
        <v>#DIV/0!</v>
      </c>
      <c r="M270" s="297">
        <f>IF(K270="nio",0,IF(K270&gt;0,VLOOKUP(G270,'3-Productie normen'!A:J,VLOOKUP(K270,'3-Productie normen'!$B$37:$C$43,2,FALSE),FALSE)))</f>
        <v>0</v>
      </c>
      <c r="N270" s="298"/>
      <c r="P270" s="299">
        <f t="shared" si="9"/>
        <v>20374.5</v>
      </c>
    </row>
    <row r="271" spans="1:16" ht="14.1" customHeight="1">
      <c r="A271" s="62">
        <v>271</v>
      </c>
      <c r="B271" s="257" t="s">
        <v>211</v>
      </c>
      <c r="C271" s="257" t="s">
        <v>230</v>
      </c>
      <c r="D271" s="293" t="s">
        <v>3709</v>
      </c>
      <c r="E271" s="218" t="s">
        <v>761</v>
      </c>
      <c r="F271" s="73" t="s">
        <v>762</v>
      </c>
      <c r="G271" s="257" t="s">
        <v>38</v>
      </c>
      <c r="H271" s="60" t="s">
        <v>919</v>
      </c>
      <c r="I271" s="211">
        <v>6.2</v>
      </c>
      <c r="J271" s="296">
        <f t="shared" si="8"/>
        <v>255</v>
      </c>
      <c r="K271" s="222">
        <v>255</v>
      </c>
      <c r="L271" s="221" t="e">
        <f>IF(J271="nio",0,IF(K271&gt;0,K271*I271/M271,0))*VLOOKUP(B271,'2-Kosten per locatie'!$A$11:$C$15,3,FALSE)</f>
        <v>#DIV/0!</v>
      </c>
      <c r="M271" s="297">
        <f>IF(K271="nio",0,IF(K271&gt;0,VLOOKUP(G271,'3-Productie normen'!A:J,VLOOKUP(K271,'3-Productie normen'!$B$37:$C$43,2,FALSE),FALSE)))</f>
        <v>0</v>
      </c>
      <c r="N271" s="298"/>
      <c r="P271" s="299">
        <f t="shared" si="9"/>
        <v>1581</v>
      </c>
    </row>
    <row r="272" spans="1:16" ht="14.1" customHeight="1">
      <c r="A272" s="62">
        <v>272</v>
      </c>
      <c r="B272" s="257" t="s">
        <v>211</v>
      </c>
      <c r="C272" s="257" t="s">
        <v>230</v>
      </c>
      <c r="D272" s="293" t="s">
        <v>3709</v>
      </c>
      <c r="E272" s="218" t="s">
        <v>763</v>
      </c>
      <c r="F272" s="73" t="s">
        <v>764</v>
      </c>
      <c r="G272" s="60" t="s">
        <v>48</v>
      </c>
      <c r="H272" s="60" t="s">
        <v>919</v>
      </c>
      <c r="I272" s="211">
        <v>17</v>
      </c>
      <c r="J272" s="296">
        <f t="shared" si="8"/>
        <v>255</v>
      </c>
      <c r="K272" s="222">
        <v>255</v>
      </c>
      <c r="L272" s="221" t="e">
        <f>IF(J272="nio",0,IF(K272&gt;0,K272*I272/M272,0))*VLOOKUP(B272,'2-Kosten per locatie'!$A$11:$C$15,3,FALSE)</f>
        <v>#DIV/0!</v>
      </c>
      <c r="M272" s="297">
        <f>IF(K272="nio",0,IF(K272&gt;0,VLOOKUP(G272,'3-Productie normen'!A:J,VLOOKUP(K272,'3-Productie normen'!$B$37:$C$43,2,FALSE),FALSE)))</f>
        <v>0</v>
      </c>
      <c r="N272" s="298"/>
      <c r="P272" s="299">
        <f t="shared" si="9"/>
        <v>4335</v>
      </c>
    </row>
    <row r="273" spans="1:16" ht="14.1" customHeight="1">
      <c r="A273" s="62">
        <v>273</v>
      </c>
      <c r="B273" s="257" t="s">
        <v>211</v>
      </c>
      <c r="C273" s="257" t="s">
        <v>230</v>
      </c>
      <c r="D273" s="293" t="s">
        <v>3710</v>
      </c>
      <c r="E273" s="218" t="s">
        <v>765</v>
      </c>
      <c r="F273" s="73" t="s">
        <v>766</v>
      </c>
      <c r="G273" s="257" t="s">
        <v>34</v>
      </c>
      <c r="H273" s="73" t="s">
        <v>209</v>
      </c>
      <c r="I273" s="211">
        <v>21</v>
      </c>
      <c r="J273" s="296">
        <f t="shared" si="8"/>
        <v>255</v>
      </c>
      <c r="K273" s="222">
        <v>255</v>
      </c>
      <c r="L273" s="221" t="e">
        <f>IF(J273="nio",0,IF(K273&gt;0,K273*I273/M273,0))*VLOOKUP(B273,'2-Kosten per locatie'!$A$11:$C$15,3,FALSE)</f>
        <v>#DIV/0!</v>
      </c>
      <c r="M273" s="297">
        <f>IF(K273="nio",0,IF(K273&gt;0,VLOOKUP(G273,'3-Productie normen'!A:J,VLOOKUP(K273,'3-Productie normen'!$B$37:$C$43,2,FALSE),FALSE)))</f>
        <v>0</v>
      </c>
      <c r="N273" s="298"/>
      <c r="P273" s="299">
        <f t="shared" si="9"/>
        <v>5355</v>
      </c>
    </row>
    <row r="274" spans="1:16" ht="14.1" customHeight="1">
      <c r="A274" s="62">
        <v>274</v>
      </c>
      <c r="B274" s="257" t="s">
        <v>211</v>
      </c>
      <c r="C274" s="257" t="s">
        <v>230</v>
      </c>
      <c r="D274" s="293" t="s">
        <v>3710</v>
      </c>
      <c r="E274" s="218" t="s">
        <v>767</v>
      </c>
      <c r="F274" s="73" t="s">
        <v>768</v>
      </c>
      <c r="G274" s="257" t="s">
        <v>34</v>
      </c>
      <c r="H274" s="73" t="s">
        <v>209</v>
      </c>
      <c r="I274" s="211">
        <v>14</v>
      </c>
      <c r="J274" s="296">
        <f t="shared" si="8"/>
        <v>255</v>
      </c>
      <c r="K274" s="222">
        <v>255</v>
      </c>
      <c r="L274" s="221" t="e">
        <f>IF(J274="nio",0,IF(K274&gt;0,K274*I274/M274,0))*VLOOKUP(B274,'2-Kosten per locatie'!$A$11:$C$15,3,FALSE)</f>
        <v>#DIV/0!</v>
      </c>
      <c r="M274" s="297">
        <f>IF(K274="nio",0,IF(K274&gt;0,VLOOKUP(G274,'3-Productie normen'!A:J,VLOOKUP(K274,'3-Productie normen'!$B$37:$C$43,2,FALSE),FALSE)))</f>
        <v>0</v>
      </c>
      <c r="N274" s="298"/>
      <c r="P274" s="299">
        <f t="shared" si="9"/>
        <v>3570</v>
      </c>
    </row>
    <row r="275" spans="1:16" ht="14.1" customHeight="1">
      <c r="A275" s="62">
        <v>275</v>
      </c>
      <c r="B275" s="257" t="s">
        <v>211</v>
      </c>
      <c r="C275" s="257" t="s">
        <v>230</v>
      </c>
      <c r="D275" s="293" t="s">
        <v>3710</v>
      </c>
      <c r="E275" s="218" t="s">
        <v>769</v>
      </c>
      <c r="F275" s="73" t="s">
        <v>770</v>
      </c>
      <c r="G275" s="73" t="s">
        <v>46</v>
      </c>
      <c r="H275" s="60" t="s">
        <v>919</v>
      </c>
      <c r="I275" s="211">
        <v>12</v>
      </c>
      <c r="J275" s="296">
        <f t="shared" si="8"/>
        <v>255</v>
      </c>
      <c r="K275" s="222">
        <v>255</v>
      </c>
      <c r="L275" s="221" t="e">
        <f>IF(J275="nio",0,IF(K275&gt;0,K275*I275/M275,0))*VLOOKUP(B275,'2-Kosten per locatie'!$A$11:$C$15,3,FALSE)</f>
        <v>#DIV/0!</v>
      </c>
      <c r="M275" s="297">
        <f>IF(K275="nio",0,IF(K275&gt;0,VLOOKUP(G275,'3-Productie normen'!A:J,VLOOKUP(K275,'3-Productie normen'!$B$37:$C$43,2,FALSE),FALSE)))</f>
        <v>0</v>
      </c>
      <c r="N275" s="298"/>
      <c r="P275" s="299">
        <f t="shared" si="9"/>
        <v>3060</v>
      </c>
    </row>
    <row r="276" spans="1:16" ht="14.1" customHeight="1">
      <c r="A276" s="62">
        <v>276</v>
      </c>
      <c r="B276" s="257" t="s">
        <v>211</v>
      </c>
      <c r="C276" s="257" t="s">
        <v>230</v>
      </c>
      <c r="D276" s="293" t="s">
        <v>3710</v>
      </c>
      <c r="E276" s="218" t="s">
        <v>771</v>
      </c>
      <c r="F276" s="73" t="s">
        <v>772</v>
      </c>
      <c r="G276" s="257" t="s">
        <v>34</v>
      </c>
      <c r="H276" s="73" t="s">
        <v>209</v>
      </c>
      <c r="I276" s="211">
        <v>12</v>
      </c>
      <c r="J276" s="296">
        <f t="shared" si="8"/>
        <v>255</v>
      </c>
      <c r="K276" s="222">
        <v>255</v>
      </c>
      <c r="L276" s="221" t="e">
        <f>IF(J276="nio",0,IF(K276&gt;0,K276*I276/M276,0))*VLOOKUP(B276,'2-Kosten per locatie'!$A$11:$C$15,3,FALSE)</f>
        <v>#DIV/0!</v>
      </c>
      <c r="M276" s="297">
        <f>IF(K276="nio",0,IF(K276&gt;0,VLOOKUP(G276,'3-Productie normen'!A:J,VLOOKUP(K276,'3-Productie normen'!$B$37:$C$43,2,FALSE),FALSE)))</f>
        <v>0</v>
      </c>
      <c r="N276" s="298"/>
      <c r="P276" s="299">
        <f t="shared" si="9"/>
        <v>3060</v>
      </c>
    </row>
    <row r="277" spans="1:16" ht="14.1" customHeight="1">
      <c r="A277" s="62">
        <v>277</v>
      </c>
      <c r="B277" s="257" t="s">
        <v>211</v>
      </c>
      <c r="C277" s="257" t="s">
        <v>230</v>
      </c>
      <c r="D277" s="293" t="s">
        <v>3710</v>
      </c>
      <c r="E277" s="218" t="s">
        <v>773</v>
      </c>
      <c r="F277" s="73" t="s">
        <v>774</v>
      </c>
      <c r="G277" s="257" t="s">
        <v>34</v>
      </c>
      <c r="H277" s="73" t="s">
        <v>209</v>
      </c>
      <c r="I277" s="211">
        <v>24.5</v>
      </c>
      <c r="J277" s="296">
        <f t="shared" si="8"/>
        <v>255</v>
      </c>
      <c r="K277" s="222">
        <v>255</v>
      </c>
      <c r="L277" s="221" t="e">
        <f>IF(J277="nio",0,IF(K277&gt;0,K277*I277/M277,0))*VLOOKUP(B277,'2-Kosten per locatie'!$A$11:$C$15,3,FALSE)</f>
        <v>#DIV/0!</v>
      </c>
      <c r="M277" s="297">
        <f>IF(K277="nio",0,IF(K277&gt;0,VLOOKUP(G277,'3-Productie normen'!A:J,VLOOKUP(K277,'3-Productie normen'!$B$37:$C$43,2,FALSE),FALSE)))</f>
        <v>0</v>
      </c>
      <c r="N277" s="298"/>
      <c r="P277" s="299">
        <f t="shared" si="9"/>
        <v>6247.5</v>
      </c>
    </row>
    <row r="278" spans="1:16" ht="14.1" customHeight="1">
      <c r="A278" s="62">
        <v>278</v>
      </c>
      <c r="B278" s="257" t="s">
        <v>211</v>
      </c>
      <c r="C278" s="257" t="s">
        <v>230</v>
      </c>
      <c r="D278" s="293" t="s">
        <v>3710</v>
      </c>
      <c r="E278" s="218" t="s">
        <v>775</v>
      </c>
      <c r="F278" s="73" t="s">
        <v>776</v>
      </c>
      <c r="G278" s="257" t="s">
        <v>34</v>
      </c>
      <c r="H278" s="73" t="s">
        <v>209</v>
      </c>
      <c r="I278" s="211">
        <v>12.65</v>
      </c>
      <c r="J278" s="296">
        <f t="shared" si="8"/>
        <v>255</v>
      </c>
      <c r="K278" s="222">
        <v>255</v>
      </c>
      <c r="L278" s="221" t="e">
        <f>IF(J278="nio",0,IF(K278&gt;0,K278*I278/M278,0))*VLOOKUP(B278,'2-Kosten per locatie'!$A$11:$C$15,3,FALSE)</f>
        <v>#DIV/0!</v>
      </c>
      <c r="M278" s="297">
        <f>IF(K278="nio",0,IF(K278&gt;0,VLOOKUP(G278,'3-Productie normen'!A:J,VLOOKUP(K278,'3-Productie normen'!$B$37:$C$43,2,FALSE),FALSE)))</f>
        <v>0</v>
      </c>
      <c r="N278" s="298"/>
      <c r="P278" s="299">
        <f t="shared" si="9"/>
        <v>3225.75</v>
      </c>
    </row>
    <row r="279" spans="1:16" ht="14.1" customHeight="1">
      <c r="A279" s="62">
        <v>279</v>
      </c>
      <c r="B279" s="257" t="s">
        <v>211</v>
      </c>
      <c r="C279" s="257" t="s">
        <v>230</v>
      </c>
      <c r="D279" s="293" t="s">
        <v>3710</v>
      </c>
      <c r="E279" s="218" t="s">
        <v>777</v>
      </c>
      <c r="F279" s="73" t="s">
        <v>778</v>
      </c>
      <c r="G279" s="60" t="s">
        <v>43</v>
      </c>
      <c r="H279" s="73" t="s">
        <v>209</v>
      </c>
      <c r="I279" s="211">
        <v>58</v>
      </c>
      <c r="J279" s="296">
        <f t="shared" si="8"/>
        <v>255</v>
      </c>
      <c r="K279" s="222">
        <v>255</v>
      </c>
      <c r="L279" s="221" t="e">
        <f>IF(J279="nio",0,IF(K279&gt;0,K279*I279/M279,0))*VLOOKUP(B279,'2-Kosten per locatie'!$A$11:$C$15,3,FALSE)</f>
        <v>#DIV/0!</v>
      </c>
      <c r="M279" s="297">
        <f>IF(K279="nio",0,IF(K279&gt;0,VLOOKUP(G279,'3-Productie normen'!A:J,VLOOKUP(K279,'3-Productie normen'!$B$37:$C$43,2,FALSE),FALSE)))</f>
        <v>0</v>
      </c>
      <c r="N279" s="298"/>
      <c r="P279" s="299">
        <f t="shared" si="9"/>
        <v>14790</v>
      </c>
    </row>
    <row r="280" spans="1:16" ht="14.1" customHeight="1">
      <c r="A280" s="62">
        <v>280</v>
      </c>
      <c r="B280" s="257" t="s">
        <v>211</v>
      </c>
      <c r="C280" s="257" t="s">
        <v>230</v>
      </c>
      <c r="D280" s="293" t="s">
        <v>3710</v>
      </c>
      <c r="E280" s="218" t="s">
        <v>779</v>
      </c>
      <c r="F280" s="73" t="s">
        <v>780</v>
      </c>
      <c r="G280" s="257" t="s">
        <v>34</v>
      </c>
      <c r="H280" s="73" t="s">
        <v>209</v>
      </c>
      <c r="I280" s="211">
        <v>73</v>
      </c>
      <c r="J280" s="296">
        <f t="shared" si="8"/>
        <v>255</v>
      </c>
      <c r="K280" s="222">
        <v>255</v>
      </c>
      <c r="L280" s="221" t="e">
        <f>IF(J280="nio",0,IF(K280&gt;0,K280*I280/M280,0))*VLOOKUP(B280,'2-Kosten per locatie'!$A$11:$C$15,3,FALSE)</f>
        <v>#DIV/0!</v>
      </c>
      <c r="M280" s="297">
        <f>IF(K280="nio",0,IF(K280&gt;0,VLOOKUP(G280,'3-Productie normen'!A:J,VLOOKUP(K280,'3-Productie normen'!$B$37:$C$43,2,FALSE),FALSE)))</f>
        <v>0</v>
      </c>
      <c r="N280" s="298"/>
      <c r="P280" s="299">
        <f t="shared" si="9"/>
        <v>18615</v>
      </c>
    </row>
    <row r="281" spans="1:16" ht="14.1" customHeight="1">
      <c r="A281" s="62">
        <v>281</v>
      </c>
      <c r="B281" s="257" t="s">
        <v>211</v>
      </c>
      <c r="C281" s="257" t="s">
        <v>230</v>
      </c>
      <c r="D281" s="293" t="s">
        <v>3710</v>
      </c>
      <c r="E281" s="218" t="s">
        <v>781</v>
      </c>
      <c r="F281" s="73" t="s">
        <v>782</v>
      </c>
      <c r="G281" s="257" t="s">
        <v>34</v>
      </c>
      <c r="H281" s="73" t="s">
        <v>209</v>
      </c>
      <c r="I281" s="211">
        <v>17.399999999999999</v>
      </c>
      <c r="J281" s="296">
        <f t="shared" si="8"/>
        <v>255</v>
      </c>
      <c r="K281" s="222">
        <v>255</v>
      </c>
      <c r="L281" s="221" t="e">
        <f>IF(J281="nio",0,IF(K281&gt;0,K281*I281/M281,0))*VLOOKUP(B281,'2-Kosten per locatie'!$A$11:$C$15,3,FALSE)</f>
        <v>#DIV/0!</v>
      </c>
      <c r="M281" s="297">
        <f>IF(K281="nio",0,IF(K281&gt;0,VLOOKUP(G281,'3-Productie normen'!A:J,VLOOKUP(K281,'3-Productie normen'!$B$37:$C$43,2,FALSE),FALSE)))</f>
        <v>0</v>
      </c>
      <c r="N281" s="298"/>
      <c r="P281" s="299">
        <f t="shared" si="9"/>
        <v>4437</v>
      </c>
    </row>
    <row r="282" spans="1:16" ht="14.1" customHeight="1">
      <c r="A282" s="62">
        <v>282</v>
      </c>
      <c r="B282" s="257" t="s">
        <v>211</v>
      </c>
      <c r="C282" s="257" t="s">
        <v>230</v>
      </c>
      <c r="D282" s="293" t="s">
        <v>3710</v>
      </c>
      <c r="E282" s="218" t="s">
        <v>783</v>
      </c>
      <c r="F282" s="73" t="s">
        <v>784</v>
      </c>
      <c r="G282" s="257" t="s">
        <v>38</v>
      </c>
      <c r="H282" s="60" t="s">
        <v>919</v>
      </c>
      <c r="I282" s="211">
        <v>42</v>
      </c>
      <c r="J282" s="296">
        <f t="shared" si="8"/>
        <v>255</v>
      </c>
      <c r="K282" s="222">
        <v>255</v>
      </c>
      <c r="L282" s="221" t="e">
        <f>IF(J282="nio",0,IF(K282&gt;0,K282*I282/M282,0))*VLOOKUP(B282,'2-Kosten per locatie'!$A$11:$C$15,3,FALSE)</f>
        <v>#DIV/0!</v>
      </c>
      <c r="M282" s="297">
        <f>IF(K282="nio",0,IF(K282&gt;0,VLOOKUP(G282,'3-Productie normen'!A:J,VLOOKUP(K282,'3-Productie normen'!$B$37:$C$43,2,FALSE),FALSE)))</f>
        <v>0</v>
      </c>
      <c r="N282" s="298"/>
      <c r="P282" s="299">
        <f t="shared" si="9"/>
        <v>10710</v>
      </c>
    </row>
    <row r="283" spans="1:16" ht="14.1" customHeight="1">
      <c r="A283" s="62">
        <v>283</v>
      </c>
      <c r="B283" s="257" t="s">
        <v>211</v>
      </c>
      <c r="C283" s="257" t="s">
        <v>230</v>
      </c>
      <c r="D283" s="293" t="s">
        <v>3710</v>
      </c>
      <c r="E283" s="218" t="s">
        <v>785</v>
      </c>
      <c r="F283" s="73" t="s">
        <v>786</v>
      </c>
      <c r="G283" s="257" t="s">
        <v>34</v>
      </c>
      <c r="H283" s="73" t="s">
        <v>209</v>
      </c>
      <c r="I283" s="211">
        <v>21</v>
      </c>
      <c r="J283" s="296">
        <f t="shared" si="8"/>
        <v>255</v>
      </c>
      <c r="K283" s="222">
        <v>255</v>
      </c>
      <c r="L283" s="221" t="e">
        <f>IF(J283="nio",0,IF(K283&gt;0,K283*I283/M283,0))*VLOOKUP(B283,'2-Kosten per locatie'!$A$11:$C$15,3,FALSE)</f>
        <v>#DIV/0!</v>
      </c>
      <c r="M283" s="297">
        <f>IF(K283="nio",0,IF(K283&gt;0,VLOOKUP(G283,'3-Productie normen'!A:J,VLOOKUP(K283,'3-Productie normen'!$B$37:$C$43,2,FALSE),FALSE)))</f>
        <v>0</v>
      </c>
      <c r="N283" s="298"/>
      <c r="P283" s="299">
        <f t="shared" si="9"/>
        <v>5355</v>
      </c>
    </row>
    <row r="284" spans="1:16" ht="14.1" customHeight="1">
      <c r="A284" s="62">
        <v>284</v>
      </c>
      <c r="B284" s="257" t="s">
        <v>211</v>
      </c>
      <c r="C284" s="257" t="s">
        <v>230</v>
      </c>
      <c r="D284" s="293" t="s">
        <v>3710</v>
      </c>
      <c r="E284" s="218" t="s">
        <v>787</v>
      </c>
      <c r="F284" s="73" t="s">
        <v>788</v>
      </c>
      <c r="G284" s="257" t="s">
        <v>34</v>
      </c>
      <c r="H284" s="73" t="s">
        <v>209</v>
      </c>
      <c r="I284" s="211">
        <v>21</v>
      </c>
      <c r="J284" s="296">
        <f t="shared" si="8"/>
        <v>255</v>
      </c>
      <c r="K284" s="222">
        <v>255</v>
      </c>
      <c r="L284" s="221" t="e">
        <f>IF(J284="nio",0,IF(K284&gt;0,K284*I284/M284,0))*VLOOKUP(B284,'2-Kosten per locatie'!$A$11:$C$15,3,FALSE)</f>
        <v>#DIV/0!</v>
      </c>
      <c r="M284" s="297">
        <f>IF(K284="nio",0,IF(K284&gt;0,VLOOKUP(G284,'3-Productie normen'!A:J,VLOOKUP(K284,'3-Productie normen'!$B$37:$C$43,2,FALSE),FALSE)))</f>
        <v>0</v>
      </c>
      <c r="N284" s="298"/>
      <c r="P284" s="299">
        <f t="shared" si="9"/>
        <v>5355</v>
      </c>
    </row>
    <row r="285" spans="1:16" ht="14.1" customHeight="1">
      <c r="A285" s="62">
        <v>285</v>
      </c>
      <c r="B285" s="257" t="s">
        <v>211</v>
      </c>
      <c r="C285" s="257" t="s">
        <v>230</v>
      </c>
      <c r="D285" s="293" t="s">
        <v>3710</v>
      </c>
      <c r="E285" s="218" t="s">
        <v>789</v>
      </c>
      <c r="F285" s="73" t="s">
        <v>790</v>
      </c>
      <c r="G285" s="60" t="s">
        <v>48</v>
      </c>
      <c r="H285" s="60" t="s">
        <v>919</v>
      </c>
      <c r="I285" s="211">
        <v>14</v>
      </c>
      <c r="J285" s="296">
        <f t="shared" si="8"/>
        <v>255</v>
      </c>
      <c r="K285" s="222">
        <v>255</v>
      </c>
      <c r="L285" s="221" t="e">
        <f>IF(J285="nio",0,IF(K285&gt;0,K285*I285/M285,0))*VLOOKUP(B285,'2-Kosten per locatie'!$A$11:$C$15,3,FALSE)</f>
        <v>#DIV/0!</v>
      </c>
      <c r="M285" s="297">
        <f>IF(K285="nio",0,IF(K285&gt;0,VLOOKUP(G285,'3-Productie normen'!A:J,VLOOKUP(K285,'3-Productie normen'!$B$37:$C$43,2,FALSE),FALSE)))</f>
        <v>0</v>
      </c>
      <c r="N285" s="298"/>
      <c r="P285" s="299">
        <f t="shared" si="9"/>
        <v>3570</v>
      </c>
    </row>
    <row r="286" spans="1:16" ht="14.1" customHeight="1">
      <c r="A286" s="62">
        <v>286</v>
      </c>
      <c r="B286" s="257" t="s">
        <v>211</v>
      </c>
      <c r="C286" s="257" t="s">
        <v>230</v>
      </c>
      <c r="D286" s="293" t="s">
        <v>3710</v>
      </c>
      <c r="E286" s="218" t="s">
        <v>791</v>
      </c>
      <c r="F286" s="73" t="s">
        <v>792</v>
      </c>
      <c r="G286" s="257" t="s">
        <v>34</v>
      </c>
      <c r="H286" s="73" t="s">
        <v>209</v>
      </c>
      <c r="I286" s="211">
        <v>21</v>
      </c>
      <c r="J286" s="296">
        <f t="shared" si="8"/>
        <v>255</v>
      </c>
      <c r="K286" s="222">
        <v>255</v>
      </c>
      <c r="L286" s="221" t="e">
        <f>IF(J286="nio",0,IF(K286&gt;0,K286*I286/M286,0))*VLOOKUP(B286,'2-Kosten per locatie'!$A$11:$C$15,3,FALSE)</f>
        <v>#DIV/0!</v>
      </c>
      <c r="M286" s="297">
        <f>IF(K286="nio",0,IF(K286&gt;0,VLOOKUP(G286,'3-Productie normen'!A:J,VLOOKUP(K286,'3-Productie normen'!$B$37:$C$43,2,FALSE),FALSE)))</f>
        <v>0</v>
      </c>
      <c r="N286" s="298"/>
      <c r="P286" s="299">
        <f t="shared" si="9"/>
        <v>5355</v>
      </c>
    </row>
    <row r="287" spans="1:16" ht="14.1" customHeight="1">
      <c r="A287" s="62">
        <v>287</v>
      </c>
      <c r="B287" s="257" t="s">
        <v>211</v>
      </c>
      <c r="C287" s="257" t="s">
        <v>230</v>
      </c>
      <c r="D287" s="293" t="s">
        <v>3710</v>
      </c>
      <c r="E287" s="218" t="s">
        <v>793</v>
      </c>
      <c r="F287" s="73" t="s">
        <v>794</v>
      </c>
      <c r="G287" s="257" t="s">
        <v>34</v>
      </c>
      <c r="H287" s="73" t="s">
        <v>209</v>
      </c>
      <c r="I287" s="211">
        <v>21</v>
      </c>
      <c r="J287" s="296">
        <f t="shared" si="8"/>
        <v>255</v>
      </c>
      <c r="K287" s="222">
        <v>255</v>
      </c>
      <c r="L287" s="221" t="e">
        <f>IF(J287="nio",0,IF(K287&gt;0,K287*I287/M287,0))*VLOOKUP(B287,'2-Kosten per locatie'!$A$11:$C$15,3,FALSE)</f>
        <v>#DIV/0!</v>
      </c>
      <c r="M287" s="297">
        <f>IF(K287="nio",0,IF(K287&gt;0,VLOOKUP(G287,'3-Productie normen'!A:J,VLOOKUP(K287,'3-Productie normen'!$B$37:$C$43,2,FALSE),FALSE)))</f>
        <v>0</v>
      </c>
      <c r="N287" s="298"/>
      <c r="P287" s="299">
        <f t="shared" si="9"/>
        <v>5355</v>
      </c>
    </row>
    <row r="288" spans="1:16" ht="14.1" customHeight="1">
      <c r="A288" s="62">
        <v>288</v>
      </c>
      <c r="B288" s="257" t="s">
        <v>211</v>
      </c>
      <c r="C288" s="257" t="s">
        <v>230</v>
      </c>
      <c r="D288" s="293" t="s">
        <v>3710</v>
      </c>
      <c r="E288" s="218" t="s">
        <v>795</v>
      </c>
      <c r="F288" s="73" t="s">
        <v>796</v>
      </c>
      <c r="G288" s="257" t="s">
        <v>34</v>
      </c>
      <c r="H288" s="73" t="s">
        <v>209</v>
      </c>
      <c r="I288" s="211">
        <v>21</v>
      </c>
      <c r="J288" s="296">
        <f t="shared" si="8"/>
        <v>255</v>
      </c>
      <c r="K288" s="222">
        <v>255</v>
      </c>
      <c r="L288" s="221" t="e">
        <f>IF(J288="nio",0,IF(K288&gt;0,K288*I288/M288,0))*VLOOKUP(B288,'2-Kosten per locatie'!$A$11:$C$15,3,FALSE)</f>
        <v>#DIV/0!</v>
      </c>
      <c r="M288" s="297">
        <f>IF(K288="nio",0,IF(K288&gt;0,VLOOKUP(G288,'3-Productie normen'!A:J,VLOOKUP(K288,'3-Productie normen'!$B$37:$C$43,2,FALSE),FALSE)))</f>
        <v>0</v>
      </c>
      <c r="N288" s="298"/>
      <c r="P288" s="299">
        <f t="shared" si="9"/>
        <v>5355</v>
      </c>
    </row>
    <row r="289" spans="1:16" ht="14.1" customHeight="1">
      <c r="A289" s="62">
        <v>289</v>
      </c>
      <c r="B289" s="257" t="s">
        <v>211</v>
      </c>
      <c r="C289" s="257" t="s">
        <v>230</v>
      </c>
      <c r="D289" s="293" t="s">
        <v>3710</v>
      </c>
      <c r="E289" s="218" t="s">
        <v>797</v>
      </c>
      <c r="F289" s="73" t="s">
        <v>798</v>
      </c>
      <c r="G289" s="257" t="s">
        <v>34</v>
      </c>
      <c r="H289" s="73" t="s">
        <v>209</v>
      </c>
      <c r="I289" s="211">
        <v>21</v>
      </c>
      <c r="J289" s="296">
        <f t="shared" si="8"/>
        <v>255</v>
      </c>
      <c r="K289" s="222">
        <v>255</v>
      </c>
      <c r="L289" s="221" t="e">
        <f>IF(J289="nio",0,IF(K289&gt;0,K289*I289/M289,0))*VLOOKUP(B289,'2-Kosten per locatie'!$A$11:$C$15,3,FALSE)</f>
        <v>#DIV/0!</v>
      </c>
      <c r="M289" s="297">
        <f>IF(K289="nio",0,IF(K289&gt;0,VLOOKUP(G289,'3-Productie normen'!A:J,VLOOKUP(K289,'3-Productie normen'!$B$37:$C$43,2,FALSE),FALSE)))</f>
        <v>0</v>
      </c>
      <c r="N289" s="298"/>
      <c r="P289" s="299">
        <f t="shared" si="9"/>
        <v>5355</v>
      </c>
    </row>
    <row r="290" spans="1:16" ht="14.1" customHeight="1">
      <c r="A290" s="62">
        <v>290</v>
      </c>
      <c r="B290" s="257" t="s">
        <v>211</v>
      </c>
      <c r="C290" s="257" t="s">
        <v>230</v>
      </c>
      <c r="D290" s="293" t="s">
        <v>3710</v>
      </c>
      <c r="E290" s="218" t="s">
        <v>799</v>
      </c>
      <c r="F290" s="73" t="s">
        <v>800</v>
      </c>
      <c r="G290" s="257" t="s">
        <v>36</v>
      </c>
      <c r="H290" s="73" t="s">
        <v>71</v>
      </c>
      <c r="I290" s="211">
        <v>9</v>
      </c>
      <c r="J290" s="296">
        <f t="shared" si="8"/>
        <v>255</v>
      </c>
      <c r="K290" s="222">
        <v>255</v>
      </c>
      <c r="L290" s="221" t="e">
        <f>IF(J290="nio",0,IF(K290&gt;0,K290*I290/M290,0))*VLOOKUP(B290,'2-Kosten per locatie'!$A$11:$C$15,3,FALSE)</f>
        <v>#DIV/0!</v>
      </c>
      <c r="M290" s="297">
        <f>IF(K290="nio",0,IF(K290&gt;0,VLOOKUP(G290,'3-Productie normen'!A:J,VLOOKUP(K290,'3-Productie normen'!$B$37:$C$43,2,FALSE),FALSE)))</f>
        <v>0</v>
      </c>
      <c r="N290" s="298"/>
      <c r="P290" s="299">
        <f t="shared" si="9"/>
        <v>2295</v>
      </c>
    </row>
    <row r="291" spans="1:16" ht="14.1" customHeight="1">
      <c r="A291" s="62">
        <v>291</v>
      </c>
      <c r="B291" s="257" t="s">
        <v>211</v>
      </c>
      <c r="C291" s="257" t="s">
        <v>230</v>
      </c>
      <c r="D291" s="293" t="s">
        <v>3710</v>
      </c>
      <c r="E291" s="218" t="s">
        <v>801</v>
      </c>
      <c r="F291" s="73" t="s">
        <v>802</v>
      </c>
      <c r="G291" s="257" t="s">
        <v>36</v>
      </c>
      <c r="H291" s="73" t="s">
        <v>71</v>
      </c>
      <c r="I291" s="211">
        <v>10</v>
      </c>
      <c r="J291" s="296">
        <f t="shared" si="8"/>
        <v>255</v>
      </c>
      <c r="K291" s="222">
        <v>255</v>
      </c>
      <c r="L291" s="221" t="e">
        <f>IF(J291="nio",0,IF(K291&gt;0,K291*I291/M291,0))*VLOOKUP(B291,'2-Kosten per locatie'!$A$11:$C$15,3,FALSE)</f>
        <v>#DIV/0!</v>
      </c>
      <c r="M291" s="297">
        <f>IF(K291="nio",0,IF(K291&gt;0,VLOOKUP(G291,'3-Productie normen'!A:J,VLOOKUP(K291,'3-Productie normen'!$B$37:$C$43,2,FALSE),FALSE)))</f>
        <v>0</v>
      </c>
      <c r="N291" s="298"/>
      <c r="P291" s="299">
        <f t="shared" si="9"/>
        <v>2550</v>
      </c>
    </row>
    <row r="292" spans="1:16" ht="14.1" customHeight="1">
      <c r="A292" s="62">
        <v>292</v>
      </c>
      <c r="B292" s="257" t="s">
        <v>211</v>
      </c>
      <c r="C292" s="257" t="s">
        <v>230</v>
      </c>
      <c r="D292" s="293" t="s">
        <v>3710</v>
      </c>
      <c r="E292" s="218" t="s">
        <v>803</v>
      </c>
      <c r="F292" s="73" t="s">
        <v>804</v>
      </c>
      <c r="G292" s="274" t="s">
        <v>40</v>
      </c>
      <c r="H292" s="60" t="s">
        <v>919</v>
      </c>
      <c r="I292" s="211">
        <v>5.6</v>
      </c>
      <c r="J292" s="296">
        <f t="shared" si="8"/>
        <v>255</v>
      </c>
      <c r="K292" s="222">
        <v>255</v>
      </c>
      <c r="L292" s="221" t="e">
        <f>IF(J292="nio",0,IF(K292&gt;0,K292*I292/M292,0))*VLOOKUP(B292,'2-Kosten per locatie'!$A$11:$C$15,3,FALSE)</f>
        <v>#DIV/0!</v>
      </c>
      <c r="M292" s="297">
        <f>IF(K292="nio",0,IF(K292&gt;0,VLOOKUP(G292,'3-Productie normen'!A:J,VLOOKUP(K292,'3-Productie normen'!$B$37:$C$43,2,FALSE),FALSE)))</f>
        <v>0</v>
      </c>
      <c r="N292" s="298"/>
      <c r="P292" s="299">
        <f t="shared" si="9"/>
        <v>1428</v>
      </c>
    </row>
    <row r="293" spans="1:16" ht="14.1" customHeight="1">
      <c r="A293" s="62">
        <v>293</v>
      </c>
      <c r="B293" s="257" t="s">
        <v>211</v>
      </c>
      <c r="C293" s="257" t="s">
        <v>230</v>
      </c>
      <c r="D293" s="293" t="s">
        <v>3710</v>
      </c>
      <c r="E293" s="218" t="s">
        <v>805</v>
      </c>
      <c r="F293" s="73" t="s">
        <v>806</v>
      </c>
      <c r="G293" s="60" t="s">
        <v>38</v>
      </c>
      <c r="H293" s="60" t="s">
        <v>919</v>
      </c>
      <c r="I293" s="211">
        <v>49</v>
      </c>
      <c r="J293" s="296">
        <f t="shared" si="8"/>
        <v>255</v>
      </c>
      <c r="K293" s="222">
        <v>255</v>
      </c>
      <c r="L293" s="221" t="e">
        <f>IF(J293="nio",0,IF(K293&gt;0,K293*I293/M293,0))*VLOOKUP(B293,'2-Kosten per locatie'!$A$11:$C$15,3,FALSE)</f>
        <v>#DIV/0!</v>
      </c>
      <c r="M293" s="297">
        <f>IF(K293="nio",0,IF(K293&gt;0,VLOOKUP(G293,'3-Productie normen'!A:J,VLOOKUP(K293,'3-Productie normen'!$B$37:$C$43,2,FALSE),FALSE)))</f>
        <v>0</v>
      </c>
      <c r="N293" s="298"/>
      <c r="P293" s="299">
        <f t="shared" si="9"/>
        <v>12495</v>
      </c>
    </row>
    <row r="294" spans="1:16" ht="14.1" customHeight="1">
      <c r="A294" s="62">
        <v>294</v>
      </c>
      <c r="B294" s="257" t="s">
        <v>211</v>
      </c>
      <c r="C294" s="257" t="s">
        <v>231</v>
      </c>
      <c r="D294" s="293" t="s">
        <v>3708</v>
      </c>
      <c r="E294" s="218" t="s">
        <v>807</v>
      </c>
      <c r="F294" s="73" t="s">
        <v>808</v>
      </c>
      <c r="G294" s="60" t="s">
        <v>38</v>
      </c>
      <c r="H294" s="60" t="s">
        <v>919</v>
      </c>
      <c r="I294" s="211">
        <v>60</v>
      </c>
      <c r="J294" s="296">
        <f t="shared" si="8"/>
        <v>255</v>
      </c>
      <c r="K294" s="222">
        <v>255</v>
      </c>
      <c r="L294" s="221" t="e">
        <f>IF(J294="nio",0,IF(K294&gt;0,K294*I294/M294,0))*VLOOKUP(B294,'2-Kosten per locatie'!$A$11:$C$15,3,FALSE)</f>
        <v>#DIV/0!</v>
      </c>
      <c r="M294" s="297">
        <f>IF(K294="nio",0,IF(K294&gt;0,VLOOKUP(G294,'3-Productie normen'!A:J,VLOOKUP(K294,'3-Productie normen'!$B$37:$C$43,2,FALSE),FALSE)))</f>
        <v>0</v>
      </c>
      <c r="N294" s="298"/>
      <c r="P294" s="299">
        <f t="shared" si="9"/>
        <v>15300</v>
      </c>
    </row>
    <row r="295" spans="1:16" ht="14.1" customHeight="1">
      <c r="A295" s="62">
        <v>295</v>
      </c>
      <c r="B295" s="257" t="s">
        <v>211</v>
      </c>
      <c r="C295" s="257" t="s">
        <v>231</v>
      </c>
      <c r="D295" s="293" t="s">
        <v>3709</v>
      </c>
      <c r="E295" s="218" t="s">
        <v>809</v>
      </c>
      <c r="F295" s="73" t="s">
        <v>810</v>
      </c>
      <c r="G295" s="60" t="s">
        <v>38</v>
      </c>
      <c r="H295" s="60" t="s">
        <v>919</v>
      </c>
      <c r="I295" s="211">
        <v>60</v>
      </c>
      <c r="J295" s="296">
        <f t="shared" si="8"/>
        <v>255</v>
      </c>
      <c r="K295" s="222">
        <v>255</v>
      </c>
      <c r="L295" s="221" t="e">
        <f>IF(J295="nio",0,IF(K295&gt;0,K295*I295/M295,0))*VLOOKUP(B295,'2-Kosten per locatie'!$A$11:$C$15,3,FALSE)</f>
        <v>#DIV/0!</v>
      </c>
      <c r="M295" s="297">
        <f>IF(K295="nio",0,IF(K295&gt;0,VLOOKUP(G295,'3-Productie normen'!A:J,VLOOKUP(K295,'3-Productie normen'!$B$37:$C$43,2,FALSE),FALSE)))</f>
        <v>0</v>
      </c>
      <c r="N295" s="298"/>
      <c r="P295" s="299">
        <f t="shared" si="9"/>
        <v>15300</v>
      </c>
    </row>
    <row r="296" spans="1:16" ht="14.1" customHeight="1">
      <c r="A296" s="62">
        <v>296</v>
      </c>
      <c r="B296" s="257" t="s">
        <v>211</v>
      </c>
      <c r="C296" s="257" t="s">
        <v>232</v>
      </c>
      <c r="D296" s="293" t="s">
        <v>3708</v>
      </c>
      <c r="E296" s="218" t="s">
        <v>811</v>
      </c>
      <c r="F296" s="73" t="s">
        <v>812</v>
      </c>
      <c r="G296" s="257" t="s">
        <v>38</v>
      </c>
      <c r="H296" s="60" t="s">
        <v>919</v>
      </c>
      <c r="I296" s="211">
        <v>60</v>
      </c>
      <c r="J296" s="296">
        <f t="shared" si="8"/>
        <v>255</v>
      </c>
      <c r="K296" s="222">
        <v>255</v>
      </c>
      <c r="L296" s="221" t="e">
        <f>IF(J296="nio",0,IF(K296&gt;0,K296*I296/M296,0))*VLOOKUP(B296,'2-Kosten per locatie'!$A$11:$C$15,3,FALSE)</f>
        <v>#DIV/0!</v>
      </c>
      <c r="M296" s="297">
        <f>IF(K296="nio",0,IF(K296&gt;0,VLOOKUP(G296,'3-Productie normen'!A:J,VLOOKUP(K296,'3-Productie normen'!$B$37:$C$43,2,FALSE),FALSE)))</f>
        <v>0</v>
      </c>
      <c r="N296" s="298"/>
      <c r="P296" s="299">
        <f t="shared" si="9"/>
        <v>15300</v>
      </c>
    </row>
    <row r="297" spans="1:16" ht="14.1" customHeight="1">
      <c r="A297" s="62">
        <v>297</v>
      </c>
      <c r="B297" s="257" t="s">
        <v>211</v>
      </c>
      <c r="C297" s="257" t="s">
        <v>233</v>
      </c>
      <c r="D297" s="293" t="s">
        <v>3708</v>
      </c>
      <c r="E297" s="218" t="s">
        <v>813</v>
      </c>
      <c r="F297" s="73" t="s">
        <v>814</v>
      </c>
      <c r="G297" s="257" t="s">
        <v>38</v>
      </c>
      <c r="H297" s="60" t="s">
        <v>919</v>
      </c>
      <c r="I297" s="211">
        <v>14.5</v>
      </c>
      <c r="J297" s="296">
        <f t="shared" si="8"/>
        <v>255</v>
      </c>
      <c r="K297" s="222">
        <v>255</v>
      </c>
      <c r="L297" s="221" t="e">
        <f>IF(J297="nio",0,IF(K297&gt;0,K297*I297/M297,0))*VLOOKUP(B297,'2-Kosten per locatie'!$A$11:$C$15,3,FALSE)</f>
        <v>#DIV/0!</v>
      </c>
      <c r="M297" s="297">
        <f>IF(K297="nio",0,IF(K297&gt;0,VLOOKUP(G297,'3-Productie normen'!A:J,VLOOKUP(K297,'3-Productie normen'!$B$37:$C$43,2,FALSE),FALSE)))</f>
        <v>0</v>
      </c>
      <c r="N297" s="298"/>
      <c r="P297" s="299">
        <f t="shared" si="9"/>
        <v>3697.5</v>
      </c>
    </row>
    <row r="298" spans="1:16" ht="14.1" customHeight="1">
      <c r="A298" s="62">
        <v>298</v>
      </c>
      <c r="B298" s="257" t="s">
        <v>211</v>
      </c>
      <c r="C298" s="257" t="s">
        <v>233</v>
      </c>
      <c r="D298" s="293" t="s">
        <v>3708</v>
      </c>
      <c r="E298" s="218" t="s">
        <v>815</v>
      </c>
      <c r="F298" s="73" t="s">
        <v>816</v>
      </c>
      <c r="G298" s="60" t="s">
        <v>48</v>
      </c>
      <c r="H298" s="60" t="s">
        <v>919</v>
      </c>
      <c r="I298" s="211">
        <v>4.2</v>
      </c>
      <c r="J298" s="296">
        <f t="shared" si="8"/>
        <v>255</v>
      </c>
      <c r="K298" s="222">
        <v>255</v>
      </c>
      <c r="L298" s="221" t="e">
        <f>IF(J298="nio",0,IF(K298&gt;0,K298*I298/M298,0))*VLOOKUP(B298,'2-Kosten per locatie'!$A$11:$C$15,3,FALSE)</f>
        <v>#DIV/0!</v>
      </c>
      <c r="M298" s="297">
        <f>IF(K298="nio",0,IF(K298&gt;0,VLOOKUP(G298,'3-Productie normen'!A:J,VLOOKUP(K298,'3-Productie normen'!$B$37:$C$43,2,FALSE),FALSE)))</f>
        <v>0</v>
      </c>
      <c r="N298" s="298"/>
      <c r="P298" s="299">
        <f t="shared" si="9"/>
        <v>1071</v>
      </c>
    </row>
    <row r="299" spans="1:16" ht="14.1" customHeight="1">
      <c r="A299" s="62">
        <v>299</v>
      </c>
      <c r="B299" s="257" t="s">
        <v>211</v>
      </c>
      <c r="C299" s="257" t="s">
        <v>233</v>
      </c>
      <c r="D299" s="293" t="s">
        <v>3708</v>
      </c>
      <c r="E299" s="218" t="s">
        <v>817</v>
      </c>
      <c r="F299" s="73" t="s">
        <v>818</v>
      </c>
      <c r="G299" s="73" t="s">
        <v>44</v>
      </c>
      <c r="H299" s="73" t="s">
        <v>71</v>
      </c>
      <c r="I299" s="211">
        <v>8.4</v>
      </c>
      <c r="J299" s="296">
        <f t="shared" si="8"/>
        <v>255</v>
      </c>
      <c r="K299" s="222">
        <v>255</v>
      </c>
      <c r="L299" s="221" t="e">
        <f>IF(J299="nio",0,IF(K299&gt;0,K299*I299/M299,0))*VLOOKUP(B299,'2-Kosten per locatie'!$A$11:$C$15,3,FALSE)</f>
        <v>#DIV/0!</v>
      </c>
      <c r="M299" s="297">
        <f>IF(K299="nio",0,IF(K299&gt;0,VLOOKUP(G299,'3-Productie normen'!A:J,VLOOKUP(K299,'3-Productie normen'!$B$37:$C$43,2,FALSE),FALSE)))</f>
        <v>0</v>
      </c>
      <c r="N299" s="298"/>
      <c r="P299" s="299">
        <f t="shared" si="9"/>
        <v>2142</v>
      </c>
    </row>
    <row r="300" spans="1:16" ht="14.1" customHeight="1">
      <c r="A300" s="62">
        <v>300</v>
      </c>
      <c r="B300" s="257" t="s">
        <v>211</v>
      </c>
      <c r="C300" s="257" t="s">
        <v>234</v>
      </c>
      <c r="D300" s="293" t="s">
        <v>3709</v>
      </c>
      <c r="E300" s="218" t="s">
        <v>819</v>
      </c>
      <c r="F300" s="73" t="s">
        <v>820</v>
      </c>
      <c r="G300" s="257" t="s">
        <v>38</v>
      </c>
      <c r="H300" s="60" t="s">
        <v>919</v>
      </c>
      <c r="I300" s="211">
        <v>60</v>
      </c>
      <c r="J300" s="296">
        <f t="shared" si="8"/>
        <v>255</v>
      </c>
      <c r="K300" s="222">
        <v>255</v>
      </c>
      <c r="L300" s="221" t="e">
        <f>IF(J300="nio",0,IF(K300&gt;0,K300*I300/M300,0))*VLOOKUP(B300,'2-Kosten per locatie'!$A$11:$C$15,3,FALSE)</f>
        <v>#DIV/0!</v>
      </c>
      <c r="M300" s="297">
        <f>IF(K300="nio",0,IF(K300&gt;0,VLOOKUP(G300,'3-Productie normen'!A:J,VLOOKUP(K300,'3-Productie normen'!$B$37:$C$43,2,FALSE),FALSE)))</f>
        <v>0</v>
      </c>
      <c r="N300" s="298"/>
      <c r="P300" s="299">
        <f t="shared" si="9"/>
        <v>15300</v>
      </c>
    </row>
    <row r="301" spans="1:16" ht="14.1" customHeight="1">
      <c r="A301" s="62">
        <v>301</v>
      </c>
      <c r="B301" s="257" t="s">
        <v>211</v>
      </c>
      <c r="C301" s="257" t="s">
        <v>233</v>
      </c>
      <c r="D301" s="293" t="s">
        <v>3709</v>
      </c>
      <c r="E301" s="218" t="s">
        <v>821</v>
      </c>
      <c r="F301" s="73" t="s">
        <v>822</v>
      </c>
      <c r="G301" s="257" t="s">
        <v>34</v>
      </c>
      <c r="H301" s="60" t="s">
        <v>919</v>
      </c>
      <c r="I301" s="211">
        <v>14.7</v>
      </c>
      <c r="J301" s="296">
        <f t="shared" si="8"/>
        <v>255</v>
      </c>
      <c r="K301" s="222">
        <v>255</v>
      </c>
      <c r="L301" s="221" t="e">
        <f>IF(J301="nio",0,IF(K301&gt;0,K301*I301/M301,0))*VLOOKUP(B301,'2-Kosten per locatie'!$A$11:$C$15,3,FALSE)</f>
        <v>#DIV/0!</v>
      </c>
      <c r="M301" s="297">
        <f>IF(K301="nio",0,IF(K301&gt;0,VLOOKUP(G301,'3-Productie normen'!A:J,VLOOKUP(K301,'3-Productie normen'!$B$37:$C$43,2,FALSE),FALSE)))</f>
        <v>0</v>
      </c>
      <c r="N301" s="298"/>
      <c r="P301" s="299">
        <f t="shared" si="9"/>
        <v>3748.5</v>
      </c>
    </row>
    <row r="302" spans="1:16" ht="14.1" customHeight="1">
      <c r="A302" s="62">
        <v>302</v>
      </c>
      <c r="B302" s="257" t="s">
        <v>211</v>
      </c>
      <c r="C302" s="257" t="s">
        <v>233</v>
      </c>
      <c r="D302" s="293" t="s">
        <v>3709</v>
      </c>
      <c r="E302" s="218" t="s">
        <v>823</v>
      </c>
      <c r="F302" s="73" t="s">
        <v>824</v>
      </c>
      <c r="G302" s="60" t="s">
        <v>48</v>
      </c>
      <c r="H302" s="60" t="s">
        <v>919</v>
      </c>
      <c r="I302" s="211">
        <v>12</v>
      </c>
      <c r="J302" s="296">
        <f t="shared" si="8"/>
        <v>255</v>
      </c>
      <c r="K302" s="222">
        <v>255</v>
      </c>
      <c r="L302" s="221" t="e">
        <f>IF(J302="nio",0,IF(K302&gt;0,K302*I302/M302,0))*VLOOKUP(B302,'2-Kosten per locatie'!$A$11:$C$15,3,FALSE)</f>
        <v>#DIV/0!</v>
      </c>
      <c r="M302" s="297">
        <f>IF(K302="nio",0,IF(K302&gt;0,VLOOKUP(G302,'3-Productie normen'!A:J,VLOOKUP(K302,'3-Productie normen'!$B$37:$C$43,2,FALSE),FALSE)))</f>
        <v>0</v>
      </c>
      <c r="N302" s="298"/>
      <c r="P302" s="299">
        <f t="shared" si="9"/>
        <v>3060</v>
      </c>
    </row>
    <row r="303" spans="1:16" ht="14.1" customHeight="1">
      <c r="A303" s="62">
        <v>303</v>
      </c>
      <c r="B303" s="257" t="s">
        <v>211</v>
      </c>
      <c r="C303" s="257" t="s">
        <v>233</v>
      </c>
      <c r="D303" s="293" t="s">
        <v>3709</v>
      </c>
      <c r="E303" s="218" t="s">
        <v>825</v>
      </c>
      <c r="F303" s="73" t="s">
        <v>826</v>
      </c>
      <c r="G303" s="257" t="s">
        <v>38</v>
      </c>
      <c r="H303" s="60" t="s">
        <v>919</v>
      </c>
      <c r="I303" s="211">
        <v>14.5</v>
      </c>
      <c r="J303" s="296">
        <f t="shared" si="8"/>
        <v>255</v>
      </c>
      <c r="K303" s="222">
        <v>255</v>
      </c>
      <c r="L303" s="221" t="e">
        <f>IF(J303="nio",0,IF(K303&gt;0,K303*I303/M303,0))*VLOOKUP(B303,'2-Kosten per locatie'!$A$11:$C$15,3,FALSE)</f>
        <v>#DIV/0!</v>
      </c>
      <c r="M303" s="297">
        <f>IF(K303="nio",0,IF(K303&gt;0,VLOOKUP(G303,'3-Productie normen'!A:J,VLOOKUP(K303,'3-Productie normen'!$B$37:$C$43,2,FALSE),FALSE)))</f>
        <v>0</v>
      </c>
      <c r="N303" s="298"/>
      <c r="P303" s="299">
        <f t="shared" si="9"/>
        <v>3697.5</v>
      </c>
    </row>
    <row r="304" spans="1:16" ht="14.1" customHeight="1">
      <c r="A304" s="62">
        <v>304</v>
      </c>
      <c r="B304" s="257" t="s">
        <v>211</v>
      </c>
      <c r="C304" s="257" t="s">
        <v>233</v>
      </c>
      <c r="D304" s="293" t="s">
        <v>3709</v>
      </c>
      <c r="E304" s="218" t="s">
        <v>827</v>
      </c>
      <c r="F304" s="73" t="s">
        <v>828</v>
      </c>
      <c r="G304" s="257" t="s">
        <v>34</v>
      </c>
      <c r="H304" s="60" t="s">
        <v>919</v>
      </c>
      <c r="I304" s="211">
        <v>11.4</v>
      </c>
      <c r="J304" s="296">
        <f t="shared" si="8"/>
        <v>255</v>
      </c>
      <c r="K304" s="222">
        <v>255</v>
      </c>
      <c r="L304" s="221" t="e">
        <f>IF(J304="nio",0,IF(K304&gt;0,K304*I304/M304,0))*VLOOKUP(B304,'2-Kosten per locatie'!$A$11:$C$15,3,FALSE)</f>
        <v>#DIV/0!</v>
      </c>
      <c r="M304" s="297">
        <f>IF(K304="nio",0,IF(K304&gt;0,VLOOKUP(G304,'3-Productie normen'!A:J,VLOOKUP(K304,'3-Productie normen'!$B$37:$C$43,2,FALSE),FALSE)))</f>
        <v>0</v>
      </c>
      <c r="N304" s="298"/>
      <c r="P304" s="299">
        <f t="shared" si="9"/>
        <v>2907</v>
      </c>
    </row>
    <row r="305" spans="1:16" ht="14.1" customHeight="1">
      <c r="A305" s="62">
        <v>305</v>
      </c>
      <c r="B305" s="257" t="s">
        <v>211</v>
      </c>
      <c r="C305" s="257" t="s">
        <v>233</v>
      </c>
      <c r="D305" s="293" t="s">
        <v>3709</v>
      </c>
      <c r="E305" s="218" t="s">
        <v>829</v>
      </c>
      <c r="F305" s="73" t="s">
        <v>830</v>
      </c>
      <c r="G305" s="257" t="s">
        <v>34</v>
      </c>
      <c r="H305" s="75" t="s">
        <v>919</v>
      </c>
      <c r="I305" s="420">
        <v>14.6</v>
      </c>
      <c r="J305" s="296">
        <f t="shared" si="8"/>
        <v>255</v>
      </c>
      <c r="K305" s="222">
        <v>255</v>
      </c>
      <c r="L305" s="221" t="e">
        <f>IF(J305="nio",0,IF(K305&gt;0,K305*I305/M305,0))*VLOOKUP(B305,'2-Kosten per locatie'!$A$11:$C$15,3,FALSE)</f>
        <v>#DIV/0!</v>
      </c>
      <c r="M305" s="297">
        <f>IF(K305="nio",0,IF(K305&gt;0,VLOOKUP(G305,'3-Productie normen'!A:J,VLOOKUP(K305,'3-Productie normen'!$B$37:$C$43,2,FALSE),FALSE)))</f>
        <v>0</v>
      </c>
      <c r="N305" s="298"/>
      <c r="P305" s="299">
        <f t="shared" si="9"/>
        <v>3723</v>
      </c>
    </row>
    <row r="306" spans="1:16" ht="14.1" customHeight="1">
      <c r="A306" s="62">
        <v>306</v>
      </c>
      <c r="B306" s="257" t="s">
        <v>211</v>
      </c>
      <c r="C306" s="257" t="s">
        <v>235</v>
      </c>
      <c r="D306" s="293" t="s">
        <v>3708</v>
      </c>
      <c r="E306" s="218" t="s">
        <v>831</v>
      </c>
      <c r="F306" s="73" t="s">
        <v>832</v>
      </c>
      <c r="G306" s="257" t="s">
        <v>38</v>
      </c>
      <c r="H306" s="60" t="s">
        <v>919</v>
      </c>
      <c r="I306" s="211">
        <v>25</v>
      </c>
      <c r="J306" s="296">
        <f t="shared" si="8"/>
        <v>255</v>
      </c>
      <c r="K306" s="222">
        <v>255</v>
      </c>
      <c r="L306" s="221" t="e">
        <f>IF(J306="nio",0,IF(K306&gt;0,K306*I306/M306,0))*VLOOKUP(B306,'2-Kosten per locatie'!$A$11:$C$15,3,FALSE)</f>
        <v>#DIV/0!</v>
      </c>
      <c r="M306" s="297">
        <f>IF(K306="nio",0,IF(K306&gt;0,VLOOKUP(G306,'3-Productie normen'!A:J,VLOOKUP(K306,'3-Productie normen'!$B$37:$C$43,2,FALSE),FALSE)))</f>
        <v>0</v>
      </c>
      <c r="N306" s="298"/>
      <c r="P306" s="299">
        <f t="shared" si="9"/>
        <v>6375</v>
      </c>
    </row>
    <row r="307" spans="1:16" ht="14.1" customHeight="1">
      <c r="A307" s="62">
        <v>307</v>
      </c>
      <c r="B307" s="257" t="s">
        <v>211</v>
      </c>
      <c r="C307" s="257" t="s">
        <v>236</v>
      </c>
      <c r="D307" s="293" t="s">
        <v>3708</v>
      </c>
      <c r="E307" s="218" t="s">
        <v>833</v>
      </c>
      <c r="F307" s="73" t="s">
        <v>834</v>
      </c>
      <c r="G307" s="60" t="s">
        <v>46</v>
      </c>
      <c r="H307" s="60" t="s">
        <v>919</v>
      </c>
      <c r="I307" s="211">
        <v>13.78</v>
      </c>
      <c r="J307" s="296">
        <f t="shared" si="8"/>
        <v>255</v>
      </c>
      <c r="K307" s="222">
        <v>255</v>
      </c>
      <c r="L307" s="221" t="e">
        <f>IF(J307="nio",0,IF(K307&gt;0,K307*I307/M307,0))*VLOOKUP(B307,'2-Kosten per locatie'!$A$11:$C$15,3,FALSE)</f>
        <v>#DIV/0!</v>
      </c>
      <c r="M307" s="297">
        <f>IF(K307="nio",0,IF(K307&gt;0,VLOOKUP(G307,'3-Productie normen'!A:J,VLOOKUP(K307,'3-Productie normen'!$B$37:$C$43,2,FALSE),FALSE)))</f>
        <v>0</v>
      </c>
      <c r="N307" s="298"/>
      <c r="P307" s="299">
        <f t="shared" si="9"/>
        <v>3513.8999999999996</v>
      </c>
    </row>
    <row r="308" spans="1:16" ht="14.1" customHeight="1">
      <c r="A308" s="62">
        <v>308</v>
      </c>
      <c r="B308" s="257" t="s">
        <v>211</v>
      </c>
      <c r="C308" s="257" t="s">
        <v>236</v>
      </c>
      <c r="D308" s="293" t="s">
        <v>3708</v>
      </c>
      <c r="E308" s="218" t="s">
        <v>835</v>
      </c>
      <c r="F308" s="73" t="s">
        <v>836</v>
      </c>
      <c r="G308" s="257" t="s">
        <v>34</v>
      </c>
      <c r="H308" s="73" t="s">
        <v>209</v>
      </c>
      <c r="I308" s="211">
        <v>12.2</v>
      </c>
      <c r="J308" s="296">
        <f t="shared" si="8"/>
        <v>255</v>
      </c>
      <c r="K308" s="222">
        <v>255</v>
      </c>
      <c r="L308" s="221" t="e">
        <f>IF(J308="nio",0,IF(K308&gt;0,K308*I308/M308,0))*VLOOKUP(B308,'2-Kosten per locatie'!$A$11:$C$15,3,FALSE)</f>
        <v>#DIV/0!</v>
      </c>
      <c r="M308" s="297">
        <f>IF(K308="nio",0,IF(K308&gt;0,VLOOKUP(G308,'3-Productie normen'!A:J,VLOOKUP(K308,'3-Productie normen'!$B$37:$C$43,2,FALSE),FALSE)))</f>
        <v>0</v>
      </c>
      <c r="N308" s="298"/>
      <c r="P308" s="299">
        <f t="shared" si="9"/>
        <v>3111</v>
      </c>
    </row>
    <row r="309" spans="1:16" ht="14.1" customHeight="1">
      <c r="A309" s="62">
        <v>309</v>
      </c>
      <c r="B309" s="257" t="s">
        <v>211</v>
      </c>
      <c r="C309" s="257" t="s">
        <v>236</v>
      </c>
      <c r="D309" s="293" t="s">
        <v>3708</v>
      </c>
      <c r="E309" s="218" t="s">
        <v>837</v>
      </c>
      <c r="F309" s="73" t="s">
        <v>838</v>
      </c>
      <c r="G309" s="257" t="s">
        <v>36</v>
      </c>
      <c r="H309" s="73" t="s">
        <v>71</v>
      </c>
      <c r="I309" s="211">
        <v>5.6</v>
      </c>
      <c r="J309" s="296">
        <f t="shared" si="8"/>
        <v>255</v>
      </c>
      <c r="K309" s="222">
        <v>255</v>
      </c>
      <c r="L309" s="221" t="e">
        <f>IF(J309="nio",0,IF(K309&gt;0,K309*I309/M309,0))*VLOOKUP(B309,'2-Kosten per locatie'!$A$11:$C$15,3,FALSE)</f>
        <v>#DIV/0!</v>
      </c>
      <c r="M309" s="297">
        <f>IF(K309="nio",0,IF(K309&gt;0,VLOOKUP(G309,'3-Productie normen'!A:J,VLOOKUP(K309,'3-Productie normen'!$B$37:$C$43,2,FALSE),FALSE)))</f>
        <v>0</v>
      </c>
      <c r="N309" s="298"/>
      <c r="P309" s="299">
        <f t="shared" si="9"/>
        <v>1428</v>
      </c>
    </row>
    <row r="310" spans="1:16" ht="14.1" customHeight="1">
      <c r="A310" s="62">
        <v>310</v>
      </c>
      <c r="B310" s="257" t="s">
        <v>211</v>
      </c>
      <c r="C310" s="257" t="s">
        <v>235</v>
      </c>
      <c r="D310" s="293" t="s">
        <v>3708</v>
      </c>
      <c r="E310" s="218" t="s">
        <v>839</v>
      </c>
      <c r="F310" s="73" t="s">
        <v>840</v>
      </c>
      <c r="G310" s="73" t="s">
        <v>38</v>
      </c>
      <c r="H310" s="60" t="s">
        <v>919</v>
      </c>
      <c r="I310" s="211">
        <v>27.1</v>
      </c>
      <c r="J310" s="296">
        <f t="shared" si="8"/>
        <v>255</v>
      </c>
      <c r="K310" s="222">
        <v>255</v>
      </c>
      <c r="L310" s="221" t="e">
        <f>IF(J310="nio",0,IF(K310&gt;0,K310*I310/M310,0))*VLOOKUP(B310,'2-Kosten per locatie'!$A$11:$C$15,3,FALSE)</f>
        <v>#DIV/0!</v>
      </c>
      <c r="M310" s="297">
        <f>IF(K310="nio",0,IF(K310&gt;0,VLOOKUP(G310,'3-Productie normen'!A:J,VLOOKUP(K310,'3-Productie normen'!$B$37:$C$43,2,FALSE),FALSE)))</f>
        <v>0</v>
      </c>
      <c r="N310" s="298"/>
      <c r="P310" s="299">
        <f t="shared" si="9"/>
        <v>6910.5</v>
      </c>
    </row>
    <row r="311" spans="1:16" ht="14.1" customHeight="1">
      <c r="A311" s="62">
        <v>311</v>
      </c>
      <c r="B311" s="257" t="s">
        <v>211</v>
      </c>
      <c r="C311" s="257" t="s">
        <v>235</v>
      </c>
      <c r="D311" s="293" t="s">
        <v>3708</v>
      </c>
      <c r="E311" s="218" t="s">
        <v>841</v>
      </c>
      <c r="F311" s="73" t="s">
        <v>842</v>
      </c>
      <c r="G311" s="257" t="s">
        <v>38</v>
      </c>
      <c r="H311" s="60" t="s">
        <v>919</v>
      </c>
      <c r="I311" s="211">
        <v>12.8</v>
      </c>
      <c r="J311" s="296">
        <f t="shared" si="8"/>
        <v>255</v>
      </c>
      <c r="K311" s="222">
        <v>255</v>
      </c>
      <c r="L311" s="221" t="e">
        <f>IF(J311="nio",0,IF(K311&gt;0,K311*I311/M311,0))*VLOOKUP(B311,'2-Kosten per locatie'!$A$11:$C$15,3,FALSE)</f>
        <v>#DIV/0!</v>
      </c>
      <c r="M311" s="297">
        <f>IF(K311="nio",0,IF(K311&gt;0,VLOOKUP(G311,'3-Productie normen'!A:J,VLOOKUP(K311,'3-Productie normen'!$B$37:$C$43,2,FALSE),FALSE)))</f>
        <v>0</v>
      </c>
      <c r="N311" s="298"/>
      <c r="P311" s="299">
        <f t="shared" si="9"/>
        <v>3264</v>
      </c>
    </row>
    <row r="312" spans="1:16" ht="14.1" customHeight="1">
      <c r="A312" s="62">
        <v>312</v>
      </c>
      <c r="B312" s="257" t="s">
        <v>211</v>
      </c>
      <c r="C312" s="257" t="s">
        <v>235</v>
      </c>
      <c r="D312" s="293" t="s">
        <v>3708</v>
      </c>
      <c r="E312" s="218" t="s">
        <v>843</v>
      </c>
      <c r="F312" s="73" t="s">
        <v>844</v>
      </c>
      <c r="G312" s="60" t="s">
        <v>48</v>
      </c>
      <c r="H312" s="60" t="s">
        <v>919</v>
      </c>
      <c r="I312" s="211">
        <v>17</v>
      </c>
      <c r="J312" s="296">
        <f t="shared" si="8"/>
        <v>255</v>
      </c>
      <c r="K312" s="222">
        <v>255</v>
      </c>
      <c r="L312" s="221" t="e">
        <f>IF(J312="nio",0,IF(K312&gt;0,K312*I312/M312,0))*VLOOKUP(B312,'2-Kosten per locatie'!$A$11:$C$15,3,FALSE)</f>
        <v>#DIV/0!</v>
      </c>
      <c r="M312" s="297">
        <f>IF(K312="nio",0,IF(K312&gt;0,VLOOKUP(G312,'3-Productie normen'!A:J,VLOOKUP(K312,'3-Productie normen'!$B$37:$C$43,2,FALSE),FALSE)))</f>
        <v>0</v>
      </c>
      <c r="N312" s="298"/>
      <c r="P312" s="299">
        <f t="shared" si="9"/>
        <v>4335</v>
      </c>
    </row>
    <row r="313" spans="1:16" ht="14.1" customHeight="1">
      <c r="A313" s="62">
        <v>313</v>
      </c>
      <c r="B313" s="257" t="s">
        <v>211</v>
      </c>
      <c r="C313" s="257" t="s">
        <v>235</v>
      </c>
      <c r="D313" s="293" t="s">
        <v>3709</v>
      </c>
      <c r="E313" s="218" t="s">
        <v>845</v>
      </c>
      <c r="F313" s="73" t="s">
        <v>846</v>
      </c>
      <c r="G313" s="257" t="s">
        <v>38</v>
      </c>
      <c r="H313" s="60" t="s">
        <v>919</v>
      </c>
      <c r="I313" s="211">
        <v>25</v>
      </c>
      <c r="J313" s="296">
        <f t="shared" si="8"/>
        <v>255</v>
      </c>
      <c r="K313" s="222">
        <v>255</v>
      </c>
      <c r="L313" s="221" t="e">
        <f>IF(J313="nio",0,IF(K313&gt;0,K313*I313/M313,0))*VLOOKUP(B313,'2-Kosten per locatie'!$A$11:$C$15,3,FALSE)</f>
        <v>#DIV/0!</v>
      </c>
      <c r="M313" s="297">
        <f>IF(K313="nio",0,IF(K313&gt;0,VLOOKUP(G313,'3-Productie normen'!A:J,VLOOKUP(K313,'3-Productie normen'!$B$37:$C$43,2,FALSE),FALSE)))</f>
        <v>0</v>
      </c>
      <c r="N313" s="298"/>
      <c r="P313" s="299">
        <f t="shared" si="9"/>
        <v>6375</v>
      </c>
    </row>
    <row r="314" spans="1:16" ht="14.1" customHeight="1">
      <c r="A314" s="62">
        <v>314</v>
      </c>
      <c r="B314" s="257" t="s">
        <v>211</v>
      </c>
      <c r="C314" s="257" t="s">
        <v>236</v>
      </c>
      <c r="D314" s="293" t="s">
        <v>3709</v>
      </c>
      <c r="E314" s="218" t="s">
        <v>847</v>
      </c>
      <c r="F314" s="73" t="s">
        <v>848</v>
      </c>
      <c r="G314" s="60" t="s">
        <v>46</v>
      </c>
      <c r="H314" s="60" t="s">
        <v>919</v>
      </c>
      <c r="I314" s="211">
        <v>16.5</v>
      </c>
      <c r="J314" s="296">
        <f t="shared" si="8"/>
        <v>255</v>
      </c>
      <c r="K314" s="222">
        <v>255</v>
      </c>
      <c r="L314" s="221" t="e">
        <f>IF(J314="nio",0,IF(K314&gt;0,K314*I314/M314,0))*VLOOKUP(B314,'2-Kosten per locatie'!$A$11:$C$15,3,FALSE)</f>
        <v>#DIV/0!</v>
      </c>
      <c r="M314" s="297">
        <f>IF(K314="nio",0,IF(K314&gt;0,VLOOKUP(G314,'3-Productie normen'!A:J,VLOOKUP(K314,'3-Productie normen'!$B$37:$C$43,2,FALSE),FALSE)))</f>
        <v>0</v>
      </c>
      <c r="N314" s="298"/>
      <c r="P314" s="299">
        <f t="shared" si="9"/>
        <v>4207.5</v>
      </c>
    </row>
    <row r="315" spans="1:16" ht="14.1" customHeight="1">
      <c r="A315" s="62">
        <v>315</v>
      </c>
      <c r="B315" s="257" t="s">
        <v>211</v>
      </c>
      <c r="C315" s="257" t="s">
        <v>236</v>
      </c>
      <c r="D315" s="293" t="s">
        <v>3709</v>
      </c>
      <c r="E315" s="218" t="s">
        <v>849</v>
      </c>
      <c r="F315" s="73" t="s">
        <v>850</v>
      </c>
      <c r="G315" s="257" t="s">
        <v>34</v>
      </c>
      <c r="H315" s="73" t="s">
        <v>209</v>
      </c>
      <c r="I315" s="211">
        <v>12.2</v>
      </c>
      <c r="J315" s="296">
        <f t="shared" si="8"/>
        <v>255</v>
      </c>
      <c r="K315" s="222">
        <v>255</v>
      </c>
      <c r="L315" s="221" t="e">
        <f>IF(J315="nio",0,IF(K315&gt;0,K315*I315/M315,0))*VLOOKUP(B315,'2-Kosten per locatie'!$A$11:$C$15,3,FALSE)</f>
        <v>#DIV/0!</v>
      </c>
      <c r="M315" s="297">
        <f>IF(K315="nio",0,IF(K315&gt;0,VLOOKUP(G315,'3-Productie normen'!A:J,VLOOKUP(K315,'3-Productie normen'!$B$37:$C$43,2,FALSE),FALSE)))</f>
        <v>0</v>
      </c>
      <c r="N315" s="298"/>
      <c r="P315" s="299">
        <f t="shared" si="9"/>
        <v>3111</v>
      </c>
    </row>
    <row r="316" spans="1:16" ht="14.1" customHeight="1">
      <c r="A316" s="62">
        <v>316</v>
      </c>
      <c r="B316" s="257" t="s">
        <v>211</v>
      </c>
      <c r="C316" s="257" t="s">
        <v>236</v>
      </c>
      <c r="D316" s="293" t="s">
        <v>3709</v>
      </c>
      <c r="E316" s="218" t="s">
        <v>851</v>
      </c>
      <c r="F316" s="73" t="s">
        <v>852</v>
      </c>
      <c r="G316" s="257" t="s">
        <v>36</v>
      </c>
      <c r="H316" s="73" t="s">
        <v>71</v>
      </c>
      <c r="I316" s="211">
        <v>5.6</v>
      </c>
      <c r="J316" s="296">
        <f t="shared" si="8"/>
        <v>255</v>
      </c>
      <c r="K316" s="222">
        <v>255</v>
      </c>
      <c r="L316" s="221" t="e">
        <f>IF(J316="nio",0,IF(K316&gt;0,K316*I316/M316,0))*VLOOKUP(B316,'2-Kosten per locatie'!$A$11:$C$15,3,FALSE)</f>
        <v>#DIV/0!</v>
      </c>
      <c r="M316" s="297">
        <f>IF(K316="nio",0,IF(K316&gt;0,VLOOKUP(G316,'3-Productie normen'!A:J,VLOOKUP(K316,'3-Productie normen'!$B$37:$C$43,2,FALSE),FALSE)))</f>
        <v>0</v>
      </c>
      <c r="N316" s="298"/>
      <c r="P316" s="299">
        <f t="shared" si="9"/>
        <v>1428</v>
      </c>
    </row>
    <row r="317" spans="1:16" ht="14.1" customHeight="1">
      <c r="A317" s="62">
        <v>317</v>
      </c>
      <c r="B317" s="257" t="s">
        <v>211</v>
      </c>
      <c r="C317" s="257" t="s">
        <v>235</v>
      </c>
      <c r="D317" s="293" t="s">
        <v>3709</v>
      </c>
      <c r="E317" s="218" t="s">
        <v>853</v>
      </c>
      <c r="F317" s="73" t="s">
        <v>854</v>
      </c>
      <c r="G317" s="73" t="s">
        <v>38</v>
      </c>
      <c r="H317" s="60" t="s">
        <v>919</v>
      </c>
      <c r="I317" s="211">
        <v>19.100000000000001</v>
      </c>
      <c r="J317" s="296">
        <f t="shared" si="8"/>
        <v>255</v>
      </c>
      <c r="K317" s="222">
        <v>255</v>
      </c>
      <c r="L317" s="221" t="e">
        <f>IF(J317="nio",0,IF(K317&gt;0,K317*I317/M317,0))*VLOOKUP(B317,'2-Kosten per locatie'!$A$11:$C$15,3,FALSE)</f>
        <v>#DIV/0!</v>
      </c>
      <c r="M317" s="297">
        <f>IF(K317="nio",0,IF(K317&gt;0,VLOOKUP(G317,'3-Productie normen'!A:J,VLOOKUP(K317,'3-Productie normen'!$B$37:$C$43,2,FALSE),FALSE)))</f>
        <v>0</v>
      </c>
      <c r="N317" s="298"/>
      <c r="P317" s="299">
        <f t="shared" si="9"/>
        <v>4870.5</v>
      </c>
    </row>
    <row r="318" spans="1:16" ht="14.1" customHeight="1">
      <c r="A318" s="62">
        <v>318</v>
      </c>
      <c r="B318" s="257" t="s">
        <v>211</v>
      </c>
      <c r="C318" s="257" t="s">
        <v>235</v>
      </c>
      <c r="D318" s="293" t="s">
        <v>3709</v>
      </c>
      <c r="E318" s="218" t="s">
        <v>855</v>
      </c>
      <c r="F318" s="73" t="s">
        <v>856</v>
      </c>
      <c r="G318" s="257" t="s">
        <v>38</v>
      </c>
      <c r="H318" s="60" t="s">
        <v>919</v>
      </c>
      <c r="I318" s="211">
        <v>11.6</v>
      </c>
      <c r="J318" s="296">
        <f t="shared" si="8"/>
        <v>255</v>
      </c>
      <c r="K318" s="222">
        <v>255</v>
      </c>
      <c r="L318" s="221" t="e">
        <f>IF(J318="nio",0,IF(K318&gt;0,K318*I318/M318,0))*VLOOKUP(B318,'2-Kosten per locatie'!$A$11:$C$15,3,FALSE)</f>
        <v>#DIV/0!</v>
      </c>
      <c r="M318" s="297">
        <f>IF(K318="nio",0,IF(K318&gt;0,VLOOKUP(G318,'3-Productie normen'!A:J,VLOOKUP(K318,'3-Productie normen'!$B$37:$C$43,2,FALSE),FALSE)))</f>
        <v>0</v>
      </c>
      <c r="N318" s="298"/>
      <c r="P318" s="299">
        <f t="shared" si="9"/>
        <v>2958</v>
      </c>
    </row>
    <row r="319" spans="1:16" ht="14.1" customHeight="1">
      <c r="A319" s="62">
        <v>319</v>
      </c>
      <c r="B319" s="257" t="s">
        <v>211</v>
      </c>
      <c r="C319" s="257" t="s">
        <v>235</v>
      </c>
      <c r="D319" s="293" t="s">
        <v>3709</v>
      </c>
      <c r="E319" s="218" t="s">
        <v>857</v>
      </c>
      <c r="F319" s="73" t="s">
        <v>858</v>
      </c>
      <c r="G319" s="257" t="s">
        <v>38</v>
      </c>
      <c r="H319" s="60" t="s">
        <v>919</v>
      </c>
      <c r="I319" s="211">
        <v>15.5</v>
      </c>
      <c r="J319" s="296">
        <f t="shared" si="8"/>
        <v>255</v>
      </c>
      <c r="K319" s="222">
        <v>255</v>
      </c>
      <c r="L319" s="221" t="e">
        <f>IF(J319="nio",0,IF(K319&gt;0,K319*I319/M319,0))*VLOOKUP(B319,'2-Kosten per locatie'!$A$11:$C$15,3,FALSE)</f>
        <v>#DIV/0!</v>
      </c>
      <c r="M319" s="297">
        <f>IF(K319="nio",0,IF(K319&gt;0,VLOOKUP(G319,'3-Productie normen'!A:J,VLOOKUP(K319,'3-Productie normen'!$B$37:$C$43,2,FALSE),FALSE)))</f>
        <v>0</v>
      </c>
      <c r="N319" s="298"/>
      <c r="P319" s="299">
        <f t="shared" si="9"/>
        <v>3952.5</v>
      </c>
    </row>
    <row r="320" spans="1:16" ht="14.1" customHeight="1">
      <c r="A320" s="62">
        <v>320</v>
      </c>
      <c r="B320" s="257" t="s">
        <v>211</v>
      </c>
      <c r="C320" s="257" t="s">
        <v>235</v>
      </c>
      <c r="D320" s="293" t="s">
        <v>3709</v>
      </c>
      <c r="E320" s="218" t="s">
        <v>859</v>
      </c>
      <c r="F320" s="73" t="s">
        <v>860</v>
      </c>
      <c r="G320" s="257" t="s">
        <v>36</v>
      </c>
      <c r="H320" s="60" t="s">
        <v>71</v>
      </c>
      <c r="I320" s="211">
        <v>5.4</v>
      </c>
      <c r="J320" s="296">
        <f t="shared" si="8"/>
        <v>255</v>
      </c>
      <c r="K320" s="222">
        <v>255</v>
      </c>
      <c r="L320" s="221" t="e">
        <f>IF(J320="nio",0,IF(K320&gt;0,K320*I320/M320,0))*VLOOKUP(B320,'2-Kosten per locatie'!$A$11:$C$15,3,FALSE)</f>
        <v>#DIV/0!</v>
      </c>
      <c r="M320" s="297">
        <f>IF(K320="nio",0,IF(K320&gt;0,VLOOKUP(G320,'3-Productie normen'!A:J,VLOOKUP(K320,'3-Productie normen'!$B$37:$C$43,2,FALSE),FALSE)))</f>
        <v>0</v>
      </c>
      <c r="N320" s="298"/>
      <c r="P320" s="299">
        <f t="shared" si="9"/>
        <v>1377</v>
      </c>
    </row>
    <row r="321" spans="1:16" ht="14.1" customHeight="1">
      <c r="A321" s="62">
        <v>321</v>
      </c>
      <c r="B321" s="257" t="s">
        <v>211</v>
      </c>
      <c r="C321" s="257" t="s">
        <v>235</v>
      </c>
      <c r="D321" s="293" t="s">
        <v>3709</v>
      </c>
      <c r="E321" s="218" t="s">
        <v>861</v>
      </c>
      <c r="F321" s="73" t="s">
        <v>862</v>
      </c>
      <c r="G321" s="60" t="s">
        <v>3715</v>
      </c>
      <c r="H321" s="73" t="s">
        <v>3721</v>
      </c>
      <c r="I321" s="211">
        <v>10</v>
      </c>
      <c r="J321" s="296">
        <f t="shared" si="8"/>
        <v>255</v>
      </c>
      <c r="K321" s="222">
        <v>255</v>
      </c>
      <c r="L321" s="221" t="e">
        <f>IF(J321="nio",0,IF(K321&gt;0,K321*I321/M321,0))*VLOOKUP(B321,'2-Kosten per locatie'!$A$11:$C$15,3,FALSE)</f>
        <v>#DIV/0!</v>
      </c>
      <c r="M321" s="297">
        <f>IF(K321="nio",0,IF(K321&gt;0,VLOOKUP(G321,'3-Productie normen'!A:J,VLOOKUP(K321,'3-Productie normen'!$B$37:$C$43,2,FALSE),FALSE)))</f>
        <v>0</v>
      </c>
      <c r="N321" s="298"/>
      <c r="P321" s="299">
        <f t="shared" si="9"/>
        <v>2550</v>
      </c>
    </row>
    <row r="322" spans="1:16" ht="14.1" customHeight="1">
      <c r="A322" s="62">
        <v>322</v>
      </c>
      <c r="B322" s="257" t="s">
        <v>211</v>
      </c>
      <c r="C322" s="257" t="s">
        <v>235</v>
      </c>
      <c r="D322" s="293" t="s">
        <v>3709</v>
      </c>
      <c r="E322" s="218" t="s">
        <v>863</v>
      </c>
      <c r="F322" s="73" t="s">
        <v>864</v>
      </c>
      <c r="G322" s="60" t="s">
        <v>3715</v>
      </c>
      <c r="H322" s="73" t="s">
        <v>3721</v>
      </c>
      <c r="I322" s="211">
        <v>10</v>
      </c>
      <c r="J322" s="296">
        <f t="shared" si="8"/>
        <v>255</v>
      </c>
      <c r="K322" s="222">
        <v>255</v>
      </c>
      <c r="L322" s="221" t="e">
        <f>IF(J322="nio",0,IF(K322&gt;0,K322*I322/M322,0))*VLOOKUP(B322,'2-Kosten per locatie'!$A$11:$C$15,3,FALSE)</f>
        <v>#DIV/0!</v>
      </c>
      <c r="M322" s="297">
        <f>IF(K322="nio",0,IF(K322&gt;0,VLOOKUP(G322,'3-Productie normen'!A:J,VLOOKUP(K322,'3-Productie normen'!$B$37:$C$43,2,FALSE),FALSE)))</f>
        <v>0</v>
      </c>
      <c r="N322" s="298"/>
      <c r="P322" s="299">
        <f t="shared" si="9"/>
        <v>2550</v>
      </c>
    </row>
    <row r="323" spans="1:16" ht="14.1" customHeight="1">
      <c r="A323" s="62">
        <v>323</v>
      </c>
      <c r="B323" s="257" t="s">
        <v>211</v>
      </c>
      <c r="C323" s="257" t="s">
        <v>235</v>
      </c>
      <c r="D323" s="293" t="s">
        <v>3709</v>
      </c>
      <c r="E323" s="218" t="s">
        <v>865</v>
      </c>
      <c r="F323" s="73" t="s">
        <v>866</v>
      </c>
      <c r="G323" s="60" t="s">
        <v>3715</v>
      </c>
      <c r="H323" s="73" t="s">
        <v>3721</v>
      </c>
      <c r="I323" s="211">
        <v>10</v>
      </c>
      <c r="J323" s="296">
        <f t="shared" si="8"/>
        <v>255</v>
      </c>
      <c r="K323" s="222">
        <v>255</v>
      </c>
      <c r="L323" s="221" t="e">
        <f>IF(J323="nio",0,IF(K323&gt;0,K323*I323/M323,0))*VLOOKUP(B323,'2-Kosten per locatie'!$A$11:$C$15,3,FALSE)</f>
        <v>#DIV/0!</v>
      </c>
      <c r="M323" s="297">
        <f>IF(K323="nio",0,IF(K323&gt;0,VLOOKUP(G323,'3-Productie normen'!A:J,VLOOKUP(K323,'3-Productie normen'!$B$37:$C$43,2,FALSE),FALSE)))</f>
        <v>0</v>
      </c>
      <c r="N323" s="298"/>
      <c r="P323" s="299">
        <f t="shared" si="9"/>
        <v>2550</v>
      </c>
    </row>
    <row r="324" spans="1:16" ht="14.1" customHeight="1">
      <c r="A324" s="62">
        <v>324</v>
      </c>
      <c r="B324" s="257" t="s">
        <v>211</v>
      </c>
      <c r="C324" s="257" t="s">
        <v>236</v>
      </c>
      <c r="D324" s="293" t="s">
        <v>3709</v>
      </c>
      <c r="E324" s="218" t="s">
        <v>867</v>
      </c>
      <c r="F324" s="73" t="s">
        <v>868</v>
      </c>
      <c r="G324" s="60" t="s">
        <v>46</v>
      </c>
      <c r="H324" s="60" t="s">
        <v>919</v>
      </c>
      <c r="I324" s="211">
        <v>5.7</v>
      </c>
      <c r="J324" s="296">
        <f t="shared" si="8"/>
        <v>255</v>
      </c>
      <c r="K324" s="222">
        <v>255</v>
      </c>
      <c r="L324" s="221" t="e">
        <f>IF(J324="nio",0,IF(K324&gt;0,K324*I324/M324,0))*VLOOKUP(B324,'2-Kosten per locatie'!$A$11:$C$15,3,FALSE)</f>
        <v>#DIV/0!</v>
      </c>
      <c r="M324" s="297">
        <f>IF(K324="nio",0,IF(K324&gt;0,VLOOKUP(G324,'3-Productie normen'!A:J,VLOOKUP(K324,'3-Productie normen'!$B$37:$C$43,2,FALSE),FALSE)))</f>
        <v>0</v>
      </c>
      <c r="N324" s="298"/>
      <c r="P324" s="299">
        <f t="shared" si="9"/>
        <v>1453.5</v>
      </c>
    </row>
    <row r="325" spans="1:16" ht="14.1" customHeight="1">
      <c r="A325" s="62">
        <v>325</v>
      </c>
      <c r="B325" s="257" t="s">
        <v>211</v>
      </c>
      <c r="C325" s="257" t="s">
        <v>235</v>
      </c>
      <c r="D325" s="293" t="s">
        <v>3709</v>
      </c>
      <c r="E325" s="220" t="s">
        <v>869</v>
      </c>
      <c r="F325" s="76" t="s">
        <v>870</v>
      </c>
      <c r="G325" s="60" t="s">
        <v>3718</v>
      </c>
      <c r="H325" s="60" t="s">
        <v>71</v>
      </c>
      <c r="I325" s="212">
        <v>10.5</v>
      </c>
      <c r="J325" s="296">
        <f t="shared" si="8"/>
        <v>255</v>
      </c>
      <c r="K325" s="222">
        <v>255</v>
      </c>
      <c r="L325" s="221" t="e">
        <f>IF(J325="nio",0,IF(K325&gt;0,K325*I325/M325,0))*VLOOKUP(B325,'2-Kosten per locatie'!$A$11:$C$15,3,FALSE)</f>
        <v>#DIV/0!</v>
      </c>
      <c r="M325" s="297">
        <f>IF(K325="nio",0,IF(K325&gt;0,VLOOKUP(G325,'3-Productie normen'!A:J,VLOOKUP(K325,'3-Productie normen'!$B$37:$C$43,2,FALSE),FALSE)))</f>
        <v>0</v>
      </c>
      <c r="N325" s="298"/>
      <c r="P325" s="299">
        <f t="shared" si="9"/>
        <v>2677.5</v>
      </c>
    </row>
    <row r="326" spans="1:16" ht="14.1" customHeight="1">
      <c r="A326" s="62">
        <v>326</v>
      </c>
      <c r="B326" s="257" t="s">
        <v>211</v>
      </c>
      <c r="C326" s="257" t="s">
        <v>235</v>
      </c>
      <c r="D326" s="293" t="s">
        <v>3709</v>
      </c>
      <c r="E326" s="220" t="s">
        <v>871</v>
      </c>
      <c r="F326" s="76" t="s">
        <v>872</v>
      </c>
      <c r="G326" s="60" t="s">
        <v>48</v>
      </c>
      <c r="H326" s="60" t="s">
        <v>919</v>
      </c>
      <c r="I326" s="212">
        <v>17</v>
      </c>
      <c r="J326" s="296">
        <f t="shared" si="8"/>
        <v>255</v>
      </c>
      <c r="K326" s="222">
        <v>255</v>
      </c>
      <c r="L326" s="221" t="e">
        <f>IF(J326="nio",0,IF(K326&gt;0,K326*I326/M326,0))*VLOOKUP(B326,'2-Kosten per locatie'!$A$11:$C$15,3,FALSE)</f>
        <v>#DIV/0!</v>
      </c>
      <c r="M326" s="297">
        <f>IF(K326="nio",0,IF(K326&gt;0,VLOOKUP(G326,'3-Productie normen'!A:J,VLOOKUP(K326,'3-Productie normen'!$B$37:$C$43,2,FALSE),FALSE)))</f>
        <v>0</v>
      </c>
      <c r="N326" s="298"/>
      <c r="P326" s="299">
        <f t="shared" si="9"/>
        <v>4335</v>
      </c>
    </row>
    <row r="327" spans="1:16" ht="14.1" customHeight="1">
      <c r="A327" s="62">
        <v>327</v>
      </c>
      <c r="B327" s="257" t="s">
        <v>211</v>
      </c>
      <c r="C327" s="257" t="s">
        <v>235</v>
      </c>
      <c r="D327" s="293" t="s">
        <v>3710</v>
      </c>
      <c r="E327" s="220" t="s">
        <v>873</v>
      </c>
      <c r="F327" s="76" t="s">
        <v>874</v>
      </c>
      <c r="G327" s="257" t="s">
        <v>3716</v>
      </c>
      <c r="H327" s="60" t="s">
        <v>919</v>
      </c>
      <c r="I327" s="212">
        <v>31.5</v>
      </c>
      <c r="J327" s="296">
        <f t="shared" si="8"/>
        <v>255</v>
      </c>
      <c r="K327" s="222">
        <v>255</v>
      </c>
      <c r="L327" s="221" t="e">
        <f>IF(J327="nio",0,IF(K327&gt;0,K327*I327/M327,0))*VLOOKUP(B327,'2-Kosten per locatie'!$A$11:$C$15,3,FALSE)</f>
        <v>#DIV/0!</v>
      </c>
      <c r="M327" s="297">
        <f>IF(K327="nio",0,IF(K327&gt;0,VLOOKUP(G327,'3-Productie normen'!A:J,VLOOKUP(K327,'3-Productie normen'!$B$37:$C$43,2,FALSE),FALSE)))</f>
        <v>0</v>
      </c>
      <c r="N327" s="298"/>
      <c r="P327" s="299">
        <f t="shared" si="9"/>
        <v>8032.5</v>
      </c>
    </row>
    <row r="328" spans="1:16" ht="14.1" customHeight="1">
      <c r="A328" s="62">
        <v>328</v>
      </c>
      <c r="B328" s="257" t="s">
        <v>211</v>
      </c>
      <c r="C328" s="257" t="s">
        <v>235</v>
      </c>
      <c r="D328" s="293" t="s">
        <v>3710</v>
      </c>
      <c r="E328" s="220" t="s">
        <v>875</v>
      </c>
      <c r="F328" s="76" t="s">
        <v>876</v>
      </c>
      <c r="G328" s="257" t="s">
        <v>3716</v>
      </c>
      <c r="H328" s="60" t="s">
        <v>919</v>
      </c>
      <c r="I328" s="212">
        <v>31.3</v>
      </c>
      <c r="J328" s="296">
        <f t="shared" si="8"/>
        <v>255</v>
      </c>
      <c r="K328" s="222">
        <v>255</v>
      </c>
      <c r="L328" s="221" t="e">
        <f>IF(J328="nio",0,IF(K328&gt;0,K328*I328/M328,0))*VLOOKUP(B328,'2-Kosten per locatie'!$A$11:$C$15,3,FALSE)</f>
        <v>#DIV/0!</v>
      </c>
      <c r="M328" s="297">
        <f>IF(K328="nio",0,IF(K328&gt;0,VLOOKUP(G328,'3-Productie normen'!A:J,VLOOKUP(K328,'3-Productie normen'!$B$37:$C$43,2,FALSE),FALSE)))</f>
        <v>0</v>
      </c>
      <c r="N328" s="298"/>
      <c r="P328" s="299">
        <f t="shared" si="9"/>
        <v>7981.5</v>
      </c>
    </row>
    <row r="329" spans="1:16" ht="14.1" customHeight="1">
      <c r="A329" s="62">
        <v>329</v>
      </c>
      <c r="B329" s="257" t="s">
        <v>211</v>
      </c>
      <c r="C329" s="257" t="s">
        <v>235</v>
      </c>
      <c r="D329" s="293" t="s">
        <v>3710</v>
      </c>
      <c r="E329" s="220" t="s">
        <v>877</v>
      </c>
      <c r="F329" s="76" t="s">
        <v>878</v>
      </c>
      <c r="G329" s="257" t="s">
        <v>34</v>
      </c>
      <c r="H329" s="60" t="s">
        <v>919</v>
      </c>
      <c r="I329" s="212">
        <v>21.1</v>
      </c>
      <c r="J329" s="296">
        <f t="shared" si="8"/>
        <v>255</v>
      </c>
      <c r="K329" s="222">
        <v>255</v>
      </c>
      <c r="L329" s="221" t="e">
        <f>IF(J329="nio",0,IF(K329&gt;0,K329*I329/M329,0))*VLOOKUP(B329,'2-Kosten per locatie'!$A$11:$C$15,3,FALSE)</f>
        <v>#DIV/0!</v>
      </c>
      <c r="M329" s="297">
        <f>IF(K329="nio",0,IF(K329&gt;0,VLOOKUP(G329,'3-Productie normen'!A:J,VLOOKUP(K329,'3-Productie normen'!$B$37:$C$43,2,FALSE),FALSE)))</f>
        <v>0</v>
      </c>
      <c r="N329" s="298"/>
      <c r="P329" s="299">
        <f t="shared" si="9"/>
        <v>5380.5</v>
      </c>
    </row>
    <row r="330" spans="1:16" ht="14.1" customHeight="1">
      <c r="A330" s="62">
        <v>330</v>
      </c>
      <c r="B330" s="257" t="s">
        <v>211</v>
      </c>
      <c r="C330" s="257" t="s">
        <v>235</v>
      </c>
      <c r="D330" s="293" t="s">
        <v>3710</v>
      </c>
      <c r="E330" s="220" t="s">
        <v>879</v>
      </c>
      <c r="F330" s="76" t="s">
        <v>880</v>
      </c>
      <c r="G330" s="257" t="s">
        <v>38</v>
      </c>
      <c r="H330" s="60" t="s">
        <v>919</v>
      </c>
      <c r="I330" s="212">
        <v>55</v>
      </c>
      <c r="J330" s="296">
        <f t="shared" ref="J330:J349" si="10">SUM(K330:K330)</f>
        <v>255</v>
      </c>
      <c r="K330" s="222">
        <v>255</v>
      </c>
      <c r="L330" s="221" t="e">
        <f>IF(J330="nio",0,IF(K330&gt;0,K330*I330/M330,0))*VLOOKUP(B330,'2-Kosten per locatie'!$A$11:$C$15,3,FALSE)</f>
        <v>#DIV/0!</v>
      </c>
      <c r="M330" s="297">
        <f>IF(K330="nio",0,IF(K330&gt;0,VLOOKUP(G330,'3-Productie normen'!A:J,VLOOKUP(K330,'3-Productie normen'!$B$37:$C$43,2,FALSE),FALSE)))</f>
        <v>0</v>
      </c>
      <c r="N330" s="298"/>
      <c r="P330" s="299">
        <f t="shared" si="9"/>
        <v>14025</v>
      </c>
    </row>
    <row r="331" spans="1:16" ht="14.1" customHeight="1">
      <c r="A331" s="62">
        <v>331</v>
      </c>
      <c r="B331" s="257" t="s">
        <v>211</v>
      </c>
      <c r="C331" s="257" t="s">
        <v>235</v>
      </c>
      <c r="D331" s="293" t="s">
        <v>3710</v>
      </c>
      <c r="E331" s="220" t="s">
        <v>881</v>
      </c>
      <c r="F331" s="76" t="s">
        <v>882</v>
      </c>
      <c r="G331" s="257" t="s">
        <v>3716</v>
      </c>
      <c r="H331" s="60" t="s">
        <v>919</v>
      </c>
      <c r="I331" s="212">
        <v>35.44</v>
      </c>
      <c r="J331" s="296">
        <f t="shared" si="10"/>
        <v>255</v>
      </c>
      <c r="K331" s="222">
        <v>255</v>
      </c>
      <c r="L331" s="221" t="e">
        <f>IF(J331="nio",0,IF(K331&gt;0,K331*I331/M331,0))*VLOOKUP(B331,'2-Kosten per locatie'!$A$11:$C$15,3,FALSE)</f>
        <v>#DIV/0!</v>
      </c>
      <c r="M331" s="297">
        <f>IF(K331="nio",0,IF(K331&gt;0,VLOOKUP(G331,'3-Productie normen'!A:J,VLOOKUP(K331,'3-Productie normen'!$B$37:$C$43,2,FALSE),FALSE)))</f>
        <v>0</v>
      </c>
      <c r="N331" s="298"/>
      <c r="P331" s="299">
        <f t="shared" ref="P331:P349" si="11">J331*I331</f>
        <v>9037.1999999999989</v>
      </c>
    </row>
    <row r="332" spans="1:16" ht="14.1" customHeight="1">
      <c r="A332" s="62">
        <v>332</v>
      </c>
      <c r="B332" s="257" t="s">
        <v>211</v>
      </c>
      <c r="C332" s="257" t="s">
        <v>235</v>
      </c>
      <c r="D332" s="293" t="s">
        <v>3710</v>
      </c>
      <c r="E332" s="220" t="s">
        <v>883</v>
      </c>
      <c r="F332" s="76" t="s">
        <v>884</v>
      </c>
      <c r="G332" s="257" t="s">
        <v>36</v>
      </c>
      <c r="H332" s="76" t="s">
        <v>71</v>
      </c>
      <c r="I332" s="212">
        <v>3.6</v>
      </c>
      <c r="J332" s="296">
        <f t="shared" si="10"/>
        <v>255</v>
      </c>
      <c r="K332" s="222">
        <v>255</v>
      </c>
      <c r="L332" s="221" t="e">
        <f>IF(J332="nio",0,IF(K332&gt;0,K332*I332/M332,0))*VLOOKUP(B332,'2-Kosten per locatie'!$A$11:$C$15,3,FALSE)</f>
        <v>#DIV/0!</v>
      </c>
      <c r="M332" s="297">
        <f>IF(K332="nio",0,IF(K332&gt;0,VLOOKUP(G332,'3-Productie normen'!A:J,VLOOKUP(K332,'3-Productie normen'!$B$37:$C$43,2,FALSE),FALSE)))</f>
        <v>0</v>
      </c>
      <c r="N332" s="298"/>
      <c r="P332" s="299">
        <f t="shared" si="11"/>
        <v>918</v>
      </c>
    </row>
    <row r="333" spans="1:16" ht="14.1" customHeight="1">
      <c r="A333" s="62">
        <v>333</v>
      </c>
      <c r="B333" s="257" t="s">
        <v>211</v>
      </c>
      <c r="C333" s="257" t="s">
        <v>235</v>
      </c>
      <c r="D333" s="293" t="s">
        <v>3710</v>
      </c>
      <c r="E333" s="220" t="s">
        <v>885</v>
      </c>
      <c r="F333" s="76" t="s">
        <v>886</v>
      </c>
      <c r="G333" s="257" t="s">
        <v>3716</v>
      </c>
      <c r="H333" s="73" t="s">
        <v>3721</v>
      </c>
      <c r="I333" s="212">
        <v>44.16</v>
      </c>
      <c r="J333" s="296">
        <f t="shared" si="10"/>
        <v>255</v>
      </c>
      <c r="K333" s="222">
        <v>255</v>
      </c>
      <c r="L333" s="221" t="e">
        <f>IF(J333="nio",0,IF(K333&gt;0,K333*I333/M333,0))*VLOOKUP(B333,'2-Kosten per locatie'!$A$11:$C$15,3,FALSE)</f>
        <v>#DIV/0!</v>
      </c>
      <c r="M333" s="297">
        <f>IF(K333="nio",0,IF(K333&gt;0,VLOOKUP(G333,'3-Productie normen'!A:J,VLOOKUP(K333,'3-Productie normen'!$B$37:$C$43,2,FALSE),FALSE)))</f>
        <v>0</v>
      </c>
      <c r="N333" s="298"/>
      <c r="P333" s="299">
        <f t="shared" si="11"/>
        <v>11260.8</v>
      </c>
    </row>
    <row r="334" spans="1:16" ht="14.1" customHeight="1">
      <c r="A334" s="62">
        <v>334</v>
      </c>
      <c r="B334" s="257" t="s">
        <v>211</v>
      </c>
      <c r="C334" s="257" t="s">
        <v>235</v>
      </c>
      <c r="D334" s="293" t="s">
        <v>3710</v>
      </c>
      <c r="E334" s="220" t="s">
        <v>887</v>
      </c>
      <c r="F334" s="76" t="s">
        <v>888</v>
      </c>
      <c r="G334" s="257" t="s">
        <v>36</v>
      </c>
      <c r="H334" s="76" t="s">
        <v>71</v>
      </c>
      <c r="I334" s="212">
        <v>3.6</v>
      </c>
      <c r="J334" s="296">
        <f t="shared" si="10"/>
        <v>255</v>
      </c>
      <c r="K334" s="222">
        <v>255</v>
      </c>
      <c r="L334" s="221" t="e">
        <f>IF(J334="nio",0,IF(K334&gt;0,K334*I334/M334,0))*VLOOKUP(B334,'2-Kosten per locatie'!$A$11:$C$15,3,FALSE)</f>
        <v>#DIV/0!</v>
      </c>
      <c r="M334" s="297">
        <f>IF(K334="nio",0,IF(K334&gt;0,VLOOKUP(G334,'3-Productie normen'!A:J,VLOOKUP(K334,'3-Productie normen'!$B$37:$C$43,2,FALSE),FALSE)))</f>
        <v>0</v>
      </c>
      <c r="N334" s="298"/>
      <c r="P334" s="299">
        <f t="shared" si="11"/>
        <v>918</v>
      </c>
    </row>
    <row r="335" spans="1:16" ht="14.1" customHeight="1">
      <c r="A335" s="62">
        <v>335</v>
      </c>
      <c r="B335" s="257" t="s">
        <v>211</v>
      </c>
      <c r="C335" s="257" t="s">
        <v>235</v>
      </c>
      <c r="D335" s="293" t="s">
        <v>3710</v>
      </c>
      <c r="E335" s="220" t="s">
        <v>889</v>
      </c>
      <c r="F335" s="76" t="s">
        <v>890</v>
      </c>
      <c r="G335" s="257" t="s">
        <v>36</v>
      </c>
      <c r="H335" s="76" t="s">
        <v>71</v>
      </c>
      <c r="I335" s="212">
        <v>3.6</v>
      </c>
      <c r="J335" s="296">
        <f t="shared" si="10"/>
        <v>255</v>
      </c>
      <c r="K335" s="222">
        <v>255</v>
      </c>
      <c r="L335" s="221" t="e">
        <f>IF(J335="nio",0,IF(K335&gt;0,K335*I335/M335,0))*VLOOKUP(B335,'2-Kosten per locatie'!$A$11:$C$15,3,FALSE)</f>
        <v>#DIV/0!</v>
      </c>
      <c r="M335" s="297">
        <f>IF(K335="nio",0,IF(K335&gt;0,VLOOKUP(G335,'3-Productie normen'!A:J,VLOOKUP(K335,'3-Productie normen'!$B$37:$C$43,2,FALSE),FALSE)))</f>
        <v>0</v>
      </c>
      <c r="N335" s="298"/>
      <c r="P335" s="299">
        <f t="shared" si="11"/>
        <v>918</v>
      </c>
    </row>
    <row r="336" spans="1:16" ht="14.1" customHeight="1">
      <c r="A336" s="62">
        <v>336</v>
      </c>
      <c r="B336" s="257" t="s">
        <v>211</v>
      </c>
      <c r="C336" s="257" t="s">
        <v>235</v>
      </c>
      <c r="D336" s="293" t="s">
        <v>3710</v>
      </c>
      <c r="E336" s="220" t="s">
        <v>891</v>
      </c>
      <c r="F336" s="76" t="s">
        <v>892</v>
      </c>
      <c r="G336" s="257" t="s">
        <v>38</v>
      </c>
      <c r="H336" s="60" t="s">
        <v>919</v>
      </c>
      <c r="I336" s="212">
        <v>38</v>
      </c>
      <c r="J336" s="296">
        <f t="shared" si="10"/>
        <v>255</v>
      </c>
      <c r="K336" s="222">
        <v>255</v>
      </c>
      <c r="L336" s="221" t="e">
        <f>IF(J336="nio",0,IF(K336&gt;0,K336*I336/M336,0))*VLOOKUP(B336,'2-Kosten per locatie'!$A$11:$C$15,3,FALSE)</f>
        <v>#DIV/0!</v>
      </c>
      <c r="M336" s="297">
        <f>IF(K336="nio",0,IF(K336&gt;0,VLOOKUP(G336,'3-Productie normen'!A:J,VLOOKUP(K336,'3-Productie normen'!$B$37:$C$43,2,FALSE),FALSE)))</f>
        <v>0</v>
      </c>
      <c r="N336" s="298"/>
      <c r="P336" s="299">
        <f t="shared" si="11"/>
        <v>9690</v>
      </c>
    </row>
    <row r="337" spans="1:16" ht="14.1" customHeight="1">
      <c r="A337" s="62">
        <v>337</v>
      </c>
      <c r="B337" s="257" t="s">
        <v>211</v>
      </c>
      <c r="C337" s="257" t="s">
        <v>235</v>
      </c>
      <c r="D337" s="293" t="s">
        <v>3710</v>
      </c>
      <c r="E337" s="220" t="s">
        <v>893</v>
      </c>
      <c r="F337" s="76" t="s">
        <v>894</v>
      </c>
      <c r="G337" s="257" t="s">
        <v>3716</v>
      </c>
      <c r="H337" s="73" t="s">
        <v>3721</v>
      </c>
      <c r="I337" s="212">
        <v>46.5</v>
      </c>
      <c r="J337" s="296">
        <f t="shared" si="10"/>
        <v>255</v>
      </c>
      <c r="K337" s="222">
        <v>255</v>
      </c>
      <c r="L337" s="221" t="e">
        <f>IF(J337="nio",0,IF(K337&gt;0,K337*I337/M337,0))*VLOOKUP(B337,'2-Kosten per locatie'!$A$11:$C$15,3,FALSE)</f>
        <v>#DIV/0!</v>
      </c>
      <c r="M337" s="297">
        <f>IF(K337="nio",0,IF(K337&gt;0,VLOOKUP(G337,'3-Productie normen'!A:J,VLOOKUP(K337,'3-Productie normen'!$B$37:$C$43,2,FALSE),FALSE)))</f>
        <v>0</v>
      </c>
      <c r="N337" s="298"/>
      <c r="P337" s="299">
        <f t="shared" si="11"/>
        <v>11857.5</v>
      </c>
    </row>
    <row r="338" spans="1:16" ht="14.1" customHeight="1">
      <c r="A338" s="62">
        <v>338</v>
      </c>
      <c r="B338" s="257" t="s">
        <v>211</v>
      </c>
      <c r="C338" s="257" t="s">
        <v>237</v>
      </c>
      <c r="D338" s="293" t="s">
        <v>3710</v>
      </c>
      <c r="E338" s="220" t="s">
        <v>895</v>
      </c>
      <c r="F338" s="76" t="s">
        <v>896</v>
      </c>
      <c r="G338" s="257" t="s">
        <v>36</v>
      </c>
      <c r="H338" s="76" t="s">
        <v>71</v>
      </c>
      <c r="I338" s="212">
        <v>3.6</v>
      </c>
      <c r="J338" s="296">
        <f t="shared" si="10"/>
        <v>255</v>
      </c>
      <c r="K338" s="222">
        <v>255</v>
      </c>
      <c r="L338" s="221" t="e">
        <f>IF(J338="nio",0,IF(K338&gt;0,K338*I338/M338,0))*VLOOKUP(B338,'2-Kosten per locatie'!$A$11:$C$15,3,FALSE)</f>
        <v>#DIV/0!</v>
      </c>
      <c r="M338" s="297">
        <f>IF(K338="nio",0,IF(K338&gt;0,VLOOKUP(G338,'3-Productie normen'!A:J,VLOOKUP(K338,'3-Productie normen'!$B$37:$C$43,2,FALSE),FALSE)))</f>
        <v>0</v>
      </c>
      <c r="N338" s="298"/>
      <c r="P338" s="299">
        <f t="shared" si="11"/>
        <v>918</v>
      </c>
    </row>
    <row r="339" spans="1:16" ht="14.1" customHeight="1">
      <c r="A339" s="62">
        <v>339</v>
      </c>
      <c r="B339" s="257" t="s">
        <v>211</v>
      </c>
      <c r="C339" s="257" t="s">
        <v>235</v>
      </c>
      <c r="D339" s="293" t="s">
        <v>3710</v>
      </c>
      <c r="E339" s="220" t="s">
        <v>897</v>
      </c>
      <c r="F339" s="76" t="s">
        <v>898</v>
      </c>
      <c r="G339" s="257" t="s">
        <v>3716</v>
      </c>
      <c r="H339" s="73" t="s">
        <v>3721</v>
      </c>
      <c r="I339" s="212">
        <v>76.25</v>
      </c>
      <c r="J339" s="296">
        <f t="shared" si="10"/>
        <v>255</v>
      </c>
      <c r="K339" s="222">
        <v>255</v>
      </c>
      <c r="L339" s="221" t="e">
        <f>IF(J339="nio",0,IF(K339&gt;0,K339*I339/M339,0))*VLOOKUP(B339,'2-Kosten per locatie'!$A$11:$C$15,3,FALSE)</f>
        <v>#DIV/0!</v>
      </c>
      <c r="M339" s="297">
        <f>IF(K339="nio",0,IF(K339&gt;0,VLOOKUP(G339,'3-Productie normen'!A:J,VLOOKUP(K339,'3-Productie normen'!$B$37:$C$43,2,FALSE),FALSE)))</f>
        <v>0</v>
      </c>
      <c r="N339" s="298"/>
      <c r="P339" s="299">
        <f t="shared" si="11"/>
        <v>19443.75</v>
      </c>
    </row>
    <row r="340" spans="1:16" ht="14.1" customHeight="1">
      <c r="A340" s="62">
        <v>340</v>
      </c>
      <c r="B340" s="257" t="s">
        <v>211</v>
      </c>
      <c r="C340" s="257" t="s">
        <v>236</v>
      </c>
      <c r="D340" s="293" t="s">
        <v>3710</v>
      </c>
      <c r="E340" s="220" t="s">
        <v>899</v>
      </c>
      <c r="F340" s="76" t="s">
        <v>900</v>
      </c>
      <c r="G340" s="257" t="s">
        <v>34</v>
      </c>
      <c r="H340" s="60" t="s">
        <v>919</v>
      </c>
      <c r="I340" s="212">
        <v>13.3</v>
      </c>
      <c r="J340" s="296">
        <f t="shared" si="10"/>
        <v>255</v>
      </c>
      <c r="K340" s="222">
        <v>255</v>
      </c>
      <c r="L340" s="221" t="e">
        <f>IF(J340="nio",0,IF(K340&gt;0,K340*I340/M340,0))*VLOOKUP(B340,'2-Kosten per locatie'!$A$11:$C$15,3,FALSE)</f>
        <v>#DIV/0!</v>
      </c>
      <c r="M340" s="297">
        <f>IF(K340="nio",0,IF(K340&gt;0,VLOOKUP(G340,'3-Productie normen'!A:J,VLOOKUP(K340,'3-Productie normen'!$B$37:$C$43,2,FALSE),FALSE)))</f>
        <v>0</v>
      </c>
      <c r="N340" s="298"/>
      <c r="P340" s="299">
        <f t="shared" si="11"/>
        <v>3391.5</v>
      </c>
    </row>
    <row r="341" spans="1:16" ht="14.1" customHeight="1">
      <c r="A341" s="62">
        <v>341</v>
      </c>
      <c r="B341" s="257" t="s">
        <v>211</v>
      </c>
      <c r="C341" s="257" t="s">
        <v>235</v>
      </c>
      <c r="D341" s="293" t="s">
        <v>3710</v>
      </c>
      <c r="E341" s="220" t="s">
        <v>901</v>
      </c>
      <c r="F341" s="76" t="s">
        <v>902</v>
      </c>
      <c r="G341" s="60" t="s">
        <v>48</v>
      </c>
      <c r="H341" s="60" t="s">
        <v>919</v>
      </c>
      <c r="I341" s="212">
        <v>17</v>
      </c>
      <c r="J341" s="296">
        <f t="shared" si="10"/>
        <v>255</v>
      </c>
      <c r="K341" s="222">
        <v>255</v>
      </c>
      <c r="L341" s="221" t="e">
        <f>IF(J341="nio",0,IF(K341&gt;0,K341*I341/M341,0))*VLOOKUP(B341,'2-Kosten per locatie'!$A$11:$C$15,3,FALSE)</f>
        <v>#DIV/0!</v>
      </c>
      <c r="M341" s="297">
        <f>IF(K341="nio",0,IF(K341&gt;0,VLOOKUP(G341,'3-Productie normen'!A:J,VLOOKUP(K341,'3-Productie normen'!$B$37:$C$43,2,FALSE),FALSE)))</f>
        <v>0</v>
      </c>
      <c r="N341" s="298"/>
      <c r="P341" s="299">
        <f t="shared" si="11"/>
        <v>4335</v>
      </c>
    </row>
    <row r="342" spans="1:16" ht="14.1" customHeight="1">
      <c r="A342" s="62">
        <v>342</v>
      </c>
      <c r="B342" s="257" t="s">
        <v>211</v>
      </c>
      <c r="C342" s="257" t="s">
        <v>236</v>
      </c>
      <c r="D342" s="293" t="s">
        <v>3710</v>
      </c>
      <c r="E342" s="220" t="s">
        <v>903</v>
      </c>
      <c r="F342" s="76" t="s">
        <v>904</v>
      </c>
      <c r="G342" s="257" t="s">
        <v>34</v>
      </c>
      <c r="H342" s="60" t="s">
        <v>919</v>
      </c>
      <c r="I342" s="212">
        <v>6.15</v>
      </c>
      <c r="J342" s="296">
        <f t="shared" si="10"/>
        <v>255</v>
      </c>
      <c r="K342" s="222">
        <v>255</v>
      </c>
      <c r="L342" s="221" t="e">
        <f>IF(J342="nio",0,IF(K342&gt;0,K342*I342/M342,0))*VLOOKUP(B342,'2-Kosten per locatie'!$A$11:$C$15,3,FALSE)</f>
        <v>#DIV/0!</v>
      </c>
      <c r="M342" s="297">
        <f>IF(K342="nio",0,IF(K342&gt;0,VLOOKUP(G342,'3-Productie normen'!A:J,VLOOKUP(K342,'3-Productie normen'!$B$37:$C$43,2,FALSE),FALSE)))</f>
        <v>0</v>
      </c>
      <c r="N342" s="298"/>
      <c r="P342" s="299">
        <f t="shared" si="11"/>
        <v>1568.25</v>
      </c>
    </row>
    <row r="343" spans="1:16" ht="14.1" customHeight="1">
      <c r="A343" s="62">
        <v>343</v>
      </c>
      <c r="B343" s="257" t="s">
        <v>211</v>
      </c>
      <c r="C343" s="257" t="s">
        <v>235</v>
      </c>
      <c r="D343" s="293" t="s">
        <v>3710</v>
      </c>
      <c r="E343" s="220" t="s">
        <v>905</v>
      </c>
      <c r="F343" s="76" t="s">
        <v>906</v>
      </c>
      <c r="G343" s="257" t="s">
        <v>36</v>
      </c>
      <c r="H343" s="76" t="s">
        <v>71</v>
      </c>
      <c r="I343" s="212">
        <v>3.6</v>
      </c>
      <c r="J343" s="296">
        <f t="shared" si="10"/>
        <v>255</v>
      </c>
      <c r="K343" s="222">
        <v>255</v>
      </c>
      <c r="L343" s="221" t="e">
        <f>IF(J343="nio",0,IF(K343&gt;0,K343*I343/M343,0))*VLOOKUP(B343,'2-Kosten per locatie'!$A$11:$C$15,3,FALSE)</f>
        <v>#DIV/0!</v>
      </c>
      <c r="M343" s="297">
        <f>IF(K343="nio",0,IF(K343&gt;0,VLOOKUP(G343,'3-Productie normen'!A:J,VLOOKUP(K343,'3-Productie normen'!$B$37:$C$43,2,FALSE),FALSE)))</f>
        <v>0</v>
      </c>
      <c r="N343" s="298"/>
      <c r="P343" s="299">
        <f t="shared" si="11"/>
        <v>918</v>
      </c>
    </row>
    <row r="344" spans="1:16" ht="14.1" customHeight="1">
      <c r="A344" s="62">
        <v>344</v>
      </c>
      <c r="B344" s="257" t="s">
        <v>211</v>
      </c>
      <c r="C344" s="257" t="s">
        <v>235</v>
      </c>
      <c r="D344" s="293" t="s">
        <v>3710</v>
      </c>
      <c r="E344" s="220" t="s">
        <v>907</v>
      </c>
      <c r="F344" s="76" t="s">
        <v>908</v>
      </c>
      <c r="G344" s="257" t="s">
        <v>36</v>
      </c>
      <c r="H344" s="76" t="s">
        <v>71</v>
      </c>
      <c r="I344" s="212">
        <v>3.6</v>
      </c>
      <c r="J344" s="296">
        <f t="shared" si="10"/>
        <v>255</v>
      </c>
      <c r="K344" s="222">
        <v>255</v>
      </c>
      <c r="L344" s="221" t="e">
        <f>IF(J344="nio",0,IF(K344&gt;0,K344*I344/M344,0))*VLOOKUP(B344,'2-Kosten per locatie'!$A$11:$C$15,3,FALSE)</f>
        <v>#DIV/0!</v>
      </c>
      <c r="M344" s="297">
        <f>IF(K344="nio",0,IF(K344&gt;0,VLOOKUP(G344,'3-Productie normen'!A:J,VLOOKUP(K344,'3-Productie normen'!$B$37:$C$43,2,FALSE),FALSE)))</f>
        <v>0</v>
      </c>
      <c r="N344" s="298"/>
      <c r="P344" s="299">
        <f t="shared" si="11"/>
        <v>918</v>
      </c>
    </row>
    <row r="345" spans="1:16" ht="14.1" customHeight="1">
      <c r="A345" s="62">
        <v>345</v>
      </c>
      <c r="B345" s="257" t="s">
        <v>211</v>
      </c>
      <c r="C345" s="257" t="s">
        <v>235</v>
      </c>
      <c r="D345" s="293" t="s">
        <v>3710</v>
      </c>
      <c r="E345" s="220" t="s">
        <v>909</v>
      </c>
      <c r="F345" s="76" t="s">
        <v>910</v>
      </c>
      <c r="G345" s="257" t="s">
        <v>3716</v>
      </c>
      <c r="H345" s="60" t="s">
        <v>919</v>
      </c>
      <c r="I345" s="212">
        <v>31.4</v>
      </c>
      <c r="J345" s="296">
        <f t="shared" si="10"/>
        <v>255</v>
      </c>
      <c r="K345" s="222">
        <v>255</v>
      </c>
      <c r="L345" s="221" t="e">
        <f>IF(J345="nio",0,IF(K345&gt;0,K345*I345/M345,0))*VLOOKUP(B345,'2-Kosten per locatie'!$A$11:$C$15,3,FALSE)</f>
        <v>#DIV/0!</v>
      </c>
      <c r="M345" s="297">
        <f>IF(K345="nio",0,IF(K345&gt;0,VLOOKUP(G345,'3-Productie normen'!A:J,VLOOKUP(K345,'3-Productie normen'!$B$37:$C$43,2,FALSE),FALSE)))</f>
        <v>0</v>
      </c>
      <c r="N345" s="298"/>
      <c r="P345" s="299">
        <f t="shared" si="11"/>
        <v>8007</v>
      </c>
    </row>
    <row r="346" spans="1:16" ht="14.1" customHeight="1">
      <c r="A346" s="62">
        <v>346</v>
      </c>
      <c r="B346" s="257" t="s">
        <v>211</v>
      </c>
      <c r="C346" s="257" t="s">
        <v>235</v>
      </c>
      <c r="D346" s="293" t="s">
        <v>3710</v>
      </c>
      <c r="E346" s="220" t="s">
        <v>911</v>
      </c>
      <c r="F346" s="76" t="s">
        <v>912</v>
      </c>
      <c r="G346" s="257" t="s">
        <v>3716</v>
      </c>
      <c r="H346" s="60" t="s">
        <v>919</v>
      </c>
      <c r="I346" s="212">
        <v>30.4</v>
      </c>
      <c r="J346" s="296">
        <f t="shared" si="10"/>
        <v>255</v>
      </c>
      <c r="K346" s="222">
        <v>255</v>
      </c>
      <c r="L346" s="221" t="e">
        <f>IF(J346="nio",0,IF(K346&gt;0,K346*I346/M346,0))*VLOOKUP(B346,'2-Kosten per locatie'!$A$11:$C$15,3,FALSE)</f>
        <v>#DIV/0!</v>
      </c>
      <c r="M346" s="297">
        <f>IF(K346="nio",0,IF(K346&gt;0,VLOOKUP(G346,'3-Productie normen'!A:J,VLOOKUP(K346,'3-Productie normen'!$B$37:$C$43,2,FALSE),FALSE)))</f>
        <v>0</v>
      </c>
      <c r="N346" s="298"/>
      <c r="P346" s="299">
        <f t="shared" si="11"/>
        <v>7752</v>
      </c>
    </row>
    <row r="347" spans="1:16" ht="14.1" customHeight="1">
      <c r="A347" s="62">
        <v>347</v>
      </c>
      <c r="B347" s="257" t="s">
        <v>211</v>
      </c>
      <c r="C347" s="257" t="s">
        <v>236</v>
      </c>
      <c r="D347" s="293" t="s">
        <v>3710</v>
      </c>
      <c r="E347" s="218" t="s">
        <v>913</v>
      </c>
      <c r="F347" s="73" t="s">
        <v>914</v>
      </c>
      <c r="G347" s="60" t="s">
        <v>44</v>
      </c>
      <c r="H347" s="73" t="s">
        <v>70</v>
      </c>
      <c r="I347" s="211">
        <v>1.95</v>
      </c>
      <c r="J347" s="296">
        <f t="shared" si="10"/>
        <v>12</v>
      </c>
      <c r="K347" s="222">
        <v>12</v>
      </c>
      <c r="L347" s="221" t="e">
        <f>IF(J347="nio",0,IF(K347&gt;0,K347*I347/M347,0))*VLOOKUP(B347,'2-Kosten per locatie'!$A$11:$C$15,3,FALSE)</f>
        <v>#DIV/0!</v>
      </c>
      <c r="M347" s="297">
        <f>IF(K347="nio",0,IF(K347&gt;0,VLOOKUP(G347,'3-Productie normen'!A:J,VLOOKUP(K347,'3-Productie normen'!$B$37:$C$43,2,FALSE),FALSE)))</f>
        <v>0</v>
      </c>
      <c r="N347" s="298"/>
      <c r="P347" s="299">
        <f t="shared" si="11"/>
        <v>23.4</v>
      </c>
    </row>
    <row r="348" spans="1:16" ht="14.1" customHeight="1">
      <c r="A348" s="62">
        <v>348</v>
      </c>
      <c r="B348" s="257" t="s">
        <v>211</v>
      </c>
      <c r="C348" s="257" t="s">
        <v>235</v>
      </c>
      <c r="D348" s="293" t="s">
        <v>3710</v>
      </c>
      <c r="E348" s="218" t="s">
        <v>915</v>
      </c>
      <c r="F348" s="73" t="s">
        <v>916</v>
      </c>
      <c r="G348" s="257" t="s">
        <v>36</v>
      </c>
      <c r="H348" s="73" t="s">
        <v>71</v>
      </c>
      <c r="I348" s="211">
        <v>3.5</v>
      </c>
      <c r="J348" s="296">
        <f t="shared" si="10"/>
        <v>255</v>
      </c>
      <c r="K348" s="222">
        <v>255</v>
      </c>
      <c r="L348" s="221" t="e">
        <f>IF(J348="nio",0,IF(K348&gt;0,K348*I348/M348,0))*VLOOKUP(B348,'2-Kosten per locatie'!$A$11:$C$15,3,FALSE)</f>
        <v>#DIV/0!</v>
      </c>
      <c r="M348" s="297">
        <f>IF(K348="nio",0,IF(K348&gt;0,VLOOKUP(G348,'3-Productie normen'!A:J,VLOOKUP(K348,'3-Productie normen'!$B$37:$C$43,2,FALSE),FALSE)))</f>
        <v>0</v>
      </c>
      <c r="N348" s="298"/>
      <c r="P348" s="299">
        <f t="shared" si="11"/>
        <v>892.5</v>
      </c>
    </row>
    <row r="349" spans="1:16" ht="14.1" customHeight="1">
      <c r="A349" s="62">
        <v>349</v>
      </c>
      <c r="B349" s="257" t="s">
        <v>211</v>
      </c>
      <c r="C349" s="257" t="s">
        <v>235</v>
      </c>
      <c r="D349" s="293" t="s">
        <v>3710</v>
      </c>
      <c r="E349" s="218" t="s">
        <v>917</v>
      </c>
      <c r="F349" s="73" t="s">
        <v>918</v>
      </c>
      <c r="G349" s="257" t="s">
        <v>36</v>
      </c>
      <c r="H349" s="73" t="s">
        <v>71</v>
      </c>
      <c r="I349" s="211">
        <v>3.5</v>
      </c>
      <c r="J349" s="296">
        <f t="shared" si="10"/>
        <v>255</v>
      </c>
      <c r="K349" s="222">
        <v>255</v>
      </c>
      <c r="L349" s="221" t="e">
        <f>IF(J349="nio",0,IF(K349&gt;0,K349*I349/M349,0))*VLOOKUP(B349,'2-Kosten per locatie'!$A$11:$C$15,3,FALSE)</f>
        <v>#DIV/0!</v>
      </c>
      <c r="M349" s="297">
        <f>IF(K349="nio",0,IF(K349&gt;0,VLOOKUP(G349,'3-Productie normen'!A:J,VLOOKUP(K349,'3-Productie normen'!$B$37:$C$43,2,FALSE),FALSE)))</f>
        <v>0</v>
      </c>
      <c r="N349" s="298"/>
      <c r="P349" s="299">
        <f t="shared" si="11"/>
        <v>892.5</v>
      </c>
    </row>
    <row r="350" spans="1:16" ht="14.1" customHeight="1">
      <c r="A350" s="434">
        <v>350</v>
      </c>
      <c r="B350" s="435" t="s">
        <v>211</v>
      </c>
      <c r="C350" s="435" t="s">
        <v>212</v>
      </c>
      <c r="D350" s="436" t="s">
        <v>3708</v>
      </c>
      <c r="E350" s="219" t="s">
        <v>921</v>
      </c>
      <c r="F350" s="75" t="s">
        <v>922</v>
      </c>
      <c r="G350" s="75" t="s">
        <v>50</v>
      </c>
      <c r="H350" s="413" t="s">
        <v>919</v>
      </c>
      <c r="I350" s="437">
        <v>50</v>
      </c>
      <c r="J350" s="438" t="s">
        <v>50</v>
      </c>
      <c r="K350" s="439" t="s">
        <v>50</v>
      </c>
      <c r="L350" s="221">
        <f>IF(J350="nio",0,IF(K350&gt;0,K350*I350/M350,0))*VLOOKUP(B350,'2-Kosten per locatie'!$A$11:$C$15,3,FALSE)</f>
        <v>0</v>
      </c>
      <c r="M350" s="440">
        <f>IF(K350="nio",0,IF(K350&gt;0,VLOOKUP(G350,'3-Productie normen'!A:J,VLOOKUP(K350,'3-Productie normen'!$B$37:$C$43,2,FALSE),FALSE)))</f>
        <v>0</v>
      </c>
      <c r="N350" s="441"/>
      <c r="O350" s="442"/>
      <c r="P350" s="299"/>
    </row>
    <row r="351" spans="1:16" ht="14.1" customHeight="1">
      <c r="A351" s="434">
        <v>351</v>
      </c>
      <c r="B351" s="435" t="s">
        <v>211</v>
      </c>
      <c r="C351" s="435" t="s">
        <v>212</v>
      </c>
      <c r="D351" s="436" t="s">
        <v>3708</v>
      </c>
      <c r="E351" s="219" t="s">
        <v>923</v>
      </c>
      <c r="F351" s="75" t="s">
        <v>924</v>
      </c>
      <c r="G351" s="75" t="s">
        <v>50</v>
      </c>
      <c r="H351" s="75" t="s">
        <v>209</v>
      </c>
      <c r="I351" s="437">
        <v>36</v>
      </c>
      <c r="J351" s="438" t="s">
        <v>50</v>
      </c>
      <c r="K351" s="439" t="s">
        <v>50</v>
      </c>
      <c r="L351" s="221">
        <f>IF(J351="nio",0,IF(K351&gt;0,K351*I351/M351,0))*VLOOKUP(B351,'2-Kosten per locatie'!$A$11:$C$15,3,FALSE)</f>
        <v>0</v>
      </c>
      <c r="M351" s="440">
        <f>IF(K351="nio",0,IF(K351&gt;0,VLOOKUP(G351,'3-Productie normen'!A:J,VLOOKUP(K351,'3-Productie normen'!$B$37:$C$43,2,FALSE),FALSE)))</f>
        <v>0</v>
      </c>
      <c r="N351" s="441"/>
      <c r="O351" s="442"/>
      <c r="P351" s="299"/>
    </row>
    <row r="352" spans="1:16" ht="14.1" customHeight="1">
      <c r="A352" s="434">
        <v>352</v>
      </c>
      <c r="B352" s="435" t="s">
        <v>211</v>
      </c>
      <c r="C352" s="435" t="s">
        <v>212</v>
      </c>
      <c r="D352" s="436" t="s">
        <v>3708</v>
      </c>
      <c r="E352" s="219" t="s">
        <v>925</v>
      </c>
      <c r="F352" s="75" t="s">
        <v>926</v>
      </c>
      <c r="G352" s="75" t="s">
        <v>50</v>
      </c>
      <c r="H352" s="413" t="s">
        <v>919</v>
      </c>
      <c r="I352" s="437">
        <v>13.5</v>
      </c>
      <c r="J352" s="438" t="s">
        <v>50</v>
      </c>
      <c r="K352" s="439" t="s">
        <v>50</v>
      </c>
      <c r="L352" s="221">
        <f>IF(J352="nio",0,IF(K352&gt;0,K352*I352/M352,0))*VLOOKUP(B352,'2-Kosten per locatie'!$A$11:$C$15,3,FALSE)</f>
        <v>0</v>
      </c>
      <c r="M352" s="440">
        <f>IF(K352="nio",0,IF(K352&gt;0,VLOOKUP(G352,'3-Productie normen'!A:J,VLOOKUP(K352,'3-Productie normen'!$B$37:$C$43,2,FALSE),FALSE)))</f>
        <v>0</v>
      </c>
      <c r="N352" s="441"/>
      <c r="O352" s="442"/>
      <c r="P352" s="299"/>
    </row>
    <row r="353" spans="1:16" ht="14.1" customHeight="1">
      <c r="A353" s="434">
        <v>353</v>
      </c>
      <c r="B353" s="435" t="s">
        <v>211</v>
      </c>
      <c r="C353" s="435" t="s">
        <v>212</v>
      </c>
      <c r="D353" s="436" t="s">
        <v>3708</v>
      </c>
      <c r="E353" s="219" t="s">
        <v>927</v>
      </c>
      <c r="F353" s="75" t="s">
        <v>928</v>
      </c>
      <c r="G353" s="75" t="s">
        <v>50</v>
      </c>
      <c r="H353" s="413" t="s">
        <v>71</v>
      </c>
      <c r="I353" s="437">
        <v>30</v>
      </c>
      <c r="J353" s="438" t="s">
        <v>50</v>
      </c>
      <c r="K353" s="439" t="s">
        <v>50</v>
      </c>
      <c r="L353" s="221">
        <f>IF(J353="nio",0,IF(K353&gt;0,K353*I353/M353,0))*VLOOKUP(B353,'2-Kosten per locatie'!$A$11:$C$15,3,FALSE)</f>
        <v>0</v>
      </c>
      <c r="M353" s="440">
        <f>IF(K353="nio",0,IF(K353&gt;0,VLOOKUP(G353,'3-Productie normen'!A:J,VLOOKUP(K353,'3-Productie normen'!$B$37:$C$43,2,FALSE),FALSE)))</f>
        <v>0</v>
      </c>
      <c r="N353" s="441"/>
      <c r="O353" s="442"/>
      <c r="P353" s="299"/>
    </row>
    <row r="354" spans="1:16" ht="14.1" customHeight="1">
      <c r="A354" s="434">
        <v>354</v>
      </c>
      <c r="B354" s="435" t="s">
        <v>211</v>
      </c>
      <c r="C354" s="435" t="s">
        <v>212</v>
      </c>
      <c r="D354" s="436" t="s">
        <v>3708</v>
      </c>
      <c r="E354" s="219" t="s">
        <v>929</v>
      </c>
      <c r="F354" s="75" t="s">
        <v>930</v>
      </c>
      <c r="G354" s="75" t="s">
        <v>50</v>
      </c>
      <c r="H354" s="75" t="s">
        <v>71</v>
      </c>
      <c r="I354" s="437">
        <v>8.1999999999999993</v>
      </c>
      <c r="J354" s="438" t="s">
        <v>50</v>
      </c>
      <c r="K354" s="439" t="s">
        <v>50</v>
      </c>
      <c r="L354" s="221">
        <f>IF(J354="nio",0,IF(K354&gt;0,K354*I354/M354,0))*VLOOKUP(B354,'2-Kosten per locatie'!$A$11:$C$15,3,FALSE)</f>
        <v>0</v>
      </c>
      <c r="M354" s="440">
        <f>IF(K354="nio",0,IF(K354&gt;0,VLOOKUP(G354,'3-Productie normen'!A:J,VLOOKUP(K354,'3-Productie normen'!$B$37:$C$43,2,FALSE),FALSE)))</f>
        <v>0</v>
      </c>
      <c r="N354" s="441"/>
      <c r="O354" s="442"/>
      <c r="P354" s="299"/>
    </row>
    <row r="355" spans="1:16" ht="14.1" customHeight="1">
      <c r="A355" s="434">
        <v>355</v>
      </c>
      <c r="B355" s="435" t="s">
        <v>211</v>
      </c>
      <c r="C355" s="435" t="s">
        <v>212</v>
      </c>
      <c r="D355" s="436" t="s">
        <v>3708</v>
      </c>
      <c r="E355" s="219" t="s">
        <v>931</v>
      </c>
      <c r="F355" s="75" t="s">
        <v>932</v>
      </c>
      <c r="G355" s="75" t="s">
        <v>50</v>
      </c>
      <c r="H355" s="75"/>
      <c r="I355" s="437"/>
      <c r="J355" s="438" t="s">
        <v>50</v>
      </c>
      <c r="K355" s="439" t="s">
        <v>50</v>
      </c>
      <c r="L355" s="221">
        <f>IF(J355="nio",0,IF(K355&gt;0,K355*I355/M355,0))*VLOOKUP(B355,'2-Kosten per locatie'!$A$11:$C$15,3,FALSE)</f>
        <v>0</v>
      </c>
      <c r="M355" s="440">
        <f>IF(K355="nio",0,IF(K355&gt;0,VLOOKUP(G355,'3-Productie normen'!A:J,VLOOKUP(K355,'3-Productie normen'!$B$37:$C$43,2,FALSE),FALSE)))</f>
        <v>0</v>
      </c>
      <c r="N355" s="441"/>
      <c r="O355" s="442"/>
      <c r="P355" s="299"/>
    </row>
    <row r="356" spans="1:16" ht="14.1" customHeight="1">
      <c r="A356" s="434">
        <v>356</v>
      </c>
      <c r="B356" s="435" t="s">
        <v>211</v>
      </c>
      <c r="C356" s="435" t="s">
        <v>212</v>
      </c>
      <c r="D356" s="436" t="s">
        <v>3708</v>
      </c>
      <c r="E356" s="219" t="s">
        <v>933</v>
      </c>
      <c r="F356" s="75" t="s">
        <v>934</v>
      </c>
      <c r="G356" s="75" t="s">
        <v>50</v>
      </c>
      <c r="H356" s="75"/>
      <c r="I356" s="437"/>
      <c r="J356" s="438" t="s">
        <v>50</v>
      </c>
      <c r="K356" s="439" t="s">
        <v>50</v>
      </c>
      <c r="L356" s="221">
        <f>IF(J356="nio",0,IF(K356&gt;0,K356*I356/M356,0))*VLOOKUP(B356,'2-Kosten per locatie'!$A$11:$C$15,3,FALSE)</f>
        <v>0</v>
      </c>
      <c r="M356" s="440">
        <f>IF(K356="nio",0,IF(K356&gt;0,VLOOKUP(G356,'3-Productie normen'!A:J,VLOOKUP(K356,'3-Productie normen'!$B$37:$C$43,2,FALSE),FALSE)))</f>
        <v>0</v>
      </c>
      <c r="N356" s="441"/>
      <c r="O356" s="442"/>
      <c r="P356" s="299"/>
    </row>
    <row r="357" spans="1:16" ht="14.1" customHeight="1">
      <c r="A357" s="434">
        <v>357</v>
      </c>
      <c r="B357" s="435" t="s">
        <v>211</v>
      </c>
      <c r="C357" s="435" t="s">
        <v>212</v>
      </c>
      <c r="D357" s="436" t="s">
        <v>3708</v>
      </c>
      <c r="E357" s="219" t="s">
        <v>935</v>
      </c>
      <c r="F357" s="75" t="s">
        <v>936</v>
      </c>
      <c r="G357" s="75" t="s">
        <v>50</v>
      </c>
      <c r="H357" s="75" t="s">
        <v>70</v>
      </c>
      <c r="I357" s="437">
        <v>10.5</v>
      </c>
      <c r="J357" s="438" t="s">
        <v>50</v>
      </c>
      <c r="K357" s="439" t="s">
        <v>50</v>
      </c>
      <c r="L357" s="221">
        <f>IF(J357="nio",0,IF(K357&gt;0,K357*I357/M357,0))*VLOOKUP(B357,'2-Kosten per locatie'!$A$11:$C$15,3,FALSE)</f>
        <v>0</v>
      </c>
      <c r="M357" s="440">
        <f>IF(K357="nio",0,IF(K357&gt;0,VLOOKUP(G357,'3-Productie normen'!A:J,VLOOKUP(K357,'3-Productie normen'!$B$37:$C$43,2,FALSE),FALSE)))</f>
        <v>0</v>
      </c>
      <c r="N357" s="441"/>
      <c r="O357" s="442"/>
      <c r="P357" s="299"/>
    </row>
    <row r="358" spans="1:16" ht="14.1" customHeight="1">
      <c r="A358" s="434">
        <v>358</v>
      </c>
      <c r="B358" s="435" t="s">
        <v>211</v>
      </c>
      <c r="C358" s="435" t="s">
        <v>212</v>
      </c>
      <c r="D358" s="436" t="s">
        <v>3708</v>
      </c>
      <c r="E358" s="219" t="s">
        <v>937</v>
      </c>
      <c r="F358" s="75" t="s">
        <v>938</v>
      </c>
      <c r="G358" s="75" t="s">
        <v>50</v>
      </c>
      <c r="H358" s="75"/>
      <c r="I358" s="437"/>
      <c r="J358" s="438" t="s">
        <v>50</v>
      </c>
      <c r="K358" s="439" t="s">
        <v>50</v>
      </c>
      <c r="L358" s="221">
        <f>IF(J358="nio",0,IF(K358&gt;0,K358*I358/M358,0))*VLOOKUP(B358,'2-Kosten per locatie'!$A$11:$C$15,3,FALSE)</f>
        <v>0</v>
      </c>
      <c r="M358" s="440">
        <f>IF(K358="nio",0,IF(K358&gt;0,VLOOKUP(G358,'3-Productie normen'!A:J,VLOOKUP(K358,'3-Productie normen'!$B$37:$C$43,2,FALSE),FALSE)))</f>
        <v>0</v>
      </c>
      <c r="N358" s="441"/>
      <c r="O358" s="442"/>
      <c r="P358" s="299"/>
    </row>
    <row r="359" spans="1:16" ht="14.1" customHeight="1">
      <c r="A359" s="434">
        <v>359</v>
      </c>
      <c r="B359" s="435" t="s">
        <v>211</v>
      </c>
      <c r="C359" s="435" t="s">
        <v>212</v>
      </c>
      <c r="D359" s="436" t="s">
        <v>3708</v>
      </c>
      <c r="E359" s="219" t="s">
        <v>939</v>
      </c>
      <c r="F359" s="75" t="s">
        <v>940</v>
      </c>
      <c r="G359" s="75" t="s">
        <v>50</v>
      </c>
      <c r="H359" s="75"/>
      <c r="I359" s="437"/>
      <c r="J359" s="438" t="s">
        <v>50</v>
      </c>
      <c r="K359" s="439" t="s">
        <v>50</v>
      </c>
      <c r="L359" s="221">
        <f>IF(J359="nio",0,IF(K359&gt;0,K359*I359/M359,0))*VLOOKUP(B359,'2-Kosten per locatie'!$A$11:$C$15,3,FALSE)</f>
        <v>0</v>
      </c>
      <c r="M359" s="440">
        <f>IF(K359="nio",0,IF(K359&gt;0,VLOOKUP(G359,'3-Productie normen'!A:J,VLOOKUP(K359,'3-Productie normen'!$B$37:$C$43,2,FALSE),FALSE)))</f>
        <v>0</v>
      </c>
      <c r="N359" s="441"/>
      <c r="O359" s="442"/>
      <c r="P359" s="299"/>
    </row>
    <row r="360" spans="1:16" ht="14.1" customHeight="1">
      <c r="A360" s="434">
        <v>360</v>
      </c>
      <c r="B360" s="435" t="s">
        <v>211</v>
      </c>
      <c r="C360" s="435" t="s">
        <v>212</v>
      </c>
      <c r="D360" s="436" t="s">
        <v>3708</v>
      </c>
      <c r="E360" s="219" t="s">
        <v>941</v>
      </c>
      <c r="F360" s="75" t="s">
        <v>942</v>
      </c>
      <c r="G360" s="75" t="s">
        <v>50</v>
      </c>
      <c r="H360" s="75" t="s">
        <v>3720</v>
      </c>
      <c r="I360" s="437">
        <v>37.200000000000003</v>
      </c>
      <c r="J360" s="438" t="s">
        <v>50</v>
      </c>
      <c r="K360" s="439" t="s">
        <v>50</v>
      </c>
      <c r="L360" s="221">
        <f>IF(J360="nio",0,IF(K360&gt;0,K360*I360/M360,0))*VLOOKUP(B360,'2-Kosten per locatie'!$A$11:$C$15,3,FALSE)</f>
        <v>0</v>
      </c>
      <c r="M360" s="440">
        <f>IF(K360="nio",0,IF(K360&gt;0,VLOOKUP(G360,'3-Productie normen'!A:J,VLOOKUP(K360,'3-Productie normen'!$B$37:$C$43,2,FALSE),FALSE)))</f>
        <v>0</v>
      </c>
      <c r="N360" s="441"/>
      <c r="O360" s="442"/>
      <c r="P360" s="299"/>
    </row>
    <row r="361" spans="1:16" ht="14.1" customHeight="1">
      <c r="A361" s="434">
        <v>361</v>
      </c>
      <c r="B361" s="435" t="s">
        <v>211</v>
      </c>
      <c r="C361" s="435" t="s">
        <v>212</v>
      </c>
      <c r="D361" s="436" t="s">
        <v>3708</v>
      </c>
      <c r="E361" s="219" t="s">
        <v>943</v>
      </c>
      <c r="F361" s="75" t="s">
        <v>944</v>
      </c>
      <c r="G361" s="75" t="s">
        <v>50</v>
      </c>
      <c r="H361" s="75" t="s">
        <v>3720</v>
      </c>
      <c r="I361" s="437">
        <v>28.18</v>
      </c>
      <c r="J361" s="438" t="s">
        <v>50</v>
      </c>
      <c r="K361" s="439" t="s">
        <v>50</v>
      </c>
      <c r="L361" s="221">
        <f>IF(J361="nio",0,IF(K361&gt;0,K361*I361/M361,0))*VLOOKUP(B361,'2-Kosten per locatie'!$A$11:$C$15,3,FALSE)</f>
        <v>0</v>
      </c>
      <c r="M361" s="440">
        <f>IF(K361="nio",0,IF(K361&gt;0,VLOOKUP(G361,'3-Productie normen'!A:J,VLOOKUP(K361,'3-Productie normen'!$B$37:$C$43,2,FALSE),FALSE)))</f>
        <v>0</v>
      </c>
      <c r="N361" s="441"/>
      <c r="O361" s="442"/>
      <c r="P361" s="299"/>
    </row>
    <row r="362" spans="1:16" ht="14.1" customHeight="1">
      <c r="A362" s="434">
        <v>362</v>
      </c>
      <c r="B362" s="435" t="s">
        <v>211</v>
      </c>
      <c r="C362" s="435" t="s">
        <v>212</v>
      </c>
      <c r="D362" s="436" t="s">
        <v>3708</v>
      </c>
      <c r="E362" s="219" t="s">
        <v>945</v>
      </c>
      <c r="F362" s="75" t="s">
        <v>946</v>
      </c>
      <c r="G362" s="75" t="s">
        <v>50</v>
      </c>
      <c r="H362" s="75" t="s">
        <v>72</v>
      </c>
      <c r="I362" s="437">
        <v>6.6</v>
      </c>
      <c r="J362" s="438" t="s">
        <v>50</v>
      </c>
      <c r="K362" s="439" t="s">
        <v>50</v>
      </c>
      <c r="L362" s="221">
        <f>IF(J362="nio",0,IF(K362&gt;0,K362*I362/M362,0))*VLOOKUP(B362,'2-Kosten per locatie'!$A$11:$C$15,3,FALSE)</f>
        <v>0</v>
      </c>
      <c r="M362" s="440">
        <f>IF(K362="nio",0,IF(K362&gt;0,VLOOKUP(G362,'3-Productie normen'!A:J,VLOOKUP(K362,'3-Productie normen'!$B$37:$C$43,2,FALSE),FALSE)))</f>
        <v>0</v>
      </c>
      <c r="N362" s="441"/>
      <c r="O362" s="442"/>
      <c r="P362" s="299"/>
    </row>
    <row r="363" spans="1:16" ht="14.1" customHeight="1">
      <c r="A363" s="434">
        <v>363</v>
      </c>
      <c r="B363" s="435" t="s">
        <v>211</v>
      </c>
      <c r="C363" s="435" t="s">
        <v>212</v>
      </c>
      <c r="D363" s="436" t="s">
        <v>3708</v>
      </c>
      <c r="E363" s="219" t="s">
        <v>947</v>
      </c>
      <c r="F363" s="75" t="s">
        <v>948</v>
      </c>
      <c r="G363" s="75" t="s">
        <v>50</v>
      </c>
      <c r="H363" s="75" t="s">
        <v>1504</v>
      </c>
      <c r="I363" s="437">
        <v>4.8</v>
      </c>
      <c r="J363" s="438" t="s">
        <v>50</v>
      </c>
      <c r="K363" s="439" t="s">
        <v>50</v>
      </c>
      <c r="L363" s="221">
        <f>IF(J363="nio",0,IF(K363&gt;0,K363*I363/M363,0))*VLOOKUP(B363,'2-Kosten per locatie'!$A$11:$C$15,3,FALSE)</f>
        <v>0</v>
      </c>
      <c r="M363" s="440">
        <f>IF(K363="nio",0,IF(K363&gt;0,VLOOKUP(G363,'3-Productie normen'!A:J,VLOOKUP(K363,'3-Productie normen'!$B$37:$C$43,2,FALSE),FALSE)))</f>
        <v>0</v>
      </c>
      <c r="N363" s="441"/>
      <c r="O363" s="442"/>
      <c r="P363" s="299"/>
    </row>
    <row r="364" spans="1:16" ht="14.1" customHeight="1">
      <c r="A364" s="434">
        <v>364</v>
      </c>
      <c r="B364" s="435" t="s">
        <v>211</v>
      </c>
      <c r="C364" s="435" t="s">
        <v>212</v>
      </c>
      <c r="D364" s="436" t="s">
        <v>3708</v>
      </c>
      <c r="E364" s="219" t="s">
        <v>949</v>
      </c>
      <c r="F364" s="75" t="s">
        <v>950</v>
      </c>
      <c r="G364" s="75" t="s">
        <v>50</v>
      </c>
      <c r="H364" s="75" t="s">
        <v>1504</v>
      </c>
      <c r="I364" s="437">
        <v>9.1999999999999993</v>
      </c>
      <c r="J364" s="438" t="s">
        <v>50</v>
      </c>
      <c r="K364" s="439" t="s">
        <v>50</v>
      </c>
      <c r="L364" s="221">
        <f>IF(J364="nio",0,IF(K364&gt;0,K364*I364/M364,0))*VLOOKUP(B364,'2-Kosten per locatie'!$A$11:$C$15,3,FALSE)</f>
        <v>0</v>
      </c>
      <c r="M364" s="440">
        <f>IF(K364="nio",0,IF(K364&gt;0,VLOOKUP(G364,'3-Productie normen'!A:J,VLOOKUP(K364,'3-Productie normen'!$B$37:$C$43,2,FALSE),FALSE)))</f>
        <v>0</v>
      </c>
      <c r="N364" s="441"/>
      <c r="O364" s="442"/>
      <c r="P364" s="299"/>
    </row>
    <row r="365" spans="1:16" ht="14.1" customHeight="1">
      <c r="A365" s="434">
        <v>365</v>
      </c>
      <c r="B365" s="435" t="s">
        <v>211</v>
      </c>
      <c r="C365" s="435" t="s">
        <v>212</v>
      </c>
      <c r="D365" s="436" t="s">
        <v>3708</v>
      </c>
      <c r="E365" s="219" t="s">
        <v>951</v>
      </c>
      <c r="F365" s="75" t="s">
        <v>952</v>
      </c>
      <c r="G365" s="75" t="s">
        <v>50</v>
      </c>
      <c r="H365" s="75" t="s">
        <v>1504</v>
      </c>
      <c r="I365" s="437">
        <v>6</v>
      </c>
      <c r="J365" s="438" t="s">
        <v>50</v>
      </c>
      <c r="K365" s="439" t="s">
        <v>50</v>
      </c>
      <c r="L365" s="221">
        <f>IF(J365="nio",0,IF(K365&gt;0,K365*I365/M365,0))*VLOOKUP(B365,'2-Kosten per locatie'!$A$11:$C$15,3,FALSE)</f>
        <v>0</v>
      </c>
      <c r="M365" s="440">
        <f>IF(K365="nio",0,IF(K365&gt;0,VLOOKUP(G365,'3-Productie normen'!A:J,VLOOKUP(K365,'3-Productie normen'!$B$37:$C$43,2,FALSE),FALSE)))</f>
        <v>0</v>
      </c>
      <c r="N365" s="441"/>
      <c r="O365" s="442"/>
      <c r="P365" s="299"/>
    </row>
    <row r="366" spans="1:16" ht="14.1" customHeight="1">
      <c r="A366" s="434">
        <v>366</v>
      </c>
      <c r="B366" s="435" t="s">
        <v>211</v>
      </c>
      <c r="C366" s="435" t="s">
        <v>212</v>
      </c>
      <c r="D366" s="436" t="s">
        <v>3709</v>
      </c>
      <c r="E366" s="219" t="s">
        <v>953</v>
      </c>
      <c r="F366" s="75" t="s">
        <v>954</v>
      </c>
      <c r="G366" s="75" t="s">
        <v>50</v>
      </c>
      <c r="H366" s="75" t="s">
        <v>72</v>
      </c>
      <c r="I366" s="437">
        <v>0</v>
      </c>
      <c r="J366" s="438" t="s">
        <v>50</v>
      </c>
      <c r="K366" s="439" t="s">
        <v>50</v>
      </c>
      <c r="L366" s="221">
        <f>IF(J366="nio",0,IF(K366&gt;0,K366*I366/M366,0))*VLOOKUP(B366,'2-Kosten per locatie'!$A$11:$C$15,3,FALSE)</f>
        <v>0</v>
      </c>
      <c r="M366" s="440">
        <f>IF(K366="nio",0,IF(K366&gt;0,VLOOKUP(G366,'3-Productie normen'!A:J,VLOOKUP(K366,'3-Productie normen'!$B$37:$C$43,2,FALSE),FALSE)))</f>
        <v>0</v>
      </c>
      <c r="N366" s="441"/>
      <c r="O366" s="442"/>
      <c r="P366" s="299"/>
    </row>
    <row r="367" spans="1:16" ht="14.1" customHeight="1">
      <c r="A367" s="434">
        <v>367</v>
      </c>
      <c r="B367" s="435" t="s">
        <v>211</v>
      </c>
      <c r="C367" s="435" t="s">
        <v>212</v>
      </c>
      <c r="D367" s="436" t="s">
        <v>3709</v>
      </c>
      <c r="E367" s="219" t="s">
        <v>955</v>
      </c>
      <c r="F367" s="75" t="s">
        <v>956</v>
      </c>
      <c r="G367" s="75" t="s">
        <v>50</v>
      </c>
      <c r="H367" s="413" t="s">
        <v>919</v>
      </c>
      <c r="I367" s="437">
        <v>3.7</v>
      </c>
      <c r="J367" s="438" t="s">
        <v>50</v>
      </c>
      <c r="K367" s="439" t="s">
        <v>50</v>
      </c>
      <c r="L367" s="221">
        <f>IF(J367="nio",0,IF(K367&gt;0,K367*I367/M367,0))*VLOOKUP(B367,'2-Kosten per locatie'!$A$11:$C$15,3,FALSE)</f>
        <v>0</v>
      </c>
      <c r="M367" s="440">
        <f>IF(K367="nio",0,IF(K367&gt;0,VLOOKUP(G367,'3-Productie normen'!A:J,VLOOKUP(K367,'3-Productie normen'!$B$37:$C$43,2,FALSE),FALSE)))</f>
        <v>0</v>
      </c>
      <c r="N367" s="441"/>
      <c r="O367" s="442"/>
      <c r="P367" s="299"/>
    </row>
    <row r="368" spans="1:16" ht="14.1" customHeight="1">
      <c r="A368" s="434">
        <v>368</v>
      </c>
      <c r="B368" s="435" t="s">
        <v>211</v>
      </c>
      <c r="C368" s="435" t="s">
        <v>212</v>
      </c>
      <c r="D368" s="436" t="s">
        <v>3709</v>
      </c>
      <c r="E368" s="219" t="s">
        <v>957</v>
      </c>
      <c r="F368" s="75" t="s">
        <v>958</v>
      </c>
      <c r="G368" s="75" t="s">
        <v>50</v>
      </c>
      <c r="H368" s="75" t="s">
        <v>72</v>
      </c>
      <c r="I368" s="437">
        <v>5.9</v>
      </c>
      <c r="J368" s="438" t="s">
        <v>50</v>
      </c>
      <c r="K368" s="439" t="s">
        <v>50</v>
      </c>
      <c r="L368" s="221">
        <f>IF(J368="nio",0,IF(K368&gt;0,K368*I368/M368,0))*VLOOKUP(B368,'2-Kosten per locatie'!$A$11:$C$15,3,FALSE)</f>
        <v>0</v>
      </c>
      <c r="M368" s="440">
        <f>IF(K368="nio",0,IF(K368&gt;0,VLOOKUP(G368,'3-Productie normen'!A:J,VLOOKUP(K368,'3-Productie normen'!$B$37:$C$43,2,FALSE),FALSE)))</f>
        <v>0</v>
      </c>
      <c r="N368" s="441"/>
      <c r="O368" s="442"/>
      <c r="P368" s="299"/>
    </row>
    <row r="369" spans="1:16" ht="14.1" customHeight="1">
      <c r="A369" s="434">
        <v>369</v>
      </c>
      <c r="B369" s="435" t="s">
        <v>211</v>
      </c>
      <c r="C369" s="435" t="s">
        <v>212</v>
      </c>
      <c r="D369" s="436" t="s">
        <v>3709</v>
      </c>
      <c r="E369" s="219" t="s">
        <v>959</v>
      </c>
      <c r="F369" s="75" t="s">
        <v>960</v>
      </c>
      <c r="G369" s="75" t="s">
        <v>50</v>
      </c>
      <c r="H369" s="75" t="s">
        <v>72</v>
      </c>
      <c r="I369" s="437">
        <v>13.2</v>
      </c>
      <c r="J369" s="438" t="s">
        <v>50</v>
      </c>
      <c r="K369" s="439" t="s">
        <v>50</v>
      </c>
      <c r="L369" s="221">
        <f>IF(J369="nio",0,IF(K369&gt;0,K369*I369/M369,0))*VLOOKUP(B369,'2-Kosten per locatie'!$A$11:$C$15,3,FALSE)</f>
        <v>0</v>
      </c>
      <c r="M369" s="440">
        <f>IF(K369="nio",0,IF(K369&gt;0,VLOOKUP(G369,'3-Productie normen'!A:J,VLOOKUP(K369,'3-Productie normen'!$B$37:$C$43,2,FALSE),FALSE)))</f>
        <v>0</v>
      </c>
      <c r="N369" s="441"/>
      <c r="O369" s="442"/>
      <c r="P369" s="299"/>
    </row>
    <row r="370" spans="1:16" ht="14.1" customHeight="1">
      <c r="A370" s="434">
        <v>370</v>
      </c>
      <c r="B370" s="435" t="s">
        <v>211</v>
      </c>
      <c r="C370" s="435" t="s">
        <v>212</v>
      </c>
      <c r="D370" s="436" t="s">
        <v>3709</v>
      </c>
      <c r="E370" s="219" t="s">
        <v>961</v>
      </c>
      <c r="F370" s="75" t="s">
        <v>962</v>
      </c>
      <c r="G370" s="75" t="s">
        <v>50</v>
      </c>
      <c r="H370" s="75" t="s">
        <v>71</v>
      </c>
      <c r="I370" s="437">
        <v>0</v>
      </c>
      <c r="J370" s="438" t="s">
        <v>50</v>
      </c>
      <c r="K370" s="439" t="s">
        <v>50</v>
      </c>
      <c r="L370" s="221">
        <f>IF(J370="nio",0,IF(K370&gt;0,K370*I370/M370,0))*VLOOKUP(B370,'2-Kosten per locatie'!$A$11:$C$15,3,FALSE)</f>
        <v>0</v>
      </c>
      <c r="M370" s="440">
        <f>IF(K370="nio",0,IF(K370&gt;0,VLOOKUP(G370,'3-Productie normen'!A:J,VLOOKUP(K370,'3-Productie normen'!$B$37:$C$43,2,FALSE),FALSE)))</f>
        <v>0</v>
      </c>
      <c r="N370" s="441"/>
      <c r="O370" s="442"/>
      <c r="P370" s="299"/>
    </row>
    <row r="371" spans="1:16" ht="14.1" customHeight="1">
      <c r="A371" s="434">
        <v>371</v>
      </c>
      <c r="B371" s="435" t="s">
        <v>211</v>
      </c>
      <c r="C371" s="435" t="s">
        <v>212</v>
      </c>
      <c r="D371" s="436" t="s">
        <v>3709</v>
      </c>
      <c r="E371" s="219" t="s">
        <v>963</v>
      </c>
      <c r="F371" s="75" t="s">
        <v>964</v>
      </c>
      <c r="G371" s="75" t="s">
        <v>50</v>
      </c>
      <c r="H371" s="413" t="s">
        <v>919</v>
      </c>
      <c r="I371" s="437">
        <v>1.95</v>
      </c>
      <c r="J371" s="438" t="s">
        <v>50</v>
      </c>
      <c r="K371" s="439" t="s">
        <v>50</v>
      </c>
      <c r="L371" s="221">
        <f>IF(J371="nio",0,IF(K371&gt;0,K371*I371/M371,0))*VLOOKUP(B371,'2-Kosten per locatie'!$A$11:$C$15,3,FALSE)</f>
        <v>0</v>
      </c>
      <c r="M371" s="440">
        <f>IF(K371="nio",0,IF(K371&gt;0,VLOOKUP(G371,'3-Productie normen'!A:J,VLOOKUP(K371,'3-Productie normen'!$B$37:$C$43,2,FALSE),FALSE)))</f>
        <v>0</v>
      </c>
      <c r="N371" s="441"/>
      <c r="O371" s="442"/>
      <c r="P371" s="299"/>
    </row>
    <row r="372" spans="1:16" ht="14.1" customHeight="1">
      <c r="A372" s="434">
        <v>372</v>
      </c>
      <c r="B372" s="435" t="s">
        <v>211</v>
      </c>
      <c r="C372" s="435" t="s">
        <v>215</v>
      </c>
      <c r="D372" s="436" t="s">
        <v>3708</v>
      </c>
      <c r="E372" s="219" t="s">
        <v>965</v>
      </c>
      <c r="F372" s="75" t="s">
        <v>966</v>
      </c>
      <c r="G372" s="75" t="s">
        <v>50</v>
      </c>
      <c r="H372" s="75" t="s">
        <v>72</v>
      </c>
      <c r="I372" s="437">
        <v>3.75</v>
      </c>
      <c r="J372" s="438" t="s">
        <v>50</v>
      </c>
      <c r="K372" s="439" t="s">
        <v>50</v>
      </c>
      <c r="L372" s="221">
        <f>IF(J372="nio",0,IF(K372&gt;0,K372*I372/M372,0))*VLOOKUP(B372,'2-Kosten per locatie'!$A$11:$C$15,3,FALSE)</f>
        <v>0</v>
      </c>
      <c r="M372" s="440">
        <f>IF(K372="nio",0,IF(K372&gt;0,VLOOKUP(G372,'3-Productie normen'!A:J,VLOOKUP(K372,'3-Productie normen'!$B$37:$C$43,2,FALSE),FALSE)))</f>
        <v>0</v>
      </c>
      <c r="N372" s="441"/>
      <c r="O372" s="442"/>
      <c r="P372" s="299"/>
    </row>
    <row r="373" spans="1:16" ht="14.1" customHeight="1">
      <c r="A373" s="434">
        <v>373</v>
      </c>
      <c r="B373" s="435" t="s">
        <v>211</v>
      </c>
      <c r="C373" s="435" t="s">
        <v>215</v>
      </c>
      <c r="D373" s="436" t="s">
        <v>3708</v>
      </c>
      <c r="E373" s="219" t="s">
        <v>967</v>
      </c>
      <c r="F373" s="75" t="s">
        <v>968</v>
      </c>
      <c r="G373" s="75" t="s">
        <v>50</v>
      </c>
      <c r="H373" s="75" t="s">
        <v>72</v>
      </c>
      <c r="I373" s="437">
        <v>6.9</v>
      </c>
      <c r="J373" s="438" t="s">
        <v>50</v>
      </c>
      <c r="K373" s="439" t="s">
        <v>50</v>
      </c>
      <c r="L373" s="221">
        <f>IF(J373="nio",0,IF(K373&gt;0,K373*I373/M373,0))*VLOOKUP(B373,'2-Kosten per locatie'!$A$11:$C$15,3,FALSE)</f>
        <v>0</v>
      </c>
      <c r="M373" s="440">
        <f>IF(K373="nio",0,IF(K373&gt;0,VLOOKUP(G373,'3-Productie normen'!A:J,VLOOKUP(K373,'3-Productie normen'!$B$37:$C$43,2,FALSE),FALSE)))</f>
        <v>0</v>
      </c>
      <c r="N373" s="441"/>
      <c r="O373" s="442"/>
      <c r="P373" s="299"/>
    </row>
    <row r="374" spans="1:16" ht="14.1" customHeight="1">
      <c r="A374" s="434">
        <v>374</v>
      </c>
      <c r="B374" s="435" t="s">
        <v>211</v>
      </c>
      <c r="C374" s="435" t="s">
        <v>215</v>
      </c>
      <c r="D374" s="436" t="s">
        <v>3709</v>
      </c>
      <c r="E374" s="219" t="s">
        <v>969</v>
      </c>
      <c r="F374" s="75" t="s">
        <v>970</v>
      </c>
      <c r="G374" s="75" t="s">
        <v>50</v>
      </c>
      <c r="H374" s="75" t="s">
        <v>70</v>
      </c>
      <c r="I374" s="437">
        <v>3.75</v>
      </c>
      <c r="J374" s="438" t="s">
        <v>50</v>
      </c>
      <c r="K374" s="439" t="s">
        <v>50</v>
      </c>
      <c r="L374" s="221">
        <f>IF(J374="nio",0,IF(K374&gt;0,K374*I374/M374,0))*VLOOKUP(B374,'2-Kosten per locatie'!$A$11:$C$15,3,FALSE)</f>
        <v>0</v>
      </c>
      <c r="M374" s="440">
        <f>IF(K374="nio",0,IF(K374&gt;0,VLOOKUP(G374,'3-Productie normen'!A:J,VLOOKUP(K374,'3-Productie normen'!$B$37:$C$43,2,FALSE),FALSE)))</f>
        <v>0</v>
      </c>
      <c r="N374" s="441"/>
      <c r="O374" s="442"/>
      <c r="P374" s="299"/>
    </row>
    <row r="375" spans="1:16" ht="14.1" customHeight="1">
      <c r="A375" s="434">
        <v>375</v>
      </c>
      <c r="B375" s="435" t="s">
        <v>211</v>
      </c>
      <c r="C375" s="435" t="s">
        <v>215</v>
      </c>
      <c r="D375" s="436" t="s">
        <v>3709</v>
      </c>
      <c r="E375" s="219" t="s">
        <v>971</v>
      </c>
      <c r="F375" s="75" t="s">
        <v>972</v>
      </c>
      <c r="G375" s="75" t="s">
        <v>50</v>
      </c>
      <c r="H375" s="75" t="s">
        <v>72</v>
      </c>
      <c r="I375" s="437">
        <v>6.9</v>
      </c>
      <c r="J375" s="438" t="s">
        <v>50</v>
      </c>
      <c r="K375" s="439" t="s">
        <v>50</v>
      </c>
      <c r="L375" s="221">
        <f>IF(J375="nio",0,IF(K375&gt;0,K375*I375/M375,0))*VLOOKUP(B375,'2-Kosten per locatie'!$A$11:$C$15,3,FALSE)</f>
        <v>0</v>
      </c>
      <c r="M375" s="440">
        <f>IF(K375="nio",0,IF(K375&gt;0,VLOOKUP(G375,'3-Productie normen'!A:J,VLOOKUP(K375,'3-Productie normen'!$B$37:$C$43,2,FALSE),FALSE)))</f>
        <v>0</v>
      </c>
      <c r="N375" s="441"/>
      <c r="O375" s="442"/>
      <c r="P375" s="299"/>
    </row>
    <row r="376" spans="1:16" ht="14.1" customHeight="1">
      <c r="A376" s="434">
        <v>376</v>
      </c>
      <c r="B376" s="435" t="s">
        <v>211</v>
      </c>
      <c r="C376" s="435" t="s">
        <v>219</v>
      </c>
      <c r="D376" s="436" t="s">
        <v>3708</v>
      </c>
      <c r="E376" s="219" t="s">
        <v>973</v>
      </c>
      <c r="F376" s="75" t="s">
        <v>974</v>
      </c>
      <c r="G376" s="75" t="s">
        <v>50</v>
      </c>
      <c r="H376" s="75" t="s">
        <v>71</v>
      </c>
      <c r="I376" s="437">
        <v>0.9</v>
      </c>
      <c r="J376" s="438" t="s">
        <v>50</v>
      </c>
      <c r="K376" s="439" t="s">
        <v>50</v>
      </c>
      <c r="L376" s="221">
        <f>IF(J376="nio",0,IF(K376&gt;0,K376*I376/M376,0))*VLOOKUP(B376,'2-Kosten per locatie'!$A$11:$C$15,3,FALSE)</f>
        <v>0</v>
      </c>
      <c r="M376" s="440">
        <f>IF(K376="nio",0,IF(K376&gt;0,VLOOKUP(G376,'3-Productie normen'!A:J,VLOOKUP(K376,'3-Productie normen'!$B$37:$C$43,2,FALSE),FALSE)))</f>
        <v>0</v>
      </c>
      <c r="N376" s="441"/>
      <c r="O376" s="442"/>
      <c r="P376" s="299"/>
    </row>
    <row r="377" spans="1:16" ht="14.1" customHeight="1">
      <c r="A377" s="434">
        <v>377</v>
      </c>
      <c r="B377" s="435" t="s">
        <v>211</v>
      </c>
      <c r="C377" s="435" t="s">
        <v>219</v>
      </c>
      <c r="D377" s="436" t="s">
        <v>3708</v>
      </c>
      <c r="E377" s="219" t="s">
        <v>975</v>
      </c>
      <c r="F377" s="75" t="s">
        <v>976</v>
      </c>
      <c r="G377" s="75" t="s">
        <v>50</v>
      </c>
      <c r="H377" s="413" t="s">
        <v>919</v>
      </c>
      <c r="I377" s="437">
        <v>123.98</v>
      </c>
      <c r="J377" s="438" t="s">
        <v>50</v>
      </c>
      <c r="K377" s="439" t="s">
        <v>50</v>
      </c>
      <c r="L377" s="221">
        <f>IF(J377="nio",0,IF(K377&gt;0,K377*I377/M377,0))*VLOOKUP(B377,'2-Kosten per locatie'!$A$11:$C$15,3,FALSE)</f>
        <v>0</v>
      </c>
      <c r="M377" s="440">
        <f>IF(K377="nio",0,IF(K377&gt;0,VLOOKUP(G377,'3-Productie normen'!A:J,VLOOKUP(K377,'3-Productie normen'!$B$37:$C$43,2,FALSE),FALSE)))</f>
        <v>0</v>
      </c>
      <c r="N377" s="441"/>
      <c r="O377" s="442"/>
      <c r="P377" s="299"/>
    </row>
    <row r="378" spans="1:16" ht="14.1" customHeight="1">
      <c r="A378" s="434">
        <v>378</v>
      </c>
      <c r="B378" s="435" t="s">
        <v>211</v>
      </c>
      <c r="C378" s="435" t="s">
        <v>219</v>
      </c>
      <c r="D378" s="436" t="s">
        <v>3708</v>
      </c>
      <c r="E378" s="219" t="s">
        <v>977</v>
      </c>
      <c r="F378" s="75" t="s">
        <v>978</v>
      </c>
      <c r="G378" s="75" t="s">
        <v>50</v>
      </c>
      <c r="H378" s="75" t="s">
        <v>71</v>
      </c>
      <c r="I378" s="437">
        <v>9.82</v>
      </c>
      <c r="J378" s="438" t="s">
        <v>50</v>
      </c>
      <c r="K378" s="439" t="s">
        <v>50</v>
      </c>
      <c r="L378" s="221">
        <f>IF(J378="nio",0,IF(K378&gt;0,K378*I378/M378,0))*VLOOKUP(B378,'2-Kosten per locatie'!$A$11:$C$15,3,FALSE)</f>
        <v>0</v>
      </c>
      <c r="M378" s="440">
        <f>IF(K378="nio",0,IF(K378&gt;0,VLOOKUP(G378,'3-Productie normen'!A:J,VLOOKUP(K378,'3-Productie normen'!$B$37:$C$43,2,FALSE),FALSE)))</f>
        <v>0</v>
      </c>
      <c r="N378" s="441"/>
      <c r="O378" s="442"/>
      <c r="P378" s="299"/>
    </row>
    <row r="379" spans="1:16" ht="14.1" customHeight="1">
      <c r="A379" s="434">
        <v>379</v>
      </c>
      <c r="B379" s="435" t="s">
        <v>211</v>
      </c>
      <c r="C379" s="435" t="s">
        <v>219</v>
      </c>
      <c r="D379" s="436" t="s">
        <v>3708</v>
      </c>
      <c r="E379" s="219" t="s">
        <v>979</v>
      </c>
      <c r="F379" s="75" t="s">
        <v>980</v>
      </c>
      <c r="G379" s="75" t="s">
        <v>50</v>
      </c>
      <c r="H379" s="413" t="s">
        <v>919</v>
      </c>
      <c r="I379" s="437">
        <v>65.599999999999994</v>
      </c>
      <c r="J379" s="438" t="s">
        <v>50</v>
      </c>
      <c r="K379" s="439" t="s">
        <v>50</v>
      </c>
      <c r="L379" s="221">
        <f>IF(J379="nio",0,IF(K379&gt;0,K379*I379/M379,0))*VLOOKUP(B379,'2-Kosten per locatie'!$A$11:$C$15,3,FALSE)</f>
        <v>0</v>
      </c>
      <c r="M379" s="440">
        <f>IF(K379="nio",0,IF(K379&gt;0,VLOOKUP(G379,'3-Productie normen'!A:J,VLOOKUP(K379,'3-Productie normen'!$B$37:$C$43,2,FALSE),FALSE)))</f>
        <v>0</v>
      </c>
      <c r="N379" s="441"/>
      <c r="O379" s="442"/>
      <c r="P379" s="299"/>
    </row>
    <row r="380" spans="1:16" ht="14.1" customHeight="1">
      <c r="A380" s="434">
        <v>380</v>
      </c>
      <c r="B380" s="435" t="s">
        <v>211</v>
      </c>
      <c r="C380" s="435" t="s">
        <v>218</v>
      </c>
      <c r="D380" s="436" t="s">
        <v>3708</v>
      </c>
      <c r="E380" s="219" t="s">
        <v>981</v>
      </c>
      <c r="F380" s="75" t="s">
        <v>982</v>
      </c>
      <c r="G380" s="75" t="s">
        <v>50</v>
      </c>
      <c r="H380" s="75" t="s">
        <v>72</v>
      </c>
      <c r="I380" s="437">
        <v>0</v>
      </c>
      <c r="J380" s="438" t="s">
        <v>50</v>
      </c>
      <c r="K380" s="439" t="s">
        <v>50</v>
      </c>
      <c r="L380" s="221">
        <f>IF(J380="nio",0,IF(K380&gt;0,K380*I380/M380,0))*VLOOKUP(B380,'2-Kosten per locatie'!$A$11:$C$15,3,FALSE)</f>
        <v>0</v>
      </c>
      <c r="M380" s="440">
        <f>IF(K380="nio",0,IF(K380&gt;0,VLOOKUP(G380,'3-Productie normen'!A:J,VLOOKUP(K380,'3-Productie normen'!$B$37:$C$43,2,FALSE),FALSE)))</f>
        <v>0</v>
      </c>
      <c r="N380" s="441"/>
      <c r="O380" s="442"/>
      <c r="P380" s="299"/>
    </row>
    <row r="381" spans="1:16" ht="14.1" customHeight="1">
      <c r="A381" s="434">
        <v>381</v>
      </c>
      <c r="B381" s="435" t="s">
        <v>211</v>
      </c>
      <c r="C381" s="435" t="s">
        <v>218</v>
      </c>
      <c r="D381" s="436" t="s">
        <v>3708</v>
      </c>
      <c r="E381" s="219" t="s">
        <v>983</v>
      </c>
      <c r="F381" s="75" t="s">
        <v>984</v>
      </c>
      <c r="G381" s="75" t="s">
        <v>50</v>
      </c>
      <c r="H381" s="75" t="s">
        <v>72</v>
      </c>
      <c r="I381" s="437">
        <v>0</v>
      </c>
      <c r="J381" s="438" t="s">
        <v>50</v>
      </c>
      <c r="K381" s="439" t="s">
        <v>50</v>
      </c>
      <c r="L381" s="221">
        <f>IF(J381="nio",0,IF(K381&gt;0,K381*I381/M381,0))*VLOOKUP(B381,'2-Kosten per locatie'!$A$11:$C$15,3,FALSE)</f>
        <v>0</v>
      </c>
      <c r="M381" s="440">
        <f>IF(K381="nio",0,IF(K381&gt;0,VLOOKUP(G381,'3-Productie normen'!A:J,VLOOKUP(K381,'3-Productie normen'!$B$37:$C$43,2,FALSE),FALSE)))</f>
        <v>0</v>
      </c>
      <c r="N381" s="441"/>
      <c r="O381" s="442"/>
      <c r="P381" s="299"/>
    </row>
    <row r="382" spans="1:16" ht="14.1" customHeight="1">
      <c r="A382" s="434">
        <v>382</v>
      </c>
      <c r="B382" s="435" t="s">
        <v>211</v>
      </c>
      <c r="C382" s="435" t="s">
        <v>218</v>
      </c>
      <c r="D382" s="436" t="s">
        <v>3708</v>
      </c>
      <c r="E382" s="219" t="s">
        <v>985</v>
      </c>
      <c r="F382" s="75" t="s">
        <v>986</v>
      </c>
      <c r="G382" s="75" t="s">
        <v>50</v>
      </c>
      <c r="H382" s="75" t="s">
        <v>72</v>
      </c>
      <c r="I382" s="437">
        <v>0</v>
      </c>
      <c r="J382" s="438" t="s">
        <v>50</v>
      </c>
      <c r="K382" s="439" t="s">
        <v>50</v>
      </c>
      <c r="L382" s="221">
        <f>IF(J382="nio",0,IF(K382&gt;0,K382*I382/M382,0))*VLOOKUP(B382,'2-Kosten per locatie'!$A$11:$C$15,3,FALSE)</f>
        <v>0</v>
      </c>
      <c r="M382" s="440">
        <f>IF(K382="nio",0,IF(K382&gt;0,VLOOKUP(G382,'3-Productie normen'!A:J,VLOOKUP(K382,'3-Productie normen'!$B$37:$C$43,2,FALSE),FALSE)))</f>
        <v>0</v>
      </c>
      <c r="N382" s="441"/>
      <c r="O382" s="442"/>
      <c r="P382" s="299"/>
    </row>
    <row r="383" spans="1:16" ht="14.1" customHeight="1">
      <c r="A383" s="434">
        <v>383</v>
      </c>
      <c r="B383" s="435" t="s">
        <v>211</v>
      </c>
      <c r="C383" s="435" t="s">
        <v>218</v>
      </c>
      <c r="D383" s="436" t="s">
        <v>3708</v>
      </c>
      <c r="E383" s="219" t="s">
        <v>987</v>
      </c>
      <c r="F383" s="75" t="s">
        <v>988</v>
      </c>
      <c r="G383" s="75" t="s">
        <v>50</v>
      </c>
      <c r="H383" s="75" t="s">
        <v>72</v>
      </c>
      <c r="I383" s="437">
        <v>0</v>
      </c>
      <c r="J383" s="438" t="s">
        <v>50</v>
      </c>
      <c r="K383" s="439" t="s">
        <v>50</v>
      </c>
      <c r="L383" s="221">
        <f>IF(J383="nio",0,IF(K383&gt;0,K383*I383/M383,0))*VLOOKUP(B383,'2-Kosten per locatie'!$A$11:$C$15,3,FALSE)</f>
        <v>0</v>
      </c>
      <c r="M383" s="440">
        <f>IF(K383="nio",0,IF(K383&gt;0,VLOOKUP(G383,'3-Productie normen'!A:J,VLOOKUP(K383,'3-Productie normen'!$B$37:$C$43,2,FALSE),FALSE)))</f>
        <v>0</v>
      </c>
      <c r="N383" s="441"/>
      <c r="O383" s="442"/>
      <c r="P383" s="299"/>
    </row>
    <row r="384" spans="1:16" ht="14.1" customHeight="1">
      <c r="A384" s="434">
        <v>384</v>
      </c>
      <c r="B384" s="435" t="s">
        <v>211</v>
      </c>
      <c r="C384" s="435" t="s">
        <v>218</v>
      </c>
      <c r="D384" s="436" t="s">
        <v>3708</v>
      </c>
      <c r="E384" s="219" t="s">
        <v>989</v>
      </c>
      <c r="F384" s="75" t="s">
        <v>990</v>
      </c>
      <c r="G384" s="75" t="s">
        <v>50</v>
      </c>
      <c r="H384" s="75" t="s">
        <v>72</v>
      </c>
      <c r="I384" s="437">
        <v>0</v>
      </c>
      <c r="J384" s="438" t="s">
        <v>50</v>
      </c>
      <c r="K384" s="439" t="s">
        <v>50</v>
      </c>
      <c r="L384" s="221">
        <f>IF(J384="nio",0,IF(K384&gt;0,K384*I384/M384,0))*VLOOKUP(B384,'2-Kosten per locatie'!$A$11:$C$15,3,FALSE)</f>
        <v>0</v>
      </c>
      <c r="M384" s="440">
        <f>IF(K384="nio",0,IF(K384&gt;0,VLOOKUP(G384,'3-Productie normen'!A:J,VLOOKUP(K384,'3-Productie normen'!$B$37:$C$43,2,FALSE),FALSE)))</f>
        <v>0</v>
      </c>
      <c r="N384" s="441"/>
      <c r="O384" s="442"/>
      <c r="P384" s="299"/>
    </row>
    <row r="385" spans="1:16" ht="14.1" customHeight="1">
      <c r="A385" s="434">
        <v>385</v>
      </c>
      <c r="B385" s="435" t="s">
        <v>211</v>
      </c>
      <c r="C385" s="435" t="s">
        <v>218</v>
      </c>
      <c r="D385" s="436" t="s">
        <v>3708</v>
      </c>
      <c r="E385" s="219" t="s">
        <v>991</v>
      </c>
      <c r="F385" s="75" t="s">
        <v>992</v>
      </c>
      <c r="G385" s="75" t="s">
        <v>50</v>
      </c>
      <c r="H385" s="75" t="s">
        <v>72</v>
      </c>
      <c r="I385" s="437">
        <v>0</v>
      </c>
      <c r="J385" s="438" t="s">
        <v>50</v>
      </c>
      <c r="K385" s="439" t="s">
        <v>50</v>
      </c>
      <c r="L385" s="221">
        <f>IF(J385="nio",0,IF(K385&gt;0,K385*I385/M385,0))*VLOOKUP(B385,'2-Kosten per locatie'!$A$11:$C$15,3,FALSE)</f>
        <v>0</v>
      </c>
      <c r="M385" s="440">
        <f>IF(K385="nio",0,IF(K385&gt;0,VLOOKUP(G385,'3-Productie normen'!A:J,VLOOKUP(K385,'3-Productie normen'!$B$37:$C$43,2,FALSE),FALSE)))</f>
        <v>0</v>
      </c>
      <c r="N385" s="441"/>
      <c r="O385" s="442"/>
      <c r="P385" s="299"/>
    </row>
    <row r="386" spans="1:16" ht="14.1" customHeight="1">
      <c r="A386" s="434">
        <v>386</v>
      </c>
      <c r="B386" s="435" t="s">
        <v>211</v>
      </c>
      <c r="C386" s="435" t="s">
        <v>219</v>
      </c>
      <c r="D386" s="436" t="s">
        <v>3708</v>
      </c>
      <c r="E386" s="219" t="s">
        <v>993</v>
      </c>
      <c r="F386" s="75" t="s">
        <v>994</v>
      </c>
      <c r="G386" s="75" t="s">
        <v>50</v>
      </c>
      <c r="H386" s="413" t="s">
        <v>919</v>
      </c>
      <c r="I386" s="437">
        <v>9.5</v>
      </c>
      <c r="J386" s="438" t="s">
        <v>50</v>
      </c>
      <c r="K386" s="439" t="s">
        <v>50</v>
      </c>
      <c r="L386" s="221">
        <f>IF(J386="nio",0,IF(K386&gt;0,K386*I386/M386,0))*VLOOKUP(B386,'2-Kosten per locatie'!$A$11:$C$15,3,FALSE)</f>
        <v>0</v>
      </c>
      <c r="M386" s="440">
        <f>IF(K386="nio",0,IF(K386&gt;0,VLOOKUP(G386,'3-Productie normen'!A:J,VLOOKUP(K386,'3-Productie normen'!$B$37:$C$43,2,FALSE),FALSE)))</f>
        <v>0</v>
      </c>
      <c r="N386" s="441"/>
      <c r="O386" s="442"/>
      <c r="P386" s="299"/>
    </row>
    <row r="387" spans="1:16" ht="14.1" customHeight="1">
      <c r="A387" s="434">
        <v>387</v>
      </c>
      <c r="B387" s="435" t="s">
        <v>211</v>
      </c>
      <c r="C387" s="435" t="s">
        <v>219</v>
      </c>
      <c r="D387" s="436" t="s">
        <v>3708</v>
      </c>
      <c r="E387" s="219" t="s">
        <v>995</v>
      </c>
      <c r="F387" s="75" t="s">
        <v>996</v>
      </c>
      <c r="G387" s="75" t="s">
        <v>50</v>
      </c>
      <c r="H387" s="75" t="s">
        <v>209</v>
      </c>
      <c r="I387" s="437">
        <v>9.5</v>
      </c>
      <c r="J387" s="438" t="s">
        <v>50</v>
      </c>
      <c r="K387" s="439" t="s">
        <v>50</v>
      </c>
      <c r="L387" s="221">
        <f>IF(J387="nio",0,IF(K387&gt;0,K387*I387/M387,0))*VLOOKUP(B387,'2-Kosten per locatie'!$A$11:$C$15,3,FALSE)</f>
        <v>0</v>
      </c>
      <c r="M387" s="440">
        <f>IF(K387="nio",0,IF(K387&gt;0,VLOOKUP(G387,'3-Productie normen'!A:J,VLOOKUP(K387,'3-Productie normen'!$B$37:$C$43,2,FALSE),FALSE)))</f>
        <v>0</v>
      </c>
      <c r="N387" s="441"/>
      <c r="O387" s="442"/>
      <c r="P387" s="299"/>
    </row>
    <row r="388" spans="1:16" ht="14.1" customHeight="1">
      <c r="A388" s="434">
        <v>388</v>
      </c>
      <c r="B388" s="435" t="s">
        <v>211</v>
      </c>
      <c r="C388" s="435" t="s">
        <v>219</v>
      </c>
      <c r="D388" s="436" t="s">
        <v>3708</v>
      </c>
      <c r="E388" s="219" t="s">
        <v>997</v>
      </c>
      <c r="F388" s="75" t="s">
        <v>998</v>
      </c>
      <c r="G388" s="75" t="s">
        <v>50</v>
      </c>
      <c r="H388" s="413" t="s">
        <v>919</v>
      </c>
      <c r="I388" s="437">
        <v>9.5</v>
      </c>
      <c r="J388" s="438" t="s">
        <v>50</v>
      </c>
      <c r="K388" s="439" t="s">
        <v>50</v>
      </c>
      <c r="L388" s="221">
        <f>IF(J388="nio",0,IF(K388&gt;0,K388*I388/M388,0))*VLOOKUP(B388,'2-Kosten per locatie'!$A$11:$C$15,3,FALSE)</f>
        <v>0</v>
      </c>
      <c r="M388" s="440">
        <f>IF(K388="nio",0,IF(K388&gt;0,VLOOKUP(G388,'3-Productie normen'!A:J,VLOOKUP(K388,'3-Productie normen'!$B$37:$C$43,2,FALSE),FALSE)))</f>
        <v>0</v>
      </c>
      <c r="N388" s="441"/>
      <c r="O388" s="442"/>
      <c r="P388" s="299"/>
    </row>
    <row r="389" spans="1:16" ht="14.1" customHeight="1">
      <c r="A389" s="434">
        <v>389</v>
      </c>
      <c r="B389" s="435" t="s">
        <v>211</v>
      </c>
      <c r="C389" s="435" t="s">
        <v>219</v>
      </c>
      <c r="D389" s="436" t="s">
        <v>3708</v>
      </c>
      <c r="E389" s="219" t="s">
        <v>999</v>
      </c>
      <c r="F389" s="75" t="s">
        <v>1000</v>
      </c>
      <c r="G389" s="75" t="s">
        <v>50</v>
      </c>
      <c r="H389" s="413" t="s">
        <v>919</v>
      </c>
      <c r="I389" s="437">
        <v>9.5</v>
      </c>
      <c r="J389" s="438" t="s">
        <v>50</v>
      </c>
      <c r="K389" s="439" t="s">
        <v>50</v>
      </c>
      <c r="L389" s="221">
        <f>IF(J389="nio",0,IF(K389&gt;0,K389*I389/M389,0))*VLOOKUP(B389,'2-Kosten per locatie'!$A$11:$C$15,3,FALSE)</f>
        <v>0</v>
      </c>
      <c r="M389" s="440">
        <f>IF(K389="nio",0,IF(K389&gt;0,VLOOKUP(G389,'3-Productie normen'!A:J,VLOOKUP(K389,'3-Productie normen'!$B$37:$C$43,2,FALSE),FALSE)))</f>
        <v>0</v>
      </c>
      <c r="N389" s="441"/>
      <c r="O389" s="442"/>
      <c r="P389" s="299"/>
    </row>
    <row r="390" spans="1:16" ht="14.1" customHeight="1">
      <c r="A390" s="434">
        <v>390</v>
      </c>
      <c r="B390" s="435" t="s">
        <v>211</v>
      </c>
      <c r="C390" s="435" t="s">
        <v>219</v>
      </c>
      <c r="D390" s="436" t="s">
        <v>3708</v>
      </c>
      <c r="E390" s="219" t="s">
        <v>1001</v>
      </c>
      <c r="F390" s="75" t="s">
        <v>1002</v>
      </c>
      <c r="G390" s="75" t="s">
        <v>50</v>
      </c>
      <c r="H390" s="413" t="s">
        <v>919</v>
      </c>
      <c r="I390" s="437">
        <v>9.5</v>
      </c>
      <c r="J390" s="438" t="s">
        <v>50</v>
      </c>
      <c r="K390" s="439" t="s">
        <v>50</v>
      </c>
      <c r="L390" s="221">
        <f>IF(J390="nio",0,IF(K390&gt;0,K390*I390/M390,0))*VLOOKUP(B390,'2-Kosten per locatie'!$A$11:$C$15,3,FALSE)</f>
        <v>0</v>
      </c>
      <c r="M390" s="440">
        <f>IF(K390="nio",0,IF(K390&gt;0,VLOOKUP(G390,'3-Productie normen'!A:J,VLOOKUP(K390,'3-Productie normen'!$B$37:$C$43,2,FALSE),FALSE)))</f>
        <v>0</v>
      </c>
      <c r="N390" s="441"/>
      <c r="O390" s="442"/>
      <c r="P390" s="299"/>
    </row>
    <row r="391" spans="1:16" ht="14.1" customHeight="1">
      <c r="A391" s="434">
        <v>391</v>
      </c>
      <c r="B391" s="435" t="s">
        <v>211</v>
      </c>
      <c r="C391" s="435" t="s">
        <v>219</v>
      </c>
      <c r="D391" s="436" t="s">
        <v>3708</v>
      </c>
      <c r="E391" s="219" t="s">
        <v>1003</v>
      </c>
      <c r="F391" s="75" t="s">
        <v>1004</v>
      </c>
      <c r="G391" s="75" t="s">
        <v>50</v>
      </c>
      <c r="H391" s="413" t="s">
        <v>919</v>
      </c>
      <c r="I391" s="437">
        <v>9.5</v>
      </c>
      <c r="J391" s="438" t="s">
        <v>50</v>
      </c>
      <c r="K391" s="439" t="s">
        <v>50</v>
      </c>
      <c r="L391" s="221">
        <f>IF(J391="nio",0,IF(K391&gt;0,K391*I391/M391,0))*VLOOKUP(B391,'2-Kosten per locatie'!$A$11:$C$15,3,FALSE)</f>
        <v>0</v>
      </c>
      <c r="M391" s="440">
        <f>IF(K391="nio",0,IF(K391&gt;0,VLOOKUP(G391,'3-Productie normen'!A:J,VLOOKUP(K391,'3-Productie normen'!$B$37:$C$43,2,FALSE),FALSE)))</f>
        <v>0</v>
      </c>
      <c r="N391" s="441"/>
      <c r="O391" s="442"/>
      <c r="P391" s="299"/>
    </row>
    <row r="392" spans="1:16" ht="14.1" customHeight="1">
      <c r="A392" s="434">
        <v>392</v>
      </c>
      <c r="B392" s="435" t="s">
        <v>211</v>
      </c>
      <c r="C392" s="435" t="s">
        <v>219</v>
      </c>
      <c r="D392" s="436" t="s">
        <v>3708</v>
      </c>
      <c r="E392" s="219" t="s">
        <v>1005</v>
      </c>
      <c r="F392" s="75" t="s">
        <v>1006</v>
      </c>
      <c r="G392" s="75" t="s">
        <v>50</v>
      </c>
      <c r="H392" s="413" t="s">
        <v>919</v>
      </c>
      <c r="I392" s="437">
        <v>9.5</v>
      </c>
      <c r="J392" s="438" t="s">
        <v>50</v>
      </c>
      <c r="K392" s="439" t="s">
        <v>50</v>
      </c>
      <c r="L392" s="221">
        <f>IF(J392="nio",0,IF(K392&gt;0,K392*I392/M392,0))*VLOOKUP(B392,'2-Kosten per locatie'!$A$11:$C$15,3,FALSE)</f>
        <v>0</v>
      </c>
      <c r="M392" s="440">
        <f>IF(K392="nio",0,IF(K392&gt;0,VLOOKUP(G392,'3-Productie normen'!A:J,VLOOKUP(K392,'3-Productie normen'!$B$37:$C$43,2,FALSE),FALSE)))</f>
        <v>0</v>
      </c>
      <c r="N392" s="441"/>
      <c r="O392" s="442"/>
      <c r="P392" s="299"/>
    </row>
    <row r="393" spans="1:16" ht="14.1" customHeight="1">
      <c r="A393" s="434">
        <v>393</v>
      </c>
      <c r="B393" s="435" t="s">
        <v>211</v>
      </c>
      <c r="C393" s="435" t="s">
        <v>219</v>
      </c>
      <c r="D393" s="436" t="s">
        <v>3708</v>
      </c>
      <c r="E393" s="219" t="s">
        <v>1007</v>
      </c>
      <c r="F393" s="75" t="s">
        <v>1008</v>
      </c>
      <c r="G393" s="75" t="s">
        <v>50</v>
      </c>
      <c r="H393" s="413" t="s">
        <v>919</v>
      </c>
      <c r="I393" s="437">
        <v>9.5</v>
      </c>
      <c r="J393" s="438" t="s">
        <v>50</v>
      </c>
      <c r="K393" s="439" t="s">
        <v>50</v>
      </c>
      <c r="L393" s="221">
        <f>IF(J393="nio",0,IF(K393&gt;0,K393*I393/M393,0))*VLOOKUP(B393,'2-Kosten per locatie'!$A$11:$C$15,3,FALSE)</f>
        <v>0</v>
      </c>
      <c r="M393" s="440">
        <f>IF(K393="nio",0,IF(K393&gt;0,VLOOKUP(G393,'3-Productie normen'!A:J,VLOOKUP(K393,'3-Productie normen'!$B$37:$C$43,2,FALSE),FALSE)))</f>
        <v>0</v>
      </c>
      <c r="N393" s="441"/>
      <c r="O393" s="442"/>
      <c r="P393" s="299"/>
    </row>
    <row r="394" spans="1:16" ht="14.1" customHeight="1">
      <c r="A394" s="434">
        <v>394</v>
      </c>
      <c r="B394" s="435" t="s">
        <v>211</v>
      </c>
      <c r="C394" s="435" t="s">
        <v>219</v>
      </c>
      <c r="D394" s="436" t="s">
        <v>3708</v>
      </c>
      <c r="E394" s="219" t="s">
        <v>1009</v>
      </c>
      <c r="F394" s="75" t="s">
        <v>1010</v>
      </c>
      <c r="G394" s="75" t="s">
        <v>50</v>
      </c>
      <c r="H394" s="413" t="s">
        <v>919</v>
      </c>
      <c r="I394" s="437">
        <v>9.5</v>
      </c>
      <c r="J394" s="438" t="s">
        <v>50</v>
      </c>
      <c r="K394" s="439" t="s">
        <v>50</v>
      </c>
      <c r="L394" s="221">
        <f>IF(J394="nio",0,IF(K394&gt;0,K394*I394/M394,0))*VLOOKUP(B394,'2-Kosten per locatie'!$A$11:$C$15,3,FALSE)</f>
        <v>0</v>
      </c>
      <c r="M394" s="440">
        <f>IF(K394="nio",0,IF(K394&gt;0,VLOOKUP(G394,'3-Productie normen'!A:J,VLOOKUP(K394,'3-Productie normen'!$B$37:$C$43,2,FALSE),FALSE)))</f>
        <v>0</v>
      </c>
      <c r="N394" s="441"/>
      <c r="O394" s="442"/>
      <c r="P394" s="299"/>
    </row>
    <row r="395" spans="1:16" ht="14.1" customHeight="1">
      <c r="A395" s="434">
        <v>395</v>
      </c>
      <c r="B395" s="435" t="s">
        <v>211</v>
      </c>
      <c r="C395" s="435" t="s">
        <v>219</v>
      </c>
      <c r="D395" s="436" t="s">
        <v>3708</v>
      </c>
      <c r="E395" s="219" t="s">
        <v>1011</v>
      </c>
      <c r="F395" s="75" t="s">
        <v>1012</v>
      </c>
      <c r="G395" s="75" t="s">
        <v>50</v>
      </c>
      <c r="H395" s="413" t="s">
        <v>919</v>
      </c>
      <c r="I395" s="437">
        <v>9.5</v>
      </c>
      <c r="J395" s="438" t="s">
        <v>50</v>
      </c>
      <c r="K395" s="439" t="s">
        <v>50</v>
      </c>
      <c r="L395" s="221">
        <f>IF(J395="nio",0,IF(K395&gt;0,K395*I395/M395,0))*VLOOKUP(B395,'2-Kosten per locatie'!$A$11:$C$15,3,FALSE)</f>
        <v>0</v>
      </c>
      <c r="M395" s="440">
        <f>IF(K395="nio",0,IF(K395&gt;0,VLOOKUP(G395,'3-Productie normen'!A:J,VLOOKUP(K395,'3-Productie normen'!$B$37:$C$43,2,FALSE),FALSE)))</f>
        <v>0</v>
      </c>
      <c r="N395" s="441"/>
      <c r="O395" s="442"/>
      <c r="P395" s="299"/>
    </row>
    <row r="396" spans="1:16" ht="14.1" customHeight="1">
      <c r="A396" s="434">
        <v>396</v>
      </c>
      <c r="B396" s="435" t="s">
        <v>211</v>
      </c>
      <c r="C396" s="435" t="s">
        <v>219</v>
      </c>
      <c r="D396" s="436" t="s">
        <v>3708</v>
      </c>
      <c r="E396" s="219" t="s">
        <v>1013</v>
      </c>
      <c r="F396" s="75" t="s">
        <v>1014</v>
      </c>
      <c r="G396" s="75" t="s">
        <v>50</v>
      </c>
      <c r="H396" s="413" t="s">
        <v>919</v>
      </c>
      <c r="I396" s="437">
        <v>9.5</v>
      </c>
      <c r="J396" s="438" t="s">
        <v>50</v>
      </c>
      <c r="K396" s="439" t="s">
        <v>50</v>
      </c>
      <c r="L396" s="221">
        <f>IF(J396="nio",0,IF(K396&gt;0,K396*I396/M396,0))*VLOOKUP(B396,'2-Kosten per locatie'!$A$11:$C$15,3,FALSE)</f>
        <v>0</v>
      </c>
      <c r="M396" s="440">
        <f>IF(K396="nio",0,IF(K396&gt;0,VLOOKUP(G396,'3-Productie normen'!A:J,VLOOKUP(K396,'3-Productie normen'!$B$37:$C$43,2,FALSE),FALSE)))</f>
        <v>0</v>
      </c>
      <c r="N396" s="441"/>
      <c r="O396" s="442"/>
      <c r="P396" s="299"/>
    </row>
    <row r="397" spans="1:16" ht="14.1" customHeight="1">
      <c r="A397" s="434">
        <v>397</v>
      </c>
      <c r="B397" s="435" t="s">
        <v>211</v>
      </c>
      <c r="C397" s="435" t="s">
        <v>219</v>
      </c>
      <c r="D397" s="436" t="s">
        <v>3708</v>
      </c>
      <c r="E397" s="219" t="s">
        <v>1015</v>
      </c>
      <c r="F397" s="75" t="s">
        <v>1016</v>
      </c>
      <c r="G397" s="75" t="s">
        <v>50</v>
      </c>
      <c r="H397" s="75" t="s">
        <v>3721</v>
      </c>
      <c r="I397" s="437">
        <v>9.5</v>
      </c>
      <c r="J397" s="438" t="s">
        <v>50</v>
      </c>
      <c r="K397" s="439" t="s">
        <v>50</v>
      </c>
      <c r="L397" s="221">
        <f>IF(J397="nio",0,IF(K397&gt;0,K397*I397/M397,0))*VLOOKUP(B397,'2-Kosten per locatie'!$A$11:$C$15,3,FALSE)</f>
        <v>0</v>
      </c>
      <c r="M397" s="440">
        <f>IF(K397="nio",0,IF(K397&gt;0,VLOOKUP(G397,'3-Productie normen'!A:J,VLOOKUP(K397,'3-Productie normen'!$B$37:$C$43,2,FALSE),FALSE)))</f>
        <v>0</v>
      </c>
      <c r="N397" s="441"/>
      <c r="O397" s="442"/>
      <c r="P397" s="299"/>
    </row>
    <row r="398" spans="1:16" ht="14.1" customHeight="1">
      <c r="A398" s="434">
        <v>398</v>
      </c>
      <c r="B398" s="435" t="s">
        <v>211</v>
      </c>
      <c r="C398" s="435" t="s">
        <v>219</v>
      </c>
      <c r="D398" s="436" t="s">
        <v>3708</v>
      </c>
      <c r="E398" s="219" t="s">
        <v>1017</v>
      </c>
      <c r="F398" s="75" t="s">
        <v>1018</v>
      </c>
      <c r="G398" s="75" t="s">
        <v>50</v>
      </c>
      <c r="H398" s="75" t="s">
        <v>71</v>
      </c>
      <c r="I398" s="437">
        <v>13.9</v>
      </c>
      <c r="J398" s="438" t="s">
        <v>50</v>
      </c>
      <c r="K398" s="439" t="s">
        <v>50</v>
      </c>
      <c r="L398" s="221">
        <f>IF(J398="nio",0,IF(K398&gt;0,K398*I398/M398,0))*VLOOKUP(B398,'2-Kosten per locatie'!$A$11:$C$15,3,FALSE)</f>
        <v>0</v>
      </c>
      <c r="M398" s="440">
        <f>IF(K398="nio",0,IF(K398&gt;0,VLOOKUP(G398,'3-Productie normen'!A:J,VLOOKUP(K398,'3-Productie normen'!$B$37:$C$43,2,FALSE),FALSE)))</f>
        <v>0</v>
      </c>
      <c r="N398" s="441"/>
      <c r="O398" s="442"/>
      <c r="P398" s="299"/>
    </row>
    <row r="399" spans="1:16" ht="14.1" customHeight="1">
      <c r="A399" s="434">
        <v>399</v>
      </c>
      <c r="B399" s="435" t="s">
        <v>211</v>
      </c>
      <c r="C399" s="435" t="s">
        <v>218</v>
      </c>
      <c r="D399" s="436" t="s">
        <v>3708</v>
      </c>
      <c r="E399" s="219" t="s">
        <v>1019</v>
      </c>
      <c r="F399" s="75" t="s">
        <v>1020</v>
      </c>
      <c r="G399" s="75" t="s">
        <v>50</v>
      </c>
      <c r="H399" s="75" t="s">
        <v>72</v>
      </c>
      <c r="I399" s="437">
        <v>0</v>
      </c>
      <c r="J399" s="438" t="s">
        <v>50</v>
      </c>
      <c r="K399" s="439" t="s">
        <v>50</v>
      </c>
      <c r="L399" s="221">
        <f>IF(J399="nio",0,IF(K399&gt;0,K399*I399/M399,0))*VLOOKUP(B399,'2-Kosten per locatie'!$A$11:$C$15,3,FALSE)</f>
        <v>0</v>
      </c>
      <c r="M399" s="440">
        <f>IF(K399="nio",0,IF(K399&gt;0,VLOOKUP(G399,'3-Productie normen'!A:J,VLOOKUP(K399,'3-Productie normen'!$B$37:$C$43,2,FALSE),FALSE)))</f>
        <v>0</v>
      </c>
      <c r="N399" s="441"/>
      <c r="O399" s="442"/>
      <c r="P399" s="299"/>
    </row>
    <row r="400" spans="1:16" ht="14.1" customHeight="1">
      <c r="A400" s="434">
        <v>400</v>
      </c>
      <c r="B400" s="435" t="s">
        <v>211</v>
      </c>
      <c r="C400" s="435" t="s">
        <v>219</v>
      </c>
      <c r="D400" s="436" t="s">
        <v>3708</v>
      </c>
      <c r="E400" s="219" t="s">
        <v>1021</v>
      </c>
      <c r="F400" s="75" t="s">
        <v>1022</v>
      </c>
      <c r="G400" s="75" t="s">
        <v>50</v>
      </c>
      <c r="H400" s="75" t="s">
        <v>71</v>
      </c>
      <c r="I400" s="437">
        <v>10.199999999999999</v>
      </c>
      <c r="J400" s="438" t="s">
        <v>50</v>
      </c>
      <c r="K400" s="439" t="s">
        <v>50</v>
      </c>
      <c r="L400" s="221">
        <f>IF(J400="nio",0,IF(K400&gt;0,K400*I400/M400,0))*VLOOKUP(B400,'2-Kosten per locatie'!$A$11:$C$15,3,FALSE)</f>
        <v>0</v>
      </c>
      <c r="M400" s="440">
        <f>IF(K400="nio",0,IF(K400&gt;0,VLOOKUP(G400,'3-Productie normen'!A:J,VLOOKUP(K400,'3-Productie normen'!$B$37:$C$43,2,FALSE),FALSE)))</f>
        <v>0</v>
      </c>
      <c r="N400" s="441"/>
      <c r="O400" s="442"/>
      <c r="P400" s="299"/>
    </row>
    <row r="401" spans="1:16" ht="14.1" customHeight="1">
      <c r="A401" s="434">
        <v>401</v>
      </c>
      <c r="B401" s="435" t="s">
        <v>211</v>
      </c>
      <c r="C401" s="435" t="s">
        <v>218</v>
      </c>
      <c r="D401" s="436" t="s">
        <v>3708</v>
      </c>
      <c r="E401" s="219" t="s">
        <v>1023</v>
      </c>
      <c r="F401" s="75" t="s">
        <v>1024</v>
      </c>
      <c r="G401" s="75" t="s">
        <v>50</v>
      </c>
      <c r="H401" s="75" t="s">
        <v>72</v>
      </c>
      <c r="I401" s="437">
        <v>0</v>
      </c>
      <c r="J401" s="438" t="s">
        <v>50</v>
      </c>
      <c r="K401" s="439" t="s">
        <v>50</v>
      </c>
      <c r="L401" s="221">
        <f>IF(J401="nio",0,IF(K401&gt;0,K401*I401/M401,0))*VLOOKUP(B401,'2-Kosten per locatie'!$A$11:$C$15,3,FALSE)</f>
        <v>0</v>
      </c>
      <c r="M401" s="440">
        <f>IF(K401="nio",0,IF(K401&gt;0,VLOOKUP(G401,'3-Productie normen'!A:J,VLOOKUP(K401,'3-Productie normen'!$B$37:$C$43,2,FALSE),FALSE)))</f>
        <v>0</v>
      </c>
      <c r="N401" s="441"/>
      <c r="O401" s="442"/>
      <c r="P401" s="299"/>
    </row>
    <row r="402" spans="1:16" ht="14.1" customHeight="1">
      <c r="A402" s="434">
        <v>402</v>
      </c>
      <c r="B402" s="435" t="s">
        <v>211</v>
      </c>
      <c r="C402" s="435" t="s">
        <v>219</v>
      </c>
      <c r="D402" s="436" t="s">
        <v>3708</v>
      </c>
      <c r="E402" s="219" t="s">
        <v>1025</v>
      </c>
      <c r="F402" s="75" t="s">
        <v>1026</v>
      </c>
      <c r="G402" s="75" t="s">
        <v>50</v>
      </c>
      <c r="H402" s="75" t="s">
        <v>71</v>
      </c>
      <c r="I402" s="437">
        <v>5.0999999999999996</v>
      </c>
      <c r="J402" s="438" t="s">
        <v>50</v>
      </c>
      <c r="K402" s="439" t="s">
        <v>50</v>
      </c>
      <c r="L402" s="221">
        <f>IF(J402="nio",0,IF(K402&gt;0,K402*I402/M402,0))*VLOOKUP(B402,'2-Kosten per locatie'!$A$11:$C$15,3,FALSE)</f>
        <v>0</v>
      </c>
      <c r="M402" s="440">
        <f>IF(K402="nio",0,IF(K402&gt;0,VLOOKUP(G402,'3-Productie normen'!A:J,VLOOKUP(K402,'3-Productie normen'!$B$37:$C$43,2,FALSE),FALSE)))</f>
        <v>0</v>
      </c>
      <c r="N402" s="441"/>
      <c r="O402" s="442"/>
      <c r="P402" s="299"/>
    </row>
    <row r="403" spans="1:16" ht="14.1" customHeight="1">
      <c r="A403" s="434">
        <v>403</v>
      </c>
      <c r="B403" s="435" t="s">
        <v>211</v>
      </c>
      <c r="C403" s="435" t="s">
        <v>219</v>
      </c>
      <c r="D403" s="436" t="s">
        <v>3709</v>
      </c>
      <c r="E403" s="219" t="s">
        <v>1027</v>
      </c>
      <c r="F403" s="75" t="s">
        <v>1028</v>
      </c>
      <c r="G403" s="75" t="s">
        <v>50</v>
      </c>
      <c r="H403" s="75" t="s">
        <v>71</v>
      </c>
      <c r="I403" s="437">
        <v>0.9</v>
      </c>
      <c r="J403" s="438" t="s">
        <v>50</v>
      </c>
      <c r="K403" s="439" t="s">
        <v>50</v>
      </c>
      <c r="L403" s="221">
        <f>IF(J403="nio",0,IF(K403&gt;0,K403*I403/M403,0))*VLOOKUP(B403,'2-Kosten per locatie'!$A$11:$C$15,3,FALSE)</f>
        <v>0</v>
      </c>
      <c r="M403" s="440">
        <f>IF(K403="nio",0,IF(K403&gt;0,VLOOKUP(G403,'3-Productie normen'!A:J,VLOOKUP(K403,'3-Productie normen'!$B$37:$C$43,2,FALSE),FALSE)))</f>
        <v>0</v>
      </c>
      <c r="N403" s="441"/>
      <c r="O403" s="442"/>
      <c r="P403" s="299"/>
    </row>
    <row r="404" spans="1:16" ht="14.1" customHeight="1">
      <c r="A404" s="434">
        <v>404</v>
      </c>
      <c r="B404" s="435" t="s">
        <v>211</v>
      </c>
      <c r="C404" s="435" t="s">
        <v>219</v>
      </c>
      <c r="D404" s="436" t="s">
        <v>3709</v>
      </c>
      <c r="E404" s="219" t="s">
        <v>1029</v>
      </c>
      <c r="F404" s="75" t="s">
        <v>1030</v>
      </c>
      <c r="G404" s="75" t="s">
        <v>50</v>
      </c>
      <c r="H404" s="413" t="s">
        <v>919</v>
      </c>
      <c r="I404" s="437">
        <v>123.98</v>
      </c>
      <c r="J404" s="438" t="s">
        <v>50</v>
      </c>
      <c r="K404" s="439" t="s">
        <v>50</v>
      </c>
      <c r="L404" s="221">
        <f>IF(J404="nio",0,IF(K404&gt;0,K404*I404/M404,0))*VLOOKUP(B404,'2-Kosten per locatie'!$A$11:$C$15,3,FALSE)</f>
        <v>0</v>
      </c>
      <c r="M404" s="440">
        <f>IF(K404="nio",0,IF(K404&gt;0,VLOOKUP(G404,'3-Productie normen'!A:J,VLOOKUP(K404,'3-Productie normen'!$B$37:$C$43,2,FALSE),FALSE)))</f>
        <v>0</v>
      </c>
      <c r="N404" s="441"/>
      <c r="O404" s="442"/>
      <c r="P404" s="299"/>
    </row>
    <row r="405" spans="1:16" ht="14.1" customHeight="1">
      <c r="A405" s="434">
        <v>405</v>
      </c>
      <c r="B405" s="435" t="s">
        <v>211</v>
      </c>
      <c r="C405" s="435" t="s">
        <v>219</v>
      </c>
      <c r="D405" s="436" t="s">
        <v>3709</v>
      </c>
      <c r="E405" s="219" t="s">
        <v>1031</v>
      </c>
      <c r="F405" s="75" t="s">
        <v>1032</v>
      </c>
      <c r="G405" s="75" t="s">
        <v>50</v>
      </c>
      <c r="H405" s="75" t="s">
        <v>71</v>
      </c>
      <c r="I405" s="437">
        <v>9.82</v>
      </c>
      <c r="J405" s="438" t="s">
        <v>50</v>
      </c>
      <c r="K405" s="439" t="s">
        <v>50</v>
      </c>
      <c r="L405" s="221">
        <f>IF(J405="nio",0,IF(K405&gt;0,K405*I405/M405,0))*VLOOKUP(B405,'2-Kosten per locatie'!$A$11:$C$15,3,FALSE)</f>
        <v>0</v>
      </c>
      <c r="M405" s="440">
        <f>IF(K405="nio",0,IF(K405&gt;0,VLOOKUP(G405,'3-Productie normen'!A:J,VLOOKUP(K405,'3-Productie normen'!$B$37:$C$43,2,FALSE),FALSE)))</f>
        <v>0</v>
      </c>
      <c r="N405" s="441"/>
      <c r="O405" s="442"/>
      <c r="P405" s="299"/>
    </row>
    <row r="406" spans="1:16" ht="14.1" customHeight="1">
      <c r="A406" s="434">
        <v>406</v>
      </c>
      <c r="B406" s="435" t="s">
        <v>211</v>
      </c>
      <c r="C406" s="435" t="s">
        <v>219</v>
      </c>
      <c r="D406" s="436" t="s">
        <v>3709</v>
      </c>
      <c r="E406" s="219" t="s">
        <v>1033</v>
      </c>
      <c r="F406" s="75" t="s">
        <v>1034</v>
      </c>
      <c r="G406" s="75" t="s">
        <v>50</v>
      </c>
      <c r="H406" s="413" t="s">
        <v>919</v>
      </c>
      <c r="I406" s="437">
        <v>65.599999999999994</v>
      </c>
      <c r="J406" s="438" t="s">
        <v>50</v>
      </c>
      <c r="K406" s="439" t="s">
        <v>50</v>
      </c>
      <c r="L406" s="221">
        <f>IF(J406="nio",0,IF(K406&gt;0,K406*I406/M406,0))*VLOOKUP(B406,'2-Kosten per locatie'!$A$11:$C$15,3,FALSE)</f>
        <v>0</v>
      </c>
      <c r="M406" s="440">
        <f>IF(K406="nio",0,IF(K406&gt;0,VLOOKUP(G406,'3-Productie normen'!A:J,VLOOKUP(K406,'3-Productie normen'!$B$37:$C$43,2,FALSE),FALSE)))</f>
        <v>0</v>
      </c>
      <c r="N406" s="441"/>
      <c r="O406" s="442"/>
      <c r="P406" s="299"/>
    </row>
    <row r="407" spans="1:16" ht="14.1" customHeight="1">
      <c r="A407" s="434">
        <v>407</v>
      </c>
      <c r="B407" s="435" t="s">
        <v>211</v>
      </c>
      <c r="C407" s="435" t="s">
        <v>219</v>
      </c>
      <c r="D407" s="436" t="s">
        <v>3709</v>
      </c>
      <c r="E407" s="219" t="s">
        <v>1035</v>
      </c>
      <c r="F407" s="75" t="s">
        <v>1036</v>
      </c>
      <c r="G407" s="75" t="s">
        <v>50</v>
      </c>
      <c r="H407" s="413" t="s">
        <v>919</v>
      </c>
      <c r="I407" s="437">
        <v>9.5</v>
      </c>
      <c r="J407" s="438" t="s">
        <v>50</v>
      </c>
      <c r="K407" s="439" t="s">
        <v>50</v>
      </c>
      <c r="L407" s="221">
        <f>IF(J407="nio",0,IF(K407&gt;0,K407*I407/M407,0))*VLOOKUP(B407,'2-Kosten per locatie'!$A$11:$C$15,3,FALSE)</f>
        <v>0</v>
      </c>
      <c r="M407" s="440">
        <f>IF(K407="nio",0,IF(K407&gt;0,VLOOKUP(G407,'3-Productie normen'!A:J,VLOOKUP(K407,'3-Productie normen'!$B$37:$C$43,2,FALSE),FALSE)))</f>
        <v>0</v>
      </c>
      <c r="N407" s="441"/>
      <c r="O407" s="442"/>
      <c r="P407" s="299"/>
    </row>
    <row r="408" spans="1:16" ht="14.1" customHeight="1">
      <c r="A408" s="434">
        <v>408</v>
      </c>
      <c r="B408" s="435" t="s">
        <v>211</v>
      </c>
      <c r="C408" s="435" t="s">
        <v>219</v>
      </c>
      <c r="D408" s="436" t="s">
        <v>3709</v>
      </c>
      <c r="E408" s="219" t="s">
        <v>1037</v>
      </c>
      <c r="F408" s="75" t="s">
        <v>1038</v>
      </c>
      <c r="G408" s="75" t="s">
        <v>50</v>
      </c>
      <c r="H408" s="75" t="s">
        <v>209</v>
      </c>
      <c r="I408" s="437">
        <v>9.5</v>
      </c>
      <c r="J408" s="438" t="s">
        <v>50</v>
      </c>
      <c r="K408" s="439" t="s">
        <v>50</v>
      </c>
      <c r="L408" s="221">
        <f>IF(J408="nio",0,IF(K408&gt;0,K408*I408/M408,0))*VLOOKUP(B408,'2-Kosten per locatie'!$A$11:$C$15,3,FALSE)</f>
        <v>0</v>
      </c>
      <c r="M408" s="440">
        <f>IF(K408="nio",0,IF(K408&gt;0,VLOOKUP(G408,'3-Productie normen'!A:J,VLOOKUP(K408,'3-Productie normen'!$B$37:$C$43,2,FALSE),FALSE)))</f>
        <v>0</v>
      </c>
      <c r="N408" s="441"/>
      <c r="O408" s="442"/>
      <c r="P408" s="299"/>
    </row>
    <row r="409" spans="1:16" ht="14.1" customHeight="1">
      <c r="A409" s="434">
        <v>409</v>
      </c>
      <c r="B409" s="435" t="s">
        <v>211</v>
      </c>
      <c r="C409" s="435" t="s">
        <v>219</v>
      </c>
      <c r="D409" s="436" t="s">
        <v>3709</v>
      </c>
      <c r="E409" s="219" t="s">
        <v>1039</v>
      </c>
      <c r="F409" s="75" t="s">
        <v>1040</v>
      </c>
      <c r="G409" s="75" t="s">
        <v>50</v>
      </c>
      <c r="H409" s="413" t="s">
        <v>919</v>
      </c>
      <c r="I409" s="437">
        <v>9.5</v>
      </c>
      <c r="J409" s="438" t="s">
        <v>50</v>
      </c>
      <c r="K409" s="439" t="s">
        <v>50</v>
      </c>
      <c r="L409" s="221">
        <f>IF(J409="nio",0,IF(K409&gt;0,K409*I409/M409,0))*VLOOKUP(B409,'2-Kosten per locatie'!$A$11:$C$15,3,FALSE)</f>
        <v>0</v>
      </c>
      <c r="M409" s="440">
        <f>IF(K409="nio",0,IF(K409&gt;0,VLOOKUP(G409,'3-Productie normen'!A:J,VLOOKUP(K409,'3-Productie normen'!$B$37:$C$43,2,FALSE),FALSE)))</f>
        <v>0</v>
      </c>
      <c r="N409" s="441"/>
      <c r="O409" s="442"/>
      <c r="P409" s="299"/>
    </row>
    <row r="410" spans="1:16" ht="14.1" customHeight="1">
      <c r="A410" s="434">
        <v>410</v>
      </c>
      <c r="B410" s="435" t="s">
        <v>211</v>
      </c>
      <c r="C410" s="435" t="s">
        <v>219</v>
      </c>
      <c r="D410" s="436" t="s">
        <v>3709</v>
      </c>
      <c r="E410" s="219" t="s">
        <v>1041</v>
      </c>
      <c r="F410" s="75" t="s">
        <v>1042</v>
      </c>
      <c r="G410" s="75" t="s">
        <v>50</v>
      </c>
      <c r="H410" s="413" t="s">
        <v>919</v>
      </c>
      <c r="I410" s="437">
        <v>9.5</v>
      </c>
      <c r="J410" s="438" t="s">
        <v>50</v>
      </c>
      <c r="K410" s="439" t="s">
        <v>50</v>
      </c>
      <c r="L410" s="221">
        <f>IF(J410="nio",0,IF(K410&gt;0,K410*I410/M410,0))*VLOOKUP(B410,'2-Kosten per locatie'!$A$11:$C$15,3,FALSE)</f>
        <v>0</v>
      </c>
      <c r="M410" s="440">
        <f>IF(K410="nio",0,IF(K410&gt;0,VLOOKUP(G410,'3-Productie normen'!A:J,VLOOKUP(K410,'3-Productie normen'!$B$37:$C$43,2,FALSE),FALSE)))</f>
        <v>0</v>
      </c>
      <c r="N410" s="441"/>
      <c r="O410" s="442"/>
      <c r="P410" s="299"/>
    </row>
    <row r="411" spans="1:16" ht="14.1" customHeight="1">
      <c r="A411" s="434">
        <v>411</v>
      </c>
      <c r="B411" s="435" t="s">
        <v>211</v>
      </c>
      <c r="C411" s="435" t="s">
        <v>219</v>
      </c>
      <c r="D411" s="436" t="s">
        <v>3709</v>
      </c>
      <c r="E411" s="219" t="s">
        <v>1043</v>
      </c>
      <c r="F411" s="75" t="s">
        <v>1044</v>
      </c>
      <c r="G411" s="75" t="s">
        <v>50</v>
      </c>
      <c r="H411" s="413" t="s">
        <v>919</v>
      </c>
      <c r="I411" s="437">
        <v>9.5</v>
      </c>
      <c r="J411" s="438" t="s">
        <v>50</v>
      </c>
      <c r="K411" s="439" t="s">
        <v>50</v>
      </c>
      <c r="L411" s="221">
        <f>IF(J411="nio",0,IF(K411&gt;0,K411*I411/M411,0))*VLOOKUP(B411,'2-Kosten per locatie'!$A$11:$C$15,3,FALSE)</f>
        <v>0</v>
      </c>
      <c r="M411" s="440">
        <f>IF(K411="nio",0,IF(K411&gt;0,VLOOKUP(G411,'3-Productie normen'!A:J,VLOOKUP(K411,'3-Productie normen'!$B$37:$C$43,2,FALSE),FALSE)))</f>
        <v>0</v>
      </c>
      <c r="N411" s="441"/>
      <c r="O411" s="442"/>
      <c r="P411" s="299"/>
    </row>
    <row r="412" spans="1:16" ht="14.1" customHeight="1">
      <c r="A412" s="434">
        <v>412</v>
      </c>
      <c r="B412" s="435" t="s">
        <v>211</v>
      </c>
      <c r="C412" s="435" t="s">
        <v>219</v>
      </c>
      <c r="D412" s="436" t="s">
        <v>3709</v>
      </c>
      <c r="E412" s="219" t="s">
        <v>1045</v>
      </c>
      <c r="F412" s="75" t="s">
        <v>1046</v>
      </c>
      <c r="G412" s="75" t="s">
        <v>50</v>
      </c>
      <c r="H412" s="413" t="s">
        <v>919</v>
      </c>
      <c r="I412" s="437">
        <v>9.5</v>
      </c>
      <c r="J412" s="438" t="s">
        <v>50</v>
      </c>
      <c r="K412" s="439" t="s">
        <v>50</v>
      </c>
      <c r="L412" s="221">
        <f>IF(J412="nio",0,IF(K412&gt;0,K412*I412/M412,0))*VLOOKUP(B412,'2-Kosten per locatie'!$A$11:$C$15,3,FALSE)</f>
        <v>0</v>
      </c>
      <c r="M412" s="440">
        <f>IF(K412="nio",0,IF(K412&gt;0,VLOOKUP(G412,'3-Productie normen'!A:J,VLOOKUP(K412,'3-Productie normen'!$B$37:$C$43,2,FALSE),FALSE)))</f>
        <v>0</v>
      </c>
      <c r="N412" s="441"/>
      <c r="O412" s="442"/>
      <c r="P412" s="299"/>
    </row>
    <row r="413" spans="1:16" ht="14.1" customHeight="1">
      <c r="A413" s="434">
        <v>413</v>
      </c>
      <c r="B413" s="435" t="s">
        <v>211</v>
      </c>
      <c r="C413" s="435" t="s">
        <v>219</v>
      </c>
      <c r="D413" s="436" t="s">
        <v>3709</v>
      </c>
      <c r="E413" s="219" t="s">
        <v>1047</v>
      </c>
      <c r="F413" s="75" t="s">
        <v>1048</v>
      </c>
      <c r="G413" s="75" t="s">
        <v>50</v>
      </c>
      <c r="H413" s="413" t="s">
        <v>919</v>
      </c>
      <c r="I413" s="437">
        <v>9.5</v>
      </c>
      <c r="J413" s="438" t="s">
        <v>50</v>
      </c>
      <c r="K413" s="439" t="s">
        <v>50</v>
      </c>
      <c r="L413" s="221">
        <f>IF(J413="nio",0,IF(K413&gt;0,K413*I413/M413,0))*VLOOKUP(B413,'2-Kosten per locatie'!$A$11:$C$15,3,FALSE)</f>
        <v>0</v>
      </c>
      <c r="M413" s="440">
        <f>IF(K413="nio",0,IF(K413&gt;0,VLOOKUP(G413,'3-Productie normen'!A:J,VLOOKUP(K413,'3-Productie normen'!$B$37:$C$43,2,FALSE),FALSE)))</f>
        <v>0</v>
      </c>
      <c r="N413" s="441"/>
      <c r="O413" s="442"/>
      <c r="P413" s="299"/>
    </row>
    <row r="414" spans="1:16" ht="14.1" customHeight="1">
      <c r="A414" s="434">
        <v>414</v>
      </c>
      <c r="B414" s="435" t="s">
        <v>211</v>
      </c>
      <c r="C414" s="435" t="s">
        <v>219</v>
      </c>
      <c r="D414" s="436" t="s">
        <v>3709</v>
      </c>
      <c r="E414" s="219" t="s">
        <v>1049</v>
      </c>
      <c r="F414" s="75" t="s">
        <v>1050</v>
      </c>
      <c r="G414" s="75" t="s">
        <v>50</v>
      </c>
      <c r="H414" s="413" t="s">
        <v>919</v>
      </c>
      <c r="I414" s="437">
        <v>9.5</v>
      </c>
      <c r="J414" s="438" t="s">
        <v>50</v>
      </c>
      <c r="K414" s="439" t="s">
        <v>50</v>
      </c>
      <c r="L414" s="221">
        <f>IF(J414="nio",0,IF(K414&gt;0,K414*I414/M414,0))*VLOOKUP(B414,'2-Kosten per locatie'!$A$11:$C$15,3,FALSE)</f>
        <v>0</v>
      </c>
      <c r="M414" s="440">
        <f>IF(K414="nio",0,IF(K414&gt;0,VLOOKUP(G414,'3-Productie normen'!A:J,VLOOKUP(K414,'3-Productie normen'!$B$37:$C$43,2,FALSE),FALSE)))</f>
        <v>0</v>
      </c>
      <c r="N414" s="441"/>
      <c r="O414" s="442"/>
      <c r="P414" s="299"/>
    </row>
    <row r="415" spans="1:16" ht="14.1" customHeight="1">
      <c r="A415" s="434">
        <v>415</v>
      </c>
      <c r="B415" s="435" t="s">
        <v>211</v>
      </c>
      <c r="C415" s="435" t="s">
        <v>219</v>
      </c>
      <c r="D415" s="436" t="s">
        <v>3709</v>
      </c>
      <c r="E415" s="219" t="s">
        <v>1051</v>
      </c>
      <c r="F415" s="75" t="s">
        <v>1052</v>
      </c>
      <c r="G415" s="75" t="s">
        <v>50</v>
      </c>
      <c r="H415" s="413" t="s">
        <v>919</v>
      </c>
      <c r="I415" s="437">
        <v>9.5</v>
      </c>
      <c r="J415" s="438" t="s">
        <v>50</v>
      </c>
      <c r="K415" s="439" t="s">
        <v>50</v>
      </c>
      <c r="L415" s="221">
        <f>IF(J415="nio",0,IF(K415&gt;0,K415*I415/M415,0))*VLOOKUP(B415,'2-Kosten per locatie'!$A$11:$C$15,3,FALSE)</f>
        <v>0</v>
      </c>
      <c r="M415" s="440">
        <f>IF(K415="nio",0,IF(K415&gt;0,VLOOKUP(G415,'3-Productie normen'!A:J,VLOOKUP(K415,'3-Productie normen'!$B$37:$C$43,2,FALSE),FALSE)))</f>
        <v>0</v>
      </c>
      <c r="N415" s="441"/>
      <c r="O415" s="442"/>
      <c r="P415" s="299"/>
    </row>
    <row r="416" spans="1:16" ht="14.1" customHeight="1">
      <c r="A416" s="434">
        <v>416</v>
      </c>
      <c r="B416" s="435" t="s">
        <v>211</v>
      </c>
      <c r="C416" s="435" t="s">
        <v>219</v>
      </c>
      <c r="D416" s="436" t="s">
        <v>3709</v>
      </c>
      <c r="E416" s="219" t="s">
        <v>1053</v>
      </c>
      <c r="F416" s="75" t="s">
        <v>1054</v>
      </c>
      <c r="G416" s="75" t="s">
        <v>50</v>
      </c>
      <c r="H416" s="413" t="s">
        <v>919</v>
      </c>
      <c r="I416" s="437">
        <v>9.5</v>
      </c>
      <c r="J416" s="438" t="s">
        <v>50</v>
      </c>
      <c r="K416" s="439" t="s">
        <v>50</v>
      </c>
      <c r="L416" s="221">
        <f>IF(J416="nio",0,IF(K416&gt;0,K416*I416/M416,0))*VLOOKUP(B416,'2-Kosten per locatie'!$A$11:$C$15,3,FALSE)</f>
        <v>0</v>
      </c>
      <c r="M416" s="440">
        <f>IF(K416="nio",0,IF(K416&gt;0,VLOOKUP(G416,'3-Productie normen'!A:J,VLOOKUP(K416,'3-Productie normen'!$B$37:$C$43,2,FALSE),FALSE)))</f>
        <v>0</v>
      </c>
      <c r="N416" s="441"/>
      <c r="O416" s="442"/>
      <c r="P416" s="299"/>
    </row>
    <row r="417" spans="1:17" ht="14.1" customHeight="1">
      <c r="A417" s="434">
        <v>417</v>
      </c>
      <c r="B417" s="435" t="s">
        <v>211</v>
      </c>
      <c r="C417" s="435" t="s">
        <v>219</v>
      </c>
      <c r="D417" s="436" t="s">
        <v>3709</v>
      </c>
      <c r="E417" s="219" t="s">
        <v>1055</v>
      </c>
      <c r="F417" s="75" t="s">
        <v>1056</v>
      </c>
      <c r="G417" s="75" t="s">
        <v>50</v>
      </c>
      <c r="H417" s="413" t="s">
        <v>919</v>
      </c>
      <c r="I417" s="437">
        <v>9.5</v>
      </c>
      <c r="J417" s="438" t="s">
        <v>50</v>
      </c>
      <c r="K417" s="439" t="s">
        <v>50</v>
      </c>
      <c r="L417" s="221">
        <f>IF(J417="nio",0,IF(K417&gt;0,K417*I417/M417,0))*VLOOKUP(B417,'2-Kosten per locatie'!$A$11:$C$15,3,FALSE)</f>
        <v>0</v>
      </c>
      <c r="M417" s="440">
        <f>IF(K417="nio",0,IF(K417&gt;0,VLOOKUP(G417,'3-Productie normen'!A:J,VLOOKUP(K417,'3-Productie normen'!$B$37:$C$43,2,FALSE),FALSE)))</f>
        <v>0</v>
      </c>
      <c r="N417" s="441"/>
      <c r="O417" s="442"/>
      <c r="P417" s="299"/>
    </row>
    <row r="418" spans="1:17" ht="14.1" customHeight="1">
      <c r="A418" s="434">
        <v>418</v>
      </c>
      <c r="B418" s="435" t="s">
        <v>211</v>
      </c>
      <c r="C418" s="435" t="s">
        <v>219</v>
      </c>
      <c r="D418" s="436" t="s">
        <v>3709</v>
      </c>
      <c r="E418" s="219" t="s">
        <v>1057</v>
      </c>
      <c r="F418" s="75" t="s">
        <v>1058</v>
      </c>
      <c r="G418" s="75" t="s">
        <v>50</v>
      </c>
      <c r="H418" s="413" t="s">
        <v>919</v>
      </c>
      <c r="I418" s="437">
        <v>9.5</v>
      </c>
      <c r="J418" s="438" t="s">
        <v>50</v>
      </c>
      <c r="K418" s="439" t="s">
        <v>50</v>
      </c>
      <c r="L418" s="221">
        <f>IF(J418="nio",0,IF(K418&gt;0,K418*I418/M418,0))*VLOOKUP(B418,'2-Kosten per locatie'!$A$11:$C$15,3,FALSE)</f>
        <v>0</v>
      </c>
      <c r="M418" s="440">
        <f>IF(K418="nio",0,IF(K418&gt;0,VLOOKUP(G418,'3-Productie normen'!A:J,VLOOKUP(K418,'3-Productie normen'!$B$37:$C$43,2,FALSE),FALSE)))</f>
        <v>0</v>
      </c>
      <c r="N418" s="441"/>
      <c r="O418" s="442"/>
      <c r="P418" s="299"/>
    </row>
    <row r="419" spans="1:17" ht="14.1" customHeight="1">
      <c r="A419" s="434">
        <v>419</v>
      </c>
      <c r="B419" s="435" t="s">
        <v>211</v>
      </c>
      <c r="C419" s="435" t="s">
        <v>219</v>
      </c>
      <c r="D419" s="436" t="s">
        <v>3709</v>
      </c>
      <c r="E419" s="219" t="s">
        <v>1059</v>
      </c>
      <c r="F419" s="75" t="s">
        <v>1060</v>
      </c>
      <c r="G419" s="75" t="s">
        <v>50</v>
      </c>
      <c r="H419" s="75" t="s">
        <v>71</v>
      </c>
      <c r="I419" s="437">
        <v>8.39</v>
      </c>
      <c r="J419" s="438" t="s">
        <v>50</v>
      </c>
      <c r="K419" s="439" t="s">
        <v>50</v>
      </c>
      <c r="L419" s="221">
        <f>IF(J419="nio",0,IF(K419&gt;0,K419*I419/M419,0))*VLOOKUP(B419,'2-Kosten per locatie'!$A$11:$C$15,3,FALSE)</f>
        <v>0</v>
      </c>
      <c r="M419" s="440">
        <f>IF(K419="nio",0,IF(K419&gt;0,VLOOKUP(G419,'3-Productie normen'!A:J,VLOOKUP(K419,'3-Productie normen'!$B$37:$C$43,2,FALSE),FALSE)))</f>
        <v>0</v>
      </c>
      <c r="N419" s="441"/>
      <c r="O419" s="442"/>
      <c r="P419" s="299"/>
    </row>
    <row r="420" spans="1:17" ht="14.1" customHeight="1">
      <c r="A420" s="434">
        <v>420</v>
      </c>
      <c r="B420" s="435" t="s">
        <v>211</v>
      </c>
      <c r="C420" s="435" t="s">
        <v>218</v>
      </c>
      <c r="D420" s="436" t="s">
        <v>3709</v>
      </c>
      <c r="E420" s="219" t="s">
        <v>1061</v>
      </c>
      <c r="F420" s="75" t="s">
        <v>1062</v>
      </c>
      <c r="G420" s="75" t="s">
        <v>50</v>
      </c>
      <c r="H420" s="75" t="s">
        <v>72</v>
      </c>
      <c r="I420" s="437">
        <v>0</v>
      </c>
      <c r="J420" s="438" t="s">
        <v>50</v>
      </c>
      <c r="K420" s="439" t="s">
        <v>50</v>
      </c>
      <c r="L420" s="221">
        <f>IF(J420="nio",0,IF(K420&gt;0,K420*I420/M420,0))*VLOOKUP(B420,'2-Kosten per locatie'!$A$11:$C$15,3,FALSE)</f>
        <v>0</v>
      </c>
      <c r="M420" s="440">
        <f>IF(K420="nio",0,IF(K420&gt;0,VLOOKUP(G420,'3-Productie normen'!A:J,VLOOKUP(K420,'3-Productie normen'!$B$37:$C$43,2,FALSE),FALSE)))</f>
        <v>0</v>
      </c>
      <c r="N420" s="441"/>
      <c r="O420" s="442"/>
      <c r="P420" s="299"/>
    </row>
    <row r="421" spans="1:17" ht="14.1" customHeight="1">
      <c r="A421" s="434">
        <v>421</v>
      </c>
      <c r="B421" s="435" t="s">
        <v>211</v>
      </c>
      <c r="C421" s="435" t="s">
        <v>219</v>
      </c>
      <c r="D421" s="436" t="s">
        <v>3709</v>
      </c>
      <c r="E421" s="219" t="s">
        <v>1063</v>
      </c>
      <c r="F421" s="75" t="s">
        <v>1064</v>
      </c>
      <c r="G421" s="75" t="s">
        <v>50</v>
      </c>
      <c r="H421" s="75" t="s">
        <v>71</v>
      </c>
      <c r="I421" s="437">
        <v>10.199999999999999</v>
      </c>
      <c r="J421" s="438" t="s">
        <v>50</v>
      </c>
      <c r="K421" s="439" t="s">
        <v>50</v>
      </c>
      <c r="L421" s="221">
        <f>IF(J421="nio",0,IF(K421&gt;0,K421*I421/M421,0))*VLOOKUP(B421,'2-Kosten per locatie'!$A$11:$C$15,3,FALSE)</f>
        <v>0</v>
      </c>
      <c r="M421" s="440">
        <f>IF(K421="nio",0,IF(K421&gt;0,VLOOKUP(G421,'3-Productie normen'!A:J,VLOOKUP(K421,'3-Productie normen'!$B$37:$C$43,2,FALSE),FALSE)))</f>
        <v>0</v>
      </c>
      <c r="N421" s="441"/>
      <c r="O421" s="442"/>
      <c r="P421" s="299"/>
    </row>
    <row r="422" spans="1:17" ht="14.1" customHeight="1">
      <c r="A422" s="434">
        <v>422</v>
      </c>
      <c r="B422" s="435" t="s">
        <v>211</v>
      </c>
      <c r="C422" s="435" t="s">
        <v>218</v>
      </c>
      <c r="D422" s="436" t="s">
        <v>3709</v>
      </c>
      <c r="E422" s="219" t="s">
        <v>1065</v>
      </c>
      <c r="F422" s="75" t="s">
        <v>1066</v>
      </c>
      <c r="G422" s="75" t="s">
        <v>50</v>
      </c>
      <c r="H422" s="75" t="s">
        <v>71</v>
      </c>
      <c r="I422" s="437">
        <v>5.0999999999999996</v>
      </c>
      <c r="J422" s="438" t="s">
        <v>50</v>
      </c>
      <c r="K422" s="439" t="s">
        <v>50</v>
      </c>
      <c r="L422" s="221">
        <f>IF(J422="nio",0,IF(K422&gt;0,K422*I422/M422,0))*VLOOKUP(B422,'2-Kosten per locatie'!$A$11:$C$15,3,FALSE)</f>
        <v>0</v>
      </c>
      <c r="M422" s="440">
        <f>IF(K422="nio",0,IF(K422&gt;0,VLOOKUP(G422,'3-Productie normen'!A:J,VLOOKUP(K422,'3-Productie normen'!$B$37:$C$43,2,FALSE),FALSE)))</f>
        <v>0</v>
      </c>
      <c r="N422" s="441"/>
      <c r="O422" s="442"/>
      <c r="P422" s="299"/>
      <c r="Q422" s="15"/>
    </row>
    <row r="423" spans="1:17" ht="14.1" customHeight="1">
      <c r="A423" s="434">
        <v>423</v>
      </c>
      <c r="B423" s="435" t="s">
        <v>211</v>
      </c>
      <c r="C423" s="435" t="s">
        <v>218</v>
      </c>
      <c r="D423" s="436" t="s">
        <v>3710</v>
      </c>
      <c r="E423" s="219" t="s">
        <v>1067</v>
      </c>
      <c r="F423" s="75" t="s">
        <v>1068</v>
      </c>
      <c r="G423" s="75" t="s">
        <v>50</v>
      </c>
      <c r="H423" s="75" t="s">
        <v>70</v>
      </c>
      <c r="I423" s="437">
        <v>0</v>
      </c>
      <c r="J423" s="438" t="s">
        <v>50</v>
      </c>
      <c r="K423" s="439" t="s">
        <v>50</v>
      </c>
      <c r="L423" s="221">
        <f>IF(J423="nio",0,IF(K423&gt;0,K423*I423/M423,0))*VLOOKUP(B423,'2-Kosten per locatie'!$A$11:$C$15,3,FALSE)</f>
        <v>0</v>
      </c>
      <c r="M423" s="440">
        <f>IF(K423="nio",0,IF(K423&gt;0,VLOOKUP(G423,'3-Productie normen'!A:J,VLOOKUP(K423,'3-Productie normen'!$B$37:$C$43,2,FALSE),FALSE)))</f>
        <v>0</v>
      </c>
      <c r="N423" s="441"/>
      <c r="O423" s="442"/>
      <c r="P423" s="299"/>
      <c r="Q423" s="15"/>
    </row>
    <row r="424" spans="1:17" ht="14.1" customHeight="1">
      <c r="A424" s="434">
        <v>424</v>
      </c>
      <c r="B424" s="435" t="s">
        <v>211</v>
      </c>
      <c r="C424" s="435" t="s">
        <v>218</v>
      </c>
      <c r="D424" s="436" t="s">
        <v>3710</v>
      </c>
      <c r="E424" s="219" t="s">
        <v>1069</v>
      </c>
      <c r="F424" s="75" t="s">
        <v>1070</v>
      </c>
      <c r="G424" s="75" t="s">
        <v>50</v>
      </c>
      <c r="H424" s="413" t="s">
        <v>919</v>
      </c>
      <c r="I424" s="437">
        <v>11.8</v>
      </c>
      <c r="J424" s="438" t="s">
        <v>50</v>
      </c>
      <c r="K424" s="439" t="s">
        <v>50</v>
      </c>
      <c r="L424" s="221">
        <f>IF(J424="nio",0,IF(K424&gt;0,K424*I424/M424,0))*VLOOKUP(B424,'2-Kosten per locatie'!$A$11:$C$15,3,FALSE)</f>
        <v>0</v>
      </c>
      <c r="M424" s="440">
        <f>IF(K424="nio",0,IF(K424&gt;0,VLOOKUP(G424,'3-Productie normen'!A:J,VLOOKUP(K424,'3-Productie normen'!$B$37:$C$43,2,FALSE),FALSE)))</f>
        <v>0</v>
      </c>
      <c r="N424" s="441"/>
      <c r="O424" s="442"/>
      <c r="P424" s="299"/>
      <c r="Q424" s="15"/>
    </row>
    <row r="425" spans="1:17" ht="14.1" customHeight="1">
      <c r="A425" s="434">
        <v>425</v>
      </c>
      <c r="B425" s="435" t="s">
        <v>211</v>
      </c>
      <c r="C425" s="435" t="s">
        <v>221</v>
      </c>
      <c r="D425" s="436" t="s">
        <v>3708</v>
      </c>
      <c r="E425" s="219" t="s">
        <v>1071</v>
      </c>
      <c r="F425" s="75" t="s">
        <v>1072</v>
      </c>
      <c r="G425" s="75" t="s">
        <v>50</v>
      </c>
      <c r="H425" s="75" t="s">
        <v>71</v>
      </c>
      <c r="I425" s="437">
        <v>0.9</v>
      </c>
      <c r="J425" s="438" t="s">
        <v>50</v>
      </c>
      <c r="K425" s="439" t="s">
        <v>50</v>
      </c>
      <c r="L425" s="221">
        <f>IF(J425="nio",0,IF(K425&gt;0,K425*I425/M425,0))*VLOOKUP(B425,'2-Kosten per locatie'!$A$11:$C$15,3,FALSE)</f>
        <v>0</v>
      </c>
      <c r="M425" s="440">
        <f>IF(K425="nio",0,IF(K425&gt;0,VLOOKUP(G425,'3-Productie normen'!A:J,VLOOKUP(K425,'3-Productie normen'!$B$37:$C$43,2,FALSE),FALSE)))</f>
        <v>0</v>
      </c>
      <c r="N425" s="441"/>
      <c r="O425" s="442"/>
      <c r="P425" s="299"/>
      <c r="Q425" s="15"/>
    </row>
    <row r="426" spans="1:17" ht="14.1" customHeight="1">
      <c r="A426" s="434">
        <v>426</v>
      </c>
      <c r="B426" s="435" t="s">
        <v>211</v>
      </c>
      <c r="C426" s="435" t="s">
        <v>221</v>
      </c>
      <c r="D426" s="436" t="s">
        <v>3708</v>
      </c>
      <c r="E426" s="219" t="s">
        <v>1073</v>
      </c>
      <c r="F426" s="75" t="s">
        <v>1074</v>
      </c>
      <c r="G426" s="75" t="s">
        <v>50</v>
      </c>
      <c r="H426" s="413" t="s">
        <v>919</v>
      </c>
      <c r="I426" s="437">
        <v>123.98</v>
      </c>
      <c r="J426" s="438" t="s">
        <v>50</v>
      </c>
      <c r="K426" s="439" t="s">
        <v>50</v>
      </c>
      <c r="L426" s="221">
        <f>IF(J426="nio",0,IF(K426&gt;0,K426*I426/M426,0))*VLOOKUP(B426,'2-Kosten per locatie'!$A$11:$C$15,3,FALSE)</f>
        <v>0</v>
      </c>
      <c r="M426" s="440">
        <f>IF(K426="nio",0,IF(K426&gt;0,VLOOKUP(G426,'3-Productie normen'!A:J,VLOOKUP(K426,'3-Productie normen'!$B$37:$C$43,2,FALSE),FALSE)))</f>
        <v>0</v>
      </c>
      <c r="N426" s="441"/>
      <c r="O426" s="442"/>
      <c r="P426" s="299"/>
      <c r="Q426" s="15"/>
    </row>
    <row r="427" spans="1:17" ht="14.1" customHeight="1">
      <c r="A427" s="434">
        <v>427</v>
      </c>
      <c r="B427" s="435" t="s">
        <v>211</v>
      </c>
      <c r="C427" s="435" t="s">
        <v>221</v>
      </c>
      <c r="D427" s="436" t="s">
        <v>3708</v>
      </c>
      <c r="E427" s="219" t="s">
        <v>1075</v>
      </c>
      <c r="F427" s="75" t="s">
        <v>1076</v>
      </c>
      <c r="G427" s="75" t="s">
        <v>50</v>
      </c>
      <c r="H427" s="75" t="s">
        <v>71</v>
      </c>
      <c r="I427" s="437">
        <v>9.82</v>
      </c>
      <c r="J427" s="438" t="s">
        <v>50</v>
      </c>
      <c r="K427" s="439" t="s">
        <v>50</v>
      </c>
      <c r="L427" s="221">
        <f>IF(J427="nio",0,IF(K427&gt;0,K427*I427/M427,0))*VLOOKUP(B427,'2-Kosten per locatie'!$A$11:$C$15,3,FALSE)</f>
        <v>0</v>
      </c>
      <c r="M427" s="440">
        <f>IF(K427="nio",0,IF(K427&gt;0,VLOOKUP(G427,'3-Productie normen'!A:J,VLOOKUP(K427,'3-Productie normen'!$B$37:$C$43,2,FALSE),FALSE)))</f>
        <v>0</v>
      </c>
      <c r="N427" s="441"/>
      <c r="O427" s="442"/>
      <c r="P427" s="299"/>
    </row>
    <row r="428" spans="1:17" ht="14.1" customHeight="1">
      <c r="A428" s="434">
        <v>428</v>
      </c>
      <c r="B428" s="435" t="s">
        <v>211</v>
      </c>
      <c r="C428" s="435" t="s">
        <v>221</v>
      </c>
      <c r="D428" s="436" t="s">
        <v>3708</v>
      </c>
      <c r="E428" s="219" t="s">
        <v>1077</v>
      </c>
      <c r="F428" s="75" t="s">
        <v>1078</v>
      </c>
      <c r="G428" s="75" t="s">
        <v>50</v>
      </c>
      <c r="H428" s="413" t="s">
        <v>919</v>
      </c>
      <c r="I428" s="437">
        <v>65.900000000000006</v>
      </c>
      <c r="J428" s="438" t="s">
        <v>50</v>
      </c>
      <c r="K428" s="439" t="s">
        <v>50</v>
      </c>
      <c r="L428" s="221">
        <f>IF(J428="nio",0,IF(K428&gt;0,K428*I428/M428,0))*VLOOKUP(B428,'2-Kosten per locatie'!$A$11:$C$15,3,FALSE)</f>
        <v>0</v>
      </c>
      <c r="M428" s="440">
        <f>IF(K428="nio",0,IF(K428&gt;0,VLOOKUP(G428,'3-Productie normen'!A:J,VLOOKUP(K428,'3-Productie normen'!$B$37:$C$43,2,FALSE),FALSE)))</f>
        <v>0</v>
      </c>
      <c r="N428" s="441"/>
      <c r="O428" s="442"/>
      <c r="P428" s="299"/>
    </row>
    <row r="429" spans="1:17" ht="14.1" customHeight="1">
      <c r="A429" s="434">
        <v>429</v>
      </c>
      <c r="B429" s="435" t="s">
        <v>211</v>
      </c>
      <c r="C429" s="435" t="s">
        <v>221</v>
      </c>
      <c r="D429" s="436" t="s">
        <v>3708</v>
      </c>
      <c r="E429" s="219" t="s">
        <v>1079</v>
      </c>
      <c r="F429" s="75" t="s">
        <v>1080</v>
      </c>
      <c r="G429" s="75" t="s">
        <v>50</v>
      </c>
      <c r="H429" s="413" t="s">
        <v>919</v>
      </c>
      <c r="I429" s="437">
        <v>9.5</v>
      </c>
      <c r="J429" s="438" t="s">
        <v>50</v>
      </c>
      <c r="K429" s="439" t="s">
        <v>50</v>
      </c>
      <c r="L429" s="221">
        <f>IF(J429="nio",0,IF(K429&gt;0,K429*I429/M429,0))*VLOOKUP(B429,'2-Kosten per locatie'!$A$11:$C$15,3,FALSE)</f>
        <v>0</v>
      </c>
      <c r="M429" s="440">
        <f>IF(K429="nio",0,IF(K429&gt;0,VLOOKUP(G429,'3-Productie normen'!A:J,VLOOKUP(K429,'3-Productie normen'!$B$37:$C$43,2,FALSE),FALSE)))</f>
        <v>0</v>
      </c>
      <c r="N429" s="441"/>
      <c r="O429" s="442"/>
      <c r="P429" s="299"/>
    </row>
    <row r="430" spans="1:17" ht="14.1" customHeight="1">
      <c r="A430" s="434">
        <v>430</v>
      </c>
      <c r="B430" s="435" t="s">
        <v>211</v>
      </c>
      <c r="C430" s="435" t="s">
        <v>221</v>
      </c>
      <c r="D430" s="436" t="s">
        <v>3708</v>
      </c>
      <c r="E430" s="219" t="s">
        <v>1081</v>
      </c>
      <c r="F430" s="75" t="s">
        <v>1082</v>
      </c>
      <c r="G430" s="75" t="s">
        <v>50</v>
      </c>
      <c r="H430" s="75" t="s">
        <v>209</v>
      </c>
      <c r="I430" s="437">
        <v>9.5</v>
      </c>
      <c r="J430" s="438" t="s">
        <v>50</v>
      </c>
      <c r="K430" s="439" t="s">
        <v>50</v>
      </c>
      <c r="L430" s="221">
        <f>IF(J430="nio",0,IF(K430&gt;0,K430*I430/M430,0))*VLOOKUP(B430,'2-Kosten per locatie'!$A$11:$C$15,3,FALSE)</f>
        <v>0</v>
      </c>
      <c r="M430" s="440">
        <f>IF(K430="nio",0,IF(K430&gt;0,VLOOKUP(G430,'3-Productie normen'!A:J,VLOOKUP(K430,'3-Productie normen'!$B$37:$C$43,2,FALSE),FALSE)))</f>
        <v>0</v>
      </c>
      <c r="N430" s="441"/>
      <c r="O430" s="442"/>
      <c r="P430" s="299"/>
    </row>
    <row r="431" spans="1:17" ht="14.1" customHeight="1">
      <c r="A431" s="434">
        <v>431</v>
      </c>
      <c r="B431" s="435" t="s">
        <v>211</v>
      </c>
      <c r="C431" s="435" t="s">
        <v>221</v>
      </c>
      <c r="D431" s="436" t="s">
        <v>3708</v>
      </c>
      <c r="E431" s="219" t="s">
        <v>1083</v>
      </c>
      <c r="F431" s="75" t="s">
        <v>1084</v>
      </c>
      <c r="G431" s="75" t="s">
        <v>50</v>
      </c>
      <c r="H431" s="413" t="s">
        <v>919</v>
      </c>
      <c r="I431" s="437">
        <v>9.5</v>
      </c>
      <c r="J431" s="438" t="s">
        <v>50</v>
      </c>
      <c r="K431" s="439" t="s">
        <v>50</v>
      </c>
      <c r="L431" s="221">
        <f>IF(J431="nio",0,IF(K431&gt;0,K431*I431/M431,0))*VLOOKUP(B431,'2-Kosten per locatie'!$A$11:$C$15,3,FALSE)</f>
        <v>0</v>
      </c>
      <c r="M431" s="440">
        <f>IF(K431="nio",0,IF(K431&gt;0,VLOOKUP(G431,'3-Productie normen'!A:J,VLOOKUP(K431,'3-Productie normen'!$B$37:$C$43,2,FALSE),FALSE)))</f>
        <v>0</v>
      </c>
      <c r="N431" s="441"/>
      <c r="O431" s="442"/>
      <c r="P431" s="299"/>
    </row>
    <row r="432" spans="1:17" ht="14.1" customHeight="1">
      <c r="A432" s="434">
        <v>432</v>
      </c>
      <c r="B432" s="435" t="s">
        <v>211</v>
      </c>
      <c r="C432" s="435" t="s">
        <v>221</v>
      </c>
      <c r="D432" s="436" t="s">
        <v>3708</v>
      </c>
      <c r="E432" s="219" t="s">
        <v>1085</v>
      </c>
      <c r="F432" s="75" t="s">
        <v>1086</v>
      </c>
      <c r="G432" s="75" t="s">
        <v>50</v>
      </c>
      <c r="H432" s="413" t="s">
        <v>919</v>
      </c>
      <c r="I432" s="437">
        <v>9.5</v>
      </c>
      <c r="J432" s="438" t="s">
        <v>50</v>
      </c>
      <c r="K432" s="439" t="s">
        <v>50</v>
      </c>
      <c r="L432" s="221">
        <f>IF(J432="nio",0,IF(K432&gt;0,K432*I432/M432,0))*VLOOKUP(B432,'2-Kosten per locatie'!$A$11:$C$15,3,FALSE)</f>
        <v>0</v>
      </c>
      <c r="M432" s="440">
        <f>IF(K432="nio",0,IF(K432&gt;0,VLOOKUP(G432,'3-Productie normen'!A:J,VLOOKUP(K432,'3-Productie normen'!$B$37:$C$43,2,FALSE),FALSE)))</f>
        <v>0</v>
      </c>
      <c r="N432" s="441"/>
      <c r="O432" s="442"/>
      <c r="P432" s="299"/>
    </row>
    <row r="433" spans="1:16" ht="14.1" customHeight="1">
      <c r="A433" s="434">
        <v>433</v>
      </c>
      <c r="B433" s="435" t="s">
        <v>211</v>
      </c>
      <c r="C433" s="435" t="s">
        <v>221</v>
      </c>
      <c r="D433" s="436" t="s">
        <v>3708</v>
      </c>
      <c r="E433" s="219" t="s">
        <v>1087</v>
      </c>
      <c r="F433" s="75" t="s">
        <v>1088</v>
      </c>
      <c r="G433" s="75" t="s">
        <v>50</v>
      </c>
      <c r="H433" s="413" t="s">
        <v>919</v>
      </c>
      <c r="I433" s="437">
        <v>9.5</v>
      </c>
      <c r="J433" s="438" t="s">
        <v>50</v>
      </c>
      <c r="K433" s="439" t="s">
        <v>50</v>
      </c>
      <c r="L433" s="221">
        <f>IF(J433="nio",0,IF(K433&gt;0,K433*I433/M433,0))*VLOOKUP(B433,'2-Kosten per locatie'!$A$11:$C$15,3,FALSE)</f>
        <v>0</v>
      </c>
      <c r="M433" s="440">
        <f>IF(K433="nio",0,IF(K433&gt;0,VLOOKUP(G433,'3-Productie normen'!A:J,VLOOKUP(K433,'3-Productie normen'!$B$37:$C$43,2,FALSE),FALSE)))</f>
        <v>0</v>
      </c>
      <c r="N433" s="441"/>
      <c r="O433" s="442"/>
      <c r="P433" s="299"/>
    </row>
    <row r="434" spans="1:16" ht="14.1" customHeight="1">
      <c r="A434" s="434">
        <v>434</v>
      </c>
      <c r="B434" s="435" t="s">
        <v>211</v>
      </c>
      <c r="C434" s="435" t="s">
        <v>221</v>
      </c>
      <c r="D434" s="436" t="s">
        <v>3708</v>
      </c>
      <c r="E434" s="219" t="s">
        <v>1089</v>
      </c>
      <c r="F434" s="75" t="s">
        <v>1090</v>
      </c>
      <c r="G434" s="75" t="s">
        <v>50</v>
      </c>
      <c r="H434" s="413" t="s">
        <v>919</v>
      </c>
      <c r="I434" s="437">
        <v>9.5</v>
      </c>
      <c r="J434" s="438" t="s">
        <v>50</v>
      </c>
      <c r="K434" s="439" t="s">
        <v>50</v>
      </c>
      <c r="L434" s="221">
        <f>IF(J434="nio",0,IF(K434&gt;0,K434*I434/M434,0))*VLOOKUP(B434,'2-Kosten per locatie'!$A$11:$C$15,3,FALSE)</f>
        <v>0</v>
      </c>
      <c r="M434" s="440">
        <f>IF(K434="nio",0,IF(K434&gt;0,VLOOKUP(G434,'3-Productie normen'!A:J,VLOOKUP(K434,'3-Productie normen'!$B$37:$C$43,2,FALSE),FALSE)))</f>
        <v>0</v>
      </c>
      <c r="N434" s="441"/>
      <c r="O434" s="442"/>
      <c r="P434" s="299"/>
    </row>
    <row r="435" spans="1:16" ht="14.1" customHeight="1">
      <c r="A435" s="434">
        <v>435</v>
      </c>
      <c r="B435" s="435" t="s">
        <v>211</v>
      </c>
      <c r="C435" s="435" t="s">
        <v>221</v>
      </c>
      <c r="D435" s="436" t="s">
        <v>3708</v>
      </c>
      <c r="E435" s="219" t="s">
        <v>1091</v>
      </c>
      <c r="F435" s="75" t="s">
        <v>1092</v>
      </c>
      <c r="G435" s="75" t="s">
        <v>50</v>
      </c>
      <c r="H435" s="413" t="s">
        <v>919</v>
      </c>
      <c r="I435" s="437">
        <v>9.5</v>
      </c>
      <c r="J435" s="438" t="s">
        <v>50</v>
      </c>
      <c r="K435" s="439" t="s">
        <v>50</v>
      </c>
      <c r="L435" s="221">
        <f>IF(J435="nio",0,IF(K435&gt;0,K435*I435/M435,0))*VLOOKUP(B435,'2-Kosten per locatie'!$A$11:$C$15,3,FALSE)</f>
        <v>0</v>
      </c>
      <c r="M435" s="440">
        <f>IF(K435="nio",0,IF(K435&gt;0,VLOOKUP(G435,'3-Productie normen'!A:J,VLOOKUP(K435,'3-Productie normen'!$B$37:$C$43,2,FALSE),FALSE)))</f>
        <v>0</v>
      </c>
      <c r="N435" s="441"/>
      <c r="O435" s="442"/>
      <c r="P435" s="299"/>
    </row>
    <row r="436" spans="1:16" ht="14.1" customHeight="1">
      <c r="A436" s="434">
        <v>436</v>
      </c>
      <c r="B436" s="435" t="s">
        <v>211</v>
      </c>
      <c r="C436" s="435" t="s">
        <v>221</v>
      </c>
      <c r="D436" s="436" t="s">
        <v>3708</v>
      </c>
      <c r="E436" s="219" t="s">
        <v>1093</v>
      </c>
      <c r="F436" s="75" t="s">
        <v>1094</v>
      </c>
      <c r="G436" s="75" t="s">
        <v>50</v>
      </c>
      <c r="H436" s="413" t="s">
        <v>919</v>
      </c>
      <c r="I436" s="437">
        <v>9.5</v>
      </c>
      <c r="J436" s="438" t="s">
        <v>50</v>
      </c>
      <c r="K436" s="439" t="s">
        <v>50</v>
      </c>
      <c r="L436" s="221">
        <f>IF(J436="nio",0,IF(K436&gt;0,K436*I436/M436,0))*VLOOKUP(B436,'2-Kosten per locatie'!$A$11:$C$15,3,FALSE)</f>
        <v>0</v>
      </c>
      <c r="M436" s="440">
        <f>IF(K436="nio",0,IF(K436&gt;0,VLOOKUP(G436,'3-Productie normen'!A:J,VLOOKUP(K436,'3-Productie normen'!$B$37:$C$43,2,FALSE),FALSE)))</f>
        <v>0</v>
      </c>
      <c r="N436" s="441"/>
      <c r="O436" s="442"/>
      <c r="P436" s="299"/>
    </row>
    <row r="437" spans="1:16" ht="14.1" customHeight="1">
      <c r="A437" s="434">
        <v>437</v>
      </c>
      <c r="B437" s="435" t="s">
        <v>211</v>
      </c>
      <c r="C437" s="435" t="s">
        <v>221</v>
      </c>
      <c r="D437" s="436" t="s">
        <v>3708</v>
      </c>
      <c r="E437" s="219" t="s">
        <v>1095</v>
      </c>
      <c r="F437" s="75" t="s">
        <v>1096</v>
      </c>
      <c r="G437" s="75" t="s">
        <v>50</v>
      </c>
      <c r="H437" s="413" t="s">
        <v>919</v>
      </c>
      <c r="I437" s="437">
        <v>9.5</v>
      </c>
      <c r="J437" s="438" t="s">
        <v>50</v>
      </c>
      <c r="K437" s="439" t="s">
        <v>50</v>
      </c>
      <c r="L437" s="221">
        <f>IF(J437="nio",0,IF(K437&gt;0,K437*I437/M437,0))*VLOOKUP(B437,'2-Kosten per locatie'!$A$11:$C$15,3,FALSE)</f>
        <v>0</v>
      </c>
      <c r="M437" s="440">
        <f>IF(K437="nio",0,IF(K437&gt;0,VLOOKUP(G437,'3-Productie normen'!A:J,VLOOKUP(K437,'3-Productie normen'!$B$37:$C$43,2,FALSE),FALSE)))</f>
        <v>0</v>
      </c>
      <c r="N437" s="441"/>
      <c r="O437" s="442"/>
      <c r="P437" s="299"/>
    </row>
    <row r="438" spans="1:16" ht="14.1" customHeight="1">
      <c r="A438" s="434">
        <v>438</v>
      </c>
      <c r="B438" s="435" t="s">
        <v>211</v>
      </c>
      <c r="C438" s="435" t="s">
        <v>221</v>
      </c>
      <c r="D438" s="436" t="s">
        <v>3708</v>
      </c>
      <c r="E438" s="219" t="s">
        <v>1097</v>
      </c>
      <c r="F438" s="75" t="s">
        <v>1098</v>
      </c>
      <c r="G438" s="75" t="s">
        <v>50</v>
      </c>
      <c r="H438" s="413" t="s">
        <v>919</v>
      </c>
      <c r="I438" s="437">
        <v>9.5</v>
      </c>
      <c r="J438" s="438" t="s">
        <v>50</v>
      </c>
      <c r="K438" s="439" t="s">
        <v>50</v>
      </c>
      <c r="L438" s="221">
        <f>IF(J438="nio",0,IF(K438&gt;0,K438*I438/M438,0))*VLOOKUP(B438,'2-Kosten per locatie'!$A$11:$C$15,3,FALSE)</f>
        <v>0</v>
      </c>
      <c r="M438" s="440">
        <f>IF(K438="nio",0,IF(K438&gt;0,VLOOKUP(G438,'3-Productie normen'!A:J,VLOOKUP(K438,'3-Productie normen'!$B$37:$C$43,2,FALSE),FALSE)))</f>
        <v>0</v>
      </c>
      <c r="N438" s="441"/>
      <c r="O438" s="442"/>
      <c r="P438" s="299"/>
    </row>
    <row r="439" spans="1:16" ht="14.1" customHeight="1">
      <c r="A439" s="434">
        <v>439</v>
      </c>
      <c r="B439" s="435" t="s">
        <v>211</v>
      </c>
      <c r="C439" s="435" t="s">
        <v>221</v>
      </c>
      <c r="D439" s="436" t="s">
        <v>3708</v>
      </c>
      <c r="E439" s="219" t="s">
        <v>1099</v>
      </c>
      <c r="F439" s="75" t="s">
        <v>1100</v>
      </c>
      <c r="G439" s="75" t="s">
        <v>50</v>
      </c>
      <c r="H439" s="413" t="s">
        <v>919</v>
      </c>
      <c r="I439" s="437">
        <v>9.5</v>
      </c>
      <c r="J439" s="438" t="s">
        <v>50</v>
      </c>
      <c r="K439" s="439" t="s">
        <v>50</v>
      </c>
      <c r="L439" s="221">
        <f>IF(J439="nio",0,IF(K439&gt;0,K439*I439/M439,0))*VLOOKUP(B439,'2-Kosten per locatie'!$A$11:$C$15,3,FALSE)</f>
        <v>0</v>
      </c>
      <c r="M439" s="440">
        <f>IF(K439="nio",0,IF(K439&gt;0,VLOOKUP(G439,'3-Productie normen'!A:J,VLOOKUP(K439,'3-Productie normen'!$B$37:$C$43,2,FALSE),FALSE)))</f>
        <v>0</v>
      </c>
      <c r="N439" s="441"/>
      <c r="O439" s="442"/>
      <c r="P439" s="299"/>
    </row>
    <row r="440" spans="1:16" ht="14.1" customHeight="1">
      <c r="A440" s="434">
        <v>440</v>
      </c>
      <c r="B440" s="435" t="s">
        <v>211</v>
      </c>
      <c r="C440" s="435" t="s">
        <v>221</v>
      </c>
      <c r="D440" s="436" t="s">
        <v>3708</v>
      </c>
      <c r="E440" s="219" t="s">
        <v>1101</v>
      </c>
      <c r="F440" s="75" t="s">
        <v>1102</v>
      </c>
      <c r="G440" s="75" t="s">
        <v>50</v>
      </c>
      <c r="H440" s="413" t="s">
        <v>919</v>
      </c>
      <c r="I440" s="437">
        <v>9.5</v>
      </c>
      <c r="J440" s="438" t="s">
        <v>50</v>
      </c>
      <c r="K440" s="439" t="s">
        <v>50</v>
      </c>
      <c r="L440" s="221">
        <f>IF(J440="nio",0,IF(K440&gt;0,K440*I440/M440,0))*VLOOKUP(B440,'2-Kosten per locatie'!$A$11:$C$15,3,FALSE)</f>
        <v>0</v>
      </c>
      <c r="M440" s="440">
        <f>IF(K440="nio",0,IF(K440&gt;0,VLOOKUP(G440,'3-Productie normen'!A:J,VLOOKUP(K440,'3-Productie normen'!$B$37:$C$43,2,FALSE),FALSE)))</f>
        <v>0</v>
      </c>
      <c r="N440" s="441"/>
      <c r="O440" s="442"/>
      <c r="P440" s="299"/>
    </row>
    <row r="441" spans="1:16" ht="14.1" customHeight="1">
      <c r="A441" s="434">
        <v>441</v>
      </c>
      <c r="B441" s="435" t="s">
        <v>211</v>
      </c>
      <c r="C441" s="435" t="s">
        <v>222</v>
      </c>
      <c r="D441" s="436" t="s">
        <v>3708</v>
      </c>
      <c r="E441" s="219" t="s">
        <v>1103</v>
      </c>
      <c r="F441" s="75" t="s">
        <v>1104</v>
      </c>
      <c r="G441" s="75" t="s">
        <v>50</v>
      </c>
      <c r="H441" s="413" t="s">
        <v>919</v>
      </c>
      <c r="I441" s="437">
        <v>13.2</v>
      </c>
      <c r="J441" s="438" t="s">
        <v>50</v>
      </c>
      <c r="K441" s="439" t="s">
        <v>50</v>
      </c>
      <c r="L441" s="221">
        <f>IF(J441="nio",0,IF(K441&gt;0,K441*I441/M441,0))*VLOOKUP(B441,'2-Kosten per locatie'!$A$11:$C$15,3,FALSE)</f>
        <v>0</v>
      </c>
      <c r="M441" s="440">
        <f>IF(K441="nio",0,IF(K441&gt;0,VLOOKUP(G441,'3-Productie normen'!A:J,VLOOKUP(K441,'3-Productie normen'!$B$37:$C$43,2,FALSE),FALSE)))</f>
        <v>0</v>
      </c>
      <c r="N441" s="441"/>
      <c r="O441" s="442"/>
      <c r="P441" s="299"/>
    </row>
    <row r="442" spans="1:16" ht="14.1" customHeight="1">
      <c r="A442" s="434">
        <v>442</v>
      </c>
      <c r="B442" s="435" t="s">
        <v>211</v>
      </c>
      <c r="C442" s="435" t="s">
        <v>221</v>
      </c>
      <c r="D442" s="436" t="s">
        <v>3708</v>
      </c>
      <c r="E442" s="219" t="s">
        <v>1105</v>
      </c>
      <c r="F442" s="75" t="s">
        <v>1106</v>
      </c>
      <c r="G442" s="75" t="s">
        <v>50</v>
      </c>
      <c r="H442" s="75" t="s">
        <v>71</v>
      </c>
      <c r="I442" s="437">
        <v>8.39</v>
      </c>
      <c r="J442" s="438" t="s">
        <v>50</v>
      </c>
      <c r="K442" s="439" t="s">
        <v>50</v>
      </c>
      <c r="L442" s="221">
        <f>IF(J442="nio",0,IF(K442&gt;0,K442*I442/M442,0))*VLOOKUP(B442,'2-Kosten per locatie'!$A$11:$C$15,3,FALSE)</f>
        <v>0</v>
      </c>
      <c r="M442" s="440">
        <f>IF(K442="nio",0,IF(K442&gt;0,VLOOKUP(G442,'3-Productie normen'!A:J,VLOOKUP(K442,'3-Productie normen'!$B$37:$C$43,2,FALSE),FALSE)))</f>
        <v>0</v>
      </c>
      <c r="N442" s="441"/>
      <c r="O442" s="442"/>
      <c r="P442" s="299"/>
    </row>
    <row r="443" spans="1:16" ht="14.1" customHeight="1">
      <c r="A443" s="434">
        <v>443</v>
      </c>
      <c r="B443" s="435" t="s">
        <v>211</v>
      </c>
      <c r="C443" s="435" t="s">
        <v>220</v>
      </c>
      <c r="D443" s="436" t="s">
        <v>3708</v>
      </c>
      <c r="E443" s="219" t="s">
        <v>1107</v>
      </c>
      <c r="F443" s="75" t="s">
        <v>1108</v>
      </c>
      <c r="G443" s="75" t="s">
        <v>50</v>
      </c>
      <c r="H443" s="75" t="s">
        <v>72</v>
      </c>
      <c r="I443" s="437">
        <v>0</v>
      </c>
      <c r="J443" s="438" t="s">
        <v>50</v>
      </c>
      <c r="K443" s="439" t="s">
        <v>50</v>
      </c>
      <c r="L443" s="221">
        <f>IF(J443="nio",0,IF(K443&gt;0,K443*I443/M443,0))*VLOOKUP(B443,'2-Kosten per locatie'!$A$11:$C$15,3,FALSE)</f>
        <v>0</v>
      </c>
      <c r="M443" s="440">
        <f>IF(K443="nio",0,IF(K443&gt;0,VLOOKUP(G443,'3-Productie normen'!A:J,VLOOKUP(K443,'3-Productie normen'!$B$37:$C$43,2,FALSE),FALSE)))</f>
        <v>0</v>
      </c>
      <c r="N443" s="441"/>
      <c r="O443" s="442"/>
      <c r="P443" s="299"/>
    </row>
    <row r="444" spans="1:16" ht="14.1" customHeight="1">
      <c r="A444" s="434">
        <v>444</v>
      </c>
      <c r="B444" s="435" t="s">
        <v>211</v>
      </c>
      <c r="C444" s="435" t="s">
        <v>221</v>
      </c>
      <c r="D444" s="436" t="s">
        <v>3708</v>
      </c>
      <c r="E444" s="219" t="s">
        <v>1109</v>
      </c>
      <c r="F444" s="75" t="s">
        <v>1110</v>
      </c>
      <c r="G444" s="75" t="s">
        <v>50</v>
      </c>
      <c r="H444" s="75" t="s">
        <v>71</v>
      </c>
      <c r="I444" s="437">
        <v>10.199999999999999</v>
      </c>
      <c r="J444" s="438" t="s">
        <v>50</v>
      </c>
      <c r="K444" s="439" t="s">
        <v>50</v>
      </c>
      <c r="L444" s="221">
        <f>IF(J444="nio",0,IF(K444&gt;0,K444*I444/M444,0))*VLOOKUP(B444,'2-Kosten per locatie'!$A$11:$C$15,3,FALSE)</f>
        <v>0</v>
      </c>
      <c r="M444" s="440">
        <f>IF(K444="nio",0,IF(K444&gt;0,VLOOKUP(G444,'3-Productie normen'!A:J,VLOOKUP(K444,'3-Productie normen'!$B$37:$C$43,2,FALSE),FALSE)))</f>
        <v>0</v>
      </c>
      <c r="N444" s="441"/>
      <c r="O444" s="442"/>
      <c r="P444" s="299"/>
    </row>
    <row r="445" spans="1:16" ht="14.1" customHeight="1">
      <c r="A445" s="434">
        <v>445</v>
      </c>
      <c r="B445" s="435" t="s">
        <v>211</v>
      </c>
      <c r="C445" s="435" t="s">
        <v>220</v>
      </c>
      <c r="D445" s="436" t="s">
        <v>3708</v>
      </c>
      <c r="E445" s="219" t="s">
        <v>1111</v>
      </c>
      <c r="F445" s="75" t="s">
        <v>1112</v>
      </c>
      <c r="G445" s="75" t="s">
        <v>50</v>
      </c>
      <c r="H445" s="75" t="s">
        <v>71</v>
      </c>
      <c r="I445" s="437">
        <v>5.0999999999999996</v>
      </c>
      <c r="J445" s="438" t="s">
        <v>50</v>
      </c>
      <c r="K445" s="439" t="s">
        <v>50</v>
      </c>
      <c r="L445" s="221">
        <f>IF(J445="nio",0,IF(K445&gt;0,K445*I445/M445,0))*VLOOKUP(B445,'2-Kosten per locatie'!$A$11:$C$15,3,FALSE)</f>
        <v>0</v>
      </c>
      <c r="M445" s="440">
        <f>IF(K445="nio",0,IF(K445&gt;0,VLOOKUP(G445,'3-Productie normen'!A:J,VLOOKUP(K445,'3-Productie normen'!$B$37:$C$43,2,FALSE),FALSE)))</f>
        <v>0</v>
      </c>
      <c r="N445" s="441"/>
      <c r="O445" s="442"/>
      <c r="P445" s="299"/>
    </row>
    <row r="446" spans="1:16" ht="14.1" customHeight="1">
      <c r="A446" s="434">
        <v>446</v>
      </c>
      <c r="B446" s="435" t="s">
        <v>211</v>
      </c>
      <c r="C446" s="435" t="s">
        <v>221</v>
      </c>
      <c r="D446" s="436" t="s">
        <v>3709</v>
      </c>
      <c r="E446" s="219" t="s">
        <v>1113</v>
      </c>
      <c r="F446" s="75" t="s">
        <v>1114</v>
      </c>
      <c r="G446" s="75" t="s">
        <v>50</v>
      </c>
      <c r="H446" s="75" t="s">
        <v>71</v>
      </c>
      <c r="I446" s="437">
        <v>0.9</v>
      </c>
      <c r="J446" s="438" t="s">
        <v>50</v>
      </c>
      <c r="K446" s="439" t="s">
        <v>50</v>
      </c>
      <c r="L446" s="221">
        <f>IF(J446="nio",0,IF(K446&gt;0,K446*I446/M446,0))*VLOOKUP(B446,'2-Kosten per locatie'!$A$11:$C$15,3,FALSE)</f>
        <v>0</v>
      </c>
      <c r="M446" s="440">
        <f>IF(K446="nio",0,IF(K446&gt;0,VLOOKUP(G446,'3-Productie normen'!A:J,VLOOKUP(K446,'3-Productie normen'!$B$37:$C$43,2,FALSE),FALSE)))</f>
        <v>0</v>
      </c>
      <c r="N446" s="441"/>
      <c r="O446" s="442"/>
      <c r="P446" s="299"/>
    </row>
    <row r="447" spans="1:16" ht="14.1" customHeight="1">
      <c r="A447" s="434">
        <v>447</v>
      </c>
      <c r="B447" s="435" t="s">
        <v>211</v>
      </c>
      <c r="C447" s="435" t="s">
        <v>221</v>
      </c>
      <c r="D447" s="436" t="s">
        <v>3709</v>
      </c>
      <c r="E447" s="219" t="s">
        <v>1115</v>
      </c>
      <c r="F447" s="75" t="s">
        <v>1116</v>
      </c>
      <c r="G447" s="75" t="s">
        <v>50</v>
      </c>
      <c r="H447" s="413" t="s">
        <v>919</v>
      </c>
      <c r="I447" s="437">
        <v>123.98</v>
      </c>
      <c r="J447" s="438" t="s">
        <v>50</v>
      </c>
      <c r="K447" s="439" t="s">
        <v>50</v>
      </c>
      <c r="L447" s="221">
        <f>IF(J447="nio",0,IF(K447&gt;0,K447*I447/M447,0))*VLOOKUP(B447,'2-Kosten per locatie'!$A$11:$C$15,3,FALSE)</f>
        <v>0</v>
      </c>
      <c r="M447" s="440">
        <f>IF(K447="nio",0,IF(K447&gt;0,VLOOKUP(G447,'3-Productie normen'!A:J,VLOOKUP(K447,'3-Productie normen'!$B$37:$C$43,2,FALSE),FALSE)))</f>
        <v>0</v>
      </c>
      <c r="N447" s="441"/>
      <c r="O447" s="442"/>
      <c r="P447" s="299"/>
    </row>
    <row r="448" spans="1:16" ht="14.1" customHeight="1">
      <c r="A448" s="434">
        <v>448</v>
      </c>
      <c r="B448" s="435" t="s">
        <v>211</v>
      </c>
      <c r="C448" s="435" t="s">
        <v>221</v>
      </c>
      <c r="D448" s="436" t="s">
        <v>3709</v>
      </c>
      <c r="E448" s="219" t="s">
        <v>1117</v>
      </c>
      <c r="F448" s="75" t="s">
        <v>1118</v>
      </c>
      <c r="G448" s="75" t="s">
        <v>50</v>
      </c>
      <c r="H448" s="75" t="s">
        <v>71</v>
      </c>
      <c r="I448" s="437">
        <v>6.82</v>
      </c>
      <c r="J448" s="438" t="s">
        <v>50</v>
      </c>
      <c r="K448" s="439" t="s">
        <v>50</v>
      </c>
      <c r="L448" s="221">
        <f>IF(J448="nio",0,IF(K448&gt;0,K448*I448/M448,0))*VLOOKUP(B448,'2-Kosten per locatie'!$A$11:$C$15,3,FALSE)</f>
        <v>0</v>
      </c>
      <c r="M448" s="440">
        <f>IF(K448="nio",0,IF(K448&gt;0,VLOOKUP(G448,'3-Productie normen'!A:J,VLOOKUP(K448,'3-Productie normen'!$B$37:$C$43,2,FALSE),FALSE)))</f>
        <v>0</v>
      </c>
      <c r="N448" s="441"/>
      <c r="O448" s="442"/>
      <c r="P448" s="299"/>
    </row>
    <row r="449" spans="1:16" ht="14.1" customHeight="1">
      <c r="A449" s="434">
        <v>449</v>
      </c>
      <c r="B449" s="435" t="s">
        <v>211</v>
      </c>
      <c r="C449" s="435" t="s">
        <v>221</v>
      </c>
      <c r="D449" s="436" t="s">
        <v>3709</v>
      </c>
      <c r="E449" s="219" t="s">
        <v>1119</v>
      </c>
      <c r="F449" s="75" t="s">
        <v>1120</v>
      </c>
      <c r="G449" s="75" t="s">
        <v>50</v>
      </c>
      <c r="H449" s="413" t="s">
        <v>919</v>
      </c>
      <c r="I449" s="437">
        <v>65.599999999999994</v>
      </c>
      <c r="J449" s="438" t="s">
        <v>50</v>
      </c>
      <c r="K449" s="439" t="s">
        <v>50</v>
      </c>
      <c r="L449" s="221">
        <f>IF(J449="nio",0,IF(K449&gt;0,K449*I449/M449,0))*VLOOKUP(B449,'2-Kosten per locatie'!$A$11:$C$15,3,FALSE)</f>
        <v>0</v>
      </c>
      <c r="M449" s="440">
        <f>IF(K449="nio",0,IF(K449&gt;0,VLOOKUP(G449,'3-Productie normen'!A:J,VLOOKUP(K449,'3-Productie normen'!$B$37:$C$43,2,FALSE),FALSE)))</f>
        <v>0</v>
      </c>
      <c r="N449" s="441"/>
      <c r="O449" s="442"/>
      <c r="P449" s="299"/>
    </row>
    <row r="450" spans="1:16" ht="14.1" customHeight="1">
      <c r="A450" s="434">
        <v>450</v>
      </c>
      <c r="B450" s="435" t="s">
        <v>211</v>
      </c>
      <c r="C450" s="435" t="s">
        <v>221</v>
      </c>
      <c r="D450" s="436" t="s">
        <v>3709</v>
      </c>
      <c r="E450" s="219" t="s">
        <v>1121</v>
      </c>
      <c r="F450" s="75" t="s">
        <v>1122</v>
      </c>
      <c r="G450" s="75" t="s">
        <v>50</v>
      </c>
      <c r="H450" s="413" t="s">
        <v>919</v>
      </c>
      <c r="I450" s="437">
        <v>9.5</v>
      </c>
      <c r="J450" s="438" t="s">
        <v>50</v>
      </c>
      <c r="K450" s="439" t="s">
        <v>50</v>
      </c>
      <c r="L450" s="221">
        <f>IF(J450="nio",0,IF(K450&gt;0,K450*I450/M450,0))*VLOOKUP(B450,'2-Kosten per locatie'!$A$11:$C$15,3,FALSE)</f>
        <v>0</v>
      </c>
      <c r="M450" s="440">
        <f>IF(K450="nio",0,IF(K450&gt;0,VLOOKUP(G450,'3-Productie normen'!A:J,VLOOKUP(K450,'3-Productie normen'!$B$37:$C$43,2,FALSE),FALSE)))</f>
        <v>0</v>
      </c>
      <c r="N450" s="441"/>
      <c r="O450" s="442"/>
      <c r="P450" s="299"/>
    </row>
    <row r="451" spans="1:16" ht="14.1" customHeight="1">
      <c r="A451" s="434">
        <v>451</v>
      </c>
      <c r="B451" s="435" t="s">
        <v>211</v>
      </c>
      <c r="C451" s="435" t="s">
        <v>221</v>
      </c>
      <c r="D451" s="436" t="s">
        <v>3709</v>
      </c>
      <c r="E451" s="219" t="s">
        <v>1123</v>
      </c>
      <c r="F451" s="75" t="s">
        <v>1124</v>
      </c>
      <c r="G451" s="75" t="s">
        <v>50</v>
      </c>
      <c r="H451" s="75" t="s">
        <v>209</v>
      </c>
      <c r="I451" s="437">
        <v>9.5</v>
      </c>
      <c r="J451" s="438" t="s">
        <v>50</v>
      </c>
      <c r="K451" s="439" t="s">
        <v>50</v>
      </c>
      <c r="L451" s="221">
        <f>IF(J451="nio",0,IF(K451&gt;0,K451*I451/M451,0))*VLOOKUP(B451,'2-Kosten per locatie'!$A$11:$C$15,3,FALSE)</f>
        <v>0</v>
      </c>
      <c r="M451" s="440">
        <f>IF(K451="nio",0,IF(K451&gt;0,VLOOKUP(G451,'3-Productie normen'!A:J,VLOOKUP(K451,'3-Productie normen'!$B$37:$C$43,2,FALSE),FALSE)))</f>
        <v>0</v>
      </c>
      <c r="N451" s="441"/>
      <c r="O451" s="442"/>
      <c r="P451" s="299"/>
    </row>
    <row r="452" spans="1:16" ht="14.1" customHeight="1">
      <c r="A452" s="434">
        <v>452</v>
      </c>
      <c r="B452" s="435" t="s">
        <v>211</v>
      </c>
      <c r="C452" s="435" t="s">
        <v>221</v>
      </c>
      <c r="D452" s="436" t="s">
        <v>3709</v>
      </c>
      <c r="E452" s="219" t="s">
        <v>1125</v>
      </c>
      <c r="F452" s="75" t="s">
        <v>1126</v>
      </c>
      <c r="G452" s="75" t="s">
        <v>50</v>
      </c>
      <c r="H452" s="413" t="s">
        <v>919</v>
      </c>
      <c r="I452" s="437">
        <v>9.5</v>
      </c>
      <c r="J452" s="438" t="s">
        <v>50</v>
      </c>
      <c r="K452" s="439" t="s">
        <v>50</v>
      </c>
      <c r="L452" s="221">
        <f>IF(J452="nio",0,IF(K452&gt;0,K452*I452/M452,0))*VLOOKUP(B452,'2-Kosten per locatie'!$A$11:$C$15,3,FALSE)</f>
        <v>0</v>
      </c>
      <c r="M452" s="440">
        <f>IF(K452="nio",0,IF(K452&gt;0,VLOOKUP(G452,'3-Productie normen'!A:J,VLOOKUP(K452,'3-Productie normen'!$B$37:$C$43,2,FALSE),FALSE)))</f>
        <v>0</v>
      </c>
      <c r="N452" s="441"/>
      <c r="O452" s="442"/>
      <c r="P452" s="299"/>
    </row>
    <row r="453" spans="1:16" ht="14.1" customHeight="1">
      <c r="A453" s="434">
        <v>453</v>
      </c>
      <c r="B453" s="435" t="s">
        <v>211</v>
      </c>
      <c r="C453" s="435" t="s">
        <v>221</v>
      </c>
      <c r="D453" s="436" t="s">
        <v>3709</v>
      </c>
      <c r="E453" s="219" t="s">
        <v>1127</v>
      </c>
      <c r="F453" s="75" t="s">
        <v>1128</v>
      </c>
      <c r="G453" s="75" t="s">
        <v>50</v>
      </c>
      <c r="H453" s="413" t="s">
        <v>919</v>
      </c>
      <c r="I453" s="437">
        <v>9.5</v>
      </c>
      <c r="J453" s="438" t="s">
        <v>50</v>
      </c>
      <c r="K453" s="439" t="s">
        <v>50</v>
      </c>
      <c r="L453" s="221">
        <f>IF(J453="nio",0,IF(K453&gt;0,K453*I453/M453,0))*VLOOKUP(B453,'2-Kosten per locatie'!$A$11:$C$15,3,FALSE)</f>
        <v>0</v>
      </c>
      <c r="M453" s="440">
        <f>IF(K453="nio",0,IF(K453&gt;0,VLOOKUP(G453,'3-Productie normen'!A:J,VLOOKUP(K453,'3-Productie normen'!$B$37:$C$43,2,FALSE),FALSE)))</f>
        <v>0</v>
      </c>
      <c r="N453" s="441"/>
      <c r="O453" s="442"/>
      <c r="P453" s="299"/>
    </row>
    <row r="454" spans="1:16" ht="14.1" customHeight="1">
      <c r="A454" s="434">
        <v>454</v>
      </c>
      <c r="B454" s="435" t="s">
        <v>211</v>
      </c>
      <c r="C454" s="435" t="s">
        <v>221</v>
      </c>
      <c r="D454" s="436" t="s">
        <v>3709</v>
      </c>
      <c r="E454" s="219" t="s">
        <v>1129</v>
      </c>
      <c r="F454" s="75" t="s">
        <v>1130</v>
      </c>
      <c r="G454" s="75" t="s">
        <v>50</v>
      </c>
      <c r="H454" s="413" t="s">
        <v>919</v>
      </c>
      <c r="I454" s="437">
        <v>9.5</v>
      </c>
      <c r="J454" s="438" t="s">
        <v>50</v>
      </c>
      <c r="K454" s="439" t="s">
        <v>50</v>
      </c>
      <c r="L454" s="221">
        <f>IF(J454="nio",0,IF(K454&gt;0,K454*I454/M454,0))*VLOOKUP(B454,'2-Kosten per locatie'!$A$11:$C$15,3,FALSE)</f>
        <v>0</v>
      </c>
      <c r="M454" s="440">
        <f>IF(K454="nio",0,IF(K454&gt;0,VLOOKUP(G454,'3-Productie normen'!A:J,VLOOKUP(K454,'3-Productie normen'!$B$37:$C$43,2,FALSE),FALSE)))</f>
        <v>0</v>
      </c>
      <c r="N454" s="441"/>
      <c r="O454" s="442"/>
      <c r="P454" s="299"/>
    </row>
    <row r="455" spans="1:16" ht="14.1" customHeight="1">
      <c r="A455" s="434">
        <v>455</v>
      </c>
      <c r="B455" s="435" t="s">
        <v>211</v>
      </c>
      <c r="C455" s="435" t="s">
        <v>221</v>
      </c>
      <c r="D455" s="436" t="s">
        <v>3709</v>
      </c>
      <c r="E455" s="219" t="s">
        <v>1131</v>
      </c>
      <c r="F455" s="75" t="s">
        <v>1132</v>
      </c>
      <c r="G455" s="75" t="s">
        <v>50</v>
      </c>
      <c r="H455" s="413" t="s">
        <v>919</v>
      </c>
      <c r="I455" s="437">
        <v>9.5</v>
      </c>
      <c r="J455" s="438" t="s">
        <v>50</v>
      </c>
      <c r="K455" s="439" t="s">
        <v>50</v>
      </c>
      <c r="L455" s="221">
        <f>IF(J455="nio",0,IF(K455&gt;0,K455*I455/M455,0))*VLOOKUP(B455,'2-Kosten per locatie'!$A$11:$C$15,3,FALSE)</f>
        <v>0</v>
      </c>
      <c r="M455" s="440">
        <f>IF(K455="nio",0,IF(K455&gt;0,VLOOKUP(G455,'3-Productie normen'!A:J,VLOOKUP(K455,'3-Productie normen'!$B$37:$C$43,2,FALSE),FALSE)))</f>
        <v>0</v>
      </c>
      <c r="N455" s="441"/>
      <c r="O455" s="442"/>
      <c r="P455" s="299"/>
    </row>
    <row r="456" spans="1:16" ht="14.1" customHeight="1">
      <c r="A456" s="434">
        <v>456</v>
      </c>
      <c r="B456" s="435" t="s">
        <v>211</v>
      </c>
      <c r="C456" s="435" t="s">
        <v>221</v>
      </c>
      <c r="D456" s="436" t="s">
        <v>3709</v>
      </c>
      <c r="E456" s="219" t="s">
        <v>1133</v>
      </c>
      <c r="F456" s="75" t="s">
        <v>1134</v>
      </c>
      <c r="G456" s="75" t="s">
        <v>50</v>
      </c>
      <c r="H456" s="413" t="s">
        <v>919</v>
      </c>
      <c r="I456" s="437">
        <v>9.5</v>
      </c>
      <c r="J456" s="438" t="s">
        <v>50</v>
      </c>
      <c r="K456" s="439" t="s">
        <v>50</v>
      </c>
      <c r="L456" s="221">
        <f>IF(J456="nio",0,IF(K456&gt;0,K456*I456/M456,0))*VLOOKUP(B456,'2-Kosten per locatie'!$A$11:$C$15,3,FALSE)</f>
        <v>0</v>
      </c>
      <c r="M456" s="440">
        <f>IF(K456="nio",0,IF(K456&gt;0,VLOOKUP(G456,'3-Productie normen'!A:J,VLOOKUP(K456,'3-Productie normen'!$B$37:$C$43,2,FALSE),FALSE)))</f>
        <v>0</v>
      </c>
      <c r="N456" s="441"/>
      <c r="O456" s="442"/>
      <c r="P456" s="299"/>
    </row>
    <row r="457" spans="1:16" ht="14.1" customHeight="1">
      <c r="A457" s="434">
        <v>457</v>
      </c>
      <c r="B457" s="435" t="s">
        <v>211</v>
      </c>
      <c r="C457" s="435" t="s">
        <v>221</v>
      </c>
      <c r="D457" s="436" t="s">
        <v>3709</v>
      </c>
      <c r="E457" s="219" t="s">
        <v>1135</v>
      </c>
      <c r="F457" s="75" t="s">
        <v>1136</v>
      </c>
      <c r="G457" s="75" t="s">
        <v>50</v>
      </c>
      <c r="H457" s="413" t="s">
        <v>919</v>
      </c>
      <c r="I457" s="437">
        <v>9.5</v>
      </c>
      <c r="J457" s="438" t="s">
        <v>50</v>
      </c>
      <c r="K457" s="439" t="s">
        <v>50</v>
      </c>
      <c r="L457" s="221">
        <f>IF(J457="nio",0,IF(K457&gt;0,K457*I457/M457,0))*VLOOKUP(B457,'2-Kosten per locatie'!$A$11:$C$15,3,FALSE)</f>
        <v>0</v>
      </c>
      <c r="M457" s="440">
        <f>IF(K457="nio",0,IF(K457&gt;0,VLOOKUP(G457,'3-Productie normen'!A:J,VLOOKUP(K457,'3-Productie normen'!$B$37:$C$43,2,FALSE),FALSE)))</f>
        <v>0</v>
      </c>
      <c r="N457" s="441"/>
      <c r="O457" s="442"/>
      <c r="P457" s="299"/>
    </row>
    <row r="458" spans="1:16" ht="14.1" customHeight="1">
      <c r="A458" s="434">
        <v>458</v>
      </c>
      <c r="B458" s="435" t="s">
        <v>211</v>
      </c>
      <c r="C458" s="435" t="s">
        <v>221</v>
      </c>
      <c r="D458" s="436" t="s">
        <v>3709</v>
      </c>
      <c r="E458" s="219" t="s">
        <v>1137</v>
      </c>
      <c r="F458" s="75" t="s">
        <v>1138</v>
      </c>
      <c r="G458" s="75" t="s">
        <v>50</v>
      </c>
      <c r="H458" s="413" t="s">
        <v>919</v>
      </c>
      <c r="I458" s="437">
        <v>9.5</v>
      </c>
      <c r="J458" s="438" t="s">
        <v>50</v>
      </c>
      <c r="K458" s="439" t="s">
        <v>50</v>
      </c>
      <c r="L458" s="221">
        <f>IF(J458="nio",0,IF(K458&gt;0,K458*I458/M458,0))*VLOOKUP(B458,'2-Kosten per locatie'!$A$11:$C$15,3,FALSE)</f>
        <v>0</v>
      </c>
      <c r="M458" s="440">
        <f>IF(K458="nio",0,IF(K458&gt;0,VLOOKUP(G458,'3-Productie normen'!A:J,VLOOKUP(K458,'3-Productie normen'!$B$37:$C$43,2,FALSE),FALSE)))</f>
        <v>0</v>
      </c>
      <c r="N458" s="441"/>
      <c r="O458" s="442"/>
      <c r="P458" s="299"/>
    </row>
    <row r="459" spans="1:16" ht="14.1" customHeight="1">
      <c r="A459" s="434">
        <v>459</v>
      </c>
      <c r="B459" s="435" t="s">
        <v>211</v>
      </c>
      <c r="C459" s="435" t="s">
        <v>221</v>
      </c>
      <c r="D459" s="436" t="s">
        <v>3709</v>
      </c>
      <c r="E459" s="219" t="s">
        <v>1139</v>
      </c>
      <c r="F459" s="75" t="s">
        <v>1140</v>
      </c>
      <c r="G459" s="75" t="s">
        <v>50</v>
      </c>
      <c r="H459" s="413" t="s">
        <v>919</v>
      </c>
      <c r="I459" s="437">
        <v>9.5</v>
      </c>
      <c r="J459" s="438" t="s">
        <v>50</v>
      </c>
      <c r="K459" s="439" t="s">
        <v>50</v>
      </c>
      <c r="L459" s="221">
        <f>IF(J459="nio",0,IF(K459&gt;0,K459*I459/M459,0))*VLOOKUP(B459,'2-Kosten per locatie'!$A$11:$C$15,3,FALSE)</f>
        <v>0</v>
      </c>
      <c r="M459" s="440">
        <f>IF(K459="nio",0,IF(K459&gt;0,VLOOKUP(G459,'3-Productie normen'!A:J,VLOOKUP(K459,'3-Productie normen'!$B$37:$C$43,2,FALSE),FALSE)))</f>
        <v>0</v>
      </c>
      <c r="N459" s="441"/>
      <c r="O459" s="442"/>
      <c r="P459" s="299"/>
    </row>
    <row r="460" spans="1:16" ht="14.1" customHeight="1">
      <c r="A460" s="434">
        <v>460</v>
      </c>
      <c r="B460" s="435" t="s">
        <v>211</v>
      </c>
      <c r="C460" s="435" t="s">
        <v>221</v>
      </c>
      <c r="D460" s="436" t="s">
        <v>3709</v>
      </c>
      <c r="E460" s="219" t="s">
        <v>1141</v>
      </c>
      <c r="F460" s="75" t="s">
        <v>1142</v>
      </c>
      <c r="G460" s="75" t="s">
        <v>50</v>
      </c>
      <c r="H460" s="413" t="s">
        <v>919</v>
      </c>
      <c r="I460" s="437">
        <v>9.5</v>
      </c>
      <c r="J460" s="438" t="s">
        <v>50</v>
      </c>
      <c r="K460" s="439" t="s">
        <v>50</v>
      </c>
      <c r="L460" s="221">
        <f>IF(J460="nio",0,IF(K460&gt;0,K460*I460/M460,0))*VLOOKUP(B460,'2-Kosten per locatie'!$A$11:$C$15,3,FALSE)</f>
        <v>0</v>
      </c>
      <c r="M460" s="440">
        <f>IF(K460="nio",0,IF(K460&gt;0,VLOOKUP(G460,'3-Productie normen'!A:J,VLOOKUP(K460,'3-Productie normen'!$B$37:$C$43,2,FALSE),FALSE)))</f>
        <v>0</v>
      </c>
      <c r="N460" s="441"/>
      <c r="O460" s="442"/>
      <c r="P460" s="299"/>
    </row>
    <row r="461" spans="1:16" ht="14.1" customHeight="1">
      <c r="A461" s="434">
        <v>461</v>
      </c>
      <c r="B461" s="435" t="s">
        <v>211</v>
      </c>
      <c r="C461" s="435" t="s">
        <v>221</v>
      </c>
      <c r="D461" s="436" t="s">
        <v>3709</v>
      </c>
      <c r="E461" s="219" t="s">
        <v>1143</v>
      </c>
      <c r="F461" s="75" t="s">
        <v>1144</v>
      </c>
      <c r="G461" s="75" t="s">
        <v>50</v>
      </c>
      <c r="H461" s="413" t="s">
        <v>919</v>
      </c>
      <c r="I461" s="437">
        <v>9.5</v>
      </c>
      <c r="J461" s="438" t="s">
        <v>50</v>
      </c>
      <c r="K461" s="439" t="s">
        <v>50</v>
      </c>
      <c r="L461" s="221">
        <f>IF(J461="nio",0,IF(K461&gt;0,K461*I461/M461,0))*VLOOKUP(B461,'2-Kosten per locatie'!$A$11:$C$15,3,FALSE)</f>
        <v>0</v>
      </c>
      <c r="M461" s="440">
        <f>IF(K461="nio",0,IF(K461&gt;0,VLOOKUP(G461,'3-Productie normen'!A:J,VLOOKUP(K461,'3-Productie normen'!$B$37:$C$43,2,FALSE),FALSE)))</f>
        <v>0</v>
      </c>
      <c r="N461" s="441"/>
      <c r="O461" s="442"/>
      <c r="P461" s="299"/>
    </row>
    <row r="462" spans="1:16" ht="14.1" customHeight="1">
      <c r="A462" s="434">
        <v>462</v>
      </c>
      <c r="B462" s="435" t="s">
        <v>211</v>
      </c>
      <c r="C462" s="435" t="s">
        <v>221</v>
      </c>
      <c r="D462" s="436" t="s">
        <v>3709</v>
      </c>
      <c r="E462" s="219" t="s">
        <v>1145</v>
      </c>
      <c r="F462" s="75" t="s">
        <v>1146</v>
      </c>
      <c r="G462" s="75" t="s">
        <v>50</v>
      </c>
      <c r="H462" s="75" t="s">
        <v>71</v>
      </c>
      <c r="I462" s="437">
        <v>8.39</v>
      </c>
      <c r="J462" s="438" t="s">
        <v>50</v>
      </c>
      <c r="K462" s="439" t="s">
        <v>50</v>
      </c>
      <c r="L462" s="221">
        <f>IF(J462="nio",0,IF(K462&gt;0,K462*I462/M462,0))*VLOOKUP(B462,'2-Kosten per locatie'!$A$11:$C$15,3,FALSE)</f>
        <v>0</v>
      </c>
      <c r="M462" s="440">
        <f>IF(K462="nio",0,IF(K462&gt;0,VLOOKUP(G462,'3-Productie normen'!A:J,VLOOKUP(K462,'3-Productie normen'!$B$37:$C$43,2,FALSE),FALSE)))</f>
        <v>0</v>
      </c>
      <c r="N462" s="441"/>
      <c r="O462" s="442"/>
      <c r="P462" s="299"/>
    </row>
    <row r="463" spans="1:16" ht="14.1" customHeight="1">
      <c r="A463" s="434">
        <v>463</v>
      </c>
      <c r="B463" s="435" t="s">
        <v>211</v>
      </c>
      <c r="C463" s="435" t="s">
        <v>220</v>
      </c>
      <c r="D463" s="436" t="s">
        <v>3709</v>
      </c>
      <c r="E463" s="219" t="s">
        <v>1147</v>
      </c>
      <c r="F463" s="75" t="s">
        <v>1148</v>
      </c>
      <c r="G463" s="75" t="s">
        <v>50</v>
      </c>
      <c r="H463" s="75" t="s">
        <v>72</v>
      </c>
      <c r="I463" s="437">
        <v>0</v>
      </c>
      <c r="J463" s="438" t="s">
        <v>50</v>
      </c>
      <c r="K463" s="439" t="s">
        <v>50</v>
      </c>
      <c r="L463" s="221">
        <f>IF(J463="nio",0,IF(K463&gt;0,K463*I463/M463,0))*VLOOKUP(B463,'2-Kosten per locatie'!$A$11:$C$15,3,FALSE)</f>
        <v>0</v>
      </c>
      <c r="M463" s="440">
        <f>IF(K463="nio",0,IF(K463&gt;0,VLOOKUP(G463,'3-Productie normen'!A:J,VLOOKUP(K463,'3-Productie normen'!$B$37:$C$43,2,FALSE),FALSE)))</f>
        <v>0</v>
      </c>
      <c r="N463" s="441"/>
      <c r="O463" s="442"/>
      <c r="P463" s="299"/>
    </row>
    <row r="464" spans="1:16" ht="14.1" customHeight="1">
      <c r="A464" s="434">
        <v>464</v>
      </c>
      <c r="B464" s="435" t="s">
        <v>211</v>
      </c>
      <c r="C464" s="435" t="s">
        <v>221</v>
      </c>
      <c r="D464" s="436" t="s">
        <v>3709</v>
      </c>
      <c r="E464" s="219" t="s">
        <v>1149</v>
      </c>
      <c r="F464" s="75" t="s">
        <v>1150</v>
      </c>
      <c r="G464" s="75" t="s">
        <v>50</v>
      </c>
      <c r="H464" s="75" t="s">
        <v>71</v>
      </c>
      <c r="I464" s="437">
        <v>10.199999999999999</v>
      </c>
      <c r="J464" s="438" t="s">
        <v>50</v>
      </c>
      <c r="K464" s="439" t="s">
        <v>50</v>
      </c>
      <c r="L464" s="221">
        <f>IF(J464="nio",0,IF(K464&gt;0,K464*I464/M464,0))*VLOOKUP(B464,'2-Kosten per locatie'!$A$11:$C$15,3,FALSE)</f>
        <v>0</v>
      </c>
      <c r="M464" s="440">
        <f>IF(K464="nio",0,IF(K464&gt;0,VLOOKUP(G464,'3-Productie normen'!A:J,VLOOKUP(K464,'3-Productie normen'!$B$37:$C$43,2,FALSE),FALSE)))</f>
        <v>0</v>
      </c>
      <c r="N464" s="441"/>
      <c r="O464" s="442"/>
      <c r="P464" s="299"/>
    </row>
    <row r="465" spans="1:16" ht="14.1" customHeight="1">
      <c r="A465" s="434">
        <v>465</v>
      </c>
      <c r="B465" s="435" t="s">
        <v>211</v>
      </c>
      <c r="C465" s="435" t="s">
        <v>221</v>
      </c>
      <c r="D465" s="436" t="s">
        <v>3709</v>
      </c>
      <c r="E465" s="219" t="s">
        <v>1151</v>
      </c>
      <c r="F465" s="75" t="s">
        <v>1152</v>
      </c>
      <c r="G465" s="75" t="s">
        <v>50</v>
      </c>
      <c r="H465" s="75" t="s">
        <v>71</v>
      </c>
      <c r="I465" s="437">
        <v>5.0999999999999996</v>
      </c>
      <c r="J465" s="438" t="s">
        <v>50</v>
      </c>
      <c r="K465" s="439" t="s">
        <v>50</v>
      </c>
      <c r="L465" s="221">
        <f>IF(J465="nio",0,IF(K465&gt;0,K465*I465/M465,0))*VLOOKUP(B465,'2-Kosten per locatie'!$A$11:$C$15,3,FALSE)</f>
        <v>0</v>
      </c>
      <c r="M465" s="440">
        <f>IF(K465="nio",0,IF(K465&gt;0,VLOOKUP(G465,'3-Productie normen'!A:J,VLOOKUP(K465,'3-Productie normen'!$B$37:$C$43,2,FALSE),FALSE)))</f>
        <v>0</v>
      </c>
      <c r="N465" s="441"/>
      <c r="O465" s="442"/>
      <c r="P465" s="299"/>
    </row>
    <row r="466" spans="1:16" ht="14.1" customHeight="1">
      <c r="A466" s="434">
        <v>466</v>
      </c>
      <c r="B466" s="435" t="s">
        <v>211</v>
      </c>
      <c r="C466" s="435" t="s">
        <v>220</v>
      </c>
      <c r="D466" s="436" t="s">
        <v>3710</v>
      </c>
      <c r="E466" s="219" t="s">
        <v>1153</v>
      </c>
      <c r="F466" s="75" t="s">
        <v>1154</v>
      </c>
      <c r="G466" s="75" t="s">
        <v>50</v>
      </c>
      <c r="H466" s="413" t="s">
        <v>919</v>
      </c>
      <c r="I466" s="437">
        <v>0</v>
      </c>
      <c r="J466" s="438" t="s">
        <v>50</v>
      </c>
      <c r="K466" s="439" t="s">
        <v>50</v>
      </c>
      <c r="L466" s="221">
        <f>IF(J466="nio",0,IF(K466&gt;0,K466*I466/M466,0))*VLOOKUP(B466,'2-Kosten per locatie'!$A$11:$C$15,3,FALSE)</f>
        <v>0</v>
      </c>
      <c r="M466" s="440">
        <f>IF(K466="nio",0,IF(K466&gt;0,VLOOKUP(G466,'3-Productie normen'!A:J,VLOOKUP(K466,'3-Productie normen'!$B$37:$C$43,2,FALSE),FALSE)))</f>
        <v>0</v>
      </c>
      <c r="N466" s="441"/>
      <c r="O466" s="442"/>
      <c r="P466" s="299"/>
    </row>
    <row r="467" spans="1:16" ht="14.1" customHeight="1">
      <c r="A467" s="434">
        <v>467</v>
      </c>
      <c r="B467" s="435" t="s">
        <v>211</v>
      </c>
      <c r="C467" s="435" t="s">
        <v>221</v>
      </c>
      <c r="D467" s="436" t="s">
        <v>3710</v>
      </c>
      <c r="E467" s="219" t="s">
        <v>1155</v>
      </c>
      <c r="F467" s="75" t="s">
        <v>1156</v>
      </c>
      <c r="G467" s="75" t="s">
        <v>50</v>
      </c>
      <c r="H467" s="75" t="s">
        <v>70</v>
      </c>
      <c r="I467" s="437">
        <v>10</v>
      </c>
      <c r="J467" s="438" t="s">
        <v>50</v>
      </c>
      <c r="K467" s="439" t="s">
        <v>50</v>
      </c>
      <c r="L467" s="221">
        <f>IF(J467="nio",0,IF(K467&gt;0,K467*I467/M467,0))*VLOOKUP(B467,'2-Kosten per locatie'!$A$11:$C$15,3,FALSE)</f>
        <v>0</v>
      </c>
      <c r="M467" s="440">
        <f>IF(K467="nio",0,IF(K467&gt;0,VLOOKUP(G467,'3-Productie normen'!A:J,VLOOKUP(K467,'3-Productie normen'!$B$37:$C$43,2,FALSE),FALSE)))</f>
        <v>0</v>
      </c>
      <c r="N467" s="441"/>
      <c r="O467" s="442"/>
      <c r="P467" s="299"/>
    </row>
    <row r="468" spans="1:16" ht="14.1" customHeight="1">
      <c r="A468" s="434">
        <v>468</v>
      </c>
      <c r="B468" s="435" t="s">
        <v>211</v>
      </c>
      <c r="C468" s="435" t="s">
        <v>224</v>
      </c>
      <c r="D468" s="436" t="s">
        <v>3708</v>
      </c>
      <c r="E468" s="219" t="s">
        <v>1157</v>
      </c>
      <c r="F468" s="75" t="s">
        <v>1158</v>
      </c>
      <c r="G468" s="75" t="s">
        <v>50</v>
      </c>
      <c r="H468" s="75" t="s">
        <v>71</v>
      </c>
      <c r="I468" s="437">
        <v>0.9</v>
      </c>
      <c r="J468" s="438" t="s">
        <v>50</v>
      </c>
      <c r="K468" s="439" t="s">
        <v>50</v>
      </c>
      <c r="L468" s="221">
        <f>IF(J468="nio",0,IF(K468&gt;0,K468*I468/M468,0))*VLOOKUP(B468,'2-Kosten per locatie'!$A$11:$C$15,3,FALSE)</f>
        <v>0</v>
      </c>
      <c r="M468" s="440">
        <f>IF(K468="nio",0,IF(K468&gt;0,VLOOKUP(G468,'3-Productie normen'!A:J,VLOOKUP(K468,'3-Productie normen'!$B$37:$C$43,2,FALSE),FALSE)))</f>
        <v>0</v>
      </c>
      <c r="N468" s="441"/>
      <c r="O468" s="442"/>
      <c r="P468" s="299"/>
    </row>
    <row r="469" spans="1:16" ht="14.1" customHeight="1">
      <c r="A469" s="434">
        <v>469</v>
      </c>
      <c r="B469" s="435" t="s">
        <v>211</v>
      </c>
      <c r="C469" s="435" t="s">
        <v>224</v>
      </c>
      <c r="D469" s="436" t="s">
        <v>3708</v>
      </c>
      <c r="E469" s="219" t="s">
        <v>1159</v>
      </c>
      <c r="F469" s="75" t="s">
        <v>1160</v>
      </c>
      <c r="G469" s="75" t="s">
        <v>50</v>
      </c>
      <c r="H469" s="413" t="s">
        <v>919</v>
      </c>
      <c r="I469" s="437">
        <v>123.98</v>
      </c>
      <c r="J469" s="438" t="s">
        <v>50</v>
      </c>
      <c r="K469" s="439" t="s">
        <v>50</v>
      </c>
      <c r="L469" s="221">
        <f>IF(J469="nio",0,IF(K469&gt;0,K469*I469/M469,0))*VLOOKUP(B469,'2-Kosten per locatie'!$A$11:$C$15,3,FALSE)</f>
        <v>0</v>
      </c>
      <c r="M469" s="440">
        <f>IF(K469="nio",0,IF(K469&gt;0,VLOOKUP(G469,'3-Productie normen'!A:J,VLOOKUP(K469,'3-Productie normen'!$B$37:$C$43,2,FALSE),FALSE)))</f>
        <v>0</v>
      </c>
      <c r="N469" s="441"/>
      <c r="O469" s="442"/>
      <c r="P469" s="299"/>
    </row>
    <row r="470" spans="1:16" ht="14.1" customHeight="1">
      <c r="A470" s="434">
        <v>470</v>
      </c>
      <c r="B470" s="435" t="s">
        <v>211</v>
      </c>
      <c r="C470" s="435" t="s">
        <v>224</v>
      </c>
      <c r="D470" s="436" t="s">
        <v>3708</v>
      </c>
      <c r="E470" s="219" t="s">
        <v>1161</v>
      </c>
      <c r="F470" s="75" t="s">
        <v>1162</v>
      </c>
      <c r="G470" s="75" t="s">
        <v>50</v>
      </c>
      <c r="H470" s="75" t="s">
        <v>71</v>
      </c>
      <c r="I470" s="437">
        <v>9.82</v>
      </c>
      <c r="J470" s="438" t="s">
        <v>50</v>
      </c>
      <c r="K470" s="439" t="s">
        <v>50</v>
      </c>
      <c r="L470" s="221">
        <f>IF(J470="nio",0,IF(K470&gt;0,K470*I470/M470,0))*VLOOKUP(B470,'2-Kosten per locatie'!$A$11:$C$15,3,FALSE)</f>
        <v>0</v>
      </c>
      <c r="M470" s="440">
        <f>IF(K470="nio",0,IF(K470&gt;0,VLOOKUP(G470,'3-Productie normen'!A:J,VLOOKUP(K470,'3-Productie normen'!$B$37:$C$43,2,FALSE),FALSE)))</f>
        <v>0</v>
      </c>
      <c r="N470" s="441"/>
      <c r="O470" s="442"/>
      <c r="P470" s="299"/>
    </row>
    <row r="471" spans="1:16" ht="14.1" customHeight="1">
      <c r="A471" s="434">
        <v>471</v>
      </c>
      <c r="B471" s="435" t="s">
        <v>211</v>
      </c>
      <c r="C471" s="435" t="s">
        <v>224</v>
      </c>
      <c r="D471" s="436" t="s">
        <v>3708</v>
      </c>
      <c r="E471" s="219" t="s">
        <v>1163</v>
      </c>
      <c r="F471" s="75" t="s">
        <v>1164</v>
      </c>
      <c r="G471" s="75" t="s">
        <v>50</v>
      </c>
      <c r="H471" s="413" t="s">
        <v>919</v>
      </c>
      <c r="I471" s="437">
        <v>68</v>
      </c>
      <c r="J471" s="438" t="s">
        <v>50</v>
      </c>
      <c r="K471" s="439" t="s">
        <v>50</v>
      </c>
      <c r="L471" s="221">
        <f>IF(J471="nio",0,IF(K471&gt;0,K471*I471/M471,0))*VLOOKUP(B471,'2-Kosten per locatie'!$A$11:$C$15,3,FALSE)</f>
        <v>0</v>
      </c>
      <c r="M471" s="440">
        <f>IF(K471="nio",0,IF(K471&gt;0,VLOOKUP(G471,'3-Productie normen'!A:J,VLOOKUP(K471,'3-Productie normen'!$B$37:$C$43,2,FALSE),FALSE)))</f>
        <v>0</v>
      </c>
      <c r="N471" s="441"/>
      <c r="O471" s="442"/>
      <c r="P471" s="299"/>
    </row>
    <row r="472" spans="1:16" ht="14.1" customHeight="1">
      <c r="A472" s="434">
        <v>472</v>
      </c>
      <c r="B472" s="435" t="s">
        <v>211</v>
      </c>
      <c r="C472" s="435" t="s">
        <v>224</v>
      </c>
      <c r="D472" s="436" t="s">
        <v>3708</v>
      </c>
      <c r="E472" s="219" t="s">
        <v>1165</v>
      </c>
      <c r="F472" s="75" t="s">
        <v>1166</v>
      </c>
      <c r="G472" s="75" t="s">
        <v>50</v>
      </c>
      <c r="H472" s="75" t="s">
        <v>209</v>
      </c>
      <c r="I472" s="437">
        <v>9.5</v>
      </c>
      <c r="J472" s="438" t="s">
        <v>50</v>
      </c>
      <c r="K472" s="439" t="s">
        <v>50</v>
      </c>
      <c r="L472" s="221">
        <f>IF(J472="nio",0,IF(K472&gt;0,K472*I472/M472,0))*VLOOKUP(B472,'2-Kosten per locatie'!$A$11:$C$15,3,FALSE)</f>
        <v>0</v>
      </c>
      <c r="M472" s="440">
        <f>IF(K472="nio",0,IF(K472&gt;0,VLOOKUP(G472,'3-Productie normen'!A:J,VLOOKUP(K472,'3-Productie normen'!$B$37:$C$43,2,FALSE),FALSE)))</f>
        <v>0</v>
      </c>
      <c r="N472" s="441"/>
      <c r="O472" s="442"/>
      <c r="P472" s="299"/>
    </row>
    <row r="473" spans="1:16" ht="14.1" customHeight="1">
      <c r="A473" s="434">
        <v>473</v>
      </c>
      <c r="B473" s="435" t="s">
        <v>211</v>
      </c>
      <c r="C473" s="435" t="s">
        <v>224</v>
      </c>
      <c r="D473" s="436" t="s">
        <v>3708</v>
      </c>
      <c r="E473" s="219" t="s">
        <v>1167</v>
      </c>
      <c r="F473" s="75" t="s">
        <v>1168</v>
      </c>
      <c r="G473" s="75" t="s">
        <v>50</v>
      </c>
      <c r="H473" s="75" t="s">
        <v>209</v>
      </c>
      <c r="I473" s="437">
        <v>9.5</v>
      </c>
      <c r="J473" s="438" t="s">
        <v>50</v>
      </c>
      <c r="K473" s="439" t="s">
        <v>50</v>
      </c>
      <c r="L473" s="221">
        <f>IF(J473="nio",0,IF(K473&gt;0,K473*I473/M473,0))*VLOOKUP(B473,'2-Kosten per locatie'!$A$11:$C$15,3,FALSE)</f>
        <v>0</v>
      </c>
      <c r="M473" s="440">
        <f>IF(K473="nio",0,IF(K473&gt;0,VLOOKUP(G473,'3-Productie normen'!A:J,VLOOKUP(K473,'3-Productie normen'!$B$37:$C$43,2,FALSE),FALSE)))</f>
        <v>0</v>
      </c>
      <c r="N473" s="441"/>
      <c r="O473" s="442"/>
      <c r="P473" s="299"/>
    </row>
    <row r="474" spans="1:16" ht="14.1" customHeight="1">
      <c r="A474" s="434">
        <v>474</v>
      </c>
      <c r="B474" s="435" t="s">
        <v>211</v>
      </c>
      <c r="C474" s="435" t="s">
        <v>224</v>
      </c>
      <c r="D474" s="436" t="s">
        <v>3708</v>
      </c>
      <c r="E474" s="219" t="s">
        <v>1169</v>
      </c>
      <c r="F474" s="75" t="s">
        <v>1170</v>
      </c>
      <c r="G474" s="75" t="s">
        <v>50</v>
      </c>
      <c r="H474" s="413" t="s">
        <v>919</v>
      </c>
      <c r="I474" s="437">
        <v>9.5</v>
      </c>
      <c r="J474" s="438" t="s">
        <v>50</v>
      </c>
      <c r="K474" s="439" t="s">
        <v>50</v>
      </c>
      <c r="L474" s="221">
        <f>IF(J474="nio",0,IF(K474&gt;0,K474*I474/M474,0))*VLOOKUP(B474,'2-Kosten per locatie'!$A$11:$C$15,3,FALSE)</f>
        <v>0</v>
      </c>
      <c r="M474" s="440">
        <f>IF(K474="nio",0,IF(K474&gt;0,VLOOKUP(G474,'3-Productie normen'!A:J,VLOOKUP(K474,'3-Productie normen'!$B$37:$C$43,2,FALSE),FALSE)))</f>
        <v>0</v>
      </c>
      <c r="N474" s="441"/>
      <c r="O474" s="442"/>
      <c r="P474" s="299"/>
    </row>
    <row r="475" spans="1:16" ht="14.1" customHeight="1">
      <c r="A475" s="434">
        <v>475</v>
      </c>
      <c r="B475" s="435" t="s">
        <v>211</v>
      </c>
      <c r="C475" s="435" t="s">
        <v>224</v>
      </c>
      <c r="D475" s="436" t="s">
        <v>3708</v>
      </c>
      <c r="E475" s="219" t="s">
        <v>1171</v>
      </c>
      <c r="F475" s="75" t="s">
        <v>1172</v>
      </c>
      <c r="G475" s="75" t="s">
        <v>50</v>
      </c>
      <c r="H475" s="413" t="s">
        <v>919</v>
      </c>
      <c r="I475" s="437">
        <v>9.5</v>
      </c>
      <c r="J475" s="438" t="s">
        <v>50</v>
      </c>
      <c r="K475" s="439" t="s">
        <v>50</v>
      </c>
      <c r="L475" s="221">
        <f>IF(J475="nio",0,IF(K475&gt;0,K475*I475/M475,0))*VLOOKUP(B475,'2-Kosten per locatie'!$A$11:$C$15,3,FALSE)</f>
        <v>0</v>
      </c>
      <c r="M475" s="440">
        <f>IF(K475="nio",0,IF(K475&gt;0,VLOOKUP(G475,'3-Productie normen'!A:J,VLOOKUP(K475,'3-Productie normen'!$B$37:$C$43,2,FALSE),FALSE)))</f>
        <v>0</v>
      </c>
      <c r="N475" s="441"/>
      <c r="O475" s="442"/>
      <c r="P475" s="299"/>
    </row>
    <row r="476" spans="1:16" ht="14.1" customHeight="1">
      <c r="A476" s="434">
        <v>476</v>
      </c>
      <c r="B476" s="435" t="s">
        <v>211</v>
      </c>
      <c r="C476" s="435" t="s">
        <v>224</v>
      </c>
      <c r="D476" s="436" t="s">
        <v>3708</v>
      </c>
      <c r="E476" s="219" t="s">
        <v>1173</v>
      </c>
      <c r="F476" s="75" t="s">
        <v>1174</v>
      </c>
      <c r="G476" s="75" t="s">
        <v>50</v>
      </c>
      <c r="H476" s="413" t="s">
        <v>919</v>
      </c>
      <c r="I476" s="437">
        <v>9.5</v>
      </c>
      <c r="J476" s="438" t="s">
        <v>50</v>
      </c>
      <c r="K476" s="439" t="s">
        <v>50</v>
      </c>
      <c r="L476" s="221">
        <f>IF(J476="nio",0,IF(K476&gt;0,K476*I476/M476,0))*VLOOKUP(B476,'2-Kosten per locatie'!$A$11:$C$15,3,FALSE)</f>
        <v>0</v>
      </c>
      <c r="M476" s="440">
        <f>IF(K476="nio",0,IF(K476&gt;0,VLOOKUP(G476,'3-Productie normen'!A:J,VLOOKUP(K476,'3-Productie normen'!$B$37:$C$43,2,FALSE),FALSE)))</f>
        <v>0</v>
      </c>
      <c r="N476" s="441"/>
      <c r="O476" s="442"/>
      <c r="P476" s="299"/>
    </row>
    <row r="477" spans="1:16" ht="14.1" customHeight="1">
      <c r="A477" s="434">
        <v>477</v>
      </c>
      <c r="B477" s="435" t="s">
        <v>211</v>
      </c>
      <c r="C477" s="435" t="s">
        <v>224</v>
      </c>
      <c r="D477" s="436" t="s">
        <v>3708</v>
      </c>
      <c r="E477" s="219" t="s">
        <v>1175</v>
      </c>
      <c r="F477" s="75" t="s">
        <v>1176</v>
      </c>
      <c r="G477" s="75" t="s">
        <v>50</v>
      </c>
      <c r="H477" s="413" t="s">
        <v>919</v>
      </c>
      <c r="I477" s="437">
        <v>9.5</v>
      </c>
      <c r="J477" s="438" t="s">
        <v>50</v>
      </c>
      <c r="K477" s="439" t="s">
        <v>50</v>
      </c>
      <c r="L477" s="221">
        <f>IF(J477="nio",0,IF(K477&gt;0,K477*I477/M477,0))*VLOOKUP(B477,'2-Kosten per locatie'!$A$11:$C$15,3,FALSE)</f>
        <v>0</v>
      </c>
      <c r="M477" s="440">
        <f>IF(K477="nio",0,IF(K477&gt;0,VLOOKUP(G477,'3-Productie normen'!A:J,VLOOKUP(K477,'3-Productie normen'!$B$37:$C$43,2,FALSE),FALSE)))</f>
        <v>0</v>
      </c>
      <c r="N477" s="441"/>
      <c r="O477" s="442"/>
      <c r="P477" s="299"/>
    </row>
    <row r="478" spans="1:16" ht="14.1" customHeight="1">
      <c r="A478" s="434">
        <v>478</v>
      </c>
      <c r="B478" s="435" t="s">
        <v>211</v>
      </c>
      <c r="C478" s="435" t="s">
        <v>224</v>
      </c>
      <c r="D478" s="436" t="s">
        <v>3708</v>
      </c>
      <c r="E478" s="219" t="s">
        <v>1177</v>
      </c>
      <c r="F478" s="75" t="s">
        <v>1178</v>
      </c>
      <c r="G478" s="75" t="s">
        <v>50</v>
      </c>
      <c r="H478" s="413" t="s">
        <v>919</v>
      </c>
      <c r="I478" s="437">
        <v>9.5</v>
      </c>
      <c r="J478" s="438" t="s">
        <v>50</v>
      </c>
      <c r="K478" s="439" t="s">
        <v>50</v>
      </c>
      <c r="L478" s="221">
        <f>IF(J478="nio",0,IF(K478&gt;0,K478*I478/M478,0))*VLOOKUP(B478,'2-Kosten per locatie'!$A$11:$C$15,3,FALSE)</f>
        <v>0</v>
      </c>
      <c r="M478" s="440">
        <f>IF(K478="nio",0,IF(K478&gt;0,VLOOKUP(G478,'3-Productie normen'!A:J,VLOOKUP(K478,'3-Productie normen'!$B$37:$C$43,2,FALSE),FALSE)))</f>
        <v>0</v>
      </c>
      <c r="N478" s="441"/>
      <c r="O478" s="442"/>
      <c r="P478" s="299"/>
    </row>
    <row r="479" spans="1:16" ht="14.1" customHeight="1">
      <c r="A479" s="434">
        <v>479</v>
      </c>
      <c r="B479" s="435" t="s">
        <v>211</v>
      </c>
      <c r="C479" s="435" t="s">
        <v>224</v>
      </c>
      <c r="D479" s="436" t="s">
        <v>3708</v>
      </c>
      <c r="E479" s="219" t="s">
        <v>1179</v>
      </c>
      <c r="F479" s="75" t="s">
        <v>1180</v>
      </c>
      <c r="G479" s="75" t="s">
        <v>50</v>
      </c>
      <c r="H479" s="413" t="s">
        <v>919</v>
      </c>
      <c r="I479" s="437">
        <v>9.5</v>
      </c>
      <c r="J479" s="438" t="s">
        <v>50</v>
      </c>
      <c r="K479" s="439" t="s">
        <v>50</v>
      </c>
      <c r="L479" s="221">
        <f>IF(J479="nio",0,IF(K479&gt;0,K479*I479/M479,0))*VLOOKUP(B479,'2-Kosten per locatie'!$A$11:$C$15,3,FALSE)</f>
        <v>0</v>
      </c>
      <c r="M479" s="440">
        <f>IF(K479="nio",0,IF(K479&gt;0,VLOOKUP(G479,'3-Productie normen'!A:J,VLOOKUP(K479,'3-Productie normen'!$B$37:$C$43,2,FALSE),FALSE)))</f>
        <v>0</v>
      </c>
      <c r="N479" s="441"/>
      <c r="O479" s="442"/>
      <c r="P479" s="299"/>
    </row>
    <row r="480" spans="1:16" ht="14.1" customHeight="1">
      <c r="A480" s="434">
        <v>480</v>
      </c>
      <c r="B480" s="435" t="s">
        <v>211</v>
      </c>
      <c r="C480" s="435" t="s">
        <v>224</v>
      </c>
      <c r="D480" s="436" t="s">
        <v>3708</v>
      </c>
      <c r="E480" s="219" t="s">
        <v>1181</v>
      </c>
      <c r="F480" s="75" t="s">
        <v>1182</v>
      </c>
      <c r="G480" s="75" t="s">
        <v>50</v>
      </c>
      <c r="H480" s="413" t="s">
        <v>919</v>
      </c>
      <c r="I480" s="437">
        <v>9.5</v>
      </c>
      <c r="J480" s="438" t="s">
        <v>50</v>
      </c>
      <c r="K480" s="439" t="s">
        <v>50</v>
      </c>
      <c r="L480" s="221">
        <f>IF(J480="nio",0,IF(K480&gt;0,K480*I480/M480,0))*VLOOKUP(B480,'2-Kosten per locatie'!$A$11:$C$15,3,FALSE)</f>
        <v>0</v>
      </c>
      <c r="M480" s="440">
        <f>IF(K480="nio",0,IF(K480&gt;0,VLOOKUP(G480,'3-Productie normen'!A:J,VLOOKUP(K480,'3-Productie normen'!$B$37:$C$43,2,FALSE),FALSE)))</f>
        <v>0</v>
      </c>
      <c r="N480" s="441"/>
      <c r="O480" s="442"/>
      <c r="P480" s="299"/>
    </row>
    <row r="481" spans="1:16" ht="14.1" customHeight="1">
      <c r="A481" s="434">
        <v>481</v>
      </c>
      <c r="B481" s="435" t="s">
        <v>211</v>
      </c>
      <c r="C481" s="435" t="s">
        <v>224</v>
      </c>
      <c r="D481" s="436" t="s">
        <v>3708</v>
      </c>
      <c r="E481" s="219" t="s">
        <v>1183</v>
      </c>
      <c r="F481" s="75" t="s">
        <v>1184</v>
      </c>
      <c r="G481" s="75" t="s">
        <v>50</v>
      </c>
      <c r="H481" s="413" t="s">
        <v>919</v>
      </c>
      <c r="I481" s="437">
        <v>9.5</v>
      </c>
      <c r="J481" s="438" t="s">
        <v>50</v>
      </c>
      <c r="K481" s="439" t="s">
        <v>50</v>
      </c>
      <c r="L481" s="221">
        <f>IF(J481="nio",0,IF(K481&gt;0,K481*I481/M481,0))*VLOOKUP(B481,'2-Kosten per locatie'!$A$11:$C$15,3,FALSE)</f>
        <v>0</v>
      </c>
      <c r="M481" s="440">
        <f>IF(K481="nio",0,IF(K481&gt;0,VLOOKUP(G481,'3-Productie normen'!A:J,VLOOKUP(K481,'3-Productie normen'!$B$37:$C$43,2,FALSE),FALSE)))</f>
        <v>0</v>
      </c>
      <c r="N481" s="441"/>
      <c r="O481" s="442"/>
      <c r="P481" s="299"/>
    </row>
    <row r="482" spans="1:16" ht="14.1" customHeight="1">
      <c r="A482" s="434">
        <v>482</v>
      </c>
      <c r="B482" s="435" t="s">
        <v>211</v>
      </c>
      <c r="C482" s="435" t="s">
        <v>224</v>
      </c>
      <c r="D482" s="436" t="s">
        <v>3708</v>
      </c>
      <c r="E482" s="219" t="s">
        <v>1185</v>
      </c>
      <c r="F482" s="75" t="s">
        <v>1186</v>
      </c>
      <c r="G482" s="75" t="s">
        <v>50</v>
      </c>
      <c r="H482" s="413" t="s">
        <v>919</v>
      </c>
      <c r="I482" s="437">
        <v>9.5</v>
      </c>
      <c r="J482" s="438" t="s">
        <v>50</v>
      </c>
      <c r="K482" s="439" t="s">
        <v>50</v>
      </c>
      <c r="L482" s="221">
        <f>IF(J482="nio",0,IF(K482&gt;0,K482*I482/M482,0))*VLOOKUP(B482,'2-Kosten per locatie'!$A$11:$C$15,3,FALSE)</f>
        <v>0</v>
      </c>
      <c r="M482" s="440">
        <f>IF(K482="nio",0,IF(K482&gt;0,VLOOKUP(G482,'3-Productie normen'!A:J,VLOOKUP(K482,'3-Productie normen'!$B$37:$C$43,2,FALSE),FALSE)))</f>
        <v>0</v>
      </c>
      <c r="N482" s="441"/>
      <c r="O482" s="442"/>
      <c r="P482" s="299"/>
    </row>
    <row r="483" spans="1:16" ht="14.1" customHeight="1">
      <c r="A483" s="434">
        <v>483</v>
      </c>
      <c r="B483" s="435" t="s">
        <v>211</v>
      </c>
      <c r="C483" s="435" t="s">
        <v>224</v>
      </c>
      <c r="D483" s="436" t="s">
        <v>3708</v>
      </c>
      <c r="E483" s="219" t="s">
        <v>1187</v>
      </c>
      <c r="F483" s="75" t="s">
        <v>1188</v>
      </c>
      <c r="G483" s="75" t="s">
        <v>50</v>
      </c>
      <c r="H483" s="413" t="s">
        <v>919</v>
      </c>
      <c r="I483" s="437">
        <v>9.5</v>
      </c>
      <c r="J483" s="438" t="s">
        <v>50</v>
      </c>
      <c r="K483" s="439" t="s">
        <v>50</v>
      </c>
      <c r="L483" s="221">
        <f>IF(J483="nio",0,IF(K483&gt;0,K483*I483/M483,0))*VLOOKUP(B483,'2-Kosten per locatie'!$A$11:$C$15,3,FALSE)</f>
        <v>0</v>
      </c>
      <c r="M483" s="440">
        <f>IF(K483="nio",0,IF(K483&gt;0,VLOOKUP(G483,'3-Productie normen'!A:J,VLOOKUP(K483,'3-Productie normen'!$B$37:$C$43,2,FALSE),FALSE)))</f>
        <v>0</v>
      </c>
      <c r="N483" s="441"/>
      <c r="O483" s="442"/>
      <c r="P483" s="299"/>
    </row>
    <row r="484" spans="1:16" ht="14.1" customHeight="1">
      <c r="A484" s="434">
        <v>484</v>
      </c>
      <c r="B484" s="435" t="s">
        <v>211</v>
      </c>
      <c r="C484" s="435" t="s">
        <v>224</v>
      </c>
      <c r="D484" s="436" t="s">
        <v>3708</v>
      </c>
      <c r="E484" s="219" t="s">
        <v>1189</v>
      </c>
      <c r="F484" s="75" t="s">
        <v>1190</v>
      </c>
      <c r="G484" s="75" t="s">
        <v>50</v>
      </c>
      <c r="H484" s="75" t="s">
        <v>71</v>
      </c>
      <c r="I484" s="437">
        <v>7.79</v>
      </c>
      <c r="J484" s="438" t="s">
        <v>50</v>
      </c>
      <c r="K484" s="439" t="s">
        <v>50</v>
      </c>
      <c r="L484" s="221">
        <f>IF(J484="nio",0,IF(K484&gt;0,K484*I484/M484,0))*VLOOKUP(B484,'2-Kosten per locatie'!$A$11:$C$15,3,FALSE)</f>
        <v>0</v>
      </c>
      <c r="M484" s="440">
        <f>IF(K484="nio",0,IF(K484&gt;0,VLOOKUP(G484,'3-Productie normen'!A:J,VLOOKUP(K484,'3-Productie normen'!$B$37:$C$43,2,FALSE),FALSE)))</f>
        <v>0</v>
      </c>
      <c r="N484" s="441"/>
      <c r="O484" s="442"/>
      <c r="P484" s="299"/>
    </row>
    <row r="485" spans="1:16" ht="14.1" customHeight="1">
      <c r="A485" s="434">
        <v>485</v>
      </c>
      <c r="B485" s="435" t="s">
        <v>211</v>
      </c>
      <c r="C485" s="435" t="s">
        <v>224</v>
      </c>
      <c r="D485" s="436" t="s">
        <v>3708</v>
      </c>
      <c r="E485" s="219" t="s">
        <v>1191</v>
      </c>
      <c r="F485" s="75" t="s">
        <v>1192</v>
      </c>
      <c r="G485" s="75" t="s">
        <v>50</v>
      </c>
      <c r="H485" s="75" t="s">
        <v>72</v>
      </c>
      <c r="I485" s="437">
        <v>26</v>
      </c>
      <c r="J485" s="438" t="s">
        <v>50</v>
      </c>
      <c r="K485" s="439" t="s">
        <v>50</v>
      </c>
      <c r="L485" s="221">
        <f>IF(J485="nio",0,IF(K485&gt;0,K485*I485/M485,0))*VLOOKUP(B485,'2-Kosten per locatie'!$A$11:$C$15,3,FALSE)</f>
        <v>0</v>
      </c>
      <c r="M485" s="440">
        <f>IF(K485="nio",0,IF(K485&gt;0,VLOOKUP(G485,'3-Productie normen'!A:J,VLOOKUP(K485,'3-Productie normen'!$B$37:$C$43,2,FALSE),FALSE)))</f>
        <v>0</v>
      </c>
      <c r="N485" s="441"/>
      <c r="O485" s="442"/>
      <c r="P485" s="299"/>
    </row>
    <row r="486" spans="1:16" ht="14.1" customHeight="1">
      <c r="A486" s="434">
        <v>486</v>
      </c>
      <c r="B486" s="435" t="s">
        <v>211</v>
      </c>
      <c r="C486" s="435" t="s">
        <v>224</v>
      </c>
      <c r="D486" s="436" t="s">
        <v>3708</v>
      </c>
      <c r="E486" s="219" t="s">
        <v>1193</v>
      </c>
      <c r="F486" s="75" t="s">
        <v>1194</v>
      </c>
      <c r="G486" s="75" t="s">
        <v>50</v>
      </c>
      <c r="H486" s="75" t="s">
        <v>71</v>
      </c>
      <c r="I486" s="437">
        <v>10.199999999999999</v>
      </c>
      <c r="J486" s="438" t="s">
        <v>50</v>
      </c>
      <c r="K486" s="439" t="s">
        <v>50</v>
      </c>
      <c r="L486" s="221">
        <f>IF(J486="nio",0,IF(K486&gt;0,K486*I486/M486,0))*VLOOKUP(B486,'2-Kosten per locatie'!$A$11:$C$15,3,FALSE)</f>
        <v>0</v>
      </c>
      <c r="M486" s="440">
        <f>IF(K486="nio",0,IF(K486&gt;0,VLOOKUP(G486,'3-Productie normen'!A:J,VLOOKUP(K486,'3-Productie normen'!$B$37:$C$43,2,FALSE),FALSE)))</f>
        <v>0</v>
      </c>
      <c r="N486" s="441"/>
      <c r="O486" s="442"/>
      <c r="P486" s="299"/>
    </row>
    <row r="487" spans="1:16" ht="14.1" customHeight="1">
      <c r="A487" s="434">
        <v>487</v>
      </c>
      <c r="B487" s="435" t="s">
        <v>211</v>
      </c>
      <c r="C487" s="435" t="s">
        <v>224</v>
      </c>
      <c r="D487" s="436" t="s">
        <v>3708</v>
      </c>
      <c r="E487" s="219" t="s">
        <v>1195</v>
      </c>
      <c r="F487" s="75" t="s">
        <v>1196</v>
      </c>
      <c r="G487" s="75" t="s">
        <v>50</v>
      </c>
      <c r="H487" s="75" t="s">
        <v>71</v>
      </c>
      <c r="I487" s="437">
        <v>5.0999999999999996</v>
      </c>
      <c r="J487" s="438" t="s">
        <v>50</v>
      </c>
      <c r="K487" s="439" t="s">
        <v>50</v>
      </c>
      <c r="L487" s="221">
        <f>IF(J487="nio",0,IF(K487&gt;0,K487*I487/M487,0))*VLOOKUP(B487,'2-Kosten per locatie'!$A$11:$C$15,3,FALSE)</f>
        <v>0</v>
      </c>
      <c r="M487" s="440">
        <f>IF(K487="nio",0,IF(K487&gt;0,VLOOKUP(G487,'3-Productie normen'!A:J,VLOOKUP(K487,'3-Productie normen'!$B$37:$C$43,2,FALSE),FALSE)))</f>
        <v>0</v>
      </c>
      <c r="N487" s="441"/>
      <c r="O487" s="442"/>
      <c r="P487" s="299"/>
    </row>
    <row r="488" spans="1:16" ht="14.1" customHeight="1">
      <c r="A488" s="434">
        <v>488</v>
      </c>
      <c r="B488" s="435" t="s">
        <v>211</v>
      </c>
      <c r="C488" s="435" t="s">
        <v>224</v>
      </c>
      <c r="D488" s="436" t="s">
        <v>3709</v>
      </c>
      <c r="E488" s="219" t="s">
        <v>1197</v>
      </c>
      <c r="F488" s="75" t="s">
        <v>1198</v>
      </c>
      <c r="G488" s="75" t="s">
        <v>50</v>
      </c>
      <c r="H488" s="75" t="s">
        <v>71</v>
      </c>
      <c r="I488" s="437">
        <v>0.9</v>
      </c>
      <c r="J488" s="438" t="s">
        <v>50</v>
      </c>
      <c r="K488" s="439" t="s">
        <v>50</v>
      </c>
      <c r="L488" s="221">
        <f>IF(J488="nio",0,IF(K488&gt;0,K488*I488/M488,0))*VLOOKUP(B488,'2-Kosten per locatie'!$A$11:$C$15,3,FALSE)</f>
        <v>0</v>
      </c>
      <c r="M488" s="440">
        <f>IF(K488="nio",0,IF(K488&gt;0,VLOOKUP(G488,'3-Productie normen'!A:J,VLOOKUP(K488,'3-Productie normen'!$B$37:$C$43,2,FALSE),FALSE)))</f>
        <v>0</v>
      </c>
      <c r="N488" s="441"/>
      <c r="O488" s="442"/>
      <c r="P488" s="299"/>
    </row>
    <row r="489" spans="1:16" ht="14.1" customHeight="1">
      <c r="A489" s="434">
        <v>489</v>
      </c>
      <c r="B489" s="435" t="s">
        <v>211</v>
      </c>
      <c r="C489" s="435" t="s">
        <v>224</v>
      </c>
      <c r="D489" s="436" t="s">
        <v>3709</v>
      </c>
      <c r="E489" s="219" t="s">
        <v>1199</v>
      </c>
      <c r="F489" s="75" t="s">
        <v>1200</v>
      </c>
      <c r="G489" s="75" t="s">
        <v>50</v>
      </c>
      <c r="H489" s="413" t="s">
        <v>919</v>
      </c>
      <c r="I489" s="437">
        <v>123.98</v>
      </c>
      <c r="J489" s="438" t="s">
        <v>50</v>
      </c>
      <c r="K489" s="439" t="s">
        <v>50</v>
      </c>
      <c r="L489" s="221">
        <f>IF(J489="nio",0,IF(K489&gt;0,K489*I489/M489,0))*VLOOKUP(B489,'2-Kosten per locatie'!$A$11:$C$15,3,FALSE)</f>
        <v>0</v>
      </c>
      <c r="M489" s="440">
        <f>IF(K489="nio",0,IF(K489&gt;0,VLOOKUP(G489,'3-Productie normen'!A:J,VLOOKUP(K489,'3-Productie normen'!$B$37:$C$43,2,FALSE),FALSE)))</f>
        <v>0</v>
      </c>
      <c r="N489" s="441"/>
      <c r="O489" s="442"/>
      <c r="P489" s="299"/>
    </row>
    <row r="490" spans="1:16" ht="14.1" customHeight="1">
      <c r="A490" s="434">
        <v>490</v>
      </c>
      <c r="B490" s="435" t="s">
        <v>211</v>
      </c>
      <c r="C490" s="435" t="s">
        <v>224</v>
      </c>
      <c r="D490" s="436" t="s">
        <v>3709</v>
      </c>
      <c r="E490" s="219" t="s">
        <v>1201</v>
      </c>
      <c r="F490" s="75" t="s">
        <v>1202</v>
      </c>
      <c r="G490" s="75" t="s">
        <v>50</v>
      </c>
      <c r="H490" s="75" t="s">
        <v>71</v>
      </c>
      <c r="I490" s="437">
        <v>9.82</v>
      </c>
      <c r="J490" s="438" t="s">
        <v>50</v>
      </c>
      <c r="K490" s="439" t="s">
        <v>50</v>
      </c>
      <c r="L490" s="221">
        <f>IF(J490="nio",0,IF(K490&gt;0,K490*I490/M490,0))*VLOOKUP(B490,'2-Kosten per locatie'!$A$11:$C$15,3,FALSE)</f>
        <v>0</v>
      </c>
      <c r="M490" s="440">
        <f>IF(K490="nio",0,IF(K490&gt;0,VLOOKUP(G490,'3-Productie normen'!A:J,VLOOKUP(K490,'3-Productie normen'!$B$37:$C$43,2,FALSE),FALSE)))</f>
        <v>0</v>
      </c>
      <c r="N490" s="441"/>
      <c r="O490" s="442"/>
      <c r="P490" s="299"/>
    </row>
    <row r="491" spans="1:16" ht="14.1" customHeight="1">
      <c r="A491" s="434">
        <v>491</v>
      </c>
      <c r="B491" s="435" t="s">
        <v>211</v>
      </c>
      <c r="C491" s="435" t="s">
        <v>224</v>
      </c>
      <c r="D491" s="436" t="s">
        <v>3709</v>
      </c>
      <c r="E491" s="219" t="s">
        <v>1203</v>
      </c>
      <c r="F491" s="75" t="s">
        <v>1204</v>
      </c>
      <c r="G491" s="75" t="s">
        <v>50</v>
      </c>
      <c r="H491" s="413" t="s">
        <v>919</v>
      </c>
      <c r="I491" s="437">
        <v>68</v>
      </c>
      <c r="J491" s="438" t="s">
        <v>50</v>
      </c>
      <c r="K491" s="439" t="s">
        <v>50</v>
      </c>
      <c r="L491" s="221">
        <f>IF(J491="nio",0,IF(K491&gt;0,K491*I491/M491,0))*VLOOKUP(B491,'2-Kosten per locatie'!$A$11:$C$15,3,FALSE)</f>
        <v>0</v>
      </c>
      <c r="M491" s="440">
        <f>IF(K491="nio",0,IF(K491&gt;0,VLOOKUP(G491,'3-Productie normen'!A:J,VLOOKUP(K491,'3-Productie normen'!$B$37:$C$43,2,FALSE),FALSE)))</f>
        <v>0</v>
      </c>
      <c r="N491" s="441"/>
      <c r="O491" s="442"/>
      <c r="P491" s="299"/>
    </row>
    <row r="492" spans="1:16" ht="14.1" customHeight="1">
      <c r="A492" s="434">
        <v>492</v>
      </c>
      <c r="B492" s="435" t="s">
        <v>211</v>
      </c>
      <c r="C492" s="435" t="s">
        <v>224</v>
      </c>
      <c r="D492" s="436" t="s">
        <v>3709</v>
      </c>
      <c r="E492" s="219" t="s">
        <v>1205</v>
      </c>
      <c r="F492" s="75" t="s">
        <v>1206</v>
      </c>
      <c r="G492" s="75" t="s">
        <v>50</v>
      </c>
      <c r="H492" s="75" t="s">
        <v>209</v>
      </c>
      <c r="I492" s="437">
        <v>9.5</v>
      </c>
      <c r="J492" s="438" t="s">
        <v>50</v>
      </c>
      <c r="K492" s="439" t="s">
        <v>50</v>
      </c>
      <c r="L492" s="221">
        <f>IF(J492="nio",0,IF(K492&gt;0,K492*I492/M492,0))*VLOOKUP(B492,'2-Kosten per locatie'!$A$11:$C$15,3,FALSE)</f>
        <v>0</v>
      </c>
      <c r="M492" s="440">
        <f>IF(K492="nio",0,IF(K492&gt;0,VLOOKUP(G492,'3-Productie normen'!A:J,VLOOKUP(K492,'3-Productie normen'!$B$37:$C$43,2,FALSE),FALSE)))</f>
        <v>0</v>
      </c>
      <c r="N492" s="441"/>
      <c r="O492" s="442"/>
      <c r="P492" s="299"/>
    </row>
    <row r="493" spans="1:16" ht="14.1" customHeight="1">
      <c r="A493" s="434">
        <v>493</v>
      </c>
      <c r="B493" s="435" t="s">
        <v>211</v>
      </c>
      <c r="C493" s="435" t="s">
        <v>224</v>
      </c>
      <c r="D493" s="436" t="s">
        <v>3709</v>
      </c>
      <c r="E493" s="219" t="s">
        <v>1207</v>
      </c>
      <c r="F493" s="75" t="s">
        <v>1208</v>
      </c>
      <c r="G493" s="75" t="s">
        <v>50</v>
      </c>
      <c r="H493" s="413" t="s">
        <v>919</v>
      </c>
      <c r="I493" s="437">
        <v>9.5</v>
      </c>
      <c r="J493" s="438" t="s">
        <v>50</v>
      </c>
      <c r="K493" s="439" t="s">
        <v>50</v>
      </c>
      <c r="L493" s="221">
        <f>IF(J493="nio",0,IF(K493&gt;0,K493*I493/M493,0))*VLOOKUP(B493,'2-Kosten per locatie'!$A$11:$C$15,3,FALSE)</f>
        <v>0</v>
      </c>
      <c r="M493" s="440">
        <f>IF(K493="nio",0,IF(K493&gt;0,VLOOKUP(G493,'3-Productie normen'!A:J,VLOOKUP(K493,'3-Productie normen'!$B$37:$C$43,2,FALSE),FALSE)))</f>
        <v>0</v>
      </c>
      <c r="N493" s="441"/>
      <c r="O493" s="442"/>
      <c r="P493" s="299"/>
    </row>
    <row r="494" spans="1:16" ht="14.1" customHeight="1">
      <c r="A494" s="434">
        <v>494</v>
      </c>
      <c r="B494" s="435" t="s">
        <v>211</v>
      </c>
      <c r="C494" s="435" t="s">
        <v>224</v>
      </c>
      <c r="D494" s="436" t="s">
        <v>3709</v>
      </c>
      <c r="E494" s="219" t="s">
        <v>1209</v>
      </c>
      <c r="F494" s="75" t="s">
        <v>1210</v>
      </c>
      <c r="G494" s="75" t="s">
        <v>50</v>
      </c>
      <c r="H494" s="413" t="s">
        <v>919</v>
      </c>
      <c r="I494" s="437">
        <v>9.5</v>
      </c>
      <c r="J494" s="438" t="s">
        <v>50</v>
      </c>
      <c r="K494" s="439" t="s">
        <v>50</v>
      </c>
      <c r="L494" s="221">
        <f>IF(J494="nio",0,IF(K494&gt;0,K494*I494/M494,0))*VLOOKUP(B494,'2-Kosten per locatie'!$A$11:$C$15,3,FALSE)</f>
        <v>0</v>
      </c>
      <c r="M494" s="440">
        <f>IF(K494="nio",0,IF(K494&gt;0,VLOOKUP(G494,'3-Productie normen'!A:J,VLOOKUP(K494,'3-Productie normen'!$B$37:$C$43,2,FALSE),FALSE)))</f>
        <v>0</v>
      </c>
      <c r="N494" s="441"/>
      <c r="O494" s="442"/>
      <c r="P494" s="299"/>
    </row>
    <row r="495" spans="1:16" ht="14.1" customHeight="1">
      <c r="A495" s="434">
        <v>495</v>
      </c>
      <c r="B495" s="435" t="s">
        <v>211</v>
      </c>
      <c r="C495" s="435" t="s">
        <v>224</v>
      </c>
      <c r="D495" s="436" t="s">
        <v>3709</v>
      </c>
      <c r="E495" s="219" t="s">
        <v>1211</v>
      </c>
      <c r="F495" s="75" t="s">
        <v>1212</v>
      </c>
      <c r="G495" s="75" t="s">
        <v>50</v>
      </c>
      <c r="H495" s="413" t="s">
        <v>919</v>
      </c>
      <c r="I495" s="437">
        <v>9.5</v>
      </c>
      <c r="J495" s="438" t="s">
        <v>50</v>
      </c>
      <c r="K495" s="439" t="s">
        <v>50</v>
      </c>
      <c r="L495" s="221">
        <f>IF(J495="nio",0,IF(K495&gt;0,K495*I495/M495,0))*VLOOKUP(B495,'2-Kosten per locatie'!$A$11:$C$15,3,FALSE)</f>
        <v>0</v>
      </c>
      <c r="M495" s="440">
        <f>IF(K495="nio",0,IF(K495&gt;0,VLOOKUP(G495,'3-Productie normen'!A:J,VLOOKUP(K495,'3-Productie normen'!$B$37:$C$43,2,FALSE),FALSE)))</f>
        <v>0</v>
      </c>
      <c r="N495" s="441"/>
      <c r="O495" s="442"/>
      <c r="P495" s="299"/>
    </row>
    <row r="496" spans="1:16" ht="14.1" customHeight="1">
      <c r="A496" s="434">
        <v>496</v>
      </c>
      <c r="B496" s="435" t="s">
        <v>211</v>
      </c>
      <c r="C496" s="435" t="s">
        <v>224</v>
      </c>
      <c r="D496" s="436" t="s">
        <v>3709</v>
      </c>
      <c r="E496" s="219" t="s">
        <v>1213</v>
      </c>
      <c r="F496" s="75" t="s">
        <v>1214</v>
      </c>
      <c r="G496" s="75" t="s">
        <v>50</v>
      </c>
      <c r="H496" s="413" t="s">
        <v>919</v>
      </c>
      <c r="I496" s="437">
        <v>9.5</v>
      </c>
      <c r="J496" s="438" t="s">
        <v>50</v>
      </c>
      <c r="K496" s="439" t="s">
        <v>50</v>
      </c>
      <c r="L496" s="221">
        <f>IF(J496="nio",0,IF(K496&gt;0,K496*I496/M496,0))*VLOOKUP(B496,'2-Kosten per locatie'!$A$11:$C$15,3,FALSE)</f>
        <v>0</v>
      </c>
      <c r="M496" s="440">
        <f>IF(K496="nio",0,IF(K496&gt;0,VLOOKUP(G496,'3-Productie normen'!A:J,VLOOKUP(K496,'3-Productie normen'!$B$37:$C$43,2,FALSE),FALSE)))</f>
        <v>0</v>
      </c>
      <c r="N496" s="441"/>
      <c r="O496" s="442"/>
      <c r="P496" s="299"/>
    </row>
    <row r="497" spans="1:16" ht="14.1" customHeight="1">
      <c r="A497" s="434">
        <v>497</v>
      </c>
      <c r="B497" s="435" t="s">
        <v>211</v>
      </c>
      <c r="C497" s="435" t="s">
        <v>224</v>
      </c>
      <c r="D497" s="436" t="s">
        <v>3709</v>
      </c>
      <c r="E497" s="219" t="s">
        <v>1215</v>
      </c>
      <c r="F497" s="75" t="s">
        <v>1216</v>
      </c>
      <c r="G497" s="75" t="s">
        <v>50</v>
      </c>
      <c r="H497" s="413" t="s">
        <v>919</v>
      </c>
      <c r="I497" s="437">
        <v>9.5</v>
      </c>
      <c r="J497" s="438" t="s">
        <v>50</v>
      </c>
      <c r="K497" s="439" t="s">
        <v>50</v>
      </c>
      <c r="L497" s="221">
        <f>IF(J497="nio",0,IF(K497&gt;0,K497*I497/M497,0))*VLOOKUP(B497,'2-Kosten per locatie'!$A$11:$C$15,3,FALSE)</f>
        <v>0</v>
      </c>
      <c r="M497" s="440">
        <f>IF(K497="nio",0,IF(K497&gt;0,VLOOKUP(G497,'3-Productie normen'!A:J,VLOOKUP(K497,'3-Productie normen'!$B$37:$C$43,2,FALSE),FALSE)))</f>
        <v>0</v>
      </c>
      <c r="N497" s="441"/>
      <c r="O497" s="442"/>
      <c r="P497" s="299"/>
    </row>
    <row r="498" spans="1:16" ht="14.1" customHeight="1">
      <c r="A498" s="434">
        <v>498</v>
      </c>
      <c r="B498" s="435" t="s">
        <v>211</v>
      </c>
      <c r="C498" s="435" t="s">
        <v>224</v>
      </c>
      <c r="D498" s="436" t="s">
        <v>3709</v>
      </c>
      <c r="E498" s="219" t="s">
        <v>1217</v>
      </c>
      <c r="F498" s="75" t="s">
        <v>1218</v>
      </c>
      <c r="G498" s="75" t="s">
        <v>50</v>
      </c>
      <c r="H498" s="413" t="s">
        <v>919</v>
      </c>
      <c r="I498" s="437">
        <v>9.5</v>
      </c>
      <c r="J498" s="438" t="s">
        <v>50</v>
      </c>
      <c r="K498" s="439" t="s">
        <v>50</v>
      </c>
      <c r="L498" s="221">
        <f>IF(J498="nio",0,IF(K498&gt;0,K498*I498/M498,0))*VLOOKUP(B498,'2-Kosten per locatie'!$A$11:$C$15,3,FALSE)</f>
        <v>0</v>
      </c>
      <c r="M498" s="440">
        <f>IF(K498="nio",0,IF(K498&gt;0,VLOOKUP(G498,'3-Productie normen'!A:J,VLOOKUP(K498,'3-Productie normen'!$B$37:$C$43,2,FALSE),FALSE)))</f>
        <v>0</v>
      </c>
      <c r="N498" s="441"/>
      <c r="O498" s="442"/>
      <c r="P498" s="299"/>
    </row>
    <row r="499" spans="1:16" ht="14.1" customHeight="1">
      <c r="A499" s="434">
        <v>499</v>
      </c>
      <c r="B499" s="435" t="s">
        <v>211</v>
      </c>
      <c r="C499" s="435" t="s">
        <v>224</v>
      </c>
      <c r="D499" s="436" t="s">
        <v>3709</v>
      </c>
      <c r="E499" s="219" t="s">
        <v>1219</v>
      </c>
      <c r="F499" s="75" t="s">
        <v>1220</v>
      </c>
      <c r="G499" s="75" t="s">
        <v>50</v>
      </c>
      <c r="H499" s="413" t="s">
        <v>919</v>
      </c>
      <c r="I499" s="437">
        <v>9.5</v>
      </c>
      <c r="J499" s="438" t="s">
        <v>50</v>
      </c>
      <c r="K499" s="439" t="s">
        <v>50</v>
      </c>
      <c r="L499" s="221">
        <f>IF(J499="nio",0,IF(K499&gt;0,K499*I499/M499,0))*VLOOKUP(B499,'2-Kosten per locatie'!$A$11:$C$15,3,FALSE)</f>
        <v>0</v>
      </c>
      <c r="M499" s="440">
        <f>IF(K499="nio",0,IF(K499&gt;0,VLOOKUP(G499,'3-Productie normen'!A:J,VLOOKUP(K499,'3-Productie normen'!$B$37:$C$43,2,FALSE),FALSE)))</f>
        <v>0</v>
      </c>
      <c r="N499" s="441"/>
      <c r="O499" s="442"/>
      <c r="P499" s="299"/>
    </row>
    <row r="500" spans="1:16" ht="14.1" customHeight="1">
      <c r="A500" s="434">
        <v>500</v>
      </c>
      <c r="B500" s="435" t="s">
        <v>211</v>
      </c>
      <c r="C500" s="435" t="s">
        <v>224</v>
      </c>
      <c r="D500" s="436" t="s">
        <v>3709</v>
      </c>
      <c r="E500" s="219" t="s">
        <v>1221</v>
      </c>
      <c r="F500" s="75" t="s">
        <v>1222</v>
      </c>
      <c r="G500" s="75" t="s">
        <v>50</v>
      </c>
      <c r="H500" s="413" t="s">
        <v>919</v>
      </c>
      <c r="I500" s="437">
        <v>9.5</v>
      </c>
      <c r="J500" s="438" t="s">
        <v>50</v>
      </c>
      <c r="K500" s="439" t="s">
        <v>50</v>
      </c>
      <c r="L500" s="221">
        <f>IF(J500="nio",0,IF(K500&gt;0,K500*I500/M500,0))*VLOOKUP(B500,'2-Kosten per locatie'!$A$11:$C$15,3,FALSE)</f>
        <v>0</v>
      </c>
      <c r="M500" s="440">
        <f>IF(K500="nio",0,IF(K500&gt;0,VLOOKUP(G500,'3-Productie normen'!A:J,VLOOKUP(K500,'3-Productie normen'!$B$37:$C$43,2,FALSE),FALSE)))</f>
        <v>0</v>
      </c>
      <c r="N500" s="441"/>
      <c r="O500" s="442"/>
      <c r="P500" s="299"/>
    </row>
    <row r="501" spans="1:16" ht="14.1" customHeight="1">
      <c r="A501" s="434">
        <v>501</v>
      </c>
      <c r="B501" s="435" t="s">
        <v>211</v>
      </c>
      <c r="C501" s="435" t="s">
        <v>224</v>
      </c>
      <c r="D501" s="436" t="s">
        <v>3709</v>
      </c>
      <c r="E501" s="219" t="s">
        <v>1223</v>
      </c>
      <c r="F501" s="75" t="s">
        <v>1224</v>
      </c>
      <c r="G501" s="75" t="s">
        <v>50</v>
      </c>
      <c r="H501" s="413" t="s">
        <v>919</v>
      </c>
      <c r="I501" s="437">
        <v>9.5</v>
      </c>
      <c r="J501" s="438" t="s">
        <v>50</v>
      </c>
      <c r="K501" s="439" t="s">
        <v>50</v>
      </c>
      <c r="L501" s="221">
        <f>IF(J501="nio",0,IF(K501&gt;0,K501*I501/M501,0))*VLOOKUP(B501,'2-Kosten per locatie'!$A$11:$C$15,3,FALSE)</f>
        <v>0</v>
      </c>
      <c r="M501" s="440">
        <f>IF(K501="nio",0,IF(K501&gt;0,VLOOKUP(G501,'3-Productie normen'!A:J,VLOOKUP(K501,'3-Productie normen'!$B$37:$C$43,2,FALSE),FALSE)))</f>
        <v>0</v>
      </c>
      <c r="N501" s="441"/>
      <c r="O501" s="442"/>
      <c r="P501" s="299"/>
    </row>
    <row r="502" spans="1:16" ht="14.1" customHeight="1">
      <c r="A502" s="434">
        <v>502</v>
      </c>
      <c r="B502" s="435" t="s">
        <v>211</v>
      </c>
      <c r="C502" s="435" t="s">
        <v>224</v>
      </c>
      <c r="D502" s="436" t="s">
        <v>3709</v>
      </c>
      <c r="E502" s="219" t="s">
        <v>1225</v>
      </c>
      <c r="F502" s="75" t="s">
        <v>1226</v>
      </c>
      <c r="G502" s="75" t="s">
        <v>50</v>
      </c>
      <c r="H502" s="413" t="s">
        <v>919</v>
      </c>
      <c r="I502" s="437">
        <v>9.5</v>
      </c>
      <c r="J502" s="438" t="s">
        <v>50</v>
      </c>
      <c r="K502" s="439" t="s">
        <v>50</v>
      </c>
      <c r="L502" s="221">
        <f>IF(J502="nio",0,IF(K502&gt;0,K502*I502/M502,0))*VLOOKUP(B502,'2-Kosten per locatie'!$A$11:$C$15,3,FALSE)</f>
        <v>0</v>
      </c>
      <c r="M502" s="440">
        <f>IF(K502="nio",0,IF(K502&gt;0,VLOOKUP(G502,'3-Productie normen'!A:J,VLOOKUP(K502,'3-Productie normen'!$B$37:$C$43,2,FALSE),FALSE)))</f>
        <v>0</v>
      </c>
      <c r="N502" s="441"/>
      <c r="O502" s="442"/>
      <c r="P502" s="299"/>
    </row>
    <row r="503" spans="1:16" ht="14.1" customHeight="1">
      <c r="A503" s="434">
        <v>503</v>
      </c>
      <c r="B503" s="435" t="s">
        <v>211</v>
      </c>
      <c r="C503" s="435" t="s">
        <v>224</v>
      </c>
      <c r="D503" s="436" t="s">
        <v>3709</v>
      </c>
      <c r="E503" s="219" t="s">
        <v>1227</v>
      </c>
      <c r="F503" s="75" t="s">
        <v>1228</v>
      </c>
      <c r="G503" s="75" t="s">
        <v>50</v>
      </c>
      <c r="H503" s="413" t="s">
        <v>919</v>
      </c>
      <c r="I503" s="437">
        <v>9.5</v>
      </c>
      <c r="J503" s="438" t="s">
        <v>50</v>
      </c>
      <c r="K503" s="439" t="s">
        <v>50</v>
      </c>
      <c r="L503" s="221">
        <f>IF(J503="nio",0,IF(K503&gt;0,K503*I503/M503,0))*VLOOKUP(B503,'2-Kosten per locatie'!$A$11:$C$15,3,FALSE)</f>
        <v>0</v>
      </c>
      <c r="M503" s="440">
        <f>IF(K503="nio",0,IF(K503&gt;0,VLOOKUP(G503,'3-Productie normen'!A:J,VLOOKUP(K503,'3-Productie normen'!$B$37:$C$43,2,FALSE),FALSE)))</f>
        <v>0</v>
      </c>
      <c r="N503" s="441"/>
      <c r="O503" s="442"/>
      <c r="P503" s="299"/>
    </row>
    <row r="504" spans="1:16" ht="14.1" customHeight="1">
      <c r="A504" s="434">
        <v>504</v>
      </c>
      <c r="B504" s="435" t="s">
        <v>211</v>
      </c>
      <c r="C504" s="435" t="s">
        <v>224</v>
      </c>
      <c r="D504" s="436" t="s">
        <v>3709</v>
      </c>
      <c r="E504" s="219" t="s">
        <v>1229</v>
      </c>
      <c r="F504" s="75" t="s">
        <v>1230</v>
      </c>
      <c r="G504" s="75" t="s">
        <v>50</v>
      </c>
      <c r="H504" s="75" t="s">
        <v>71</v>
      </c>
      <c r="I504" s="437">
        <v>7.79</v>
      </c>
      <c r="J504" s="438" t="s">
        <v>50</v>
      </c>
      <c r="K504" s="439" t="s">
        <v>50</v>
      </c>
      <c r="L504" s="221">
        <f>IF(J504="nio",0,IF(K504&gt;0,K504*I504/M504,0))*VLOOKUP(B504,'2-Kosten per locatie'!$A$11:$C$15,3,FALSE)</f>
        <v>0</v>
      </c>
      <c r="M504" s="440">
        <f>IF(K504="nio",0,IF(K504&gt;0,VLOOKUP(G504,'3-Productie normen'!A:J,VLOOKUP(K504,'3-Productie normen'!$B$37:$C$43,2,FALSE),FALSE)))</f>
        <v>0</v>
      </c>
      <c r="N504" s="441"/>
      <c r="O504" s="442"/>
      <c r="P504" s="299"/>
    </row>
    <row r="505" spans="1:16" ht="14.1" customHeight="1">
      <c r="A505" s="434">
        <v>505</v>
      </c>
      <c r="B505" s="435" t="s">
        <v>211</v>
      </c>
      <c r="C505" s="435" t="s">
        <v>224</v>
      </c>
      <c r="D505" s="436" t="s">
        <v>3709</v>
      </c>
      <c r="E505" s="219" t="s">
        <v>1231</v>
      </c>
      <c r="F505" s="75" t="s">
        <v>1232</v>
      </c>
      <c r="G505" s="75" t="s">
        <v>50</v>
      </c>
      <c r="H505" s="75" t="s">
        <v>71</v>
      </c>
      <c r="I505" s="437">
        <v>10.199999999999999</v>
      </c>
      <c r="J505" s="438" t="s">
        <v>50</v>
      </c>
      <c r="K505" s="439" t="s">
        <v>50</v>
      </c>
      <c r="L505" s="221">
        <f>IF(J505="nio",0,IF(K505&gt;0,K505*I505/M505,0))*VLOOKUP(B505,'2-Kosten per locatie'!$A$11:$C$15,3,FALSE)</f>
        <v>0</v>
      </c>
      <c r="M505" s="440">
        <f>IF(K505="nio",0,IF(K505&gt;0,VLOOKUP(G505,'3-Productie normen'!A:J,VLOOKUP(K505,'3-Productie normen'!$B$37:$C$43,2,FALSE),FALSE)))</f>
        <v>0</v>
      </c>
      <c r="N505" s="441"/>
      <c r="O505" s="442"/>
      <c r="P505" s="299"/>
    </row>
    <row r="506" spans="1:16" ht="14.1" customHeight="1">
      <c r="A506" s="434">
        <v>506</v>
      </c>
      <c r="B506" s="435" t="s">
        <v>211</v>
      </c>
      <c r="C506" s="435" t="s">
        <v>223</v>
      </c>
      <c r="D506" s="436" t="s">
        <v>3709</v>
      </c>
      <c r="E506" s="219" t="s">
        <v>1233</v>
      </c>
      <c r="F506" s="75" t="s">
        <v>1234</v>
      </c>
      <c r="G506" s="75" t="s">
        <v>50</v>
      </c>
      <c r="H506" s="75" t="s">
        <v>71</v>
      </c>
      <c r="I506" s="437">
        <v>5.0999999999999996</v>
      </c>
      <c r="J506" s="438" t="s">
        <v>50</v>
      </c>
      <c r="K506" s="439" t="s">
        <v>50</v>
      </c>
      <c r="L506" s="221">
        <f>IF(J506="nio",0,IF(K506&gt;0,K506*I506/M506,0))*VLOOKUP(B506,'2-Kosten per locatie'!$A$11:$C$15,3,FALSE)</f>
        <v>0</v>
      </c>
      <c r="M506" s="440">
        <f>IF(K506="nio",0,IF(K506&gt;0,VLOOKUP(G506,'3-Productie normen'!A:J,VLOOKUP(K506,'3-Productie normen'!$B$37:$C$43,2,FALSE),FALSE)))</f>
        <v>0</v>
      </c>
      <c r="N506" s="441"/>
      <c r="O506" s="442"/>
      <c r="P506" s="299"/>
    </row>
    <row r="507" spans="1:16" ht="14.1" customHeight="1">
      <c r="A507" s="434">
        <v>507</v>
      </c>
      <c r="B507" s="435" t="s">
        <v>211</v>
      </c>
      <c r="C507" s="435" t="s">
        <v>223</v>
      </c>
      <c r="D507" s="436" t="s">
        <v>3710</v>
      </c>
      <c r="E507" s="219" t="s">
        <v>1235</v>
      </c>
      <c r="F507" s="75" t="s">
        <v>1236</v>
      </c>
      <c r="G507" s="75" t="s">
        <v>50</v>
      </c>
      <c r="H507" s="75" t="s">
        <v>72</v>
      </c>
      <c r="I507" s="437">
        <v>75</v>
      </c>
      <c r="J507" s="438" t="s">
        <v>50</v>
      </c>
      <c r="K507" s="439" t="s">
        <v>50</v>
      </c>
      <c r="L507" s="221">
        <f>IF(J507="nio",0,IF(K507&gt;0,K507*I507/M507,0))*VLOOKUP(B507,'2-Kosten per locatie'!$A$11:$C$15,3,FALSE)</f>
        <v>0</v>
      </c>
      <c r="M507" s="440">
        <f>IF(K507="nio",0,IF(K507&gt;0,VLOOKUP(G507,'3-Productie normen'!A:J,VLOOKUP(K507,'3-Productie normen'!$B$37:$C$43,2,FALSE),FALSE)))</f>
        <v>0</v>
      </c>
      <c r="N507" s="441"/>
      <c r="O507" s="442"/>
      <c r="P507" s="299"/>
    </row>
    <row r="508" spans="1:16" ht="14.1" customHeight="1">
      <c r="A508" s="434">
        <v>508</v>
      </c>
      <c r="B508" s="435" t="s">
        <v>211</v>
      </c>
      <c r="C508" s="435" t="s">
        <v>223</v>
      </c>
      <c r="D508" s="436" t="s">
        <v>3710</v>
      </c>
      <c r="E508" s="219" t="s">
        <v>1237</v>
      </c>
      <c r="F508" s="75" t="s">
        <v>1238</v>
      </c>
      <c r="G508" s="75" t="s">
        <v>50</v>
      </c>
      <c r="H508" s="75" t="s">
        <v>72</v>
      </c>
      <c r="I508" s="437">
        <v>85.7</v>
      </c>
      <c r="J508" s="438" t="s">
        <v>50</v>
      </c>
      <c r="K508" s="439" t="s">
        <v>50</v>
      </c>
      <c r="L508" s="221">
        <f>IF(J508="nio",0,IF(K508&gt;0,K508*I508/M508,0))*VLOOKUP(B508,'2-Kosten per locatie'!$A$11:$C$15,3,FALSE)</f>
        <v>0</v>
      </c>
      <c r="M508" s="440">
        <f>IF(K508="nio",0,IF(K508&gt;0,VLOOKUP(G508,'3-Productie normen'!A:J,VLOOKUP(K508,'3-Productie normen'!$B$37:$C$43,2,FALSE),FALSE)))</f>
        <v>0</v>
      </c>
      <c r="N508" s="441"/>
      <c r="O508" s="442"/>
      <c r="P508" s="299"/>
    </row>
    <row r="509" spans="1:16" ht="14.1" customHeight="1">
      <c r="A509" s="434">
        <v>509</v>
      </c>
      <c r="B509" s="435" t="s">
        <v>211</v>
      </c>
      <c r="C509" s="435" t="s">
        <v>223</v>
      </c>
      <c r="D509" s="436" t="s">
        <v>3710</v>
      </c>
      <c r="E509" s="219" t="s">
        <v>1239</v>
      </c>
      <c r="F509" s="75" t="s">
        <v>1240</v>
      </c>
      <c r="G509" s="75" t="s">
        <v>50</v>
      </c>
      <c r="H509" s="75"/>
      <c r="I509" s="437">
        <v>50.6</v>
      </c>
      <c r="J509" s="438" t="s">
        <v>50</v>
      </c>
      <c r="K509" s="439" t="s">
        <v>50</v>
      </c>
      <c r="L509" s="221">
        <f>IF(J509="nio",0,IF(K509&gt;0,K509*I509/M509,0))*VLOOKUP(B509,'2-Kosten per locatie'!$A$11:$C$15,3,FALSE)</f>
        <v>0</v>
      </c>
      <c r="M509" s="440">
        <f>IF(K509="nio",0,IF(K509&gt;0,VLOOKUP(G509,'3-Productie normen'!A:J,VLOOKUP(K509,'3-Productie normen'!$B$37:$C$43,2,FALSE),FALSE)))</f>
        <v>0</v>
      </c>
      <c r="N509" s="441"/>
      <c r="O509" s="442"/>
      <c r="P509" s="299"/>
    </row>
    <row r="510" spans="1:16" ht="14.1" customHeight="1">
      <c r="A510" s="434">
        <v>510</v>
      </c>
      <c r="B510" s="435" t="s">
        <v>211</v>
      </c>
      <c r="C510" s="435" t="s">
        <v>223</v>
      </c>
      <c r="D510" s="436" t="s">
        <v>3710</v>
      </c>
      <c r="E510" s="219" t="s">
        <v>601</v>
      </c>
      <c r="F510" s="75" t="s">
        <v>1241</v>
      </c>
      <c r="G510" s="75" t="s">
        <v>50</v>
      </c>
      <c r="H510" s="75" t="s">
        <v>72</v>
      </c>
      <c r="I510" s="437">
        <v>3.5</v>
      </c>
      <c r="J510" s="438" t="s">
        <v>50</v>
      </c>
      <c r="K510" s="439" t="s">
        <v>50</v>
      </c>
      <c r="L510" s="221">
        <f>IF(J510="nio",0,IF(K510&gt;0,K510*I510/M510,0))*VLOOKUP(B510,'2-Kosten per locatie'!$A$11:$C$15,3,FALSE)</f>
        <v>0</v>
      </c>
      <c r="M510" s="440">
        <f>IF(K510="nio",0,IF(K510&gt;0,VLOOKUP(G510,'3-Productie normen'!A:J,VLOOKUP(K510,'3-Productie normen'!$B$37:$C$43,2,FALSE),FALSE)))</f>
        <v>0</v>
      </c>
      <c r="N510" s="441"/>
      <c r="O510" s="442"/>
      <c r="P510" s="299"/>
    </row>
    <row r="511" spans="1:16" ht="14.1" customHeight="1">
      <c r="A511" s="434">
        <v>511</v>
      </c>
      <c r="B511" s="435" t="s">
        <v>211</v>
      </c>
      <c r="C511" s="435" t="s">
        <v>226</v>
      </c>
      <c r="D511" s="436" t="s">
        <v>3708</v>
      </c>
      <c r="E511" s="219" t="s">
        <v>1242</v>
      </c>
      <c r="F511" s="75" t="s">
        <v>1243</v>
      </c>
      <c r="G511" s="75" t="s">
        <v>50</v>
      </c>
      <c r="H511" s="75" t="s">
        <v>72</v>
      </c>
      <c r="I511" s="437">
        <v>0</v>
      </c>
      <c r="J511" s="438" t="s">
        <v>50</v>
      </c>
      <c r="K511" s="439" t="s">
        <v>50</v>
      </c>
      <c r="L511" s="221">
        <f>IF(J511="nio",0,IF(K511&gt;0,K511*I511/M511,0))*VLOOKUP(B511,'2-Kosten per locatie'!$A$11:$C$15,3,FALSE)</f>
        <v>0</v>
      </c>
      <c r="M511" s="440">
        <f>IF(K511="nio",0,IF(K511&gt;0,VLOOKUP(G511,'3-Productie normen'!A:J,VLOOKUP(K511,'3-Productie normen'!$B$37:$C$43,2,FALSE),FALSE)))</f>
        <v>0</v>
      </c>
      <c r="N511" s="441"/>
      <c r="O511" s="442"/>
      <c r="P511" s="299"/>
    </row>
    <row r="512" spans="1:16" ht="14.1" customHeight="1">
      <c r="A512" s="434">
        <v>512</v>
      </c>
      <c r="B512" s="435" t="s">
        <v>211</v>
      </c>
      <c r="C512" s="435" t="s">
        <v>226</v>
      </c>
      <c r="D512" s="436" t="s">
        <v>3709</v>
      </c>
      <c r="E512" s="219" t="s">
        <v>1244</v>
      </c>
      <c r="F512" s="75" t="s">
        <v>1245</v>
      </c>
      <c r="G512" s="75" t="s">
        <v>50</v>
      </c>
      <c r="H512" s="75" t="s">
        <v>72</v>
      </c>
      <c r="I512" s="437">
        <v>0</v>
      </c>
      <c r="J512" s="438" t="s">
        <v>50</v>
      </c>
      <c r="K512" s="439" t="s">
        <v>50</v>
      </c>
      <c r="L512" s="221">
        <f>IF(J512="nio",0,IF(K512&gt;0,K512*I512/M512,0))*VLOOKUP(B512,'2-Kosten per locatie'!$A$11:$C$15,3,FALSE)</f>
        <v>0</v>
      </c>
      <c r="M512" s="440">
        <f>IF(K512="nio",0,IF(K512&gt;0,VLOOKUP(G512,'3-Productie normen'!A:J,VLOOKUP(K512,'3-Productie normen'!$B$37:$C$43,2,FALSE),FALSE)))</f>
        <v>0</v>
      </c>
      <c r="N512" s="441"/>
      <c r="O512" s="442"/>
      <c r="P512" s="299"/>
    </row>
    <row r="513" spans="1:16" ht="14.1" customHeight="1">
      <c r="A513" s="434">
        <v>513</v>
      </c>
      <c r="B513" s="435" t="s">
        <v>211</v>
      </c>
      <c r="C513" s="435" t="s">
        <v>226</v>
      </c>
      <c r="D513" s="436" t="s">
        <v>3709</v>
      </c>
      <c r="E513" s="219" t="s">
        <v>1246</v>
      </c>
      <c r="F513" s="75" t="s">
        <v>1247</v>
      </c>
      <c r="G513" s="75" t="s">
        <v>50</v>
      </c>
      <c r="H513" s="75" t="s">
        <v>70</v>
      </c>
      <c r="I513" s="437">
        <v>7.1</v>
      </c>
      <c r="J513" s="438" t="s">
        <v>50</v>
      </c>
      <c r="K513" s="439" t="s">
        <v>50</v>
      </c>
      <c r="L513" s="221">
        <f>IF(J513="nio",0,IF(K513&gt;0,K513*I513/M513,0))*VLOOKUP(B513,'2-Kosten per locatie'!$A$11:$C$15,3,FALSE)</f>
        <v>0</v>
      </c>
      <c r="M513" s="440">
        <f>IF(K513="nio",0,IF(K513&gt;0,VLOOKUP(G513,'3-Productie normen'!A:J,VLOOKUP(K513,'3-Productie normen'!$B$37:$C$43,2,FALSE),FALSE)))</f>
        <v>0</v>
      </c>
      <c r="N513" s="441"/>
      <c r="O513" s="442"/>
      <c r="P513" s="299"/>
    </row>
    <row r="514" spans="1:16" ht="14.1" customHeight="1">
      <c r="A514" s="434">
        <v>514</v>
      </c>
      <c r="B514" s="435" t="s">
        <v>211</v>
      </c>
      <c r="C514" s="435" t="s">
        <v>226</v>
      </c>
      <c r="D514" s="436" t="s">
        <v>3709</v>
      </c>
      <c r="E514" s="219" t="s">
        <v>1248</v>
      </c>
      <c r="F514" s="75" t="s">
        <v>1249</v>
      </c>
      <c r="G514" s="75" t="s">
        <v>50</v>
      </c>
      <c r="H514" s="413" t="s">
        <v>919</v>
      </c>
      <c r="I514" s="437">
        <v>5.6</v>
      </c>
      <c r="J514" s="438" t="s">
        <v>50</v>
      </c>
      <c r="K514" s="439" t="s">
        <v>50</v>
      </c>
      <c r="L514" s="221">
        <f>IF(J514="nio",0,IF(K514&gt;0,K514*I514/M514,0))*VLOOKUP(B514,'2-Kosten per locatie'!$A$11:$C$15,3,FALSE)</f>
        <v>0</v>
      </c>
      <c r="M514" s="440">
        <f>IF(K514="nio",0,IF(K514&gt;0,VLOOKUP(G514,'3-Productie normen'!A:J,VLOOKUP(K514,'3-Productie normen'!$B$37:$C$43,2,FALSE),FALSE)))</f>
        <v>0</v>
      </c>
      <c r="N514" s="441"/>
      <c r="O514" s="442"/>
      <c r="P514" s="299"/>
    </row>
    <row r="515" spans="1:16" ht="14.1" customHeight="1">
      <c r="A515" s="434">
        <v>515</v>
      </c>
      <c r="B515" s="435" t="s">
        <v>211</v>
      </c>
      <c r="C515" s="435" t="s">
        <v>226</v>
      </c>
      <c r="D515" s="436" t="s">
        <v>3710</v>
      </c>
      <c r="E515" s="219" t="s">
        <v>1250</v>
      </c>
      <c r="F515" s="75" t="s">
        <v>1251</v>
      </c>
      <c r="G515" s="75" t="s">
        <v>50</v>
      </c>
      <c r="H515" s="75" t="s">
        <v>71</v>
      </c>
      <c r="I515" s="437">
        <v>2.44</v>
      </c>
      <c r="J515" s="438" t="s">
        <v>50</v>
      </c>
      <c r="K515" s="439" t="s">
        <v>50</v>
      </c>
      <c r="L515" s="221">
        <f>IF(J515="nio",0,IF(K515&gt;0,K515*I515/M515,0))*VLOOKUP(B515,'2-Kosten per locatie'!$A$11:$C$15,3,FALSE)</f>
        <v>0</v>
      </c>
      <c r="M515" s="440">
        <f>IF(K515="nio",0,IF(K515&gt;0,VLOOKUP(G515,'3-Productie normen'!A:J,VLOOKUP(K515,'3-Productie normen'!$B$37:$C$43,2,FALSE),FALSE)))</f>
        <v>0</v>
      </c>
      <c r="N515" s="441"/>
      <c r="O515" s="442"/>
      <c r="P515" s="299"/>
    </row>
    <row r="516" spans="1:16" ht="14.1" customHeight="1">
      <c r="A516" s="434">
        <v>516</v>
      </c>
      <c r="B516" s="435" t="s">
        <v>211</v>
      </c>
      <c r="C516" s="435" t="s">
        <v>228</v>
      </c>
      <c r="D516" s="436" t="s">
        <v>3708</v>
      </c>
      <c r="E516" s="219" t="s">
        <v>1252</v>
      </c>
      <c r="F516" s="75" t="s">
        <v>1253</v>
      </c>
      <c r="G516" s="75" t="s">
        <v>50</v>
      </c>
      <c r="H516" s="75" t="s">
        <v>70</v>
      </c>
      <c r="I516" s="437">
        <v>17.649999999999999</v>
      </c>
      <c r="J516" s="438" t="s">
        <v>50</v>
      </c>
      <c r="K516" s="439" t="s">
        <v>50</v>
      </c>
      <c r="L516" s="221">
        <f>IF(J516="nio",0,IF(K516&gt;0,K516*I516/M516,0))*VLOOKUP(B516,'2-Kosten per locatie'!$A$11:$C$15,3,FALSE)</f>
        <v>0</v>
      </c>
      <c r="M516" s="440">
        <f>IF(K516="nio",0,IF(K516&gt;0,VLOOKUP(G516,'3-Productie normen'!A:J,VLOOKUP(K516,'3-Productie normen'!$B$37:$C$43,2,FALSE),FALSE)))</f>
        <v>0</v>
      </c>
      <c r="N516" s="441"/>
      <c r="O516" s="442"/>
      <c r="P516" s="299"/>
    </row>
    <row r="517" spans="1:16" ht="14.1" customHeight="1">
      <c r="A517" s="434">
        <v>517</v>
      </c>
      <c r="B517" s="435" t="s">
        <v>211</v>
      </c>
      <c r="C517" s="435" t="s">
        <v>227</v>
      </c>
      <c r="D517" s="436" t="s">
        <v>3708</v>
      </c>
      <c r="E517" s="219" t="s">
        <v>1254</v>
      </c>
      <c r="F517" s="75" t="s">
        <v>1255</v>
      </c>
      <c r="G517" s="75" t="s">
        <v>50</v>
      </c>
      <c r="H517" s="413" t="s">
        <v>3721</v>
      </c>
      <c r="I517" s="437">
        <v>17.399999999999999</v>
      </c>
      <c r="J517" s="438" t="s">
        <v>50</v>
      </c>
      <c r="K517" s="439" t="s">
        <v>50</v>
      </c>
      <c r="L517" s="221">
        <f>IF(J517="nio",0,IF(K517&gt;0,K517*I517/M517,0))*VLOOKUP(B517,'2-Kosten per locatie'!$A$11:$C$15,3,FALSE)</f>
        <v>0</v>
      </c>
      <c r="M517" s="440">
        <f>IF(K517="nio",0,IF(K517&gt;0,VLOOKUP(G517,'3-Productie normen'!A:J,VLOOKUP(K517,'3-Productie normen'!$B$37:$C$43,2,FALSE),FALSE)))</f>
        <v>0</v>
      </c>
      <c r="N517" s="441"/>
      <c r="O517" s="442"/>
      <c r="P517" s="299"/>
    </row>
    <row r="518" spans="1:16" ht="14.1" customHeight="1">
      <c r="A518" s="434">
        <v>518</v>
      </c>
      <c r="B518" s="435" t="s">
        <v>211</v>
      </c>
      <c r="C518" s="435" t="s">
        <v>228</v>
      </c>
      <c r="D518" s="436" t="s">
        <v>3708</v>
      </c>
      <c r="E518" s="219" t="s">
        <v>1256</v>
      </c>
      <c r="F518" s="75" t="s">
        <v>1257</v>
      </c>
      <c r="G518" s="75" t="s">
        <v>50</v>
      </c>
      <c r="H518" s="75" t="s">
        <v>71</v>
      </c>
      <c r="I518" s="437">
        <v>2.9</v>
      </c>
      <c r="J518" s="438" t="s">
        <v>50</v>
      </c>
      <c r="K518" s="439" t="s">
        <v>50</v>
      </c>
      <c r="L518" s="221">
        <f>IF(J518="nio",0,IF(K518&gt;0,K518*I518/M518,0))*VLOOKUP(B518,'2-Kosten per locatie'!$A$11:$C$15,3,FALSE)</f>
        <v>0</v>
      </c>
      <c r="M518" s="440">
        <f>IF(K518="nio",0,IF(K518&gt;0,VLOOKUP(G518,'3-Productie normen'!A:J,VLOOKUP(K518,'3-Productie normen'!$B$37:$C$43,2,FALSE),FALSE)))</f>
        <v>0</v>
      </c>
      <c r="N518" s="441"/>
      <c r="O518" s="442"/>
      <c r="P518" s="299"/>
    </row>
    <row r="519" spans="1:16" ht="14.1" customHeight="1">
      <c r="A519" s="434">
        <v>519</v>
      </c>
      <c r="B519" s="435" t="s">
        <v>211</v>
      </c>
      <c r="C519" s="435" t="s">
        <v>228</v>
      </c>
      <c r="D519" s="436" t="s">
        <v>3708</v>
      </c>
      <c r="E519" s="219" t="s">
        <v>1258</v>
      </c>
      <c r="F519" s="75" t="s">
        <v>1259</v>
      </c>
      <c r="G519" s="75" t="s">
        <v>50</v>
      </c>
      <c r="H519" s="75" t="s">
        <v>72</v>
      </c>
      <c r="I519" s="437">
        <v>5.7</v>
      </c>
      <c r="J519" s="438" t="s">
        <v>50</v>
      </c>
      <c r="K519" s="439" t="s">
        <v>50</v>
      </c>
      <c r="L519" s="221">
        <f>IF(J519="nio",0,IF(K519&gt;0,K519*I519/M519,0))*VLOOKUP(B519,'2-Kosten per locatie'!$A$11:$C$15,3,FALSE)</f>
        <v>0</v>
      </c>
      <c r="M519" s="440">
        <f>IF(K519="nio",0,IF(K519&gt;0,VLOOKUP(G519,'3-Productie normen'!A:J,VLOOKUP(K519,'3-Productie normen'!$B$37:$C$43,2,FALSE),FALSE)))</f>
        <v>0</v>
      </c>
      <c r="N519" s="441"/>
      <c r="O519" s="442"/>
      <c r="P519" s="299"/>
    </row>
    <row r="520" spans="1:16" ht="14.1" customHeight="1">
      <c r="A520" s="434">
        <v>520</v>
      </c>
      <c r="B520" s="435" t="s">
        <v>211</v>
      </c>
      <c r="C520" s="435" t="s">
        <v>228</v>
      </c>
      <c r="D520" s="436" t="s">
        <v>3708</v>
      </c>
      <c r="E520" s="219" t="s">
        <v>1260</v>
      </c>
      <c r="F520" s="75" t="s">
        <v>1261</v>
      </c>
      <c r="G520" s="75" t="s">
        <v>50</v>
      </c>
      <c r="H520" s="75" t="s">
        <v>72</v>
      </c>
      <c r="I520" s="437">
        <v>1.3</v>
      </c>
      <c r="J520" s="438" t="s">
        <v>50</v>
      </c>
      <c r="K520" s="439" t="s">
        <v>50</v>
      </c>
      <c r="L520" s="221">
        <f>IF(J520="nio",0,IF(K520&gt;0,K520*I520/M520,0))*VLOOKUP(B520,'2-Kosten per locatie'!$A$11:$C$15,3,FALSE)</f>
        <v>0</v>
      </c>
      <c r="M520" s="440">
        <f>IF(K520="nio",0,IF(K520&gt;0,VLOOKUP(G520,'3-Productie normen'!A:J,VLOOKUP(K520,'3-Productie normen'!$B$37:$C$43,2,FALSE),FALSE)))</f>
        <v>0</v>
      </c>
      <c r="N520" s="441"/>
      <c r="O520" s="442"/>
      <c r="P520" s="299"/>
    </row>
    <row r="521" spans="1:16" ht="14.1" customHeight="1">
      <c r="A521" s="434">
        <v>521</v>
      </c>
      <c r="B521" s="435" t="s">
        <v>211</v>
      </c>
      <c r="C521" s="435" t="s">
        <v>228</v>
      </c>
      <c r="D521" s="436" t="s">
        <v>3709</v>
      </c>
      <c r="E521" s="219" t="s">
        <v>1262</v>
      </c>
      <c r="F521" s="75" t="s">
        <v>1263</v>
      </c>
      <c r="G521" s="75" t="s">
        <v>50</v>
      </c>
      <c r="H521" s="75" t="s">
        <v>72</v>
      </c>
      <c r="I521" s="437">
        <v>11.2</v>
      </c>
      <c r="J521" s="438" t="s">
        <v>50</v>
      </c>
      <c r="K521" s="439" t="s">
        <v>50</v>
      </c>
      <c r="L521" s="221">
        <f>IF(J521="nio",0,IF(K521&gt;0,K521*I521/M521,0))*VLOOKUP(B521,'2-Kosten per locatie'!$A$11:$C$15,3,FALSE)</f>
        <v>0</v>
      </c>
      <c r="M521" s="440">
        <f>IF(K521="nio",0,IF(K521&gt;0,VLOOKUP(G521,'3-Productie normen'!A:J,VLOOKUP(K521,'3-Productie normen'!$B$37:$C$43,2,FALSE),FALSE)))</f>
        <v>0</v>
      </c>
      <c r="N521" s="441"/>
      <c r="O521" s="442"/>
      <c r="P521" s="299"/>
    </row>
    <row r="522" spans="1:16" ht="14.1" customHeight="1">
      <c r="A522" s="434">
        <v>522</v>
      </c>
      <c r="B522" s="435" t="s">
        <v>211</v>
      </c>
      <c r="C522" s="435" t="s">
        <v>227</v>
      </c>
      <c r="D522" s="436" t="s">
        <v>3709</v>
      </c>
      <c r="E522" s="219" t="s">
        <v>1264</v>
      </c>
      <c r="F522" s="75" t="s">
        <v>1265</v>
      </c>
      <c r="G522" s="75" t="s">
        <v>50</v>
      </c>
      <c r="H522" s="75"/>
      <c r="I522" s="437">
        <v>249.6</v>
      </c>
      <c r="J522" s="438" t="s">
        <v>50</v>
      </c>
      <c r="K522" s="439" t="s">
        <v>50</v>
      </c>
      <c r="L522" s="221">
        <f>IF(J522="nio",0,IF(K522&gt;0,K522*I522/M522,0))*VLOOKUP(B522,'2-Kosten per locatie'!$A$11:$C$15,3,FALSE)</f>
        <v>0</v>
      </c>
      <c r="M522" s="440">
        <f>IF(K522="nio",0,IF(K522&gt;0,VLOOKUP(G522,'3-Productie normen'!A:J,VLOOKUP(K522,'3-Productie normen'!$B$37:$C$43,2,FALSE),FALSE)))</f>
        <v>0</v>
      </c>
      <c r="N522" s="441"/>
      <c r="O522" s="442"/>
      <c r="P522" s="299"/>
    </row>
    <row r="523" spans="1:16" ht="14.1" customHeight="1">
      <c r="A523" s="434">
        <v>523</v>
      </c>
      <c r="B523" s="435" t="s">
        <v>211</v>
      </c>
      <c r="C523" s="435" t="s">
        <v>228</v>
      </c>
      <c r="D523" s="436" t="s">
        <v>3710</v>
      </c>
      <c r="E523" s="219" t="s">
        <v>1266</v>
      </c>
      <c r="F523" s="75" t="s">
        <v>1267</v>
      </c>
      <c r="G523" s="75" t="s">
        <v>50</v>
      </c>
      <c r="H523" s="75" t="s">
        <v>71</v>
      </c>
      <c r="I523" s="437">
        <v>1.33</v>
      </c>
      <c r="J523" s="438" t="s">
        <v>50</v>
      </c>
      <c r="K523" s="439" t="s">
        <v>50</v>
      </c>
      <c r="L523" s="221">
        <f>IF(J523="nio",0,IF(K523&gt;0,K523*I523/M523,0))*VLOOKUP(B523,'2-Kosten per locatie'!$A$11:$C$15,3,FALSE)</f>
        <v>0</v>
      </c>
      <c r="M523" s="440">
        <f>IF(K523="nio",0,IF(K523&gt;0,VLOOKUP(G523,'3-Productie normen'!A:J,VLOOKUP(K523,'3-Productie normen'!$B$37:$C$43,2,FALSE),FALSE)))</f>
        <v>0</v>
      </c>
      <c r="N523" s="441"/>
      <c r="O523" s="442"/>
      <c r="P523" s="299"/>
    </row>
    <row r="524" spans="1:16" ht="14.1" customHeight="1">
      <c r="A524" s="434">
        <v>524</v>
      </c>
      <c r="B524" s="435" t="s">
        <v>211</v>
      </c>
      <c r="C524" s="435" t="s">
        <v>228</v>
      </c>
      <c r="D524" s="436" t="s">
        <v>3710</v>
      </c>
      <c r="E524" s="219" t="s">
        <v>1268</v>
      </c>
      <c r="F524" s="75" t="s">
        <v>1269</v>
      </c>
      <c r="G524" s="75" t="s">
        <v>50</v>
      </c>
      <c r="H524" s="75"/>
      <c r="I524" s="437">
        <v>4.7</v>
      </c>
      <c r="J524" s="438" t="s">
        <v>50</v>
      </c>
      <c r="K524" s="439" t="s">
        <v>50</v>
      </c>
      <c r="L524" s="221">
        <f>IF(J524="nio",0,IF(K524&gt;0,K524*I524/M524,0))*VLOOKUP(B524,'2-Kosten per locatie'!$A$11:$C$15,3,FALSE)</f>
        <v>0</v>
      </c>
      <c r="M524" s="440">
        <f>IF(K524="nio",0,IF(K524&gt;0,VLOOKUP(G524,'3-Productie normen'!A:J,VLOOKUP(K524,'3-Productie normen'!$B$37:$C$43,2,FALSE),FALSE)))</f>
        <v>0</v>
      </c>
      <c r="N524" s="441"/>
      <c r="O524" s="442"/>
      <c r="P524" s="299"/>
    </row>
    <row r="525" spans="1:16" ht="14.1" customHeight="1">
      <c r="A525" s="434">
        <v>525</v>
      </c>
      <c r="B525" s="435" t="s">
        <v>211</v>
      </c>
      <c r="C525" s="435" t="s">
        <v>228</v>
      </c>
      <c r="D525" s="436" t="s">
        <v>3710</v>
      </c>
      <c r="E525" s="219" t="s">
        <v>1270</v>
      </c>
      <c r="F525" s="75" t="s">
        <v>1271</v>
      </c>
      <c r="G525" s="75" t="s">
        <v>50</v>
      </c>
      <c r="H525" s="75"/>
      <c r="I525" s="437">
        <v>4.7</v>
      </c>
      <c r="J525" s="438" t="s">
        <v>50</v>
      </c>
      <c r="K525" s="439" t="s">
        <v>50</v>
      </c>
      <c r="L525" s="221">
        <f>IF(J525="nio",0,IF(K525&gt;0,K525*I525/M525,0))*VLOOKUP(B525,'2-Kosten per locatie'!$A$11:$C$15,3,FALSE)</f>
        <v>0</v>
      </c>
      <c r="M525" s="440">
        <f>IF(K525="nio",0,IF(K525&gt;0,VLOOKUP(G525,'3-Productie normen'!A:J,VLOOKUP(K525,'3-Productie normen'!$B$37:$C$43,2,FALSE),FALSE)))</f>
        <v>0</v>
      </c>
      <c r="N525" s="441"/>
      <c r="O525" s="442"/>
      <c r="P525" s="299"/>
    </row>
    <row r="526" spans="1:16" ht="14.1" customHeight="1">
      <c r="A526" s="434">
        <v>526</v>
      </c>
      <c r="B526" s="435" t="s">
        <v>211</v>
      </c>
      <c r="C526" s="435" t="s">
        <v>228</v>
      </c>
      <c r="D526" s="436" t="s">
        <v>3710</v>
      </c>
      <c r="E526" s="219" t="s">
        <v>1272</v>
      </c>
      <c r="F526" s="75" t="s">
        <v>1273</v>
      </c>
      <c r="G526" s="75" t="s">
        <v>50</v>
      </c>
      <c r="H526" s="75" t="s">
        <v>70</v>
      </c>
      <c r="I526" s="437">
        <v>21.6</v>
      </c>
      <c r="J526" s="438" t="s">
        <v>50</v>
      </c>
      <c r="K526" s="439" t="s">
        <v>50</v>
      </c>
      <c r="L526" s="221">
        <f>IF(J526="nio",0,IF(K526&gt;0,K526*I526/M526,0))*VLOOKUP(B526,'2-Kosten per locatie'!$A$11:$C$15,3,FALSE)</f>
        <v>0</v>
      </c>
      <c r="M526" s="440">
        <f>IF(K526="nio",0,IF(K526&gt;0,VLOOKUP(G526,'3-Productie normen'!A:J,VLOOKUP(K526,'3-Productie normen'!$B$37:$C$43,2,FALSE),FALSE)))</f>
        <v>0</v>
      </c>
      <c r="N526" s="441"/>
      <c r="O526" s="442"/>
      <c r="P526" s="299"/>
    </row>
    <row r="527" spans="1:16" ht="14.1" customHeight="1">
      <c r="A527" s="434">
        <v>527</v>
      </c>
      <c r="B527" s="435" t="s">
        <v>211</v>
      </c>
      <c r="C527" s="435" t="s">
        <v>229</v>
      </c>
      <c r="D527" s="436" t="s">
        <v>3708</v>
      </c>
      <c r="E527" s="219" t="s">
        <v>1274</v>
      </c>
      <c r="F527" s="75" t="s">
        <v>1275</v>
      </c>
      <c r="G527" s="75" t="s">
        <v>50</v>
      </c>
      <c r="H527" s="413" t="s">
        <v>919</v>
      </c>
      <c r="I527" s="437">
        <v>10</v>
      </c>
      <c r="J527" s="438" t="s">
        <v>50</v>
      </c>
      <c r="K527" s="439" t="s">
        <v>50</v>
      </c>
      <c r="L527" s="221">
        <f>IF(J527="nio",0,IF(K527&gt;0,K527*I527/M527,0))*VLOOKUP(B527,'2-Kosten per locatie'!$A$11:$C$15,3,FALSE)</f>
        <v>0</v>
      </c>
      <c r="M527" s="440">
        <f>IF(K527="nio",0,IF(K527&gt;0,VLOOKUP(G527,'3-Productie normen'!A:J,VLOOKUP(K527,'3-Productie normen'!$B$37:$C$43,2,FALSE),FALSE)))</f>
        <v>0</v>
      </c>
      <c r="N527" s="441"/>
      <c r="O527" s="442"/>
      <c r="P527" s="299"/>
    </row>
    <row r="528" spans="1:16" ht="14.1" customHeight="1">
      <c r="A528" s="434">
        <v>528</v>
      </c>
      <c r="B528" s="435" t="s">
        <v>211</v>
      </c>
      <c r="C528" s="435" t="s">
        <v>229</v>
      </c>
      <c r="D528" s="436" t="s">
        <v>3708</v>
      </c>
      <c r="E528" s="219" t="s">
        <v>1276</v>
      </c>
      <c r="F528" s="75" t="s">
        <v>1277</v>
      </c>
      <c r="G528" s="75" t="s">
        <v>50</v>
      </c>
      <c r="H528" s="413" t="s">
        <v>919</v>
      </c>
      <c r="I528" s="437">
        <v>10</v>
      </c>
      <c r="J528" s="438" t="s">
        <v>50</v>
      </c>
      <c r="K528" s="439" t="s">
        <v>50</v>
      </c>
      <c r="L528" s="221">
        <f>IF(J528="nio",0,IF(K528&gt;0,K528*I528/M528,0))*VLOOKUP(B528,'2-Kosten per locatie'!$A$11:$C$15,3,FALSE)</f>
        <v>0</v>
      </c>
      <c r="M528" s="440">
        <f>IF(K528="nio",0,IF(K528&gt;0,VLOOKUP(G528,'3-Productie normen'!A:J,VLOOKUP(K528,'3-Productie normen'!$B$37:$C$43,2,FALSE),FALSE)))</f>
        <v>0</v>
      </c>
      <c r="N528" s="441"/>
      <c r="O528" s="442"/>
      <c r="P528" s="299"/>
    </row>
    <row r="529" spans="1:16" ht="14.1" customHeight="1">
      <c r="A529" s="434">
        <v>529</v>
      </c>
      <c r="B529" s="435" t="s">
        <v>211</v>
      </c>
      <c r="C529" s="435" t="s">
        <v>229</v>
      </c>
      <c r="D529" s="436" t="s">
        <v>3708</v>
      </c>
      <c r="E529" s="219" t="s">
        <v>1278</v>
      </c>
      <c r="F529" s="75" t="s">
        <v>1279</v>
      </c>
      <c r="G529" s="75" t="s">
        <v>50</v>
      </c>
      <c r="H529" s="413" t="s">
        <v>919</v>
      </c>
      <c r="I529" s="437">
        <v>10</v>
      </c>
      <c r="J529" s="438" t="s">
        <v>50</v>
      </c>
      <c r="K529" s="439" t="s">
        <v>50</v>
      </c>
      <c r="L529" s="221">
        <f>IF(J529="nio",0,IF(K529&gt;0,K529*I529/M529,0))*VLOOKUP(B529,'2-Kosten per locatie'!$A$11:$C$15,3,FALSE)</f>
        <v>0</v>
      </c>
      <c r="M529" s="440">
        <f>IF(K529="nio",0,IF(K529&gt;0,VLOOKUP(G529,'3-Productie normen'!A:J,VLOOKUP(K529,'3-Productie normen'!$B$37:$C$43,2,FALSE),FALSE)))</f>
        <v>0</v>
      </c>
      <c r="N529" s="441"/>
      <c r="O529" s="442"/>
      <c r="P529" s="299"/>
    </row>
    <row r="530" spans="1:16" ht="14.1" customHeight="1">
      <c r="A530" s="434">
        <v>530</v>
      </c>
      <c r="B530" s="435" t="s">
        <v>211</v>
      </c>
      <c r="C530" s="435" t="s">
        <v>229</v>
      </c>
      <c r="D530" s="436" t="s">
        <v>3708</v>
      </c>
      <c r="E530" s="219" t="s">
        <v>1280</v>
      </c>
      <c r="F530" s="75" t="s">
        <v>1281</v>
      </c>
      <c r="G530" s="75" t="s">
        <v>50</v>
      </c>
      <c r="H530" s="413" t="s">
        <v>919</v>
      </c>
      <c r="I530" s="437">
        <v>10</v>
      </c>
      <c r="J530" s="438" t="s">
        <v>50</v>
      </c>
      <c r="K530" s="439" t="s">
        <v>50</v>
      </c>
      <c r="L530" s="221">
        <f>IF(J530="nio",0,IF(K530&gt;0,K530*I530/M530,0))*VLOOKUP(B530,'2-Kosten per locatie'!$A$11:$C$15,3,FALSE)</f>
        <v>0</v>
      </c>
      <c r="M530" s="440">
        <f>IF(K530="nio",0,IF(K530&gt;0,VLOOKUP(G530,'3-Productie normen'!A:J,VLOOKUP(K530,'3-Productie normen'!$B$37:$C$43,2,FALSE),FALSE)))</f>
        <v>0</v>
      </c>
      <c r="N530" s="441"/>
      <c r="O530" s="442"/>
      <c r="P530" s="299"/>
    </row>
    <row r="531" spans="1:16" ht="14.1" customHeight="1">
      <c r="A531" s="434">
        <v>531</v>
      </c>
      <c r="B531" s="435" t="s">
        <v>211</v>
      </c>
      <c r="C531" s="435" t="s">
        <v>229</v>
      </c>
      <c r="D531" s="436" t="s">
        <v>3708</v>
      </c>
      <c r="E531" s="219" t="s">
        <v>1282</v>
      </c>
      <c r="F531" s="75" t="s">
        <v>1283</v>
      </c>
      <c r="G531" s="75" t="s">
        <v>50</v>
      </c>
      <c r="H531" s="413" t="s">
        <v>919</v>
      </c>
      <c r="I531" s="437">
        <v>10</v>
      </c>
      <c r="J531" s="438" t="s">
        <v>50</v>
      </c>
      <c r="K531" s="439" t="s">
        <v>50</v>
      </c>
      <c r="L531" s="221">
        <f>IF(J531="nio",0,IF(K531&gt;0,K531*I531/M531,0))*VLOOKUP(B531,'2-Kosten per locatie'!$A$11:$C$15,3,FALSE)</f>
        <v>0</v>
      </c>
      <c r="M531" s="440">
        <f>IF(K531="nio",0,IF(K531&gt;0,VLOOKUP(G531,'3-Productie normen'!A:J,VLOOKUP(K531,'3-Productie normen'!$B$37:$C$43,2,FALSE),FALSE)))</f>
        <v>0</v>
      </c>
      <c r="N531" s="441"/>
      <c r="O531" s="442"/>
      <c r="P531" s="299"/>
    </row>
    <row r="532" spans="1:16" ht="14.1" customHeight="1">
      <c r="A532" s="434">
        <v>532</v>
      </c>
      <c r="B532" s="435" t="s">
        <v>211</v>
      </c>
      <c r="C532" s="435" t="s">
        <v>229</v>
      </c>
      <c r="D532" s="436" t="s">
        <v>3708</v>
      </c>
      <c r="E532" s="219" t="s">
        <v>1284</v>
      </c>
      <c r="F532" s="75" t="s">
        <v>1285</v>
      </c>
      <c r="G532" s="75" t="s">
        <v>50</v>
      </c>
      <c r="H532" s="413" t="s">
        <v>919</v>
      </c>
      <c r="I532" s="437">
        <v>10</v>
      </c>
      <c r="J532" s="438" t="s">
        <v>50</v>
      </c>
      <c r="K532" s="439" t="s">
        <v>50</v>
      </c>
      <c r="L532" s="221">
        <f>IF(J532="nio",0,IF(K532&gt;0,K532*I532/M532,0))*VLOOKUP(B532,'2-Kosten per locatie'!$A$11:$C$15,3,FALSE)</f>
        <v>0</v>
      </c>
      <c r="M532" s="440">
        <f>IF(K532="nio",0,IF(K532&gt;0,VLOOKUP(G532,'3-Productie normen'!A:J,VLOOKUP(K532,'3-Productie normen'!$B$37:$C$43,2,FALSE),FALSE)))</f>
        <v>0</v>
      </c>
      <c r="N532" s="441"/>
      <c r="O532" s="442"/>
      <c r="P532" s="299"/>
    </row>
    <row r="533" spans="1:16" ht="14.1" customHeight="1">
      <c r="A533" s="434">
        <v>533</v>
      </c>
      <c r="B533" s="435" t="s">
        <v>211</v>
      </c>
      <c r="C533" s="435" t="s">
        <v>229</v>
      </c>
      <c r="D533" s="436" t="s">
        <v>3708</v>
      </c>
      <c r="E533" s="219" t="s">
        <v>1286</v>
      </c>
      <c r="F533" s="75" t="s">
        <v>1287</v>
      </c>
      <c r="G533" s="75" t="s">
        <v>50</v>
      </c>
      <c r="H533" s="413" t="s">
        <v>919</v>
      </c>
      <c r="I533" s="437">
        <v>32</v>
      </c>
      <c r="J533" s="438" t="s">
        <v>50</v>
      </c>
      <c r="K533" s="439" t="s">
        <v>50</v>
      </c>
      <c r="L533" s="221">
        <f>IF(J533="nio",0,IF(K533&gt;0,K533*I533/M533,0))*VLOOKUP(B533,'2-Kosten per locatie'!$A$11:$C$15,3,FALSE)</f>
        <v>0</v>
      </c>
      <c r="M533" s="440">
        <f>IF(K533="nio",0,IF(K533&gt;0,VLOOKUP(G533,'3-Productie normen'!A:J,VLOOKUP(K533,'3-Productie normen'!$B$37:$C$43,2,FALSE),FALSE)))</f>
        <v>0</v>
      </c>
      <c r="N533" s="441"/>
      <c r="O533" s="442"/>
      <c r="P533" s="299"/>
    </row>
    <row r="534" spans="1:16" ht="14.1" customHeight="1">
      <c r="A534" s="434">
        <v>534</v>
      </c>
      <c r="B534" s="435" t="s">
        <v>211</v>
      </c>
      <c r="C534" s="435" t="s">
        <v>230</v>
      </c>
      <c r="D534" s="436" t="s">
        <v>3708</v>
      </c>
      <c r="E534" s="219" t="s">
        <v>1288</v>
      </c>
      <c r="F534" s="75" t="s">
        <v>1289</v>
      </c>
      <c r="G534" s="75" t="s">
        <v>50</v>
      </c>
      <c r="H534" s="75" t="s">
        <v>72</v>
      </c>
      <c r="I534" s="437">
        <v>24.6</v>
      </c>
      <c r="J534" s="438" t="s">
        <v>50</v>
      </c>
      <c r="K534" s="439" t="s">
        <v>50</v>
      </c>
      <c r="L534" s="221">
        <f>IF(J534="nio",0,IF(K534&gt;0,K534*I534/M534,0))*VLOOKUP(B534,'2-Kosten per locatie'!$A$11:$C$15,3,FALSE)</f>
        <v>0</v>
      </c>
      <c r="M534" s="440">
        <f>IF(K534="nio",0,IF(K534&gt;0,VLOOKUP(G534,'3-Productie normen'!A:J,VLOOKUP(K534,'3-Productie normen'!$B$37:$C$43,2,FALSE),FALSE)))</f>
        <v>0</v>
      </c>
      <c r="N534" s="441"/>
      <c r="O534" s="442"/>
      <c r="P534" s="299"/>
    </row>
    <row r="535" spans="1:16" ht="14.1" customHeight="1">
      <c r="A535" s="434">
        <v>535</v>
      </c>
      <c r="B535" s="435" t="s">
        <v>211</v>
      </c>
      <c r="C535" s="435" t="s">
        <v>229</v>
      </c>
      <c r="D535" s="436" t="s">
        <v>3708</v>
      </c>
      <c r="E535" s="219" t="s">
        <v>1290</v>
      </c>
      <c r="F535" s="75" t="s">
        <v>1291</v>
      </c>
      <c r="G535" s="75" t="s">
        <v>50</v>
      </c>
      <c r="H535" s="75" t="s">
        <v>70</v>
      </c>
      <c r="I535" s="437">
        <v>10.3</v>
      </c>
      <c r="J535" s="438" t="s">
        <v>50</v>
      </c>
      <c r="K535" s="439" t="s">
        <v>50</v>
      </c>
      <c r="L535" s="221">
        <f>IF(J535="nio",0,IF(K535&gt;0,K535*I535/M535,0))*VLOOKUP(B535,'2-Kosten per locatie'!$A$11:$C$15,3,FALSE)</f>
        <v>0</v>
      </c>
      <c r="M535" s="440">
        <f>IF(K535="nio",0,IF(K535&gt;0,VLOOKUP(G535,'3-Productie normen'!A:J,VLOOKUP(K535,'3-Productie normen'!$B$37:$C$43,2,FALSE),FALSE)))</f>
        <v>0</v>
      </c>
      <c r="N535" s="441"/>
      <c r="O535" s="442"/>
      <c r="P535" s="299"/>
    </row>
    <row r="536" spans="1:16" ht="14.1" customHeight="1">
      <c r="A536" s="434">
        <v>536</v>
      </c>
      <c r="B536" s="435" t="s">
        <v>211</v>
      </c>
      <c r="C536" s="435" t="s">
        <v>229</v>
      </c>
      <c r="D536" s="436" t="s">
        <v>3708</v>
      </c>
      <c r="E536" s="219" t="s">
        <v>1292</v>
      </c>
      <c r="F536" s="75" t="s">
        <v>1293</v>
      </c>
      <c r="G536" s="75" t="s">
        <v>50</v>
      </c>
      <c r="H536" s="413" t="s">
        <v>919</v>
      </c>
      <c r="I536" s="437">
        <v>32</v>
      </c>
      <c r="J536" s="438" t="s">
        <v>50</v>
      </c>
      <c r="K536" s="439" t="s">
        <v>50</v>
      </c>
      <c r="L536" s="221">
        <f>IF(J536="nio",0,IF(K536&gt;0,K536*I536/M536,0))*VLOOKUP(B536,'2-Kosten per locatie'!$A$11:$C$15,3,FALSE)</f>
        <v>0</v>
      </c>
      <c r="M536" s="440">
        <f>IF(K536="nio",0,IF(K536&gt;0,VLOOKUP(G536,'3-Productie normen'!A:J,VLOOKUP(K536,'3-Productie normen'!$B$37:$C$43,2,FALSE),FALSE)))</f>
        <v>0</v>
      </c>
      <c r="N536" s="441"/>
      <c r="O536" s="442"/>
      <c r="P536" s="299"/>
    </row>
    <row r="537" spans="1:16" ht="14.1" customHeight="1">
      <c r="A537" s="434">
        <v>537</v>
      </c>
      <c r="B537" s="435" t="s">
        <v>211</v>
      </c>
      <c r="C537" s="435" t="s">
        <v>229</v>
      </c>
      <c r="D537" s="436" t="s">
        <v>3708</v>
      </c>
      <c r="E537" s="219" t="s">
        <v>1294</v>
      </c>
      <c r="F537" s="75" t="s">
        <v>1295</v>
      </c>
      <c r="G537" s="75" t="s">
        <v>50</v>
      </c>
      <c r="H537" s="413" t="s">
        <v>919</v>
      </c>
      <c r="I537" s="437">
        <v>10</v>
      </c>
      <c r="J537" s="438" t="s">
        <v>50</v>
      </c>
      <c r="K537" s="439" t="s">
        <v>50</v>
      </c>
      <c r="L537" s="221">
        <f>IF(J537="nio",0,IF(K537&gt;0,K537*I537/M537,0))*VLOOKUP(B537,'2-Kosten per locatie'!$A$11:$C$15,3,FALSE)</f>
        <v>0</v>
      </c>
      <c r="M537" s="440">
        <f>IF(K537="nio",0,IF(K537&gt;0,VLOOKUP(G537,'3-Productie normen'!A:J,VLOOKUP(K537,'3-Productie normen'!$B$37:$C$43,2,FALSE),FALSE)))</f>
        <v>0</v>
      </c>
      <c r="N537" s="441"/>
      <c r="O537" s="442"/>
      <c r="P537" s="299"/>
    </row>
    <row r="538" spans="1:16" ht="14.1" customHeight="1">
      <c r="A538" s="434">
        <v>538</v>
      </c>
      <c r="B538" s="435" t="s">
        <v>211</v>
      </c>
      <c r="C538" s="435" t="s">
        <v>229</v>
      </c>
      <c r="D538" s="436" t="s">
        <v>3708</v>
      </c>
      <c r="E538" s="219" t="s">
        <v>1296</v>
      </c>
      <c r="F538" s="75" t="s">
        <v>1297</v>
      </c>
      <c r="G538" s="75" t="s">
        <v>50</v>
      </c>
      <c r="H538" s="75" t="s">
        <v>71</v>
      </c>
      <c r="I538" s="437">
        <v>11.8</v>
      </c>
      <c r="J538" s="438" t="s">
        <v>50</v>
      </c>
      <c r="K538" s="439" t="s">
        <v>50</v>
      </c>
      <c r="L538" s="221">
        <f>IF(J538="nio",0,IF(K538&gt;0,K538*I538/M538,0))*VLOOKUP(B538,'2-Kosten per locatie'!$A$11:$C$15,3,FALSE)</f>
        <v>0</v>
      </c>
      <c r="M538" s="440">
        <f>IF(K538="nio",0,IF(K538&gt;0,VLOOKUP(G538,'3-Productie normen'!A:J,VLOOKUP(K538,'3-Productie normen'!$B$37:$C$43,2,FALSE),FALSE)))</f>
        <v>0</v>
      </c>
      <c r="N538" s="441"/>
      <c r="O538" s="442"/>
      <c r="P538" s="299"/>
    </row>
    <row r="539" spans="1:16" ht="14.1" customHeight="1">
      <c r="A539" s="434">
        <v>539</v>
      </c>
      <c r="B539" s="435" t="s">
        <v>211</v>
      </c>
      <c r="C539" s="435" t="s">
        <v>229</v>
      </c>
      <c r="D539" s="436" t="s">
        <v>3708</v>
      </c>
      <c r="E539" s="219" t="s">
        <v>1298</v>
      </c>
      <c r="F539" s="75" t="s">
        <v>1299</v>
      </c>
      <c r="G539" s="75" t="s">
        <v>50</v>
      </c>
      <c r="H539" s="413" t="s">
        <v>919</v>
      </c>
      <c r="I539" s="437">
        <v>123.5</v>
      </c>
      <c r="J539" s="438" t="s">
        <v>50</v>
      </c>
      <c r="K539" s="439" t="s">
        <v>50</v>
      </c>
      <c r="L539" s="221">
        <f>IF(J539="nio",0,IF(K539&gt;0,K539*I539/M539,0))*VLOOKUP(B539,'2-Kosten per locatie'!$A$11:$C$15,3,FALSE)</f>
        <v>0</v>
      </c>
      <c r="M539" s="440">
        <f>IF(K539="nio",0,IF(K539&gt;0,VLOOKUP(G539,'3-Productie normen'!A:J,VLOOKUP(K539,'3-Productie normen'!$B$37:$C$43,2,FALSE),FALSE)))</f>
        <v>0</v>
      </c>
      <c r="N539" s="441"/>
      <c r="O539" s="442"/>
      <c r="P539" s="299"/>
    </row>
    <row r="540" spans="1:16" ht="14.1" customHeight="1">
      <c r="A540" s="434">
        <v>540</v>
      </c>
      <c r="B540" s="435" t="s">
        <v>211</v>
      </c>
      <c r="C540" s="435" t="s">
        <v>229</v>
      </c>
      <c r="D540" s="436" t="s">
        <v>3708</v>
      </c>
      <c r="E540" s="219" t="s">
        <v>1300</v>
      </c>
      <c r="F540" s="75" t="s">
        <v>1301</v>
      </c>
      <c r="G540" s="75" t="s">
        <v>50</v>
      </c>
      <c r="H540" s="75" t="s">
        <v>71</v>
      </c>
      <c r="I540" s="437">
        <v>5.7</v>
      </c>
      <c r="J540" s="438" t="s">
        <v>50</v>
      </c>
      <c r="K540" s="439" t="s">
        <v>50</v>
      </c>
      <c r="L540" s="221">
        <f>IF(J540="nio",0,IF(K540&gt;0,K540*I540/M540,0))*VLOOKUP(B540,'2-Kosten per locatie'!$A$11:$C$15,3,FALSE)</f>
        <v>0</v>
      </c>
      <c r="M540" s="440">
        <f>IF(K540="nio",0,IF(K540&gt;0,VLOOKUP(G540,'3-Productie normen'!A:J,VLOOKUP(K540,'3-Productie normen'!$B$37:$C$43,2,FALSE),FALSE)))</f>
        <v>0</v>
      </c>
      <c r="N540" s="441"/>
      <c r="O540" s="442"/>
      <c r="P540" s="299"/>
    </row>
    <row r="541" spans="1:16" ht="14.1" customHeight="1">
      <c r="A541" s="434">
        <v>541</v>
      </c>
      <c r="B541" s="435" t="s">
        <v>211</v>
      </c>
      <c r="C541" s="435" t="s">
        <v>229</v>
      </c>
      <c r="D541" s="436" t="s">
        <v>3708</v>
      </c>
      <c r="E541" s="219" t="s">
        <v>1302</v>
      </c>
      <c r="F541" s="75" t="s">
        <v>1303</v>
      </c>
      <c r="G541" s="75" t="s">
        <v>50</v>
      </c>
      <c r="H541" s="413" t="s">
        <v>919</v>
      </c>
      <c r="I541" s="437">
        <v>4.2</v>
      </c>
      <c r="J541" s="438" t="s">
        <v>50</v>
      </c>
      <c r="K541" s="439" t="s">
        <v>50</v>
      </c>
      <c r="L541" s="221">
        <f>IF(J541="nio",0,IF(K541&gt;0,K541*I541/M541,0))*VLOOKUP(B541,'2-Kosten per locatie'!$A$11:$C$15,3,FALSE)</f>
        <v>0</v>
      </c>
      <c r="M541" s="440">
        <f>IF(K541="nio",0,IF(K541&gt;0,VLOOKUP(G541,'3-Productie normen'!A:J,VLOOKUP(K541,'3-Productie normen'!$B$37:$C$43,2,FALSE),FALSE)))</f>
        <v>0</v>
      </c>
      <c r="N541" s="441"/>
      <c r="O541" s="442"/>
      <c r="P541" s="299"/>
    </row>
    <row r="542" spans="1:16" ht="14.1" customHeight="1">
      <c r="A542" s="434">
        <v>542</v>
      </c>
      <c r="B542" s="435" t="s">
        <v>211</v>
      </c>
      <c r="C542" s="435" t="s">
        <v>229</v>
      </c>
      <c r="D542" s="436" t="s">
        <v>3708</v>
      </c>
      <c r="E542" s="219" t="s">
        <v>1304</v>
      </c>
      <c r="F542" s="75" t="s">
        <v>1305</v>
      </c>
      <c r="G542" s="75" t="s">
        <v>50</v>
      </c>
      <c r="H542" s="75" t="s">
        <v>71</v>
      </c>
      <c r="I542" s="437">
        <v>1</v>
      </c>
      <c r="J542" s="438" t="s">
        <v>50</v>
      </c>
      <c r="K542" s="439" t="s">
        <v>50</v>
      </c>
      <c r="L542" s="221">
        <f>IF(J542="nio",0,IF(K542&gt;0,K542*I542/M542,0))*VLOOKUP(B542,'2-Kosten per locatie'!$A$11:$C$15,3,FALSE)</f>
        <v>0</v>
      </c>
      <c r="M542" s="440">
        <f>IF(K542="nio",0,IF(K542&gt;0,VLOOKUP(G542,'3-Productie normen'!A:J,VLOOKUP(K542,'3-Productie normen'!$B$37:$C$43,2,FALSE),FALSE)))</f>
        <v>0</v>
      </c>
      <c r="N542" s="441"/>
      <c r="O542" s="442"/>
      <c r="P542" s="299"/>
    </row>
    <row r="543" spans="1:16" ht="14.1" customHeight="1">
      <c r="A543" s="434">
        <v>543</v>
      </c>
      <c r="B543" s="435" t="s">
        <v>211</v>
      </c>
      <c r="C543" s="435" t="s">
        <v>229</v>
      </c>
      <c r="D543" s="436" t="s">
        <v>3708</v>
      </c>
      <c r="E543" s="219" t="s">
        <v>1306</v>
      </c>
      <c r="F543" s="75" t="s">
        <v>1307</v>
      </c>
      <c r="G543" s="75" t="s">
        <v>50</v>
      </c>
      <c r="H543" s="413" t="s">
        <v>919</v>
      </c>
      <c r="I543" s="437">
        <v>13.2</v>
      </c>
      <c r="J543" s="438" t="s">
        <v>50</v>
      </c>
      <c r="K543" s="439" t="s">
        <v>50</v>
      </c>
      <c r="L543" s="221">
        <f>IF(J543="nio",0,IF(K543&gt;0,K543*I543/M543,0))*VLOOKUP(B543,'2-Kosten per locatie'!$A$11:$C$15,3,FALSE)</f>
        <v>0</v>
      </c>
      <c r="M543" s="440">
        <f>IF(K543="nio",0,IF(K543&gt;0,VLOOKUP(G543,'3-Productie normen'!A:J,VLOOKUP(K543,'3-Productie normen'!$B$37:$C$43,2,FALSE),FALSE)))</f>
        <v>0</v>
      </c>
      <c r="N543" s="441"/>
      <c r="O543" s="442"/>
      <c r="P543" s="299"/>
    </row>
    <row r="544" spans="1:16" ht="14.1" customHeight="1">
      <c r="A544" s="434">
        <v>544</v>
      </c>
      <c r="B544" s="435" t="s">
        <v>211</v>
      </c>
      <c r="C544" s="435" t="s">
        <v>229</v>
      </c>
      <c r="D544" s="436" t="s">
        <v>3708</v>
      </c>
      <c r="E544" s="219" t="s">
        <v>1308</v>
      </c>
      <c r="F544" s="75" t="s">
        <v>1309</v>
      </c>
      <c r="G544" s="75" t="s">
        <v>50</v>
      </c>
      <c r="H544" s="413" t="s">
        <v>919</v>
      </c>
      <c r="I544" s="437">
        <v>10</v>
      </c>
      <c r="J544" s="438" t="s">
        <v>50</v>
      </c>
      <c r="K544" s="439" t="s">
        <v>50</v>
      </c>
      <c r="L544" s="221">
        <f>IF(J544="nio",0,IF(K544&gt;0,K544*I544/M544,0))*VLOOKUP(B544,'2-Kosten per locatie'!$A$11:$C$15,3,FALSE)</f>
        <v>0</v>
      </c>
      <c r="M544" s="440">
        <f>IF(K544="nio",0,IF(K544&gt;0,VLOOKUP(G544,'3-Productie normen'!A:J,VLOOKUP(K544,'3-Productie normen'!$B$37:$C$43,2,FALSE),FALSE)))</f>
        <v>0</v>
      </c>
      <c r="N544" s="441"/>
      <c r="O544" s="442"/>
      <c r="P544" s="299"/>
    </row>
    <row r="545" spans="1:16" ht="14.1" customHeight="1">
      <c r="A545" s="434">
        <v>545</v>
      </c>
      <c r="B545" s="435" t="s">
        <v>211</v>
      </c>
      <c r="C545" s="435" t="s">
        <v>230</v>
      </c>
      <c r="D545" s="436" t="s">
        <v>3708</v>
      </c>
      <c r="E545" s="219" t="s">
        <v>1310</v>
      </c>
      <c r="F545" s="75" t="s">
        <v>1311</v>
      </c>
      <c r="G545" s="75" t="s">
        <v>50</v>
      </c>
      <c r="H545" s="75" t="s">
        <v>72</v>
      </c>
      <c r="I545" s="437">
        <v>3.4</v>
      </c>
      <c r="J545" s="438" t="s">
        <v>50</v>
      </c>
      <c r="K545" s="439" t="s">
        <v>50</v>
      </c>
      <c r="L545" s="221">
        <f>IF(J545="nio",0,IF(K545&gt;0,K545*I545/M545,0))*VLOOKUP(B545,'2-Kosten per locatie'!$A$11:$C$15,3,FALSE)</f>
        <v>0</v>
      </c>
      <c r="M545" s="440">
        <f>IF(K545="nio",0,IF(K545&gt;0,VLOOKUP(G545,'3-Productie normen'!A:J,VLOOKUP(K545,'3-Productie normen'!$B$37:$C$43,2,FALSE),FALSE)))</f>
        <v>0</v>
      </c>
      <c r="N545" s="441"/>
      <c r="O545" s="442"/>
      <c r="P545" s="299"/>
    </row>
    <row r="546" spans="1:16" ht="14.1" customHeight="1">
      <c r="A546" s="434">
        <v>546</v>
      </c>
      <c r="B546" s="435" t="s">
        <v>211</v>
      </c>
      <c r="C546" s="435" t="s">
        <v>230</v>
      </c>
      <c r="D546" s="436" t="s">
        <v>3708</v>
      </c>
      <c r="E546" s="219" t="s">
        <v>1312</v>
      </c>
      <c r="F546" s="75" t="s">
        <v>1313</v>
      </c>
      <c r="G546" s="75" t="s">
        <v>50</v>
      </c>
      <c r="H546" s="75" t="s">
        <v>209</v>
      </c>
      <c r="I546" s="437">
        <v>17.899999999999999</v>
      </c>
      <c r="J546" s="438" t="s">
        <v>50</v>
      </c>
      <c r="K546" s="439" t="s">
        <v>50</v>
      </c>
      <c r="L546" s="221">
        <f>IF(J546="nio",0,IF(K546&gt;0,K546*I546/M546,0))*VLOOKUP(B546,'2-Kosten per locatie'!$A$11:$C$15,3,FALSE)</f>
        <v>0</v>
      </c>
      <c r="M546" s="440">
        <f>IF(K546="nio",0,IF(K546&gt;0,VLOOKUP(G546,'3-Productie normen'!A:J,VLOOKUP(K546,'3-Productie normen'!$B$37:$C$43,2,FALSE),FALSE)))</f>
        <v>0</v>
      </c>
      <c r="N546" s="441"/>
      <c r="O546" s="442"/>
      <c r="P546" s="299"/>
    </row>
    <row r="547" spans="1:16" ht="14.1" customHeight="1">
      <c r="A547" s="434">
        <v>547</v>
      </c>
      <c r="B547" s="435" t="s">
        <v>211</v>
      </c>
      <c r="C547" s="435" t="s">
        <v>229</v>
      </c>
      <c r="D547" s="436" t="s">
        <v>3708</v>
      </c>
      <c r="E547" s="219" t="s">
        <v>1314</v>
      </c>
      <c r="F547" s="75" t="s">
        <v>1315</v>
      </c>
      <c r="G547" s="75" t="s">
        <v>50</v>
      </c>
      <c r="H547" s="413" t="s">
        <v>919</v>
      </c>
      <c r="I547" s="437">
        <v>10</v>
      </c>
      <c r="J547" s="438" t="s">
        <v>50</v>
      </c>
      <c r="K547" s="439" t="s">
        <v>50</v>
      </c>
      <c r="L547" s="221">
        <f>IF(J547="nio",0,IF(K547&gt;0,K547*I547/M547,0))*VLOOKUP(B547,'2-Kosten per locatie'!$A$11:$C$15,3,FALSE)</f>
        <v>0</v>
      </c>
      <c r="M547" s="440">
        <f>IF(K547="nio",0,IF(K547&gt;0,VLOOKUP(G547,'3-Productie normen'!A:J,VLOOKUP(K547,'3-Productie normen'!$B$37:$C$43,2,FALSE),FALSE)))</f>
        <v>0</v>
      </c>
      <c r="N547" s="441"/>
      <c r="O547" s="442"/>
      <c r="P547" s="299"/>
    </row>
    <row r="548" spans="1:16" ht="14.1" customHeight="1">
      <c r="A548" s="434">
        <v>548</v>
      </c>
      <c r="B548" s="435" t="s">
        <v>211</v>
      </c>
      <c r="C548" s="435" t="s">
        <v>229</v>
      </c>
      <c r="D548" s="436" t="s">
        <v>3708</v>
      </c>
      <c r="E548" s="219" t="s">
        <v>1316</v>
      </c>
      <c r="F548" s="75" t="s">
        <v>1317</v>
      </c>
      <c r="G548" s="75" t="s">
        <v>50</v>
      </c>
      <c r="H548" s="413" t="s">
        <v>919</v>
      </c>
      <c r="I548" s="437">
        <v>10</v>
      </c>
      <c r="J548" s="438" t="s">
        <v>50</v>
      </c>
      <c r="K548" s="439" t="s">
        <v>50</v>
      </c>
      <c r="L548" s="221">
        <f>IF(J548="nio",0,IF(K548&gt;0,K548*I548/M548,0))*VLOOKUP(B548,'2-Kosten per locatie'!$A$11:$C$15,3,FALSE)</f>
        <v>0</v>
      </c>
      <c r="M548" s="440">
        <f>IF(K548="nio",0,IF(K548&gt;0,VLOOKUP(G548,'3-Productie normen'!A:J,VLOOKUP(K548,'3-Productie normen'!$B$37:$C$43,2,FALSE),FALSE)))</f>
        <v>0</v>
      </c>
      <c r="N548" s="441"/>
      <c r="O548" s="442"/>
      <c r="P548" s="299"/>
    </row>
    <row r="549" spans="1:16" ht="14.1" customHeight="1">
      <c r="A549" s="434">
        <v>549</v>
      </c>
      <c r="B549" s="435" t="s">
        <v>211</v>
      </c>
      <c r="C549" s="435" t="s">
        <v>229</v>
      </c>
      <c r="D549" s="436" t="s">
        <v>3708</v>
      </c>
      <c r="E549" s="219" t="s">
        <v>1318</v>
      </c>
      <c r="F549" s="75" t="s">
        <v>1319</v>
      </c>
      <c r="G549" s="75" t="s">
        <v>50</v>
      </c>
      <c r="H549" s="413" t="s">
        <v>919</v>
      </c>
      <c r="I549" s="437">
        <v>10</v>
      </c>
      <c r="J549" s="438" t="s">
        <v>50</v>
      </c>
      <c r="K549" s="439" t="s">
        <v>50</v>
      </c>
      <c r="L549" s="221">
        <f>IF(J549="nio",0,IF(K549&gt;0,K549*I549/M549,0))*VLOOKUP(B549,'2-Kosten per locatie'!$A$11:$C$15,3,FALSE)</f>
        <v>0</v>
      </c>
      <c r="M549" s="440">
        <f>IF(K549="nio",0,IF(K549&gt;0,VLOOKUP(G549,'3-Productie normen'!A:J,VLOOKUP(K549,'3-Productie normen'!$B$37:$C$43,2,FALSE),FALSE)))</f>
        <v>0</v>
      </c>
      <c r="N549" s="441"/>
      <c r="O549" s="442"/>
      <c r="P549" s="299"/>
    </row>
    <row r="550" spans="1:16" ht="14.1" customHeight="1">
      <c r="A550" s="434">
        <v>550</v>
      </c>
      <c r="B550" s="435" t="s">
        <v>211</v>
      </c>
      <c r="C550" s="435" t="s">
        <v>229</v>
      </c>
      <c r="D550" s="436" t="s">
        <v>3708</v>
      </c>
      <c r="E550" s="219" t="s">
        <v>1320</v>
      </c>
      <c r="F550" s="75" t="s">
        <v>1321</v>
      </c>
      <c r="G550" s="75" t="s">
        <v>50</v>
      </c>
      <c r="H550" s="413" t="s">
        <v>919</v>
      </c>
      <c r="I550" s="437">
        <v>10</v>
      </c>
      <c r="J550" s="438" t="s">
        <v>50</v>
      </c>
      <c r="K550" s="439" t="s">
        <v>50</v>
      </c>
      <c r="L550" s="221">
        <f>IF(J550="nio",0,IF(K550&gt;0,K550*I550/M550,0))*VLOOKUP(B550,'2-Kosten per locatie'!$A$11:$C$15,3,FALSE)</f>
        <v>0</v>
      </c>
      <c r="M550" s="440">
        <f>IF(K550="nio",0,IF(K550&gt;0,VLOOKUP(G550,'3-Productie normen'!A:J,VLOOKUP(K550,'3-Productie normen'!$B$37:$C$43,2,FALSE),FALSE)))</f>
        <v>0</v>
      </c>
      <c r="N550" s="441"/>
      <c r="O550" s="442"/>
      <c r="P550" s="299"/>
    </row>
    <row r="551" spans="1:16" ht="14.1" customHeight="1">
      <c r="A551" s="434">
        <v>551</v>
      </c>
      <c r="B551" s="435" t="s">
        <v>211</v>
      </c>
      <c r="C551" s="435" t="s">
        <v>229</v>
      </c>
      <c r="D551" s="436" t="s">
        <v>3708</v>
      </c>
      <c r="E551" s="219" t="s">
        <v>1322</v>
      </c>
      <c r="F551" s="75" t="s">
        <v>1323</v>
      </c>
      <c r="G551" s="75" t="s">
        <v>50</v>
      </c>
      <c r="H551" s="75" t="s">
        <v>71</v>
      </c>
      <c r="I551" s="437">
        <v>10</v>
      </c>
      <c r="J551" s="438" t="s">
        <v>50</v>
      </c>
      <c r="K551" s="439" t="s">
        <v>50</v>
      </c>
      <c r="L551" s="221">
        <f>IF(J551="nio",0,IF(K551&gt;0,K551*I551/M551,0))*VLOOKUP(B551,'2-Kosten per locatie'!$A$11:$C$15,3,FALSE)</f>
        <v>0</v>
      </c>
      <c r="M551" s="440">
        <f>IF(K551="nio",0,IF(K551&gt;0,VLOOKUP(G551,'3-Productie normen'!A:J,VLOOKUP(K551,'3-Productie normen'!$B$37:$C$43,2,FALSE),FALSE)))</f>
        <v>0</v>
      </c>
      <c r="N551" s="441"/>
      <c r="O551" s="442"/>
      <c r="P551" s="299"/>
    </row>
    <row r="552" spans="1:16" ht="14.1" customHeight="1">
      <c r="A552" s="434">
        <v>552</v>
      </c>
      <c r="B552" s="435" t="s">
        <v>211</v>
      </c>
      <c r="C552" s="435" t="s">
        <v>229</v>
      </c>
      <c r="D552" s="436" t="s">
        <v>3708</v>
      </c>
      <c r="E552" s="219" t="s">
        <v>1324</v>
      </c>
      <c r="F552" s="75" t="s">
        <v>1325</v>
      </c>
      <c r="G552" s="75" t="s">
        <v>50</v>
      </c>
      <c r="H552" s="413" t="s">
        <v>919</v>
      </c>
      <c r="I552" s="437">
        <v>10</v>
      </c>
      <c r="J552" s="438" t="s">
        <v>50</v>
      </c>
      <c r="K552" s="439" t="s">
        <v>50</v>
      </c>
      <c r="L552" s="221">
        <f>IF(J552="nio",0,IF(K552&gt;0,K552*I552/M552,0))*VLOOKUP(B552,'2-Kosten per locatie'!$A$11:$C$15,3,FALSE)</f>
        <v>0</v>
      </c>
      <c r="M552" s="440">
        <f>IF(K552="nio",0,IF(K552&gt;0,VLOOKUP(G552,'3-Productie normen'!A:J,VLOOKUP(K552,'3-Productie normen'!$B$37:$C$43,2,FALSE),FALSE)))</f>
        <v>0</v>
      </c>
      <c r="N552" s="441"/>
      <c r="O552" s="442"/>
      <c r="P552" s="299"/>
    </row>
    <row r="553" spans="1:16" ht="14.1" customHeight="1">
      <c r="A553" s="434">
        <v>553</v>
      </c>
      <c r="B553" s="435" t="s">
        <v>211</v>
      </c>
      <c r="C553" s="435" t="s">
        <v>229</v>
      </c>
      <c r="D553" s="436" t="s">
        <v>3709</v>
      </c>
      <c r="E553" s="219" t="s">
        <v>1326</v>
      </c>
      <c r="F553" s="75" t="s">
        <v>1327</v>
      </c>
      <c r="G553" s="75" t="s">
        <v>50</v>
      </c>
      <c r="H553" s="413" t="s">
        <v>919</v>
      </c>
      <c r="I553" s="437">
        <v>10</v>
      </c>
      <c r="J553" s="438" t="s">
        <v>50</v>
      </c>
      <c r="K553" s="439" t="s">
        <v>50</v>
      </c>
      <c r="L553" s="221">
        <f>IF(J553="nio",0,IF(K553&gt;0,K553*I553/M553,0))*VLOOKUP(B553,'2-Kosten per locatie'!$A$11:$C$15,3,FALSE)</f>
        <v>0</v>
      </c>
      <c r="M553" s="440">
        <f>IF(K553="nio",0,IF(K553&gt;0,VLOOKUP(G553,'3-Productie normen'!A:J,VLOOKUP(K553,'3-Productie normen'!$B$37:$C$43,2,FALSE),FALSE)))</f>
        <v>0</v>
      </c>
      <c r="N553" s="441"/>
      <c r="O553" s="442"/>
      <c r="P553" s="299"/>
    </row>
    <row r="554" spans="1:16" ht="14.1" customHeight="1">
      <c r="A554" s="434">
        <v>554</v>
      </c>
      <c r="B554" s="435" t="s">
        <v>211</v>
      </c>
      <c r="C554" s="435" t="s">
        <v>229</v>
      </c>
      <c r="D554" s="436" t="s">
        <v>3709</v>
      </c>
      <c r="E554" s="219" t="s">
        <v>1328</v>
      </c>
      <c r="F554" s="75" t="s">
        <v>1329</v>
      </c>
      <c r="G554" s="75" t="s">
        <v>50</v>
      </c>
      <c r="H554" s="413" t="s">
        <v>919</v>
      </c>
      <c r="I554" s="437">
        <v>10</v>
      </c>
      <c r="J554" s="438" t="s">
        <v>50</v>
      </c>
      <c r="K554" s="439" t="s">
        <v>50</v>
      </c>
      <c r="L554" s="221">
        <f>IF(J554="nio",0,IF(K554&gt;0,K554*I554/M554,0))*VLOOKUP(B554,'2-Kosten per locatie'!$A$11:$C$15,3,FALSE)</f>
        <v>0</v>
      </c>
      <c r="M554" s="440">
        <f>IF(K554="nio",0,IF(K554&gt;0,VLOOKUP(G554,'3-Productie normen'!A:J,VLOOKUP(K554,'3-Productie normen'!$B$37:$C$43,2,FALSE),FALSE)))</f>
        <v>0</v>
      </c>
      <c r="N554" s="441"/>
      <c r="O554" s="442"/>
      <c r="P554" s="299"/>
    </row>
    <row r="555" spans="1:16" ht="14.1" customHeight="1">
      <c r="A555" s="434">
        <v>555</v>
      </c>
      <c r="B555" s="435" t="s">
        <v>211</v>
      </c>
      <c r="C555" s="435" t="s">
        <v>229</v>
      </c>
      <c r="D555" s="436" t="s">
        <v>3709</v>
      </c>
      <c r="E555" s="219" t="s">
        <v>1330</v>
      </c>
      <c r="F555" s="75" t="s">
        <v>1331</v>
      </c>
      <c r="G555" s="75" t="s">
        <v>50</v>
      </c>
      <c r="H555" s="413" t="s">
        <v>919</v>
      </c>
      <c r="I555" s="437">
        <v>10</v>
      </c>
      <c r="J555" s="438" t="s">
        <v>50</v>
      </c>
      <c r="K555" s="439" t="s">
        <v>50</v>
      </c>
      <c r="L555" s="221">
        <f>IF(J555="nio",0,IF(K555&gt;0,K555*I555/M555,0))*VLOOKUP(B555,'2-Kosten per locatie'!$A$11:$C$15,3,FALSE)</f>
        <v>0</v>
      </c>
      <c r="M555" s="440">
        <f>IF(K555="nio",0,IF(K555&gt;0,VLOOKUP(G555,'3-Productie normen'!A:J,VLOOKUP(K555,'3-Productie normen'!$B$37:$C$43,2,FALSE),FALSE)))</f>
        <v>0</v>
      </c>
      <c r="N555" s="441"/>
      <c r="O555" s="442"/>
      <c r="P555" s="299"/>
    </row>
    <row r="556" spans="1:16" ht="14.1" customHeight="1">
      <c r="A556" s="434">
        <v>556</v>
      </c>
      <c r="B556" s="435" t="s">
        <v>211</v>
      </c>
      <c r="C556" s="435" t="s">
        <v>229</v>
      </c>
      <c r="D556" s="436" t="s">
        <v>3709</v>
      </c>
      <c r="E556" s="219" t="s">
        <v>1332</v>
      </c>
      <c r="F556" s="75" t="s">
        <v>1333</v>
      </c>
      <c r="G556" s="75" t="s">
        <v>50</v>
      </c>
      <c r="H556" s="413" t="s">
        <v>919</v>
      </c>
      <c r="I556" s="437">
        <v>10</v>
      </c>
      <c r="J556" s="438" t="s">
        <v>50</v>
      </c>
      <c r="K556" s="439" t="s">
        <v>50</v>
      </c>
      <c r="L556" s="221">
        <f>IF(J556="nio",0,IF(K556&gt;0,K556*I556/M556,0))*VLOOKUP(B556,'2-Kosten per locatie'!$A$11:$C$15,3,FALSE)</f>
        <v>0</v>
      </c>
      <c r="M556" s="440">
        <f>IF(K556="nio",0,IF(K556&gt;0,VLOOKUP(G556,'3-Productie normen'!A:J,VLOOKUP(K556,'3-Productie normen'!$B$37:$C$43,2,FALSE),FALSE)))</f>
        <v>0</v>
      </c>
      <c r="N556" s="441"/>
      <c r="O556" s="442"/>
      <c r="P556" s="299"/>
    </row>
    <row r="557" spans="1:16" ht="14.1" customHeight="1">
      <c r="A557" s="434">
        <v>557</v>
      </c>
      <c r="B557" s="435" t="s">
        <v>211</v>
      </c>
      <c r="C557" s="435" t="s">
        <v>229</v>
      </c>
      <c r="D557" s="436" t="s">
        <v>3709</v>
      </c>
      <c r="E557" s="219" t="s">
        <v>1334</v>
      </c>
      <c r="F557" s="75" t="s">
        <v>1335</v>
      </c>
      <c r="G557" s="75" t="s">
        <v>50</v>
      </c>
      <c r="H557" s="413" t="s">
        <v>919</v>
      </c>
      <c r="I557" s="437">
        <v>10</v>
      </c>
      <c r="J557" s="438" t="s">
        <v>50</v>
      </c>
      <c r="K557" s="439" t="s">
        <v>50</v>
      </c>
      <c r="L557" s="221">
        <f>IF(J557="nio",0,IF(K557&gt;0,K557*I557/M557,0))*VLOOKUP(B557,'2-Kosten per locatie'!$A$11:$C$15,3,FALSE)</f>
        <v>0</v>
      </c>
      <c r="M557" s="440">
        <f>IF(K557="nio",0,IF(K557&gt;0,VLOOKUP(G557,'3-Productie normen'!A:J,VLOOKUP(K557,'3-Productie normen'!$B$37:$C$43,2,FALSE),FALSE)))</f>
        <v>0</v>
      </c>
      <c r="N557" s="441"/>
      <c r="O557" s="442"/>
      <c r="P557" s="299"/>
    </row>
    <row r="558" spans="1:16" ht="14.1" customHeight="1">
      <c r="A558" s="434">
        <v>558</v>
      </c>
      <c r="B558" s="435" t="s">
        <v>211</v>
      </c>
      <c r="C558" s="435" t="s">
        <v>229</v>
      </c>
      <c r="D558" s="436" t="s">
        <v>3709</v>
      </c>
      <c r="E558" s="219" t="s">
        <v>1336</v>
      </c>
      <c r="F558" s="75" t="s">
        <v>1337</v>
      </c>
      <c r="G558" s="75" t="s">
        <v>50</v>
      </c>
      <c r="H558" s="413" t="s">
        <v>919</v>
      </c>
      <c r="I558" s="437">
        <v>10</v>
      </c>
      <c r="J558" s="438" t="s">
        <v>50</v>
      </c>
      <c r="K558" s="439" t="s">
        <v>50</v>
      </c>
      <c r="L558" s="221">
        <f>IF(J558="nio",0,IF(K558&gt;0,K558*I558/M558,0))*VLOOKUP(B558,'2-Kosten per locatie'!$A$11:$C$15,3,FALSE)</f>
        <v>0</v>
      </c>
      <c r="M558" s="440">
        <f>IF(K558="nio",0,IF(K558&gt;0,VLOOKUP(G558,'3-Productie normen'!A:J,VLOOKUP(K558,'3-Productie normen'!$B$37:$C$43,2,FALSE),FALSE)))</f>
        <v>0</v>
      </c>
      <c r="N558" s="441"/>
      <c r="O558" s="442"/>
      <c r="P558" s="299"/>
    </row>
    <row r="559" spans="1:16" ht="14.1" customHeight="1">
      <c r="A559" s="434">
        <v>559</v>
      </c>
      <c r="B559" s="435" t="s">
        <v>211</v>
      </c>
      <c r="C559" s="435" t="s">
        <v>229</v>
      </c>
      <c r="D559" s="436" t="s">
        <v>3709</v>
      </c>
      <c r="E559" s="219" t="s">
        <v>1338</v>
      </c>
      <c r="F559" s="75" t="s">
        <v>1339</v>
      </c>
      <c r="G559" s="75" t="s">
        <v>50</v>
      </c>
      <c r="H559" s="413" t="s">
        <v>919</v>
      </c>
      <c r="I559" s="437">
        <v>32</v>
      </c>
      <c r="J559" s="438" t="s">
        <v>50</v>
      </c>
      <c r="K559" s="439" t="s">
        <v>50</v>
      </c>
      <c r="L559" s="221">
        <f>IF(J559="nio",0,IF(K559&gt;0,K559*I559/M559,0))*VLOOKUP(B559,'2-Kosten per locatie'!$A$11:$C$15,3,FALSE)</f>
        <v>0</v>
      </c>
      <c r="M559" s="440">
        <f>IF(K559="nio",0,IF(K559&gt;0,VLOOKUP(G559,'3-Productie normen'!A:J,VLOOKUP(K559,'3-Productie normen'!$B$37:$C$43,2,FALSE),FALSE)))</f>
        <v>0</v>
      </c>
      <c r="N559" s="441"/>
      <c r="O559" s="442"/>
      <c r="P559" s="299"/>
    </row>
    <row r="560" spans="1:16" ht="14.1" customHeight="1">
      <c r="A560" s="434">
        <v>560</v>
      </c>
      <c r="B560" s="435" t="s">
        <v>211</v>
      </c>
      <c r="C560" s="435" t="s">
        <v>230</v>
      </c>
      <c r="D560" s="436" t="s">
        <v>3709</v>
      </c>
      <c r="E560" s="219" t="s">
        <v>1340</v>
      </c>
      <c r="F560" s="75" t="s">
        <v>1341</v>
      </c>
      <c r="G560" s="75" t="s">
        <v>50</v>
      </c>
      <c r="H560" s="75" t="s">
        <v>72</v>
      </c>
      <c r="I560" s="437">
        <v>24.6</v>
      </c>
      <c r="J560" s="438" t="s">
        <v>50</v>
      </c>
      <c r="K560" s="439" t="s">
        <v>50</v>
      </c>
      <c r="L560" s="221">
        <f>IF(J560="nio",0,IF(K560&gt;0,K560*I560/M560,0))*VLOOKUP(B560,'2-Kosten per locatie'!$A$11:$C$15,3,FALSE)</f>
        <v>0</v>
      </c>
      <c r="M560" s="440">
        <f>IF(K560="nio",0,IF(K560&gt;0,VLOOKUP(G560,'3-Productie normen'!A:J,VLOOKUP(K560,'3-Productie normen'!$B$37:$C$43,2,FALSE),FALSE)))</f>
        <v>0</v>
      </c>
      <c r="N560" s="441"/>
      <c r="O560" s="442"/>
      <c r="P560" s="299"/>
    </row>
    <row r="561" spans="1:16" ht="14.1" customHeight="1">
      <c r="A561" s="434">
        <v>561</v>
      </c>
      <c r="B561" s="435" t="s">
        <v>211</v>
      </c>
      <c r="C561" s="435" t="s">
        <v>229</v>
      </c>
      <c r="D561" s="436" t="s">
        <v>3709</v>
      </c>
      <c r="E561" s="219" t="s">
        <v>1342</v>
      </c>
      <c r="F561" s="75" t="s">
        <v>1343</v>
      </c>
      <c r="G561" s="75" t="s">
        <v>50</v>
      </c>
      <c r="H561" s="413" t="s">
        <v>919</v>
      </c>
      <c r="I561" s="437">
        <v>10.3</v>
      </c>
      <c r="J561" s="438" t="s">
        <v>50</v>
      </c>
      <c r="K561" s="439" t="s">
        <v>50</v>
      </c>
      <c r="L561" s="221">
        <f>IF(J561="nio",0,IF(K561&gt;0,K561*I561/M561,0))*VLOOKUP(B561,'2-Kosten per locatie'!$A$11:$C$15,3,FALSE)</f>
        <v>0</v>
      </c>
      <c r="M561" s="440">
        <f>IF(K561="nio",0,IF(K561&gt;0,VLOOKUP(G561,'3-Productie normen'!A:J,VLOOKUP(K561,'3-Productie normen'!$B$37:$C$43,2,FALSE),FALSE)))</f>
        <v>0</v>
      </c>
      <c r="N561" s="441"/>
      <c r="O561" s="442"/>
      <c r="P561" s="299"/>
    </row>
    <row r="562" spans="1:16" ht="14.1" customHeight="1">
      <c r="A562" s="434">
        <v>562</v>
      </c>
      <c r="B562" s="435" t="s">
        <v>211</v>
      </c>
      <c r="C562" s="435" t="s">
        <v>229</v>
      </c>
      <c r="D562" s="436" t="s">
        <v>3709</v>
      </c>
      <c r="E562" s="219" t="s">
        <v>1344</v>
      </c>
      <c r="F562" s="75" t="s">
        <v>1345</v>
      </c>
      <c r="G562" s="75" t="s">
        <v>50</v>
      </c>
      <c r="H562" s="413" t="s">
        <v>919</v>
      </c>
      <c r="I562" s="437">
        <v>32</v>
      </c>
      <c r="J562" s="438" t="s">
        <v>50</v>
      </c>
      <c r="K562" s="439" t="s">
        <v>50</v>
      </c>
      <c r="L562" s="221">
        <f>IF(J562="nio",0,IF(K562&gt;0,K562*I562/M562,0))*VLOOKUP(B562,'2-Kosten per locatie'!$A$11:$C$15,3,FALSE)</f>
        <v>0</v>
      </c>
      <c r="M562" s="440">
        <f>IF(K562="nio",0,IF(K562&gt;0,VLOOKUP(G562,'3-Productie normen'!A:J,VLOOKUP(K562,'3-Productie normen'!$B$37:$C$43,2,FALSE),FALSE)))</f>
        <v>0</v>
      </c>
      <c r="N562" s="441"/>
      <c r="O562" s="442"/>
      <c r="P562" s="299"/>
    </row>
    <row r="563" spans="1:16" ht="14.1" customHeight="1">
      <c r="A563" s="434">
        <v>563</v>
      </c>
      <c r="B563" s="435" t="s">
        <v>211</v>
      </c>
      <c r="C563" s="435" t="s">
        <v>229</v>
      </c>
      <c r="D563" s="436" t="s">
        <v>3709</v>
      </c>
      <c r="E563" s="219" t="s">
        <v>1346</v>
      </c>
      <c r="F563" s="75" t="s">
        <v>1347</v>
      </c>
      <c r="G563" s="75" t="s">
        <v>50</v>
      </c>
      <c r="H563" s="413" t="s">
        <v>919</v>
      </c>
      <c r="I563" s="437">
        <v>10</v>
      </c>
      <c r="J563" s="438" t="s">
        <v>50</v>
      </c>
      <c r="K563" s="439" t="s">
        <v>50</v>
      </c>
      <c r="L563" s="221">
        <f>IF(J563="nio",0,IF(K563&gt;0,K563*I563/M563,0))*VLOOKUP(B563,'2-Kosten per locatie'!$A$11:$C$15,3,FALSE)</f>
        <v>0</v>
      </c>
      <c r="M563" s="440">
        <f>IF(K563="nio",0,IF(K563&gt;0,VLOOKUP(G563,'3-Productie normen'!A:J,VLOOKUP(K563,'3-Productie normen'!$B$37:$C$43,2,FALSE),FALSE)))</f>
        <v>0</v>
      </c>
      <c r="N563" s="441"/>
      <c r="O563" s="442"/>
      <c r="P563" s="299"/>
    </row>
    <row r="564" spans="1:16" ht="14.1" customHeight="1">
      <c r="A564" s="434">
        <v>564</v>
      </c>
      <c r="B564" s="435" t="s">
        <v>211</v>
      </c>
      <c r="C564" s="435" t="s">
        <v>229</v>
      </c>
      <c r="D564" s="436" t="s">
        <v>3709</v>
      </c>
      <c r="E564" s="219" t="s">
        <v>1348</v>
      </c>
      <c r="F564" s="75" t="s">
        <v>1349</v>
      </c>
      <c r="G564" s="75" t="s">
        <v>50</v>
      </c>
      <c r="H564" s="75" t="s">
        <v>71</v>
      </c>
      <c r="I564" s="437">
        <v>11.8</v>
      </c>
      <c r="J564" s="438" t="s">
        <v>50</v>
      </c>
      <c r="K564" s="439" t="s">
        <v>50</v>
      </c>
      <c r="L564" s="221">
        <f>IF(J564="nio",0,IF(K564&gt;0,K564*I564/M564,0))*VLOOKUP(B564,'2-Kosten per locatie'!$A$11:$C$15,3,FALSE)</f>
        <v>0</v>
      </c>
      <c r="M564" s="440">
        <f>IF(K564="nio",0,IF(K564&gt;0,VLOOKUP(G564,'3-Productie normen'!A:J,VLOOKUP(K564,'3-Productie normen'!$B$37:$C$43,2,FALSE),FALSE)))</f>
        <v>0</v>
      </c>
      <c r="N564" s="441"/>
      <c r="O564" s="442"/>
      <c r="P564" s="299"/>
    </row>
    <row r="565" spans="1:16" ht="14.1" customHeight="1">
      <c r="A565" s="434">
        <v>565</v>
      </c>
      <c r="B565" s="435" t="s">
        <v>211</v>
      </c>
      <c r="C565" s="435" t="s">
        <v>229</v>
      </c>
      <c r="D565" s="436" t="s">
        <v>3709</v>
      </c>
      <c r="E565" s="219" t="s">
        <v>1350</v>
      </c>
      <c r="F565" s="75" t="s">
        <v>1351</v>
      </c>
      <c r="G565" s="75" t="s">
        <v>50</v>
      </c>
      <c r="H565" s="413" t="s">
        <v>919</v>
      </c>
      <c r="I565" s="437">
        <v>123.5</v>
      </c>
      <c r="J565" s="438" t="s">
        <v>50</v>
      </c>
      <c r="K565" s="439" t="s">
        <v>50</v>
      </c>
      <c r="L565" s="221">
        <f>IF(J565="nio",0,IF(K565&gt;0,K565*I565/M565,0))*VLOOKUP(B565,'2-Kosten per locatie'!$A$11:$C$15,3,FALSE)</f>
        <v>0</v>
      </c>
      <c r="M565" s="440">
        <f>IF(K565="nio",0,IF(K565&gt;0,VLOOKUP(G565,'3-Productie normen'!A:J,VLOOKUP(K565,'3-Productie normen'!$B$37:$C$43,2,FALSE),FALSE)))</f>
        <v>0</v>
      </c>
      <c r="N565" s="441"/>
      <c r="O565" s="442"/>
      <c r="P565" s="299"/>
    </row>
    <row r="566" spans="1:16" ht="14.1" customHeight="1">
      <c r="A566" s="434">
        <v>566</v>
      </c>
      <c r="B566" s="435" t="s">
        <v>211</v>
      </c>
      <c r="C566" s="435" t="s">
        <v>229</v>
      </c>
      <c r="D566" s="436" t="s">
        <v>3709</v>
      </c>
      <c r="E566" s="219" t="s">
        <v>1352</v>
      </c>
      <c r="F566" s="75" t="s">
        <v>1353</v>
      </c>
      <c r="G566" s="75" t="s">
        <v>50</v>
      </c>
      <c r="H566" s="75" t="s">
        <v>71</v>
      </c>
      <c r="I566" s="437">
        <v>5.7</v>
      </c>
      <c r="J566" s="438" t="s">
        <v>50</v>
      </c>
      <c r="K566" s="439" t="s">
        <v>50</v>
      </c>
      <c r="L566" s="221">
        <f>IF(J566="nio",0,IF(K566&gt;0,K566*I566/M566,0))*VLOOKUP(B566,'2-Kosten per locatie'!$A$11:$C$15,3,FALSE)</f>
        <v>0</v>
      </c>
      <c r="M566" s="440">
        <f>IF(K566="nio",0,IF(K566&gt;0,VLOOKUP(G566,'3-Productie normen'!A:J,VLOOKUP(K566,'3-Productie normen'!$B$37:$C$43,2,FALSE),FALSE)))</f>
        <v>0</v>
      </c>
      <c r="N566" s="441"/>
      <c r="O566" s="442"/>
      <c r="P566" s="299"/>
    </row>
    <row r="567" spans="1:16" ht="14.1" customHeight="1">
      <c r="A567" s="434">
        <v>567</v>
      </c>
      <c r="B567" s="435" t="s">
        <v>211</v>
      </c>
      <c r="C567" s="435" t="s">
        <v>229</v>
      </c>
      <c r="D567" s="436" t="s">
        <v>3709</v>
      </c>
      <c r="E567" s="219" t="s">
        <v>1354</v>
      </c>
      <c r="F567" s="75" t="s">
        <v>1355</v>
      </c>
      <c r="G567" s="75" t="s">
        <v>50</v>
      </c>
      <c r="H567" s="413" t="s">
        <v>919</v>
      </c>
      <c r="I567" s="437">
        <v>4.2</v>
      </c>
      <c r="J567" s="438" t="s">
        <v>50</v>
      </c>
      <c r="K567" s="439" t="s">
        <v>50</v>
      </c>
      <c r="L567" s="221">
        <f>IF(J567="nio",0,IF(K567&gt;0,K567*I567/M567,0))*VLOOKUP(B567,'2-Kosten per locatie'!$A$11:$C$15,3,FALSE)</f>
        <v>0</v>
      </c>
      <c r="M567" s="440">
        <f>IF(K567="nio",0,IF(K567&gt;0,VLOOKUP(G567,'3-Productie normen'!A:J,VLOOKUP(K567,'3-Productie normen'!$B$37:$C$43,2,FALSE),FALSE)))</f>
        <v>0</v>
      </c>
      <c r="N567" s="441"/>
      <c r="O567" s="442"/>
      <c r="P567" s="299"/>
    </row>
    <row r="568" spans="1:16" ht="14.1" customHeight="1">
      <c r="A568" s="434">
        <v>568</v>
      </c>
      <c r="B568" s="435" t="s">
        <v>211</v>
      </c>
      <c r="C568" s="435" t="s">
        <v>229</v>
      </c>
      <c r="D568" s="436" t="s">
        <v>3709</v>
      </c>
      <c r="E568" s="219" t="s">
        <v>1356</v>
      </c>
      <c r="F568" s="75" t="s">
        <v>1357</v>
      </c>
      <c r="G568" s="75" t="s">
        <v>50</v>
      </c>
      <c r="H568" s="75" t="s">
        <v>71</v>
      </c>
      <c r="I568" s="437">
        <v>1</v>
      </c>
      <c r="J568" s="438" t="s">
        <v>50</v>
      </c>
      <c r="K568" s="439" t="s">
        <v>50</v>
      </c>
      <c r="L568" s="221">
        <f>IF(J568="nio",0,IF(K568&gt;0,K568*I568/M568,0))*VLOOKUP(B568,'2-Kosten per locatie'!$A$11:$C$15,3,FALSE)</f>
        <v>0</v>
      </c>
      <c r="M568" s="440">
        <f>IF(K568="nio",0,IF(K568&gt;0,VLOOKUP(G568,'3-Productie normen'!A:J,VLOOKUP(K568,'3-Productie normen'!$B$37:$C$43,2,FALSE),FALSE)))</f>
        <v>0</v>
      </c>
      <c r="N568" s="441"/>
      <c r="O568" s="442"/>
      <c r="P568" s="299"/>
    </row>
    <row r="569" spans="1:16" ht="14.1" customHeight="1">
      <c r="A569" s="434">
        <v>569</v>
      </c>
      <c r="B569" s="435" t="s">
        <v>211</v>
      </c>
      <c r="C569" s="435" t="s">
        <v>230</v>
      </c>
      <c r="D569" s="436" t="s">
        <v>3709</v>
      </c>
      <c r="E569" s="219" t="s">
        <v>1358</v>
      </c>
      <c r="F569" s="75" t="s">
        <v>1359</v>
      </c>
      <c r="G569" s="75" t="s">
        <v>50</v>
      </c>
      <c r="H569" s="75" t="s">
        <v>209</v>
      </c>
      <c r="I569" s="437">
        <v>12.2</v>
      </c>
      <c r="J569" s="438" t="s">
        <v>50</v>
      </c>
      <c r="K569" s="439" t="s">
        <v>50</v>
      </c>
      <c r="L569" s="221">
        <f>IF(J569="nio",0,IF(K569&gt;0,K569*I569/M569,0))*VLOOKUP(B569,'2-Kosten per locatie'!$A$11:$C$15,3,FALSE)</f>
        <v>0</v>
      </c>
      <c r="M569" s="440">
        <f>IF(K569="nio",0,IF(K569&gt;0,VLOOKUP(G569,'3-Productie normen'!A:J,VLOOKUP(K569,'3-Productie normen'!$B$37:$C$43,2,FALSE),FALSE)))</f>
        <v>0</v>
      </c>
      <c r="N569" s="441"/>
      <c r="O569" s="442"/>
      <c r="P569" s="299"/>
    </row>
    <row r="570" spans="1:16" ht="14.1" customHeight="1">
      <c r="A570" s="434">
        <v>570</v>
      </c>
      <c r="B570" s="435" t="s">
        <v>211</v>
      </c>
      <c r="C570" s="435" t="s">
        <v>229</v>
      </c>
      <c r="D570" s="436" t="s">
        <v>3709</v>
      </c>
      <c r="E570" s="219" t="s">
        <v>1360</v>
      </c>
      <c r="F570" s="75" t="s">
        <v>1361</v>
      </c>
      <c r="G570" s="75" t="s">
        <v>50</v>
      </c>
      <c r="H570" s="413" t="s">
        <v>919</v>
      </c>
      <c r="I570" s="437">
        <v>13.2</v>
      </c>
      <c r="J570" s="438" t="s">
        <v>50</v>
      </c>
      <c r="K570" s="439" t="s">
        <v>50</v>
      </c>
      <c r="L570" s="221">
        <f>IF(J570="nio",0,IF(K570&gt;0,K570*I570/M570,0))*VLOOKUP(B570,'2-Kosten per locatie'!$A$11:$C$15,3,FALSE)</f>
        <v>0</v>
      </c>
      <c r="M570" s="440">
        <f>IF(K570="nio",0,IF(K570&gt;0,VLOOKUP(G570,'3-Productie normen'!A:J,VLOOKUP(K570,'3-Productie normen'!$B$37:$C$43,2,FALSE),FALSE)))</f>
        <v>0</v>
      </c>
      <c r="N570" s="441"/>
      <c r="O570" s="442"/>
      <c r="P570" s="299"/>
    </row>
    <row r="571" spans="1:16" ht="14.1" customHeight="1">
      <c r="A571" s="434">
        <v>571</v>
      </c>
      <c r="B571" s="435" t="s">
        <v>211</v>
      </c>
      <c r="C571" s="435" t="s">
        <v>229</v>
      </c>
      <c r="D571" s="436" t="s">
        <v>3709</v>
      </c>
      <c r="E571" s="219" t="s">
        <v>1362</v>
      </c>
      <c r="F571" s="75" t="s">
        <v>1363</v>
      </c>
      <c r="G571" s="75" t="s">
        <v>50</v>
      </c>
      <c r="H571" s="413" t="s">
        <v>919</v>
      </c>
      <c r="I571" s="437">
        <v>10</v>
      </c>
      <c r="J571" s="438" t="s">
        <v>50</v>
      </c>
      <c r="K571" s="439" t="s">
        <v>50</v>
      </c>
      <c r="L571" s="221">
        <f>IF(J571="nio",0,IF(K571&gt;0,K571*I571/M571,0))*VLOOKUP(B571,'2-Kosten per locatie'!$A$11:$C$15,3,FALSE)</f>
        <v>0</v>
      </c>
      <c r="M571" s="440">
        <f>IF(K571="nio",0,IF(K571&gt;0,VLOOKUP(G571,'3-Productie normen'!A:J,VLOOKUP(K571,'3-Productie normen'!$B$37:$C$43,2,FALSE),FALSE)))</f>
        <v>0</v>
      </c>
      <c r="N571" s="441"/>
      <c r="O571" s="442"/>
      <c r="P571" s="299"/>
    </row>
    <row r="572" spans="1:16" ht="14.1" customHeight="1">
      <c r="A572" s="434">
        <v>572</v>
      </c>
      <c r="B572" s="435" t="s">
        <v>211</v>
      </c>
      <c r="C572" s="435" t="s">
        <v>230</v>
      </c>
      <c r="D572" s="436" t="s">
        <v>3709</v>
      </c>
      <c r="E572" s="219" t="s">
        <v>1364</v>
      </c>
      <c r="F572" s="75" t="s">
        <v>1365</v>
      </c>
      <c r="G572" s="75" t="s">
        <v>50</v>
      </c>
      <c r="H572" s="75" t="s">
        <v>72</v>
      </c>
      <c r="I572" s="437">
        <v>3.4</v>
      </c>
      <c r="J572" s="438" t="s">
        <v>50</v>
      </c>
      <c r="K572" s="439" t="s">
        <v>50</v>
      </c>
      <c r="L572" s="221">
        <f>IF(J572="nio",0,IF(K572&gt;0,K572*I572/M572,0))*VLOOKUP(B572,'2-Kosten per locatie'!$A$11:$C$15,3,FALSE)</f>
        <v>0</v>
      </c>
      <c r="M572" s="440">
        <f>IF(K572="nio",0,IF(K572&gt;0,VLOOKUP(G572,'3-Productie normen'!A:J,VLOOKUP(K572,'3-Productie normen'!$B$37:$C$43,2,FALSE),FALSE)))</f>
        <v>0</v>
      </c>
      <c r="N572" s="441"/>
      <c r="O572" s="442"/>
      <c r="P572" s="299"/>
    </row>
    <row r="573" spans="1:16" ht="14.1" customHeight="1">
      <c r="A573" s="434">
        <v>573</v>
      </c>
      <c r="B573" s="435" t="s">
        <v>211</v>
      </c>
      <c r="C573" s="435" t="s">
        <v>229</v>
      </c>
      <c r="D573" s="436" t="s">
        <v>3709</v>
      </c>
      <c r="E573" s="219" t="s">
        <v>1366</v>
      </c>
      <c r="F573" s="75" t="s">
        <v>1367</v>
      </c>
      <c r="G573" s="75" t="s">
        <v>50</v>
      </c>
      <c r="H573" s="413" t="s">
        <v>919</v>
      </c>
      <c r="I573" s="437">
        <v>10</v>
      </c>
      <c r="J573" s="438" t="s">
        <v>50</v>
      </c>
      <c r="K573" s="439" t="s">
        <v>50</v>
      </c>
      <c r="L573" s="221">
        <f>IF(J573="nio",0,IF(K573&gt;0,K573*I573/M573,0))*VLOOKUP(B573,'2-Kosten per locatie'!$A$11:$C$15,3,FALSE)</f>
        <v>0</v>
      </c>
      <c r="M573" s="440">
        <f>IF(K573="nio",0,IF(K573&gt;0,VLOOKUP(G573,'3-Productie normen'!A:J,VLOOKUP(K573,'3-Productie normen'!$B$37:$C$43,2,FALSE),FALSE)))</f>
        <v>0</v>
      </c>
      <c r="N573" s="441"/>
      <c r="O573" s="442"/>
      <c r="P573" s="299"/>
    </row>
    <row r="574" spans="1:16" ht="14.1" customHeight="1">
      <c r="A574" s="434">
        <v>574</v>
      </c>
      <c r="B574" s="435" t="s">
        <v>211</v>
      </c>
      <c r="C574" s="435" t="s">
        <v>229</v>
      </c>
      <c r="D574" s="436" t="s">
        <v>3709</v>
      </c>
      <c r="E574" s="219" t="s">
        <v>1368</v>
      </c>
      <c r="F574" s="75" t="s">
        <v>1369</v>
      </c>
      <c r="G574" s="75" t="s">
        <v>50</v>
      </c>
      <c r="H574" s="413" t="s">
        <v>919</v>
      </c>
      <c r="I574" s="437">
        <v>10</v>
      </c>
      <c r="J574" s="438" t="s">
        <v>50</v>
      </c>
      <c r="K574" s="439" t="s">
        <v>50</v>
      </c>
      <c r="L574" s="221">
        <f>IF(J574="nio",0,IF(K574&gt;0,K574*I574/M574,0))*VLOOKUP(B574,'2-Kosten per locatie'!$A$11:$C$15,3,FALSE)</f>
        <v>0</v>
      </c>
      <c r="M574" s="440">
        <f>IF(K574="nio",0,IF(K574&gt;0,VLOOKUP(G574,'3-Productie normen'!A:J,VLOOKUP(K574,'3-Productie normen'!$B$37:$C$43,2,FALSE),FALSE)))</f>
        <v>0</v>
      </c>
      <c r="N574" s="441"/>
      <c r="O574" s="442"/>
      <c r="P574" s="299"/>
    </row>
    <row r="575" spans="1:16" ht="14.1" customHeight="1">
      <c r="A575" s="434">
        <v>575</v>
      </c>
      <c r="B575" s="435" t="s">
        <v>211</v>
      </c>
      <c r="C575" s="435" t="s">
        <v>229</v>
      </c>
      <c r="D575" s="436" t="s">
        <v>3709</v>
      </c>
      <c r="E575" s="219" t="s">
        <v>1370</v>
      </c>
      <c r="F575" s="75" t="s">
        <v>1371</v>
      </c>
      <c r="G575" s="75" t="s">
        <v>50</v>
      </c>
      <c r="H575" s="413" t="s">
        <v>919</v>
      </c>
      <c r="I575" s="437">
        <v>10</v>
      </c>
      <c r="J575" s="438" t="s">
        <v>50</v>
      </c>
      <c r="K575" s="439" t="s">
        <v>50</v>
      </c>
      <c r="L575" s="221">
        <f>IF(J575="nio",0,IF(K575&gt;0,K575*I575/M575,0))*VLOOKUP(B575,'2-Kosten per locatie'!$A$11:$C$15,3,FALSE)</f>
        <v>0</v>
      </c>
      <c r="M575" s="440">
        <f>IF(K575="nio",0,IF(K575&gt;0,VLOOKUP(G575,'3-Productie normen'!A:J,VLOOKUP(K575,'3-Productie normen'!$B$37:$C$43,2,FALSE),FALSE)))</f>
        <v>0</v>
      </c>
      <c r="N575" s="441"/>
      <c r="O575" s="442"/>
      <c r="P575" s="299"/>
    </row>
    <row r="576" spans="1:16" ht="14.1" customHeight="1">
      <c r="A576" s="434">
        <v>576</v>
      </c>
      <c r="B576" s="435" t="s">
        <v>211</v>
      </c>
      <c r="C576" s="435" t="s">
        <v>229</v>
      </c>
      <c r="D576" s="436" t="s">
        <v>3709</v>
      </c>
      <c r="E576" s="219" t="s">
        <v>1372</v>
      </c>
      <c r="F576" s="75" t="s">
        <v>1373</v>
      </c>
      <c r="G576" s="75" t="s">
        <v>50</v>
      </c>
      <c r="H576" s="413" t="s">
        <v>919</v>
      </c>
      <c r="I576" s="437">
        <v>10</v>
      </c>
      <c r="J576" s="438" t="s">
        <v>50</v>
      </c>
      <c r="K576" s="439" t="s">
        <v>50</v>
      </c>
      <c r="L576" s="221">
        <f>IF(J576="nio",0,IF(K576&gt;0,K576*I576/M576,0))*VLOOKUP(B576,'2-Kosten per locatie'!$A$11:$C$15,3,FALSE)</f>
        <v>0</v>
      </c>
      <c r="M576" s="440">
        <f>IF(K576="nio",0,IF(K576&gt;0,VLOOKUP(G576,'3-Productie normen'!A:J,VLOOKUP(K576,'3-Productie normen'!$B$37:$C$43,2,FALSE),FALSE)))</f>
        <v>0</v>
      </c>
      <c r="N576" s="441"/>
      <c r="O576" s="442"/>
      <c r="P576" s="299"/>
    </row>
    <row r="577" spans="1:16" ht="14.1" customHeight="1">
      <c r="A577" s="434">
        <v>577</v>
      </c>
      <c r="B577" s="435" t="s">
        <v>211</v>
      </c>
      <c r="C577" s="435" t="s">
        <v>229</v>
      </c>
      <c r="D577" s="436" t="s">
        <v>3709</v>
      </c>
      <c r="E577" s="219" t="s">
        <v>1374</v>
      </c>
      <c r="F577" s="75" t="s">
        <v>1375</v>
      </c>
      <c r="G577" s="75" t="s">
        <v>50</v>
      </c>
      <c r="H577" s="75" t="s">
        <v>71</v>
      </c>
      <c r="I577" s="437">
        <v>10</v>
      </c>
      <c r="J577" s="438" t="s">
        <v>50</v>
      </c>
      <c r="K577" s="439" t="s">
        <v>50</v>
      </c>
      <c r="L577" s="221">
        <f>IF(J577="nio",0,IF(K577&gt;0,K577*I577/M577,0))*VLOOKUP(B577,'2-Kosten per locatie'!$A$11:$C$15,3,FALSE)</f>
        <v>0</v>
      </c>
      <c r="M577" s="440">
        <f>IF(K577="nio",0,IF(K577&gt;0,VLOOKUP(G577,'3-Productie normen'!A:J,VLOOKUP(K577,'3-Productie normen'!$B$37:$C$43,2,FALSE),FALSE)))</f>
        <v>0</v>
      </c>
      <c r="N577" s="441"/>
      <c r="O577" s="442"/>
      <c r="P577" s="299"/>
    </row>
    <row r="578" spans="1:16" ht="14.1" customHeight="1">
      <c r="A578" s="434">
        <v>578</v>
      </c>
      <c r="B578" s="435" t="s">
        <v>211</v>
      </c>
      <c r="C578" s="435" t="s">
        <v>229</v>
      </c>
      <c r="D578" s="436" t="s">
        <v>3709</v>
      </c>
      <c r="E578" s="219" t="s">
        <v>1376</v>
      </c>
      <c r="F578" s="75" t="s">
        <v>1377</v>
      </c>
      <c r="G578" s="75" t="s">
        <v>50</v>
      </c>
      <c r="H578" s="413" t="s">
        <v>919</v>
      </c>
      <c r="I578" s="437">
        <v>10</v>
      </c>
      <c r="J578" s="438" t="s">
        <v>50</v>
      </c>
      <c r="K578" s="439" t="s">
        <v>50</v>
      </c>
      <c r="L578" s="221">
        <f>IF(J578="nio",0,IF(K578&gt;0,K578*I578/M578,0))*VLOOKUP(B578,'2-Kosten per locatie'!$A$11:$C$15,3,FALSE)</f>
        <v>0</v>
      </c>
      <c r="M578" s="440">
        <f>IF(K578="nio",0,IF(K578&gt;0,VLOOKUP(G578,'3-Productie normen'!A:J,VLOOKUP(K578,'3-Productie normen'!$B$37:$C$43,2,FALSE),FALSE)))</f>
        <v>0</v>
      </c>
      <c r="N578" s="441"/>
      <c r="O578" s="442"/>
      <c r="P578" s="299"/>
    </row>
    <row r="579" spans="1:16" ht="14.1" customHeight="1">
      <c r="A579" s="434">
        <v>579</v>
      </c>
      <c r="B579" s="435" t="s">
        <v>211</v>
      </c>
      <c r="C579" s="435" t="s">
        <v>230</v>
      </c>
      <c r="D579" s="436" t="s">
        <v>3710</v>
      </c>
      <c r="E579" s="219" t="s">
        <v>1378</v>
      </c>
      <c r="F579" s="75" t="s">
        <v>1379</v>
      </c>
      <c r="G579" s="75" t="s">
        <v>50</v>
      </c>
      <c r="H579" s="75" t="s">
        <v>72</v>
      </c>
      <c r="I579" s="437">
        <v>3.4</v>
      </c>
      <c r="J579" s="438" t="s">
        <v>50</v>
      </c>
      <c r="K579" s="439" t="s">
        <v>50</v>
      </c>
      <c r="L579" s="221">
        <f>IF(J579="nio",0,IF(K579&gt;0,K579*I579/M579,0))*VLOOKUP(B579,'2-Kosten per locatie'!$A$11:$C$15,3,FALSE)</f>
        <v>0</v>
      </c>
      <c r="M579" s="440">
        <f>IF(K579="nio",0,IF(K579&gt;0,VLOOKUP(G579,'3-Productie normen'!A:J,VLOOKUP(K579,'3-Productie normen'!$B$37:$C$43,2,FALSE),FALSE)))</f>
        <v>0</v>
      </c>
      <c r="N579" s="441"/>
      <c r="O579" s="442"/>
      <c r="P579" s="299"/>
    </row>
    <row r="580" spans="1:16" ht="14.1" customHeight="1">
      <c r="A580" s="434">
        <v>580</v>
      </c>
      <c r="B580" s="435" t="s">
        <v>211</v>
      </c>
      <c r="C580" s="435" t="s">
        <v>230</v>
      </c>
      <c r="D580" s="436" t="s">
        <v>3710</v>
      </c>
      <c r="E580" s="219" t="s">
        <v>1380</v>
      </c>
      <c r="F580" s="75" t="s">
        <v>1381</v>
      </c>
      <c r="G580" s="75" t="s">
        <v>50</v>
      </c>
      <c r="H580" s="75"/>
      <c r="I580" s="437">
        <v>39.700000000000003</v>
      </c>
      <c r="J580" s="438" t="s">
        <v>50</v>
      </c>
      <c r="K580" s="439" t="s">
        <v>50</v>
      </c>
      <c r="L580" s="221">
        <f>IF(J580="nio",0,IF(K580&gt;0,K580*I580/M580,0))*VLOOKUP(B580,'2-Kosten per locatie'!$A$11:$C$15,3,FALSE)</f>
        <v>0</v>
      </c>
      <c r="M580" s="440">
        <f>IF(K580="nio",0,IF(K580&gt;0,VLOOKUP(G580,'3-Productie normen'!A:J,VLOOKUP(K580,'3-Productie normen'!$B$37:$C$43,2,FALSE),FALSE)))</f>
        <v>0</v>
      </c>
      <c r="N580" s="441"/>
      <c r="O580" s="442"/>
      <c r="P580" s="299"/>
    </row>
    <row r="581" spans="1:16" ht="14.1" customHeight="1">
      <c r="A581" s="434">
        <v>581</v>
      </c>
      <c r="B581" s="435" t="s">
        <v>211</v>
      </c>
      <c r="C581" s="435" t="s">
        <v>230</v>
      </c>
      <c r="D581" s="436" t="s">
        <v>3710</v>
      </c>
      <c r="E581" s="219" t="s">
        <v>1382</v>
      </c>
      <c r="F581" s="75" t="s">
        <v>1383</v>
      </c>
      <c r="G581" s="75" t="s">
        <v>50</v>
      </c>
      <c r="H581" s="75"/>
      <c r="I581" s="437">
        <v>1</v>
      </c>
      <c r="J581" s="438" t="s">
        <v>50</v>
      </c>
      <c r="K581" s="439" t="s">
        <v>50</v>
      </c>
      <c r="L581" s="221">
        <f>IF(J581="nio",0,IF(K581&gt;0,K581*I581/M581,0))*VLOOKUP(B581,'2-Kosten per locatie'!$A$11:$C$15,3,FALSE)</f>
        <v>0</v>
      </c>
      <c r="M581" s="440">
        <f>IF(K581="nio",0,IF(K581&gt;0,VLOOKUP(G581,'3-Productie normen'!A:J,VLOOKUP(K581,'3-Productie normen'!$B$37:$C$43,2,FALSE),FALSE)))</f>
        <v>0</v>
      </c>
      <c r="N581" s="441"/>
      <c r="O581" s="442"/>
      <c r="P581" s="299"/>
    </row>
    <row r="582" spans="1:16" ht="14.1" customHeight="1">
      <c r="A582" s="434">
        <v>582</v>
      </c>
      <c r="B582" s="435" t="s">
        <v>211</v>
      </c>
      <c r="C582" s="435" t="s">
        <v>233</v>
      </c>
      <c r="D582" s="436" t="s">
        <v>3708</v>
      </c>
      <c r="E582" s="219" t="s">
        <v>1384</v>
      </c>
      <c r="F582" s="75" t="s">
        <v>1385</v>
      </c>
      <c r="G582" s="75" t="s">
        <v>50</v>
      </c>
      <c r="H582" s="75" t="s">
        <v>71</v>
      </c>
      <c r="I582" s="437">
        <v>13.2</v>
      </c>
      <c r="J582" s="438" t="s">
        <v>50</v>
      </c>
      <c r="K582" s="439" t="s">
        <v>50</v>
      </c>
      <c r="L582" s="221">
        <f>IF(J582="nio",0,IF(K582&gt;0,K582*I582/M582,0))*VLOOKUP(B582,'2-Kosten per locatie'!$A$11:$C$15,3,FALSE)</f>
        <v>0</v>
      </c>
      <c r="M582" s="440">
        <f>IF(K582="nio",0,IF(K582&gt;0,VLOOKUP(G582,'3-Productie normen'!A:J,VLOOKUP(K582,'3-Productie normen'!$B$37:$C$43,2,FALSE),FALSE)))</f>
        <v>0</v>
      </c>
      <c r="N582" s="441"/>
      <c r="O582" s="442"/>
      <c r="P582" s="299"/>
    </row>
    <row r="583" spans="1:16" ht="14.1" customHeight="1">
      <c r="A583" s="434">
        <v>583</v>
      </c>
      <c r="B583" s="435" t="s">
        <v>211</v>
      </c>
      <c r="C583" s="435" t="s">
        <v>233</v>
      </c>
      <c r="D583" s="436" t="s">
        <v>3708</v>
      </c>
      <c r="E583" s="219" t="s">
        <v>1386</v>
      </c>
      <c r="F583" s="75" t="s">
        <v>1387</v>
      </c>
      <c r="G583" s="75" t="s">
        <v>50</v>
      </c>
      <c r="H583" s="75" t="s">
        <v>72</v>
      </c>
      <c r="I583" s="437">
        <v>13.2</v>
      </c>
      <c r="J583" s="438" t="s">
        <v>50</v>
      </c>
      <c r="K583" s="439" t="s">
        <v>50</v>
      </c>
      <c r="L583" s="221">
        <f>IF(J583="nio",0,IF(K583&gt;0,K583*I583/M583,0))*VLOOKUP(B583,'2-Kosten per locatie'!$A$11:$C$15,3,FALSE)</f>
        <v>0</v>
      </c>
      <c r="M583" s="440">
        <f>IF(K583="nio",0,IF(K583&gt;0,VLOOKUP(G583,'3-Productie normen'!A:J,VLOOKUP(K583,'3-Productie normen'!$B$37:$C$43,2,FALSE),FALSE)))</f>
        <v>0</v>
      </c>
      <c r="N583" s="441"/>
      <c r="O583" s="442"/>
      <c r="P583" s="299"/>
    </row>
    <row r="584" spans="1:16" ht="14.1" customHeight="1">
      <c r="A584" s="434">
        <v>584</v>
      </c>
      <c r="B584" s="435" t="s">
        <v>211</v>
      </c>
      <c r="C584" s="435" t="s">
        <v>233</v>
      </c>
      <c r="D584" s="436" t="s">
        <v>3708</v>
      </c>
      <c r="E584" s="219" t="s">
        <v>1388</v>
      </c>
      <c r="F584" s="75" t="s">
        <v>1389</v>
      </c>
      <c r="G584" s="75" t="s">
        <v>50</v>
      </c>
      <c r="H584" s="75"/>
      <c r="I584" s="437">
        <v>50.3</v>
      </c>
      <c r="J584" s="438" t="s">
        <v>50</v>
      </c>
      <c r="K584" s="439" t="s">
        <v>50</v>
      </c>
      <c r="L584" s="221">
        <f>IF(J584="nio",0,IF(K584&gt;0,K584*I584/M584,0))*VLOOKUP(B584,'2-Kosten per locatie'!$A$11:$C$15,3,FALSE)</f>
        <v>0</v>
      </c>
      <c r="M584" s="440">
        <f>IF(K584="nio",0,IF(K584&gt;0,VLOOKUP(G584,'3-Productie normen'!A:J,VLOOKUP(K584,'3-Productie normen'!$B$37:$C$43,2,FALSE),FALSE)))</f>
        <v>0</v>
      </c>
      <c r="N584" s="441"/>
      <c r="O584" s="442"/>
      <c r="P584" s="299"/>
    </row>
    <row r="585" spans="1:16" ht="14.1" customHeight="1">
      <c r="A585" s="434">
        <v>585</v>
      </c>
      <c r="B585" s="435" t="s">
        <v>211</v>
      </c>
      <c r="C585" s="435" t="s">
        <v>233</v>
      </c>
      <c r="D585" s="436" t="s">
        <v>3709</v>
      </c>
      <c r="E585" s="219" t="s">
        <v>1390</v>
      </c>
      <c r="F585" s="75" t="s">
        <v>1391</v>
      </c>
      <c r="G585" s="75" t="s">
        <v>50</v>
      </c>
      <c r="H585" s="75" t="s">
        <v>72</v>
      </c>
      <c r="I585" s="437">
        <v>94.6</v>
      </c>
      <c r="J585" s="438" t="s">
        <v>50</v>
      </c>
      <c r="K585" s="439" t="s">
        <v>50</v>
      </c>
      <c r="L585" s="221">
        <f>IF(J585="nio",0,IF(K585&gt;0,K585*I585/M585,0))*VLOOKUP(B585,'2-Kosten per locatie'!$A$11:$C$15,3,FALSE)</f>
        <v>0</v>
      </c>
      <c r="M585" s="440">
        <f>IF(K585="nio",0,IF(K585&gt;0,VLOOKUP(G585,'3-Productie normen'!A:J,VLOOKUP(K585,'3-Productie normen'!$B$37:$C$43,2,FALSE),FALSE)))</f>
        <v>0</v>
      </c>
      <c r="N585" s="441"/>
      <c r="O585" s="442"/>
      <c r="P585" s="299"/>
    </row>
    <row r="586" spans="1:16" ht="14.1" customHeight="1">
      <c r="A586" s="434">
        <v>586</v>
      </c>
      <c r="B586" s="435" t="s">
        <v>211</v>
      </c>
      <c r="C586" s="435" t="s">
        <v>233</v>
      </c>
      <c r="D586" s="436" t="s">
        <v>3709</v>
      </c>
      <c r="E586" s="219" t="s">
        <v>1392</v>
      </c>
      <c r="F586" s="75" t="s">
        <v>1393</v>
      </c>
      <c r="G586" s="75" t="s">
        <v>50</v>
      </c>
      <c r="H586" s="75" t="s">
        <v>72</v>
      </c>
      <c r="I586" s="437">
        <v>10</v>
      </c>
      <c r="J586" s="438" t="s">
        <v>50</v>
      </c>
      <c r="K586" s="439" t="s">
        <v>50</v>
      </c>
      <c r="L586" s="221">
        <f>IF(J586="nio",0,IF(K586&gt;0,K586*I586/M586,0))*VLOOKUP(B586,'2-Kosten per locatie'!$A$11:$C$15,3,FALSE)</f>
        <v>0</v>
      </c>
      <c r="M586" s="440">
        <f>IF(K586="nio",0,IF(K586&gt;0,VLOOKUP(G586,'3-Productie normen'!A:J,VLOOKUP(K586,'3-Productie normen'!$B$37:$C$43,2,FALSE),FALSE)))</f>
        <v>0</v>
      </c>
      <c r="N586" s="441"/>
      <c r="O586" s="442"/>
      <c r="P586" s="299"/>
    </row>
    <row r="587" spans="1:16" ht="14.1" customHeight="1">
      <c r="A587" s="434">
        <v>587</v>
      </c>
      <c r="B587" s="435" t="s">
        <v>211</v>
      </c>
      <c r="C587" s="435" t="s">
        <v>235</v>
      </c>
      <c r="D587" s="436" t="s">
        <v>3708</v>
      </c>
      <c r="E587" s="219" t="s">
        <v>1394</v>
      </c>
      <c r="F587" s="75" t="s">
        <v>1395</v>
      </c>
      <c r="G587" s="75" t="s">
        <v>50</v>
      </c>
      <c r="H587" s="413" t="s">
        <v>919</v>
      </c>
      <c r="I587" s="437">
        <v>10</v>
      </c>
      <c r="J587" s="438" t="s">
        <v>50</v>
      </c>
      <c r="K587" s="439" t="s">
        <v>50</v>
      </c>
      <c r="L587" s="221">
        <f>IF(J587="nio",0,IF(K587&gt;0,K587*I587/M587,0))*VLOOKUP(B587,'2-Kosten per locatie'!$A$11:$C$15,3,FALSE)</f>
        <v>0</v>
      </c>
      <c r="M587" s="440">
        <f>IF(K587="nio",0,IF(K587&gt;0,VLOOKUP(G587,'3-Productie normen'!A:J,VLOOKUP(K587,'3-Productie normen'!$B$37:$C$43,2,FALSE),FALSE)))</f>
        <v>0</v>
      </c>
      <c r="N587" s="441"/>
      <c r="O587" s="442"/>
      <c r="P587" s="299"/>
    </row>
    <row r="588" spans="1:16" ht="14.1" customHeight="1">
      <c r="A588" s="434">
        <v>588</v>
      </c>
      <c r="B588" s="435" t="s">
        <v>211</v>
      </c>
      <c r="C588" s="435" t="s">
        <v>235</v>
      </c>
      <c r="D588" s="436" t="s">
        <v>3708</v>
      </c>
      <c r="E588" s="219" t="s">
        <v>1396</v>
      </c>
      <c r="F588" s="75" t="s">
        <v>1397</v>
      </c>
      <c r="G588" s="75" t="s">
        <v>50</v>
      </c>
      <c r="H588" s="413" t="s">
        <v>919</v>
      </c>
      <c r="I588" s="437">
        <v>10</v>
      </c>
      <c r="J588" s="438" t="s">
        <v>50</v>
      </c>
      <c r="K588" s="439" t="s">
        <v>50</v>
      </c>
      <c r="L588" s="221">
        <f>IF(J588="nio",0,IF(K588&gt;0,K588*I588/M588,0))*VLOOKUP(B588,'2-Kosten per locatie'!$A$11:$C$15,3,FALSE)</f>
        <v>0</v>
      </c>
      <c r="M588" s="440">
        <f>IF(K588="nio",0,IF(K588&gt;0,VLOOKUP(G588,'3-Productie normen'!A:J,VLOOKUP(K588,'3-Productie normen'!$B$37:$C$43,2,FALSE),FALSE)))</f>
        <v>0</v>
      </c>
      <c r="N588" s="441"/>
      <c r="O588" s="442"/>
      <c r="P588" s="299"/>
    </row>
    <row r="589" spans="1:16" ht="14.1" customHeight="1">
      <c r="A589" s="434">
        <v>589</v>
      </c>
      <c r="B589" s="435" t="s">
        <v>211</v>
      </c>
      <c r="C589" s="435" t="s">
        <v>235</v>
      </c>
      <c r="D589" s="436" t="s">
        <v>3708</v>
      </c>
      <c r="E589" s="219" t="s">
        <v>1398</v>
      </c>
      <c r="F589" s="75" t="s">
        <v>1399</v>
      </c>
      <c r="G589" s="75" t="s">
        <v>50</v>
      </c>
      <c r="H589" s="413" t="s">
        <v>919</v>
      </c>
      <c r="I589" s="437">
        <v>10</v>
      </c>
      <c r="J589" s="438" t="s">
        <v>50</v>
      </c>
      <c r="K589" s="439" t="s">
        <v>50</v>
      </c>
      <c r="L589" s="221">
        <f>IF(J589="nio",0,IF(K589&gt;0,K589*I589/M589,0))*VLOOKUP(B589,'2-Kosten per locatie'!$A$11:$C$15,3,FALSE)</f>
        <v>0</v>
      </c>
      <c r="M589" s="440">
        <f>IF(K589="nio",0,IF(K589&gt;0,VLOOKUP(G589,'3-Productie normen'!A:J,VLOOKUP(K589,'3-Productie normen'!$B$37:$C$43,2,FALSE),FALSE)))</f>
        <v>0</v>
      </c>
      <c r="N589" s="441"/>
      <c r="O589" s="442"/>
      <c r="P589" s="299"/>
    </row>
    <row r="590" spans="1:16" ht="14.1" customHeight="1">
      <c r="A590" s="434">
        <v>590</v>
      </c>
      <c r="B590" s="435" t="s">
        <v>211</v>
      </c>
      <c r="C590" s="435" t="s">
        <v>235</v>
      </c>
      <c r="D590" s="436" t="s">
        <v>3708</v>
      </c>
      <c r="E590" s="219" t="s">
        <v>1400</v>
      </c>
      <c r="F590" s="75" t="s">
        <v>1401</v>
      </c>
      <c r="G590" s="75" t="s">
        <v>50</v>
      </c>
      <c r="H590" s="413" t="s">
        <v>919</v>
      </c>
      <c r="I590" s="437">
        <v>10</v>
      </c>
      <c r="J590" s="438" t="s">
        <v>50</v>
      </c>
      <c r="K590" s="439" t="s">
        <v>50</v>
      </c>
      <c r="L590" s="221">
        <f>IF(J590="nio",0,IF(K590&gt;0,K590*I590/M590,0))*VLOOKUP(B590,'2-Kosten per locatie'!$A$11:$C$15,3,FALSE)</f>
        <v>0</v>
      </c>
      <c r="M590" s="440">
        <f>IF(K590="nio",0,IF(K590&gt;0,VLOOKUP(G590,'3-Productie normen'!A:J,VLOOKUP(K590,'3-Productie normen'!$B$37:$C$43,2,FALSE),FALSE)))</f>
        <v>0</v>
      </c>
      <c r="N590" s="441"/>
      <c r="O590" s="442"/>
      <c r="P590" s="299"/>
    </row>
    <row r="591" spans="1:16" ht="14.1" customHeight="1">
      <c r="A591" s="434">
        <v>591</v>
      </c>
      <c r="B591" s="435" t="s">
        <v>211</v>
      </c>
      <c r="C591" s="435" t="s">
        <v>235</v>
      </c>
      <c r="D591" s="436" t="s">
        <v>3708</v>
      </c>
      <c r="E591" s="219" t="s">
        <v>1402</v>
      </c>
      <c r="F591" s="75" t="s">
        <v>1403</v>
      </c>
      <c r="G591" s="75" t="s">
        <v>50</v>
      </c>
      <c r="H591" s="413" t="s">
        <v>919</v>
      </c>
      <c r="I591" s="437">
        <v>10</v>
      </c>
      <c r="J591" s="438" t="s">
        <v>50</v>
      </c>
      <c r="K591" s="439" t="s">
        <v>50</v>
      </c>
      <c r="L591" s="221">
        <f>IF(J591="nio",0,IF(K591&gt;0,K591*I591/M591,0))*VLOOKUP(B591,'2-Kosten per locatie'!$A$11:$C$15,3,FALSE)</f>
        <v>0</v>
      </c>
      <c r="M591" s="440">
        <f>IF(K591="nio",0,IF(K591&gt;0,VLOOKUP(G591,'3-Productie normen'!A:J,VLOOKUP(K591,'3-Productie normen'!$B$37:$C$43,2,FALSE),FALSE)))</f>
        <v>0</v>
      </c>
      <c r="N591" s="441"/>
      <c r="O591" s="442"/>
      <c r="P591" s="299"/>
    </row>
    <row r="592" spans="1:16" ht="14.1" customHeight="1">
      <c r="A592" s="434">
        <v>592</v>
      </c>
      <c r="B592" s="435" t="s">
        <v>211</v>
      </c>
      <c r="C592" s="435" t="s">
        <v>235</v>
      </c>
      <c r="D592" s="436" t="s">
        <v>3708</v>
      </c>
      <c r="E592" s="219" t="s">
        <v>1404</v>
      </c>
      <c r="F592" s="75" t="s">
        <v>1405</v>
      </c>
      <c r="G592" s="75" t="s">
        <v>50</v>
      </c>
      <c r="H592" s="413" t="s">
        <v>919</v>
      </c>
      <c r="I592" s="437">
        <v>10</v>
      </c>
      <c r="J592" s="438" t="s">
        <v>50</v>
      </c>
      <c r="K592" s="439" t="s">
        <v>50</v>
      </c>
      <c r="L592" s="221">
        <f>IF(J592="nio",0,IF(K592&gt;0,K592*I592/M592,0))*VLOOKUP(B592,'2-Kosten per locatie'!$A$11:$C$15,3,FALSE)</f>
        <v>0</v>
      </c>
      <c r="M592" s="440">
        <f>IF(K592="nio",0,IF(K592&gt;0,VLOOKUP(G592,'3-Productie normen'!A:J,VLOOKUP(K592,'3-Productie normen'!$B$37:$C$43,2,FALSE),FALSE)))</f>
        <v>0</v>
      </c>
      <c r="N592" s="441"/>
      <c r="O592" s="442"/>
      <c r="P592" s="299"/>
    </row>
    <row r="593" spans="1:16" ht="14.1" customHeight="1">
      <c r="A593" s="434">
        <v>593</v>
      </c>
      <c r="B593" s="435" t="s">
        <v>211</v>
      </c>
      <c r="C593" s="435" t="s">
        <v>235</v>
      </c>
      <c r="D593" s="436" t="s">
        <v>3708</v>
      </c>
      <c r="E593" s="219" t="s">
        <v>1406</v>
      </c>
      <c r="F593" s="75" t="s">
        <v>1407</v>
      </c>
      <c r="G593" s="75" t="s">
        <v>50</v>
      </c>
      <c r="H593" s="413" t="s">
        <v>919</v>
      </c>
      <c r="I593" s="437">
        <v>31.87</v>
      </c>
      <c r="J593" s="438" t="s">
        <v>50</v>
      </c>
      <c r="K593" s="439" t="s">
        <v>50</v>
      </c>
      <c r="L593" s="221">
        <f>IF(J593="nio",0,IF(K593&gt;0,K593*I593/M593,0))*VLOOKUP(B593,'2-Kosten per locatie'!$A$11:$C$15,3,FALSE)</f>
        <v>0</v>
      </c>
      <c r="M593" s="440">
        <f>IF(K593="nio",0,IF(K593&gt;0,VLOOKUP(G593,'3-Productie normen'!A:J,VLOOKUP(K593,'3-Productie normen'!$B$37:$C$43,2,FALSE),FALSE)))</f>
        <v>0</v>
      </c>
      <c r="N593" s="441"/>
      <c r="O593" s="442"/>
      <c r="P593" s="299"/>
    </row>
    <row r="594" spans="1:16" ht="14.1" customHeight="1">
      <c r="A594" s="434">
        <v>594</v>
      </c>
      <c r="B594" s="435" t="s">
        <v>211</v>
      </c>
      <c r="C594" s="435" t="s">
        <v>236</v>
      </c>
      <c r="D594" s="436" t="s">
        <v>3708</v>
      </c>
      <c r="E594" s="219" t="s">
        <v>1408</v>
      </c>
      <c r="F594" s="75" t="s">
        <v>1409</v>
      </c>
      <c r="G594" s="75" t="s">
        <v>50</v>
      </c>
      <c r="H594" s="75" t="s">
        <v>72</v>
      </c>
      <c r="I594" s="437">
        <v>25.76</v>
      </c>
      <c r="J594" s="438" t="s">
        <v>50</v>
      </c>
      <c r="K594" s="439" t="s">
        <v>50</v>
      </c>
      <c r="L594" s="221">
        <f>IF(J594="nio",0,IF(K594&gt;0,K594*I594/M594,0))*VLOOKUP(B594,'2-Kosten per locatie'!$A$11:$C$15,3,FALSE)</f>
        <v>0</v>
      </c>
      <c r="M594" s="440">
        <f>IF(K594="nio",0,IF(K594&gt;0,VLOOKUP(G594,'3-Productie normen'!A:J,VLOOKUP(K594,'3-Productie normen'!$B$37:$C$43,2,FALSE),FALSE)))</f>
        <v>0</v>
      </c>
      <c r="N594" s="441"/>
      <c r="O594" s="442"/>
      <c r="P594" s="299"/>
    </row>
    <row r="595" spans="1:16" ht="14.1" customHeight="1">
      <c r="A595" s="434">
        <v>595</v>
      </c>
      <c r="B595" s="435" t="s">
        <v>211</v>
      </c>
      <c r="C595" s="435" t="s">
        <v>235</v>
      </c>
      <c r="D595" s="436" t="s">
        <v>3708</v>
      </c>
      <c r="E595" s="219" t="s">
        <v>1410</v>
      </c>
      <c r="F595" s="75" t="s">
        <v>1411</v>
      </c>
      <c r="G595" s="75" t="s">
        <v>50</v>
      </c>
      <c r="H595" s="413" t="s">
        <v>919</v>
      </c>
      <c r="I595" s="437">
        <v>10.07</v>
      </c>
      <c r="J595" s="438" t="s">
        <v>50</v>
      </c>
      <c r="K595" s="439" t="s">
        <v>50</v>
      </c>
      <c r="L595" s="221">
        <f>IF(J595="nio",0,IF(K595&gt;0,K595*I595/M595,0))*VLOOKUP(B595,'2-Kosten per locatie'!$A$11:$C$15,3,FALSE)</f>
        <v>0</v>
      </c>
      <c r="M595" s="440">
        <f>IF(K595="nio",0,IF(K595&gt;0,VLOOKUP(G595,'3-Productie normen'!A:J,VLOOKUP(K595,'3-Productie normen'!$B$37:$C$43,2,FALSE),FALSE)))</f>
        <v>0</v>
      </c>
      <c r="N595" s="441"/>
      <c r="O595" s="442"/>
      <c r="P595" s="299"/>
    </row>
    <row r="596" spans="1:16" ht="14.1" customHeight="1">
      <c r="A596" s="434">
        <v>596</v>
      </c>
      <c r="B596" s="435" t="s">
        <v>211</v>
      </c>
      <c r="C596" s="435" t="s">
        <v>235</v>
      </c>
      <c r="D596" s="436" t="s">
        <v>3708</v>
      </c>
      <c r="E596" s="219" t="s">
        <v>1412</v>
      </c>
      <c r="F596" s="75" t="s">
        <v>1413</v>
      </c>
      <c r="G596" s="75" t="s">
        <v>50</v>
      </c>
      <c r="H596" s="413" t="s">
        <v>919</v>
      </c>
      <c r="I596" s="437">
        <v>31.36</v>
      </c>
      <c r="J596" s="438" t="s">
        <v>50</v>
      </c>
      <c r="K596" s="439" t="s">
        <v>50</v>
      </c>
      <c r="L596" s="221">
        <f>IF(J596="nio",0,IF(K596&gt;0,K596*I596/M596,0))*VLOOKUP(B596,'2-Kosten per locatie'!$A$11:$C$15,3,FALSE)</f>
        <v>0</v>
      </c>
      <c r="M596" s="440">
        <f>IF(K596="nio",0,IF(K596&gt;0,VLOOKUP(G596,'3-Productie normen'!A:J,VLOOKUP(K596,'3-Productie normen'!$B$37:$C$43,2,FALSE),FALSE)))</f>
        <v>0</v>
      </c>
      <c r="N596" s="441"/>
      <c r="O596" s="442"/>
      <c r="P596" s="299"/>
    </row>
    <row r="597" spans="1:16" ht="14.1" customHeight="1">
      <c r="A597" s="434">
        <v>597</v>
      </c>
      <c r="B597" s="435" t="s">
        <v>211</v>
      </c>
      <c r="C597" s="435" t="s">
        <v>235</v>
      </c>
      <c r="D597" s="436" t="s">
        <v>3708</v>
      </c>
      <c r="E597" s="219" t="s">
        <v>1414</v>
      </c>
      <c r="F597" s="75" t="s">
        <v>1415</v>
      </c>
      <c r="G597" s="75" t="s">
        <v>50</v>
      </c>
      <c r="H597" s="413" t="s">
        <v>919</v>
      </c>
      <c r="I597" s="437">
        <v>10</v>
      </c>
      <c r="J597" s="438" t="s">
        <v>50</v>
      </c>
      <c r="K597" s="439" t="s">
        <v>50</v>
      </c>
      <c r="L597" s="221">
        <f>IF(J597="nio",0,IF(K597&gt;0,K597*I597/M597,0))*VLOOKUP(B597,'2-Kosten per locatie'!$A$11:$C$15,3,FALSE)</f>
        <v>0</v>
      </c>
      <c r="M597" s="440">
        <f>IF(K597="nio",0,IF(K597&gt;0,VLOOKUP(G597,'3-Productie normen'!A:J,VLOOKUP(K597,'3-Productie normen'!$B$37:$C$43,2,FALSE),FALSE)))</f>
        <v>0</v>
      </c>
      <c r="N597" s="441"/>
      <c r="O597" s="442"/>
      <c r="P597" s="299"/>
    </row>
    <row r="598" spans="1:16" ht="14.1" customHeight="1">
      <c r="A598" s="434">
        <v>598</v>
      </c>
      <c r="B598" s="435" t="s">
        <v>211</v>
      </c>
      <c r="C598" s="435" t="s">
        <v>235</v>
      </c>
      <c r="D598" s="436" t="s">
        <v>3708</v>
      </c>
      <c r="E598" s="219" t="s">
        <v>1416</v>
      </c>
      <c r="F598" s="75" t="s">
        <v>1417</v>
      </c>
      <c r="G598" s="75" t="s">
        <v>50</v>
      </c>
      <c r="H598" s="75" t="s">
        <v>71</v>
      </c>
      <c r="I598" s="437">
        <v>8.67</v>
      </c>
      <c r="J598" s="438" t="s">
        <v>50</v>
      </c>
      <c r="K598" s="439" t="s">
        <v>50</v>
      </c>
      <c r="L598" s="221">
        <f>IF(J598="nio",0,IF(K598&gt;0,K598*I598/M598,0))*VLOOKUP(B598,'2-Kosten per locatie'!$A$11:$C$15,3,FALSE)</f>
        <v>0</v>
      </c>
      <c r="M598" s="440">
        <f>IF(K598="nio",0,IF(K598&gt;0,VLOOKUP(G598,'3-Productie normen'!A:J,VLOOKUP(K598,'3-Productie normen'!$B$37:$C$43,2,FALSE),FALSE)))</f>
        <v>0</v>
      </c>
      <c r="N598" s="441"/>
      <c r="O598" s="442"/>
      <c r="P598" s="299"/>
    </row>
    <row r="599" spans="1:16" ht="14.1" customHeight="1">
      <c r="A599" s="434">
        <v>599</v>
      </c>
      <c r="B599" s="435" t="s">
        <v>211</v>
      </c>
      <c r="C599" s="435" t="s">
        <v>235</v>
      </c>
      <c r="D599" s="436" t="s">
        <v>3708</v>
      </c>
      <c r="E599" s="219" t="s">
        <v>1418</v>
      </c>
      <c r="F599" s="75" t="s">
        <v>1419</v>
      </c>
      <c r="G599" s="75" t="s">
        <v>50</v>
      </c>
      <c r="H599" s="413" t="s">
        <v>919</v>
      </c>
      <c r="I599" s="437">
        <v>129.63</v>
      </c>
      <c r="J599" s="438" t="s">
        <v>50</v>
      </c>
      <c r="K599" s="439" t="s">
        <v>50</v>
      </c>
      <c r="L599" s="221">
        <f>IF(J599="nio",0,IF(K599&gt;0,K599*I599/M599,0))*VLOOKUP(B599,'2-Kosten per locatie'!$A$11:$C$15,3,FALSE)</f>
        <v>0</v>
      </c>
      <c r="M599" s="440">
        <f>IF(K599="nio",0,IF(K599&gt;0,VLOOKUP(G599,'3-Productie normen'!A:J,VLOOKUP(K599,'3-Productie normen'!$B$37:$C$43,2,FALSE),FALSE)))</f>
        <v>0</v>
      </c>
      <c r="N599" s="441"/>
      <c r="O599" s="442"/>
      <c r="P599" s="299"/>
    </row>
    <row r="600" spans="1:16" ht="14.1" customHeight="1">
      <c r="A600" s="434">
        <v>600</v>
      </c>
      <c r="B600" s="435" t="s">
        <v>211</v>
      </c>
      <c r="C600" s="435" t="s">
        <v>235</v>
      </c>
      <c r="D600" s="436" t="s">
        <v>3708</v>
      </c>
      <c r="E600" s="219" t="s">
        <v>1420</v>
      </c>
      <c r="F600" s="75" t="s">
        <v>1421</v>
      </c>
      <c r="G600" s="75" t="s">
        <v>50</v>
      </c>
      <c r="H600" s="75" t="s">
        <v>71</v>
      </c>
      <c r="I600" s="437">
        <v>5.63</v>
      </c>
      <c r="J600" s="438" t="s">
        <v>50</v>
      </c>
      <c r="K600" s="439" t="s">
        <v>50</v>
      </c>
      <c r="L600" s="221">
        <f>IF(J600="nio",0,IF(K600&gt;0,K600*I600/M600,0))*VLOOKUP(B600,'2-Kosten per locatie'!$A$11:$C$15,3,FALSE)</f>
        <v>0</v>
      </c>
      <c r="M600" s="440">
        <f>IF(K600="nio",0,IF(K600&gt;0,VLOOKUP(G600,'3-Productie normen'!A:J,VLOOKUP(K600,'3-Productie normen'!$B$37:$C$43,2,FALSE),FALSE)))</f>
        <v>0</v>
      </c>
      <c r="N600" s="441"/>
      <c r="O600" s="442"/>
      <c r="P600" s="299"/>
    </row>
    <row r="601" spans="1:16" ht="14.1" customHeight="1">
      <c r="A601" s="434">
        <v>601</v>
      </c>
      <c r="B601" s="435" t="s">
        <v>211</v>
      </c>
      <c r="C601" s="435" t="s">
        <v>236</v>
      </c>
      <c r="D601" s="436" t="s">
        <v>3708</v>
      </c>
      <c r="E601" s="219" t="s">
        <v>1422</v>
      </c>
      <c r="F601" s="75" t="s">
        <v>1423</v>
      </c>
      <c r="G601" s="75" t="s">
        <v>50</v>
      </c>
      <c r="H601" s="413" t="s">
        <v>919</v>
      </c>
      <c r="I601" s="437">
        <v>5.31</v>
      </c>
      <c r="J601" s="438" t="s">
        <v>50</v>
      </c>
      <c r="K601" s="439" t="s">
        <v>50</v>
      </c>
      <c r="L601" s="221">
        <f>IF(J601="nio",0,IF(K601&gt;0,K601*I601/M601,0))*VLOOKUP(B601,'2-Kosten per locatie'!$A$11:$C$15,3,FALSE)</f>
        <v>0</v>
      </c>
      <c r="M601" s="440">
        <f>IF(K601="nio",0,IF(K601&gt;0,VLOOKUP(G601,'3-Productie normen'!A:J,VLOOKUP(K601,'3-Productie normen'!$B$37:$C$43,2,FALSE),FALSE)))</f>
        <v>0</v>
      </c>
      <c r="N601" s="441"/>
      <c r="O601" s="442"/>
      <c r="P601" s="299"/>
    </row>
    <row r="602" spans="1:16" ht="14.1" customHeight="1">
      <c r="A602" s="434">
        <v>602</v>
      </c>
      <c r="B602" s="435" t="s">
        <v>211</v>
      </c>
      <c r="C602" s="435" t="s">
        <v>235</v>
      </c>
      <c r="D602" s="436" t="s">
        <v>3708</v>
      </c>
      <c r="E602" s="219" t="s">
        <v>1424</v>
      </c>
      <c r="F602" s="75" t="s">
        <v>1425</v>
      </c>
      <c r="G602" s="75" t="s">
        <v>50</v>
      </c>
      <c r="H602" s="75" t="s">
        <v>71</v>
      </c>
      <c r="I602" s="437">
        <v>1.05</v>
      </c>
      <c r="J602" s="438" t="s">
        <v>50</v>
      </c>
      <c r="K602" s="439" t="s">
        <v>50</v>
      </c>
      <c r="L602" s="221">
        <f>IF(J602="nio",0,IF(K602&gt;0,K602*I602/M602,0))*VLOOKUP(B602,'2-Kosten per locatie'!$A$11:$C$15,3,FALSE)</f>
        <v>0</v>
      </c>
      <c r="M602" s="440">
        <f>IF(K602="nio",0,IF(K602&gt;0,VLOOKUP(G602,'3-Productie normen'!A:J,VLOOKUP(K602,'3-Productie normen'!$B$37:$C$43,2,FALSE),FALSE)))</f>
        <v>0</v>
      </c>
      <c r="N602" s="441"/>
      <c r="O602" s="442"/>
      <c r="P602" s="299"/>
    </row>
    <row r="603" spans="1:16" ht="14.1" customHeight="1">
      <c r="A603" s="434">
        <v>603</v>
      </c>
      <c r="B603" s="435" t="s">
        <v>211</v>
      </c>
      <c r="C603" s="435" t="s">
        <v>235</v>
      </c>
      <c r="D603" s="436" t="s">
        <v>3708</v>
      </c>
      <c r="E603" s="219" t="s">
        <v>1426</v>
      </c>
      <c r="F603" s="75" t="s">
        <v>1427</v>
      </c>
      <c r="G603" s="75" t="s">
        <v>50</v>
      </c>
      <c r="H603" s="413" t="s">
        <v>919</v>
      </c>
      <c r="I603" s="437">
        <v>10</v>
      </c>
      <c r="J603" s="438" t="s">
        <v>50</v>
      </c>
      <c r="K603" s="439" t="s">
        <v>50</v>
      </c>
      <c r="L603" s="221">
        <f>IF(J603="nio",0,IF(K603&gt;0,K603*I603/M603,0))*VLOOKUP(B603,'2-Kosten per locatie'!$A$11:$C$15,3,FALSE)</f>
        <v>0</v>
      </c>
      <c r="M603" s="440">
        <f>IF(K603="nio",0,IF(K603&gt;0,VLOOKUP(G603,'3-Productie normen'!A:J,VLOOKUP(K603,'3-Productie normen'!$B$37:$C$43,2,FALSE),FALSE)))</f>
        <v>0</v>
      </c>
      <c r="N603" s="441"/>
      <c r="O603" s="442"/>
      <c r="P603" s="299"/>
    </row>
    <row r="604" spans="1:16" ht="14.1" customHeight="1">
      <c r="A604" s="434">
        <v>604</v>
      </c>
      <c r="B604" s="435" t="s">
        <v>211</v>
      </c>
      <c r="C604" s="435" t="s">
        <v>236</v>
      </c>
      <c r="D604" s="436" t="s">
        <v>3708</v>
      </c>
      <c r="E604" s="219" t="s">
        <v>1428</v>
      </c>
      <c r="F604" s="75" t="s">
        <v>1429</v>
      </c>
      <c r="G604" s="75" t="s">
        <v>50</v>
      </c>
      <c r="H604" s="75" t="s">
        <v>72</v>
      </c>
      <c r="I604" s="437">
        <v>3.4</v>
      </c>
      <c r="J604" s="438" t="s">
        <v>50</v>
      </c>
      <c r="K604" s="439" t="s">
        <v>50</v>
      </c>
      <c r="L604" s="221">
        <f>IF(J604="nio",0,IF(K604&gt;0,K604*I604/M604,0))*VLOOKUP(B604,'2-Kosten per locatie'!$A$11:$C$15,3,FALSE)</f>
        <v>0</v>
      </c>
      <c r="M604" s="440">
        <f>IF(K604="nio",0,IF(K604&gt;0,VLOOKUP(G604,'3-Productie normen'!A:J,VLOOKUP(K604,'3-Productie normen'!$B$37:$C$43,2,FALSE),FALSE)))</f>
        <v>0</v>
      </c>
      <c r="N604" s="441"/>
      <c r="O604" s="442"/>
      <c r="P604" s="299"/>
    </row>
    <row r="605" spans="1:16" ht="14.1" customHeight="1">
      <c r="A605" s="434">
        <v>605</v>
      </c>
      <c r="B605" s="435" t="s">
        <v>211</v>
      </c>
      <c r="C605" s="435" t="s">
        <v>236</v>
      </c>
      <c r="D605" s="436" t="s">
        <v>3708</v>
      </c>
      <c r="E605" s="219" t="s">
        <v>1430</v>
      </c>
      <c r="F605" s="75" t="s">
        <v>1431</v>
      </c>
      <c r="G605" s="75" t="s">
        <v>50</v>
      </c>
      <c r="H605" s="75" t="s">
        <v>72</v>
      </c>
      <c r="I605" s="437">
        <v>66.7</v>
      </c>
      <c r="J605" s="438" t="s">
        <v>50</v>
      </c>
      <c r="K605" s="439" t="s">
        <v>50</v>
      </c>
      <c r="L605" s="221">
        <f>IF(J605="nio",0,IF(K605&gt;0,K605*I605/M605,0))*VLOOKUP(B605,'2-Kosten per locatie'!$A$11:$C$15,3,FALSE)</f>
        <v>0</v>
      </c>
      <c r="M605" s="440">
        <f>IF(K605="nio",0,IF(K605&gt;0,VLOOKUP(G605,'3-Productie normen'!A:J,VLOOKUP(K605,'3-Productie normen'!$B$37:$C$43,2,FALSE),FALSE)))</f>
        <v>0</v>
      </c>
      <c r="N605" s="441"/>
      <c r="O605" s="442"/>
      <c r="P605" s="299"/>
    </row>
    <row r="606" spans="1:16" ht="14.1" customHeight="1">
      <c r="A606" s="434">
        <v>606</v>
      </c>
      <c r="B606" s="435" t="s">
        <v>211</v>
      </c>
      <c r="C606" s="435" t="s">
        <v>236</v>
      </c>
      <c r="D606" s="436" t="s">
        <v>3708</v>
      </c>
      <c r="E606" s="219" t="s">
        <v>1432</v>
      </c>
      <c r="F606" s="75" t="s">
        <v>1433</v>
      </c>
      <c r="G606" s="75" t="s">
        <v>50</v>
      </c>
      <c r="H606" s="75" t="s">
        <v>72</v>
      </c>
      <c r="I606" s="437">
        <v>21.3</v>
      </c>
      <c r="J606" s="438" t="s">
        <v>50</v>
      </c>
      <c r="K606" s="439" t="s">
        <v>50</v>
      </c>
      <c r="L606" s="221">
        <f>IF(J606="nio",0,IF(K606&gt;0,K606*I606/M606,0))*VLOOKUP(B606,'2-Kosten per locatie'!$A$11:$C$15,3,FALSE)</f>
        <v>0</v>
      </c>
      <c r="M606" s="440">
        <f>IF(K606="nio",0,IF(K606&gt;0,VLOOKUP(G606,'3-Productie normen'!A:J,VLOOKUP(K606,'3-Productie normen'!$B$37:$C$43,2,FALSE),FALSE)))</f>
        <v>0</v>
      </c>
      <c r="N606" s="441"/>
      <c r="O606" s="442"/>
      <c r="P606" s="299"/>
    </row>
    <row r="607" spans="1:16" ht="14.1" customHeight="1">
      <c r="A607" s="434">
        <v>607</v>
      </c>
      <c r="B607" s="435" t="s">
        <v>211</v>
      </c>
      <c r="C607" s="435" t="s">
        <v>236</v>
      </c>
      <c r="D607" s="436" t="s">
        <v>3708</v>
      </c>
      <c r="E607" s="219" t="s">
        <v>1434</v>
      </c>
      <c r="F607" s="75" t="s">
        <v>1435</v>
      </c>
      <c r="G607" s="75" t="s">
        <v>50</v>
      </c>
      <c r="H607" s="75" t="s">
        <v>72</v>
      </c>
      <c r="I607" s="437">
        <v>2.5</v>
      </c>
      <c r="J607" s="438" t="s">
        <v>50</v>
      </c>
      <c r="K607" s="439" t="s">
        <v>50</v>
      </c>
      <c r="L607" s="221">
        <f>IF(J607="nio",0,IF(K607&gt;0,K607*I607/M607,0))*VLOOKUP(B607,'2-Kosten per locatie'!$A$11:$C$15,3,FALSE)</f>
        <v>0</v>
      </c>
      <c r="M607" s="440">
        <f>IF(K607="nio",0,IF(K607&gt;0,VLOOKUP(G607,'3-Productie normen'!A:J,VLOOKUP(K607,'3-Productie normen'!$B$37:$C$43,2,FALSE),FALSE)))</f>
        <v>0</v>
      </c>
      <c r="N607" s="441"/>
      <c r="O607" s="442"/>
      <c r="P607" s="299"/>
    </row>
    <row r="608" spans="1:16" ht="14.1" customHeight="1">
      <c r="A608" s="434">
        <v>608</v>
      </c>
      <c r="B608" s="435" t="s">
        <v>211</v>
      </c>
      <c r="C608" s="435" t="s">
        <v>235</v>
      </c>
      <c r="D608" s="436" t="s">
        <v>3708</v>
      </c>
      <c r="E608" s="219" t="s">
        <v>1436</v>
      </c>
      <c r="F608" s="75" t="s">
        <v>1437</v>
      </c>
      <c r="G608" s="75" t="s">
        <v>50</v>
      </c>
      <c r="H608" s="413" t="s">
        <v>919</v>
      </c>
      <c r="I608" s="437">
        <v>10</v>
      </c>
      <c r="J608" s="438" t="s">
        <v>50</v>
      </c>
      <c r="K608" s="439" t="s">
        <v>50</v>
      </c>
      <c r="L608" s="221">
        <f>IF(J608="nio",0,IF(K608&gt;0,K608*I608/M608,0))*VLOOKUP(B608,'2-Kosten per locatie'!$A$11:$C$15,3,FALSE)</f>
        <v>0</v>
      </c>
      <c r="M608" s="440">
        <f>IF(K608="nio",0,IF(K608&gt;0,VLOOKUP(G608,'3-Productie normen'!A:J,VLOOKUP(K608,'3-Productie normen'!$B$37:$C$43,2,FALSE),FALSE)))</f>
        <v>0</v>
      </c>
      <c r="N608" s="441"/>
      <c r="O608" s="442"/>
      <c r="P608" s="299"/>
    </row>
    <row r="609" spans="1:16" ht="14.1" customHeight="1">
      <c r="A609" s="434">
        <v>609</v>
      </c>
      <c r="B609" s="435" t="s">
        <v>211</v>
      </c>
      <c r="C609" s="435" t="s">
        <v>235</v>
      </c>
      <c r="D609" s="436" t="s">
        <v>3708</v>
      </c>
      <c r="E609" s="219" t="s">
        <v>1438</v>
      </c>
      <c r="F609" s="75" t="s">
        <v>1439</v>
      </c>
      <c r="G609" s="75" t="s">
        <v>50</v>
      </c>
      <c r="H609" s="413" t="s">
        <v>919</v>
      </c>
      <c r="I609" s="437">
        <v>10</v>
      </c>
      <c r="J609" s="438" t="s">
        <v>50</v>
      </c>
      <c r="K609" s="439" t="s">
        <v>50</v>
      </c>
      <c r="L609" s="221">
        <f>IF(J609="nio",0,IF(K609&gt;0,K609*I609/M609,0))*VLOOKUP(B609,'2-Kosten per locatie'!$A$11:$C$15,3,FALSE)</f>
        <v>0</v>
      </c>
      <c r="M609" s="440">
        <f>IF(K609="nio",0,IF(K609&gt;0,VLOOKUP(G609,'3-Productie normen'!A:J,VLOOKUP(K609,'3-Productie normen'!$B$37:$C$43,2,FALSE),FALSE)))</f>
        <v>0</v>
      </c>
      <c r="N609" s="441"/>
      <c r="O609" s="442"/>
      <c r="P609" s="299"/>
    </row>
    <row r="610" spans="1:16" ht="14.1" customHeight="1">
      <c r="A610" s="434">
        <v>610</v>
      </c>
      <c r="B610" s="435" t="s">
        <v>211</v>
      </c>
      <c r="C610" s="435" t="s">
        <v>235</v>
      </c>
      <c r="D610" s="436" t="s">
        <v>3708</v>
      </c>
      <c r="E610" s="219" t="s">
        <v>1440</v>
      </c>
      <c r="F610" s="75" t="s">
        <v>1441</v>
      </c>
      <c r="G610" s="75" t="s">
        <v>50</v>
      </c>
      <c r="H610" s="413" t="s">
        <v>919</v>
      </c>
      <c r="I610" s="437">
        <v>10</v>
      </c>
      <c r="J610" s="438" t="s">
        <v>50</v>
      </c>
      <c r="K610" s="439" t="s">
        <v>50</v>
      </c>
      <c r="L610" s="221">
        <f>IF(J610="nio",0,IF(K610&gt;0,K610*I610/M610,0))*VLOOKUP(B610,'2-Kosten per locatie'!$A$11:$C$15,3,FALSE)</f>
        <v>0</v>
      </c>
      <c r="M610" s="440">
        <f>IF(K610="nio",0,IF(K610&gt;0,VLOOKUP(G610,'3-Productie normen'!A:J,VLOOKUP(K610,'3-Productie normen'!$B$37:$C$43,2,FALSE),FALSE)))</f>
        <v>0</v>
      </c>
      <c r="N610" s="441"/>
      <c r="O610" s="442"/>
      <c r="P610" s="299"/>
    </row>
    <row r="611" spans="1:16" ht="14.1" customHeight="1">
      <c r="A611" s="434">
        <v>611</v>
      </c>
      <c r="B611" s="435" t="s">
        <v>211</v>
      </c>
      <c r="C611" s="435" t="s">
        <v>235</v>
      </c>
      <c r="D611" s="436" t="s">
        <v>3708</v>
      </c>
      <c r="E611" s="219" t="s">
        <v>1442</v>
      </c>
      <c r="F611" s="75" t="s">
        <v>1443</v>
      </c>
      <c r="G611" s="75" t="s">
        <v>50</v>
      </c>
      <c r="H611" s="413" t="s">
        <v>919</v>
      </c>
      <c r="I611" s="437">
        <v>9.4499999999999993</v>
      </c>
      <c r="J611" s="438" t="s">
        <v>50</v>
      </c>
      <c r="K611" s="439" t="s">
        <v>50</v>
      </c>
      <c r="L611" s="221">
        <f>IF(J611="nio",0,IF(K611&gt;0,K611*I611/M611,0))*VLOOKUP(B611,'2-Kosten per locatie'!$A$11:$C$15,3,FALSE)</f>
        <v>0</v>
      </c>
      <c r="M611" s="440">
        <f>IF(K611="nio",0,IF(K611&gt;0,VLOOKUP(G611,'3-Productie normen'!A:J,VLOOKUP(K611,'3-Productie normen'!$B$37:$C$43,2,FALSE),FALSE)))</f>
        <v>0</v>
      </c>
      <c r="N611" s="441"/>
      <c r="O611" s="442"/>
      <c r="P611" s="299"/>
    </row>
    <row r="612" spans="1:16" ht="14.1" customHeight="1">
      <c r="A612" s="434">
        <v>612</v>
      </c>
      <c r="B612" s="435" t="s">
        <v>211</v>
      </c>
      <c r="C612" s="435" t="s">
        <v>235</v>
      </c>
      <c r="D612" s="436" t="s">
        <v>3708</v>
      </c>
      <c r="E612" s="219" t="s">
        <v>1444</v>
      </c>
      <c r="F612" s="75" t="s">
        <v>1445</v>
      </c>
      <c r="G612" s="75" t="s">
        <v>50</v>
      </c>
      <c r="H612" s="75" t="s">
        <v>71</v>
      </c>
      <c r="I612" s="437">
        <v>10.029999999999999</v>
      </c>
      <c r="J612" s="438" t="s">
        <v>50</v>
      </c>
      <c r="K612" s="439" t="s">
        <v>50</v>
      </c>
      <c r="L612" s="221">
        <f>IF(J612="nio",0,IF(K612&gt;0,K612*I612/M612,0))*VLOOKUP(B612,'2-Kosten per locatie'!$A$11:$C$15,3,FALSE)</f>
        <v>0</v>
      </c>
      <c r="M612" s="440">
        <f>IF(K612="nio",0,IF(K612&gt;0,VLOOKUP(G612,'3-Productie normen'!A:J,VLOOKUP(K612,'3-Productie normen'!$B$37:$C$43,2,FALSE),FALSE)))</f>
        <v>0</v>
      </c>
      <c r="N612" s="441"/>
      <c r="O612" s="442"/>
      <c r="P612" s="299"/>
    </row>
    <row r="613" spans="1:16" ht="14.1" customHeight="1">
      <c r="A613" s="434">
        <v>613</v>
      </c>
      <c r="B613" s="435" t="s">
        <v>211</v>
      </c>
      <c r="C613" s="435" t="s">
        <v>235</v>
      </c>
      <c r="D613" s="436" t="s">
        <v>3708</v>
      </c>
      <c r="E613" s="219" t="s">
        <v>1446</v>
      </c>
      <c r="F613" s="75" t="s">
        <v>1447</v>
      </c>
      <c r="G613" s="75" t="s">
        <v>50</v>
      </c>
      <c r="H613" s="75" t="s">
        <v>209</v>
      </c>
      <c r="I613" s="437">
        <v>10</v>
      </c>
      <c r="J613" s="438" t="s">
        <v>50</v>
      </c>
      <c r="K613" s="439" t="s">
        <v>50</v>
      </c>
      <c r="L613" s="221">
        <f>IF(J613="nio",0,IF(K613&gt;0,K613*I613/M613,0))*VLOOKUP(B613,'2-Kosten per locatie'!$A$11:$C$15,3,FALSE)</f>
        <v>0</v>
      </c>
      <c r="M613" s="440">
        <f>IF(K613="nio",0,IF(K613&gt;0,VLOOKUP(G613,'3-Productie normen'!A:J,VLOOKUP(K613,'3-Productie normen'!$B$37:$C$43,2,FALSE),FALSE)))</f>
        <v>0</v>
      </c>
      <c r="N613" s="441"/>
      <c r="O613" s="442"/>
      <c r="P613" s="299"/>
    </row>
    <row r="614" spans="1:16" ht="14.1" customHeight="1">
      <c r="A614" s="434">
        <v>614</v>
      </c>
      <c r="B614" s="435" t="s">
        <v>211</v>
      </c>
      <c r="C614" s="435" t="s">
        <v>235</v>
      </c>
      <c r="D614" s="436" t="s">
        <v>3709</v>
      </c>
      <c r="E614" s="219" t="s">
        <v>1448</v>
      </c>
      <c r="F614" s="75" t="s">
        <v>1449</v>
      </c>
      <c r="G614" s="75" t="s">
        <v>50</v>
      </c>
      <c r="H614" s="413" t="s">
        <v>919</v>
      </c>
      <c r="I614" s="437">
        <v>10</v>
      </c>
      <c r="J614" s="438" t="s">
        <v>50</v>
      </c>
      <c r="K614" s="439" t="s">
        <v>50</v>
      </c>
      <c r="L614" s="221">
        <f>IF(J614="nio",0,IF(K614&gt;0,K614*I614/M614,0))*VLOOKUP(B614,'2-Kosten per locatie'!$A$11:$C$15,3,FALSE)</f>
        <v>0</v>
      </c>
      <c r="M614" s="440">
        <f>IF(K614="nio",0,IF(K614&gt;0,VLOOKUP(G614,'3-Productie normen'!A:J,VLOOKUP(K614,'3-Productie normen'!$B$37:$C$43,2,FALSE),FALSE)))</f>
        <v>0</v>
      </c>
      <c r="N614" s="441"/>
      <c r="O614" s="442"/>
      <c r="P614" s="299"/>
    </row>
    <row r="615" spans="1:16" ht="14.1" customHeight="1">
      <c r="A615" s="434">
        <v>615</v>
      </c>
      <c r="B615" s="435" t="s">
        <v>211</v>
      </c>
      <c r="C615" s="435" t="s">
        <v>235</v>
      </c>
      <c r="D615" s="436" t="s">
        <v>3709</v>
      </c>
      <c r="E615" s="219" t="s">
        <v>1450</v>
      </c>
      <c r="F615" s="75" t="s">
        <v>1451</v>
      </c>
      <c r="G615" s="75" t="s">
        <v>50</v>
      </c>
      <c r="H615" s="413" t="s">
        <v>919</v>
      </c>
      <c r="I615" s="437">
        <v>10</v>
      </c>
      <c r="J615" s="438" t="s">
        <v>50</v>
      </c>
      <c r="K615" s="439" t="s">
        <v>50</v>
      </c>
      <c r="L615" s="221">
        <f>IF(J615="nio",0,IF(K615&gt;0,K615*I615/M615,0))*VLOOKUP(B615,'2-Kosten per locatie'!$A$11:$C$15,3,FALSE)</f>
        <v>0</v>
      </c>
      <c r="M615" s="440">
        <f>IF(K615="nio",0,IF(K615&gt;0,VLOOKUP(G615,'3-Productie normen'!A:J,VLOOKUP(K615,'3-Productie normen'!$B$37:$C$43,2,FALSE),FALSE)))</f>
        <v>0</v>
      </c>
      <c r="N615" s="441"/>
      <c r="O615" s="442"/>
      <c r="P615" s="299"/>
    </row>
    <row r="616" spans="1:16" ht="14.1" customHeight="1">
      <c r="A616" s="434">
        <v>616</v>
      </c>
      <c r="B616" s="435" t="s">
        <v>211</v>
      </c>
      <c r="C616" s="435" t="s">
        <v>235</v>
      </c>
      <c r="D616" s="436" t="s">
        <v>3709</v>
      </c>
      <c r="E616" s="219" t="s">
        <v>1452</v>
      </c>
      <c r="F616" s="75" t="s">
        <v>1453</v>
      </c>
      <c r="G616" s="75" t="s">
        <v>50</v>
      </c>
      <c r="H616" s="413" t="s">
        <v>919</v>
      </c>
      <c r="I616" s="437">
        <v>10</v>
      </c>
      <c r="J616" s="438" t="s">
        <v>50</v>
      </c>
      <c r="K616" s="439" t="s">
        <v>50</v>
      </c>
      <c r="L616" s="221">
        <f>IF(J616="nio",0,IF(K616&gt;0,K616*I616/M616,0))*VLOOKUP(B616,'2-Kosten per locatie'!$A$11:$C$15,3,FALSE)</f>
        <v>0</v>
      </c>
      <c r="M616" s="440">
        <f>IF(K616="nio",0,IF(K616&gt;0,VLOOKUP(G616,'3-Productie normen'!A:J,VLOOKUP(K616,'3-Productie normen'!$B$37:$C$43,2,FALSE),FALSE)))</f>
        <v>0</v>
      </c>
      <c r="N616" s="441"/>
      <c r="O616" s="442"/>
      <c r="P616" s="299"/>
    </row>
    <row r="617" spans="1:16" ht="14.1" customHeight="1">
      <c r="A617" s="434">
        <v>617</v>
      </c>
      <c r="B617" s="435" t="s">
        <v>211</v>
      </c>
      <c r="C617" s="435" t="s">
        <v>235</v>
      </c>
      <c r="D617" s="436" t="s">
        <v>3709</v>
      </c>
      <c r="E617" s="219" t="s">
        <v>1454</v>
      </c>
      <c r="F617" s="75" t="s">
        <v>1455</v>
      </c>
      <c r="G617" s="75" t="s">
        <v>50</v>
      </c>
      <c r="H617" s="413" t="s">
        <v>919</v>
      </c>
      <c r="I617" s="437">
        <v>10</v>
      </c>
      <c r="J617" s="438" t="s">
        <v>50</v>
      </c>
      <c r="K617" s="439" t="s">
        <v>50</v>
      </c>
      <c r="L617" s="221">
        <f>IF(J617="nio",0,IF(K617&gt;0,K617*I617/M617,0))*VLOOKUP(B617,'2-Kosten per locatie'!$A$11:$C$15,3,FALSE)</f>
        <v>0</v>
      </c>
      <c r="M617" s="440">
        <f>IF(K617="nio",0,IF(K617&gt;0,VLOOKUP(G617,'3-Productie normen'!A:J,VLOOKUP(K617,'3-Productie normen'!$B$37:$C$43,2,FALSE),FALSE)))</f>
        <v>0</v>
      </c>
      <c r="N617" s="441"/>
      <c r="O617" s="442"/>
      <c r="P617" s="299"/>
    </row>
    <row r="618" spans="1:16" ht="14.1" customHeight="1">
      <c r="A618" s="434">
        <v>618</v>
      </c>
      <c r="B618" s="435" t="s">
        <v>211</v>
      </c>
      <c r="C618" s="435" t="s">
        <v>235</v>
      </c>
      <c r="D618" s="436" t="s">
        <v>3709</v>
      </c>
      <c r="E618" s="219" t="s">
        <v>1456</v>
      </c>
      <c r="F618" s="75" t="s">
        <v>1457</v>
      </c>
      <c r="G618" s="75" t="s">
        <v>50</v>
      </c>
      <c r="H618" s="413" t="s">
        <v>919</v>
      </c>
      <c r="I618" s="437">
        <v>10</v>
      </c>
      <c r="J618" s="438" t="s">
        <v>50</v>
      </c>
      <c r="K618" s="439" t="s">
        <v>50</v>
      </c>
      <c r="L618" s="221">
        <f>IF(J618="nio",0,IF(K618&gt;0,K618*I618/M618,0))*VLOOKUP(B618,'2-Kosten per locatie'!$A$11:$C$15,3,FALSE)</f>
        <v>0</v>
      </c>
      <c r="M618" s="440">
        <f>IF(K618="nio",0,IF(K618&gt;0,VLOOKUP(G618,'3-Productie normen'!A:J,VLOOKUP(K618,'3-Productie normen'!$B$37:$C$43,2,FALSE),FALSE)))</f>
        <v>0</v>
      </c>
      <c r="N618" s="441"/>
      <c r="O618" s="442"/>
      <c r="P618" s="299"/>
    </row>
    <row r="619" spans="1:16" ht="14.1" customHeight="1">
      <c r="A619" s="434">
        <v>619</v>
      </c>
      <c r="B619" s="435" t="s">
        <v>211</v>
      </c>
      <c r="C619" s="435" t="s">
        <v>235</v>
      </c>
      <c r="D619" s="436" t="s">
        <v>3709</v>
      </c>
      <c r="E619" s="219" t="s">
        <v>1458</v>
      </c>
      <c r="F619" s="75" t="s">
        <v>1459</v>
      </c>
      <c r="G619" s="75" t="s">
        <v>50</v>
      </c>
      <c r="H619" s="413" t="s">
        <v>919</v>
      </c>
      <c r="I619" s="437">
        <v>10</v>
      </c>
      <c r="J619" s="438" t="s">
        <v>50</v>
      </c>
      <c r="K619" s="439" t="s">
        <v>50</v>
      </c>
      <c r="L619" s="221">
        <f>IF(J619="nio",0,IF(K619&gt;0,K619*I619/M619,0))*VLOOKUP(B619,'2-Kosten per locatie'!$A$11:$C$15,3,FALSE)</f>
        <v>0</v>
      </c>
      <c r="M619" s="440">
        <f>IF(K619="nio",0,IF(K619&gt;0,VLOOKUP(G619,'3-Productie normen'!A:J,VLOOKUP(K619,'3-Productie normen'!$B$37:$C$43,2,FALSE),FALSE)))</f>
        <v>0</v>
      </c>
      <c r="N619" s="441"/>
      <c r="O619" s="442"/>
      <c r="P619" s="299"/>
    </row>
    <row r="620" spans="1:16" ht="14.1" customHeight="1">
      <c r="A620" s="434">
        <v>620</v>
      </c>
      <c r="B620" s="435" t="s">
        <v>211</v>
      </c>
      <c r="C620" s="435" t="s">
        <v>235</v>
      </c>
      <c r="D620" s="436" t="s">
        <v>3709</v>
      </c>
      <c r="E620" s="219" t="s">
        <v>1460</v>
      </c>
      <c r="F620" s="75" t="s">
        <v>1461</v>
      </c>
      <c r="G620" s="75" t="s">
        <v>50</v>
      </c>
      <c r="H620" s="413" t="s">
        <v>919</v>
      </c>
      <c r="I620" s="437">
        <v>32</v>
      </c>
      <c r="J620" s="438" t="s">
        <v>50</v>
      </c>
      <c r="K620" s="439" t="s">
        <v>50</v>
      </c>
      <c r="L620" s="221">
        <f>IF(J620="nio",0,IF(K620&gt;0,K620*I620/M620,0))*VLOOKUP(B620,'2-Kosten per locatie'!$A$11:$C$15,3,FALSE)</f>
        <v>0</v>
      </c>
      <c r="M620" s="440">
        <f>IF(K620="nio",0,IF(K620&gt;0,VLOOKUP(G620,'3-Productie normen'!A:J,VLOOKUP(K620,'3-Productie normen'!$B$37:$C$43,2,FALSE),FALSE)))</f>
        <v>0</v>
      </c>
      <c r="N620" s="441"/>
      <c r="O620" s="442"/>
      <c r="P620" s="299"/>
    </row>
    <row r="621" spans="1:16" ht="14.1" customHeight="1">
      <c r="A621" s="434">
        <v>621</v>
      </c>
      <c r="B621" s="435" t="s">
        <v>211</v>
      </c>
      <c r="C621" s="435" t="s">
        <v>236</v>
      </c>
      <c r="D621" s="436" t="s">
        <v>3709</v>
      </c>
      <c r="E621" s="219" t="s">
        <v>1462</v>
      </c>
      <c r="F621" s="75" t="s">
        <v>1463</v>
      </c>
      <c r="G621" s="75" t="s">
        <v>50</v>
      </c>
      <c r="H621" s="75" t="s">
        <v>72</v>
      </c>
      <c r="I621" s="437">
        <v>24.6</v>
      </c>
      <c r="J621" s="438" t="s">
        <v>50</v>
      </c>
      <c r="K621" s="439" t="s">
        <v>50</v>
      </c>
      <c r="L621" s="221">
        <f>IF(J621="nio",0,IF(K621&gt;0,K621*I621/M621,0))*VLOOKUP(B621,'2-Kosten per locatie'!$A$11:$C$15,3,FALSE)</f>
        <v>0</v>
      </c>
      <c r="M621" s="440">
        <f>IF(K621="nio",0,IF(K621&gt;0,VLOOKUP(G621,'3-Productie normen'!A:J,VLOOKUP(K621,'3-Productie normen'!$B$37:$C$43,2,FALSE),FALSE)))</f>
        <v>0</v>
      </c>
      <c r="N621" s="441"/>
      <c r="O621" s="442"/>
      <c r="P621" s="299"/>
    </row>
    <row r="622" spans="1:16" ht="14.1" customHeight="1">
      <c r="A622" s="434">
        <v>622</v>
      </c>
      <c r="B622" s="435" t="s">
        <v>211</v>
      </c>
      <c r="C622" s="435" t="s">
        <v>235</v>
      </c>
      <c r="D622" s="436" t="s">
        <v>3709</v>
      </c>
      <c r="E622" s="219" t="s">
        <v>1464</v>
      </c>
      <c r="F622" s="75" t="s">
        <v>1465</v>
      </c>
      <c r="G622" s="75" t="s">
        <v>50</v>
      </c>
      <c r="H622" s="413" t="s">
        <v>919</v>
      </c>
      <c r="I622" s="437">
        <v>10.3</v>
      </c>
      <c r="J622" s="438" t="s">
        <v>50</v>
      </c>
      <c r="K622" s="439" t="s">
        <v>50</v>
      </c>
      <c r="L622" s="221">
        <f>IF(J622="nio",0,IF(K622&gt;0,K622*I622/M622,0))*VLOOKUP(B622,'2-Kosten per locatie'!$A$11:$C$15,3,FALSE)</f>
        <v>0</v>
      </c>
      <c r="M622" s="440">
        <f>IF(K622="nio",0,IF(K622&gt;0,VLOOKUP(G622,'3-Productie normen'!A:J,VLOOKUP(K622,'3-Productie normen'!$B$37:$C$43,2,FALSE),FALSE)))</f>
        <v>0</v>
      </c>
      <c r="N622" s="441"/>
      <c r="O622" s="442"/>
      <c r="P622" s="299"/>
    </row>
    <row r="623" spans="1:16" ht="14.1" customHeight="1">
      <c r="A623" s="434">
        <v>623</v>
      </c>
      <c r="B623" s="435" t="s">
        <v>211</v>
      </c>
      <c r="C623" s="435" t="s">
        <v>235</v>
      </c>
      <c r="D623" s="436" t="s">
        <v>3709</v>
      </c>
      <c r="E623" s="219" t="s">
        <v>1466</v>
      </c>
      <c r="F623" s="75" t="s">
        <v>1467</v>
      </c>
      <c r="G623" s="75" t="s">
        <v>50</v>
      </c>
      <c r="H623" s="413" t="s">
        <v>919</v>
      </c>
      <c r="I623" s="437">
        <v>32</v>
      </c>
      <c r="J623" s="438" t="s">
        <v>50</v>
      </c>
      <c r="K623" s="439" t="s">
        <v>50</v>
      </c>
      <c r="L623" s="221">
        <f>IF(J623="nio",0,IF(K623&gt;0,K623*I623/M623,0))*VLOOKUP(B623,'2-Kosten per locatie'!$A$11:$C$15,3,FALSE)</f>
        <v>0</v>
      </c>
      <c r="M623" s="440">
        <f>IF(K623="nio",0,IF(K623&gt;0,VLOOKUP(G623,'3-Productie normen'!A:J,VLOOKUP(K623,'3-Productie normen'!$B$37:$C$43,2,FALSE),FALSE)))</f>
        <v>0</v>
      </c>
      <c r="N623" s="441"/>
      <c r="O623" s="442"/>
      <c r="P623" s="299"/>
    </row>
    <row r="624" spans="1:16" ht="14.1" customHeight="1">
      <c r="A624" s="434">
        <v>624</v>
      </c>
      <c r="B624" s="435" t="s">
        <v>211</v>
      </c>
      <c r="C624" s="435" t="s">
        <v>235</v>
      </c>
      <c r="D624" s="436" t="s">
        <v>3709</v>
      </c>
      <c r="E624" s="219" t="s">
        <v>1468</v>
      </c>
      <c r="F624" s="75" t="s">
        <v>1469</v>
      </c>
      <c r="G624" s="75" t="s">
        <v>50</v>
      </c>
      <c r="H624" s="413" t="s">
        <v>919</v>
      </c>
      <c r="I624" s="437">
        <v>10</v>
      </c>
      <c r="J624" s="438" t="s">
        <v>50</v>
      </c>
      <c r="K624" s="439" t="s">
        <v>50</v>
      </c>
      <c r="L624" s="221">
        <f>IF(J624="nio",0,IF(K624&gt;0,K624*I624/M624,0))*VLOOKUP(B624,'2-Kosten per locatie'!$A$11:$C$15,3,FALSE)</f>
        <v>0</v>
      </c>
      <c r="M624" s="440">
        <f>IF(K624="nio",0,IF(K624&gt;0,VLOOKUP(G624,'3-Productie normen'!A:J,VLOOKUP(K624,'3-Productie normen'!$B$37:$C$43,2,FALSE),FALSE)))</f>
        <v>0</v>
      </c>
      <c r="N624" s="441"/>
      <c r="O624" s="442"/>
      <c r="P624" s="299"/>
    </row>
    <row r="625" spans="1:16" ht="14.1" customHeight="1">
      <c r="A625" s="434">
        <v>625</v>
      </c>
      <c r="B625" s="435" t="s">
        <v>211</v>
      </c>
      <c r="C625" s="435" t="s">
        <v>235</v>
      </c>
      <c r="D625" s="436" t="s">
        <v>3709</v>
      </c>
      <c r="E625" s="219" t="s">
        <v>1470</v>
      </c>
      <c r="F625" s="75" t="s">
        <v>1471</v>
      </c>
      <c r="G625" s="75" t="s">
        <v>50</v>
      </c>
      <c r="H625" s="75" t="s">
        <v>71</v>
      </c>
      <c r="I625" s="437">
        <v>11.8</v>
      </c>
      <c r="J625" s="438" t="s">
        <v>50</v>
      </c>
      <c r="K625" s="439" t="s">
        <v>50</v>
      </c>
      <c r="L625" s="221">
        <f>IF(J625="nio",0,IF(K625&gt;0,K625*I625/M625,0))*VLOOKUP(B625,'2-Kosten per locatie'!$A$11:$C$15,3,FALSE)</f>
        <v>0</v>
      </c>
      <c r="M625" s="440">
        <f>IF(K625="nio",0,IF(K625&gt;0,VLOOKUP(G625,'3-Productie normen'!A:J,VLOOKUP(K625,'3-Productie normen'!$B$37:$C$43,2,FALSE),FALSE)))</f>
        <v>0</v>
      </c>
      <c r="N625" s="441"/>
      <c r="O625" s="442"/>
      <c r="P625" s="299"/>
    </row>
    <row r="626" spans="1:16" ht="14.1" customHeight="1">
      <c r="A626" s="434">
        <v>626</v>
      </c>
      <c r="B626" s="435" t="s">
        <v>211</v>
      </c>
      <c r="C626" s="435" t="s">
        <v>235</v>
      </c>
      <c r="D626" s="436" t="s">
        <v>3709</v>
      </c>
      <c r="E626" s="219" t="s">
        <v>1472</v>
      </c>
      <c r="F626" s="75" t="s">
        <v>1473</v>
      </c>
      <c r="G626" s="75" t="s">
        <v>50</v>
      </c>
      <c r="H626" s="413" t="s">
        <v>919</v>
      </c>
      <c r="I626" s="437">
        <v>123.5</v>
      </c>
      <c r="J626" s="438" t="s">
        <v>50</v>
      </c>
      <c r="K626" s="439" t="s">
        <v>50</v>
      </c>
      <c r="L626" s="221">
        <f>IF(J626="nio",0,IF(K626&gt;0,K626*I626/M626,0))*VLOOKUP(B626,'2-Kosten per locatie'!$A$11:$C$15,3,FALSE)</f>
        <v>0</v>
      </c>
      <c r="M626" s="440">
        <f>IF(K626="nio",0,IF(K626&gt;0,VLOOKUP(G626,'3-Productie normen'!A:J,VLOOKUP(K626,'3-Productie normen'!$B$37:$C$43,2,FALSE),FALSE)))</f>
        <v>0</v>
      </c>
      <c r="N626" s="441"/>
      <c r="O626" s="442"/>
      <c r="P626" s="299"/>
    </row>
    <row r="627" spans="1:16" ht="14.1" customHeight="1">
      <c r="A627" s="434">
        <v>627</v>
      </c>
      <c r="B627" s="435" t="s">
        <v>211</v>
      </c>
      <c r="C627" s="435" t="s">
        <v>235</v>
      </c>
      <c r="D627" s="436" t="s">
        <v>3709</v>
      </c>
      <c r="E627" s="219" t="s">
        <v>1474</v>
      </c>
      <c r="F627" s="75" t="s">
        <v>1475</v>
      </c>
      <c r="G627" s="75" t="s">
        <v>50</v>
      </c>
      <c r="H627" s="75" t="s">
        <v>71</v>
      </c>
      <c r="I627" s="437">
        <v>5.7</v>
      </c>
      <c r="J627" s="438" t="s">
        <v>50</v>
      </c>
      <c r="K627" s="439" t="s">
        <v>50</v>
      </c>
      <c r="L627" s="221">
        <f>IF(J627="nio",0,IF(K627&gt;0,K627*I627/M627,0))*VLOOKUP(B627,'2-Kosten per locatie'!$A$11:$C$15,3,FALSE)</f>
        <v>0</v>
      </c>
      <c r="M627" s="440">
        <f>IF(K627="nio",0,IF(K627&gt;0,VLOOKUP(G627,'3-Productie normen'!A:J,VLOOKUP(K627,'3-Productie normen'!$B$37:$C$43,2,FALSE),FALSE)))</f>
        <v>0</v>
      </c>
      <c r="N627" s="441"/>
      <c r="O627" s="442"/>
      <c r="P627" s="299"/>
    </row>
    <row r="628" spans="1:16" ht="14.1" customHeight="1">
      <c r="A628" s="434">
        <v>628</v>
      </c>
      <c r="B628" s="435" t="s">
        <v>211</v>
      </c>
      <c r="C628" s="435" t="s">
        <v>235</v>
      </c>
      <c r="D628" s="436" t="s">
        <v>3709</v>
      </c>
      <c r="E628" s="219" t="s">
        <v>1476</v>
      </c>
      <c r="F628" s="75" t="s">
        <v>1477</v>
      </c>
      <c r="G628" s="75" t="s">
        <v>50</v>
      </c>
      <c r="H628" s="413" t="s">
        <v>919</v>
      </c>
      <c r="I628" s="437">
        <v>4.2</v>
      </c>
      <c r="J628" s="438" t="s">
        <v>50</v>
      </c>
      <c r="K628" s="439" t="s">
        <v>50</v>
      </c>
      <c r="L628" s="221">
        <f>IF(J628="nio",0,IF(K628&gt;0,K628*I628/M628,0))*VLOOKUP(B628,'2-Kosten per locatie'!$A$11:$C$15,3,FALSE)</f>
        <v>0</v>
      </c>
      <c r="M628" s="440">
        <f>IF(K628="nio",0,IF(K628&gt;0,VLOOKUP(G628,'3-Productie normen'!A:J,VLOOKUP(K628,'3-Productie normen'!$B$37:$C$43,2,FALSE),FALSE)))</f>
        <v>0</v>
      </c>
      <c r="N628" s="441"/>
      <c r="O628" s="442"/>
      <c r="P628" s="299"/>
    </row>
    <row r="629" spans="1:16" ht="14.1" customHeight="1">
      <c r="A629" s="434">
        <v>629</v>
      </c>
      <c r="B629" s="435" t="s">
        <v>211</v>
      </c>
      <c r="C629" s="435" t="s">
        <v>235</v>
      </c>
      <c r="D629" s="436" t="s">
        <v>3709</v>
      </c>
      <c r="E629" s="219" t="s">
        <v>1478</v>
      </c>
      <c r="F629" s="75" t="s">
        <v>1479</v>
      </c>
      <c r="G629" s="75" t="s">
        <v>50</v>
      </c>
      <c r="H629" s="75" t="s">
        <v>71</v>
      </c>
      <c r="I629" s="437">
        <v>1</v>
      </c>
      <c r="J629" s="438" t="s">
        <v>50</v>
      </c>
      <c r="K629" s="439" t="s">
        <v>50</v>
      </c>
      <c r="L629" s="221">
        <f>IF(J629="nio",0,IF(K629&gt;0,K629*I629/M629,0))*VLOOKUP(B629,'2-Kosten per locatie'!$A$11:$C$15,3,FALSE)</f>
        <v>0</v>
      </c>
      <c r="M629" s="440">
        <f>IF(K629="nio",0,IF(K629&gt;0,VLOOKUP(G629,'3-Productie normen'!A:J,VLOOKUP(K629,'3-Productie normen'!$B$37:$C$43,2,FALSE),FALSE)))</f>
        <v>0</v>
      </c>
      <c r="N629" s="441"/>
      <c r="O629" s="442"/>
      <c r="P629" s="299"/>
    </row>
    <row r="630" spans="1:16" ht="14.1" customHeight="1">
      <c r="A630" s="434">
        <v>630</v>
      </c>
      <c r="B630" s="435" t="s">
        <v>211</v>
      </c>
      <c r="C630" s="435" t="s">
        <v>235</v>
      </c>
      <c r="D630" s="436" t="s">
        <v>3709</v>
      </c>
      <c r="E630" s="219" t="s">
        <v>1480</v>
      </c>
      <c r="F630" s="75" t="s">
        <v>1481</v>
      </c>
      <c r="G630" s="75" t="s">
        <v>50</v>
      </c>
      <c r="H630" s="413" t="s">
        <v>919</v>
      </c>
      <c r="I630" s="437">
        <v>10</v>
      </c>
      <c r="J630" s="438" t="s">
        <v>50</v>
      </c>
      <c r="K630" s="439" t="s">
        <v>50</v>
      </c>
      <c r="L630" s="221">
        <f>IF(J630="nio",0,IF(K630&gt;0,K630*I630/M630,0))*VLOOKUP(B630,'2-Kosten per locatie'!$A$11:$C$15,3,FALSE)</f>
        <v>0</v>
      </c>
      <c r="M630" s="440">
        <f>IF(K630="nio",0,IF(K630&gt;0,VLOOKUP(G630,'3-Productie normen'!A:J,VLOOKUP(K630,'3-Productie normen'!$B$37:$C$43,2,FALSE),FALSE)))</f>
        <v>0</v>
      </c>
      <c r="N630" s="441"/>
      <c r="O630" s="442"/>
      <c r="P630" s="299"/>
    </row>
    <row r="631" spans="1:16" ht="14.1" customHeight="1">
      <c r="A631" s="434">
        <v>631</v>
      </c>
      <c r="B631" s="435" t="s">
        <v>211</v>
      </c>
      <c r="C631" s="435" t="s">
        <v>236</v>
      </c>
      <c r="D631" s="436" t="s">
        <v>3709</v>
      </c>
      <c r="E631" s="219" t="s">
        <v>1482</v>
      </c>
      <c r="F631" s="75" t="s">
        <v>1483</v>
      </c>
      <c r="G631" s="75" t="s">
        <v>50</v>
      </c>
      <c r="H631" s="75" t="s">
        <v>72</v>
      </c>
      <c r="I631" s="437">
        <v>3.4</v>
      </c>
      <c r="J631" s="438" t="s">
        <v>50</v>
      </c>
      <c r="K631" s="439" t="s">
        <v>50</v>
      </c>
      <c r="L631" s="221">
        <f>IF(J631="nio",0,IF(K631&gt;0,K631*I631/M631,0))*VLOOKUP(B631,'2-Kosten per locatie'!$A$11:$C$15,3,FALSE)</f>
        <v>0</v>
      </c>
      <c r="M631" s="440">
        <f>IF(K631="nio",0,IF(K631&gt;0,VLOOKUP(G631,'3-Productie normen'!A:J,VLOOKUP(K631,'3-Productie normen'!$B$37:$C$43,2,FALSE),FALSE)))</f>
        <v>0</v>
      </c>
      <c r="N631" s="441"/>
      <c r="O631" s="442"/>
      <c r="P631" s="299"/>
    </row>
    <row r="632" spans="1:16" ht="14.1" customHeight="1">
      <c r="A632" s="434">
        <v>632</v>
      </c>
      <c r="B632" s="435" t="s">
        <v>211</v>
      </c>
      <c r="C632" s="435" t="s">
        <v>236</v>
      </c>
      <c r="D632" s="436" t="s">
        <v>3709</v>
      </c>
      <c r="E632" s="219" t="s">
        <v>1484</v>
      </c>
      <c r="F632" s="75" t="s">
        <v>1485</v>
      </c>
      <c r="G632" s="75" t="s">
        <v>50</v>
      </c>
      <c r="H632" s="413" t="s">
        <v>919</v>
      </c>
      <c r="I632" s="437">
        <v>3.3</v>
      </c>
      <c r="J632" s="438" t="s">
        <v>50</v>
      </c>
      <c r="K632" s="439" t="s">
        <v>50</v>
      </c>
      <c r="L632" s="221">
        <f>IF(J632="nio",0,IF(K632&gt;0,K632*I632/M632,0))*VLOOKUP(B632,'2-Kosten per locatie'!$A$11:$C$15,3,FALSE)</f>
        <v>0</v>
      </c>
      <c r="M632" s="440">
        <f>IF(K632="nio",0,IF(K632&gt;0,VLOOKUP(G632,'3-Productie normen'!A:J,VLOOKUP(K632,'3-Productie normen'!$B$37:$C$43,2,FALSE),FALSE)))</f>
        <v>0</v>
      </c>
      <c r="N632" s="441"/>
      <c r="O632" s="442"/>
      <c r="P632" s="299"/>
    </row>
    <row r="633" spans="1:16" ht="14.1" customHeight="1">
      <c r="A633" s="434">
        <v>633</v>
      </c>
      <c r="B633" s="435" t="s">
        <v>211</v>
      </c>
      <c r="C633" s="435" t="s">
        <v>235</v>
      </c>
      <c r="D633" s="436" t="s">
        <v>3709</v>
      </c>
      <c r="E633" s="219" t="s">
        <v>1486</v>
      </c>
      <c r="F633" s="75" t="s">
        <v>1487</v>
      </c>
      <c r="G633" s="75" t="s">
        <v>50</v>
      </c>
      <c r="H633" s="413" t="s">
        <v>919</v>
      </c>
      <c r="I633" s="437">
        <v>10</v>
      </c>
      <c r="J633" s="438" t="s">
        <v>50</v>
      </c>
      <c r="K633" s="439" t="s">
        <v>50</v>
      </c>
      <c r="L633" s="221">
        <f>IF(J633="nio",0,IF(K633&gt;0,K633*I633/M633,0))*VLOOKUP(B633,'2-Kosten per locatie'!$A$11:$C$15,3,FALSE)</f>
        <v>0</v>
      </c>
      <c r="M633" s="440">
        <f>IF(K633="nio",0,IF(K633&gt;0,VLOOKUP(G633,'3-Productie normen'!A:J,VLOOKUP(K633,'3-Productie normen'!$B$37:$C$43,2,FALSE),FALSE)))</f>
        <v>0</v>
      </c>
      <c r="N633" s="441"/>
      <c r="O633" s="442"/>
      <c r="P633" s="299"/>
    </row>
    <row r="634" spans="1:16" ht="14.1" customHeight="1">
      <c r="A634" s="434">
        <v>634</v>
      </c>
      <c r="B634" s="435" t="s">
        <v>211</v>
      </c>
      <c r="C634" s="435" t="s">
        <v>235</v>
      </c>
      <c r="D634" s="436" t="s">
        <v>3709</v>
      </c>
      <c r="E634" s="219" t="s">
        <v>1488</v>
      </c>
      <c r="F634" s="75" t="s">
        <v>1489</v>
      </c>
      <c r="G634" s="75" t="s">
        <v>50</v>
      </c>
      <c r="H634" s="413" t="s">
        <v>919</v>
      </c>
      <c r="I634" s="437">
        <v>10</v>
      </c>
      <c r="J634" s="438" t="s">
        <v>50</v>
      </c>
      <c r="K634" s="439" t="s">
        <v>50</v>
      </c>
      <c r="L634" s="221">
        <f>IF(J634="nio",0,IF(K634&gt;0,K634*I634/M634,0))*VLOOKUP(B634,'2-Kosten per locatie'!$A$11:$C$15,3,FALSE)</f>
        <v>0</v>
      </c>
      <c r="M634" s="440">
        <f>IF(K634="nio",0,IF(K634&gt;0,VLOOKUP(G634,'3-Productie normen'!A:J,VLOOKUP(K634,'3-Productie normen'!$B$37:$C$43,2,FALSE),FALSE)))</f>
        <v>0</v>
      </c>
      <c r="N634" s="441"/>
      <c r="O634" s="442"/>
      <c r="P634" s="299"/>
    </row>
    <row r="635" spans="1:16" ht="14.1" customHeight="1">
      <c r="A635" s="434">
        <v>635</v>
      </c>
      <c r="B635" s="435" t="s">
        <v>211</v>
      </c>
      <c r="C635" s="435" t="s">
        <v>235</v>
      </c>
      <c r="D635" s="436" t="s">
        <v>3709</v>
      </c>
      <c r="E635" s="219" t="s">
        <v>1490</v>
      </c>
      <c r="F635" s="75" t="s">
        <v>1491</v>
      </c>
      <c r="G635" s="75" t="s">
        <v>50</v>
      </c>
      <c r="H635" s="413" t="s">
        <v>919</v>
      </c>
      <c r="I635" s="437">
        <v>10</v>
      </c>
      <c r="J635" s="438" t="s">
        <v>50</v>
      </c>
      <c r="K635" s="439" t="s">
        <v>50</v>
      </c>
      <c r="L635" s="221">
        <f>IF(J635="nio",0,IF(K635&gt;0,K635*I635/M635,0))*VLOOKUP(B635,'2-Kosten per locatie'!$A$11:$C$15,3,FALSE)</f>
        <v>0</v>
      </c>
      <c r="M635" s="440">
        <f>IF(K635="nio",0,IF(K635&gt;0,VLOOKUP(G635,'3-Productie normen'!A:J,VLOOKUP(K635,'3-Productie normen'!$B$37:$C$43,2,FALSE),FALSE)))</f>
        <v>0</v>
      </c>
      <c r="N635" s="441"/>
      <c r="O635" s="442"/>
      <c r="P635" s="299"/>
    </row>
    <row r="636" spans="1:16" ht="14.1" customHeight="1">
      <c r="A636" s="434">
        <v>636</v>
      </c>
      <c r="B636" s="435" t="s">
        <v>211</v>
      </c>
      <c r="C636" s="435" t="s">
        <v>235</v>
      </c>
      <c r="D636" s="436" t="s">
        <v>3709</v>
      </c>
      <c r="E636" s="219" t="s">
        <v>1492</v>
      </c>
      <c r="F636" s="75" t="s">
        <v>1493</v>
      </c>
      <c r="G636" s="75" t="s">
        <v>50</v>
      </c>
      <c r="H636" s="413" t="s">
        <v>919</v>
      </c>
      <c r="I636" s="437">
        <v>10</v>
      </c>
      <c r="J636" s="438" t="s">
        <v>50</v>
      </c>
      <c r="K636" s="439" t="s">
        <v>50</v>
      </c>
      <c r="L636" s="221">
        <f>IF(J636="nio",0,IF(K636&gt;0,K636*I636/M636,0))*VLOOKUP(B636,'2-Kosten per locatie'!$A$11:$C$15,3,FALSE)</f>
        <v>0</v>
      </c>
      <c r="M636" s="440">
        <f>IF(K636="nio",0,IF(K636&gt;0,VLOOKUP(G636,'3-Productie normen'!A:J,VLOOKUP(K636,'3-Productie normen'!$B$37:$C$43,2,FALSE),FALSE)))</f>
        <v>0</v>
      </c>
      <c r="N636" s="441"/>
      <c r="O636" s="442"/>
      <c r="P636" s="299"/>
    </row>
    <row r="637" spans="1:16" ht="14.1" customHeight="1">
      <c r="A637" s="434">
        <v>637</v>
      </c>
      <c r="B637" s="435" t="s">
        <v>211</v>
      </c>
      <c r="C637" s="435" t="s">
        <v>235</v>
      </c>
      <c r="D637" s="436" t="s">
        <v>3709</v>
      </c>
      <c r="E637" s="219" t="s">
        <v>1494</v>
      </c>
      <c r="F637" s="75" t="s">
        <v>1495</v>
      </c>
      <c r="G637" s="75" t="s">
        <v>50</v>
      </c>
      <c r="H637" s="75" t="s">
        <v>71</v>
      </c>
      <c r="I637" s="437">
        <v>10</v>
      </c>
      <c r="J637" s="438" t="s">
        <v>50</v>
      </c>
      <c r="K637" s="439" t="s">
        <v>50</v>
      </c>
      <c r="L637" s="221">
        <f>IF(J637="nio",0,IF(K637&gt;0,K637*I637/M637,0))*VLOOKUP(B637,'2-Kosten per locatie'!$A$11:$C$15,3,FALSE)</f>
        <v>0</v>
      </c>
      <c r="M637" s="440">
        <f>IF(K637="nio",0,IF(K637&gt;0,VLOOKUP(G637,'3-Productie normen'!A:J,VLOOKUP(K637,'3-Productie normen'!$B$37:$C$43,2,FALSE),FALSE)))</f>
        <v>0</v>
      </c>
      <c r="N637" s="441"/>
      <c r="O637" s="442"/>
      <c r="P637" s="299"/>
    </row>
    <row r="638" spans="1:16" ht="14.1" customHeight="1">
      <c r="A638" s="434">
        <v>638</v>
      </c>
      <c r="B638" s="435" t="s">
        <v>211</v>
      </c>
      <c r="C638" s="435" t="s">
        <v>235</v>
      </c>
      <c r="D638" s="436" t="s">
        <v>3709</v>
      </c>
      <c r="E638" s="219" t="s">
        <v>1496</v>
      </c>
      <c r="F638" s="75" t="s">
        <v>1497</v>
      </c>
      <c r="G638" s="75" t="s">
        <v>50</v>
      </c>
      <c r="H638" s="75" t="s">
        <v>209</v>
      </c>
      <c r="I638" s="437">
        <v>10</v>
      </c>
      <c r="J638" s="438" t="s">
        <v>50</v>
      </c>
      <c r="K638" s="439" t="s">
        <v>50</v>
      </c>
      <c r="L638" s="221">
        <f>IF(J638="nio",0,IF(K638&gt;0,K638*I638/M638,0))*VLOOKUP(B638,'2-Kosten per locatie'!$A$11:$C$15,3,FALSE)</f>
        <v>0</v>
      </c>
      <c r="M638" s="440">
        <f>IF(K638="nio",0,IF(K638&gt;0,VLOOKUP(G638,'3-Productie normen'!A:J,VLOOKUP(K638,'3-Productie normen'!$B$37:$C$43,2,FALSE),FALSE)))</f>
        <v>0</v>
      </c>
      <c r="N638" s="441"/>
      <c r="O638" s="442"/>
      <c r="P638" s="299"/>
    </row>
    <row r="639" spans="1:16" ht="14.1" customHeight="1">
      <c r="A639" s="434">
        <v>639</v>
      </c>
      <c r="B639" s="435" t="s">
        <v>211</v>
      </c>
      <c r="C639" s="435" t="s">
        <v>236</v>
      </c>
      <c r="D639" s="436" t="s">
        <v>3710</v>
      </c>
      <c r="E639" s="219" t="s">
        <v>1498</v>
      </c>
      <c r="F639" s="75" t="s">
        <v>1499</v>
      </c>
      <c r="G639" s="75" t="s">
        <v>50</v>
      </c>
      <c r="H639" s="75" t="s">
        <v>70</v>
      </c>
      <c r="I639" s="437">
        <v>9.4</v>
      </c>
      <c r="J639" s="438" t="s">
        <v>50</v>
      </c>
      <c r="K639" s="439" t="s">
        <v>50</v>
      </c>
      <c r="L639" s="221">
        <f>IF(J639="nio",0,IF(K639&gt;0,K639*I639/M639,0))*VLOOKUP(B639,'2-Kosten per locatie'!$A$11:$C$15,3,FALSE)</f>
        <v>0</v>
      </c>
      <c r="M639" s="440">
        <f>IF(K639="nio",0,IF(K639&gt;0,VLOOKUP(G639,'3-Productie normen'!A:J,VLOOKUP(K639,'3-Productie normen'!$B$37:$C$43,2,FALSE),FALSE)))</f>
        <v>0</v>
      </c>
      <c r="N639" s="441"/>
      <c r="O639" s="442"/>
      <c r="P639" s="299"/>
    </row>
    <row r="640" spans="1:16" ht="14.1" customHeight="1">
      <c r="A640" s="434">
        <v>640</v>
      </c>
      <c r="B640" s="435" t="s">
        <v>211</v>
      </c>
      <c r="C640" s="435" t="s">
        <v>236</v>
      </c>
      <c r="D640" s="436" t="s">
        <v>3710</v>
      </c>
      <c r="E640" s="219" t="s">
        <v>1500</v>
      </c>
      <c r="F640" s="75" t="s">
        <v>1501</v>
      </c>
      <c r="G640" s="75" t="s">
        <v>50</v>
      </c>
      <c r="H640" s="75" t="s">
        <v>70</v>
      </c>
      <c r="I640" s="437">
        <v>2.7</v>
      </c>
      <c r="J640" s="438" t="s">
        <v>50</v>
      </c>
      <c r="K640" s="439" t="s">
        <v>50</v>
      </c>
      <c r="L640" s="221">
        <f>IF(J640="nio",0,IF(K640&gt;0,K640*I640/M640,0))*VLOOKUP(B640,'2-Kosten per locatie'!$A$11:$C$15,3,FALSE)</f>
        <v>0</v>
      </c>
      <c r="M640" s="440">
        <f>IF(K640="nio",0,IF(K640&gt;0,VLOOKUP(G640,'3-Productie normen'!A:J,VLOOKUP(K640,'3-Productie normen'!$B$37:$C$43,2,FALSE),FALSE)))</f>
        <v>0</v>
      </c>
      <c r="N640" s="441"/>
      <c r="O640" s="442"/>
      <c r="P640" s="299"/>
    </row>
    <row r="641" spans="1:16" ht="14.1" customHeight="1">
      <c r="A641" s="434">
        <v>641</v>
      </c>
      <c r="B641" s="435" t="s">
        <v>211</v>
      </c>
      <c r="C641" s="435" t="s">
        <v>236</v>
      </c>
      <c r="D641" s="436" t="s">
        <v>3710</v>
      </c>
      <c r="E641" s="219" t="s">
        <v>1502</v>
      </c>
      <c r="F641" s="75" t="s">
        <v>1503</v>
      </c>
      <c r="G641" s="75" t="s">
        <v>50</v>
      </c>
      <c r="H641" s="75" t="s">
        <v>72</v>
      </c>
      <c r="I641" s="437">
        <v>3.4</v>
      </c>
      <c r="J641" s="438" t="s">
        <v>50</v>
      </c>
      <c r="K641" s="439" t="s">
        <v>50</v>
      </c>
      <c r="L641" s="221">
        <f>IF(J641="nio",0,IF(K641&gt;0,K641*I641/M641,0))*VLOOKUP(B641,'2-Kosten per locatie'!$A$11:$C$15,3,FALSE)</f>
        <v>0</v>
      </c>
      <c r="M641" s="440">
        <f>IF(K641="nio",0,IF(K641&gt;0,VLOOKUP(G641,'3-Productie normen'!A:J,VLOOKUP(K641,'3-Productie normen'!$B$37:$C$43,2,FALSE),FALSE)))</f>
        <v>0</v>
      </c>
      <c r="N641" s="441"/>
      <c r="O641" s="442"/>
      <c r="P641" s="299"/>
    </row>
    <row r="642" spans="1:16" ht="14.1" customHeight="1">
      <c r="A642" s="434">
        <v>642</v>
      </c>
      <c r="B642" s="435" t="s">
        <v>1505</v>
      </c>
      <c r="C642" s="435" t="s">
        <v>1506</v>
      </c>
      <c r="D642" s="436" t="s">
        <v>3708</v>
      </c>
      <c r="E642" s="219" t="s">
        <v>1509</v>
      </c>
      <c r="F642" s="75" t="s">
        <v>1510</v>
      </c>
      <c r="G642" s="413" t="s">
        <v>47</v>
      </c>
      <c r="H642" s="75" t="s">
        <v>3724</v>
      </c>
      <c r="I642" s="437">
        <v>123.6</v>
      </c>
      <c r="J642" s="438">
        <f t="shared" ref="J642:J673" si="12">SUM(K642:K642)</f>
        <v>255</v>
      </c>
      <c r="K642" s="439">
        <v>255</v>
      </c>
      <c r="L642" s="221" t="e">
        <f>IF(J642="nio",0,IF(K642&gt;0,K642*I642/M642,0))*VLOOKUP(B642,'2-Kosten per locatie'!$A$11:$C$15,3,FALSE)</f>
        <v>#DIV/0!</v>
      </c>
      <c r="M642" s="440">
        <f>IF(K642="nio",0,IF(K642&gt;0,VLOOKUP(G642,'3-Productie normen'!A:J,VLOOKUP(K642,'3-Productie normen'!$B$37:$C$43,2,FALSE),FALSE)))</f>
        <v>0</v>
      </c>
      <c r="N642" s="441"/>
      <c r="O642" s="442"/>
      <c r="P642" s="299">
        <f t="shared" ref="P642:P650" si="13">J642*I642</f>
        <v>31518</v>
      </c>
    </row>
    <row r="643" spans="1:16" ht="14.1" customHeight="1">
      <c r="A643" s="434">
        <v>643</v>
      </c>
      <c r="B643" s="435" t="s">
        <v>1505</v>
      </c>
      <c r="C643" s="435" t="s">
        <v>1506</v>
      </c>
      <c r="D643" s="436" t="s">
        <v>3708</v>
      </c>
      <c r="E643" s="219" t="s">
        <v>1511</v>
      </c>
      <c r="F643" s="75" t="s">
        <v>1512</v>
      </c>
      <c r="G643" s="443" t="s">
        <v>38</v>
      </c>
      <c r="H643" s="75" t="s">
        <v>3723</v>
      </c>
      <c r="I643" s="437">
        <v>21.3</v>
      </c>
      <c r="J643" s="438">
        <f t="shared" si="12"/>
        <v>255</v>
      </c>
      <c r="K643" s="439">
        <v>255</v>
      </c>
      <c r="L643" s="221" t="e">
        <f>IF(J643="nio",0,IF(K643&gt;0,K643*I643/M643,0))*VLOOKUP(B643,'2-Kosten per locatie'!$A$11:$C$15,3,FALSE)</f>
        <v>#DIV/0!</v>
      </c>
      <c r="M643" s="440">
        <f>IF(K643="nio",0,IF(K643&gt;0,VLOOKUP(G643,'3-Productie normen'!A:J,VLOOKUP(K643,'3-Productie normen'!$B$37:$C$43,2,FALSE),FALSE)))</f>
        <v>0</v>
      </c>
      <c r="N643" s="441"/>
      <c r="O643" s="442"/>
      <c r="P643" s="299">
        <f t="shared" si="13"/>
        <v>5431.5</v>
      </c>
    </row>
    <row r="644" spans="1:16" ht="14.1" customHeight="1">
      <c r="A644" s="434">
        <v>644</v>
      </c>
      <c r="B644" s="435" t="s">
        <v>1505</v>
      </c>
      <c r="C644" s="435" t="s">
        <v>1507</v>
      </c>
      <c r="D644" s="436" t="s">
        <v>3708</v>
      </c>
      <c r="E644" s="219" t="s">
        <v>1513</v>
      </c>
      <c r="F644" s="75" t="s">
        <v>1514</v>
      </c>
      <c r="G644" s="413" t="s">
        <v>48</v>
      </c>
      <c r="H644" s="75" t="s">
        <v>70</v>
      </c>
      <c r="I644" s="437">
        <v>10.3</v>
      </c>
      <c r="J644" s="438">
        <f t="shared" si="12"/>
        <v>255</v>
      </c>
      <c r="K644" s="439">
        <v>255</v>
      </c>
      <c r="L644" s="221" t="e">
        <f>IF(J644="nio",0,IF(K644&gt;0,K644*I644/M644,0))*VLOOKUP(B644,'2-Kosten per locatie'!$A$11:$C$15,3,FALSE)</f>
        <v>#DIV/0!</v>
      </c>
      <c r="M644" s="440">
        <f>IF(K644="nio",0,IF(K644&gt;0,VLOOKUP(G644,'3-Productie normen'!A:J,VLOOKUP(K644,'3-Productie normen'!$B$37:$C$43,2,FALSE),FALSE)))</f>
        <v>0</v>
      </c>
      <c r="N644" s="441"/>
      <c r="O644" s="442"/>
      <c r="P644" s="299">
        <f t="shared" si="13"/>
        <v>2626.5</v>
      </c>
    </row>
    <row r="645" spans="1:16" ht="14.1" customHeight="1">
      <c r="A645" s="434">
        <v>645</v>
      </c>
      <c r="B645" s="435" t="s">
        <v>1505</v>
      </c>
      <c r="C645" s="435" t="s">
        <v>1506</v>
      </c>
      <c r="D645" s="436" t="s">
        <v>3708</v>
      </c>
      <c r="E645" s="219" t="s">
        <v>1515</v>
      </c>
      <c r="F645" s="75" t="s">
        <v>1516</v>
      </c>
      <c r="G645" s="413" t="s">
        <v>43</v>
      </c>
      <c r="H645" s="75" t="s">
        <v>70</v>
      </c>
      <c r="I645" s="437">
        <v>10.1</v>
      </c>
      <c r="J645" s="438">
        <f t="shared" si="12"/>
        <v>255</v>
      </c>
      <c r="K645" s="439">
        <v>255</v>
      </c>
      <c r="L645" s="221" t="e">
        <f>IF(J645="nio",0,IF(K645&gt;0,K645*I645/M645,0))*VLOOKUP(B645,'2-Kosten per locatie'!$A$11:$C$15,3,FALSE)</f>
        <v>#DIV/0!</v>
      </c>
      <c r="M645" s="440">
        <f>IF(K645="nio",0,IF(K645&gt;0,VLOOKUP(G645,'3-Productie normen'!A:J,VLOOKUP(K645,'3-Productie normen'!$B$37:$C$43,2,FALSE),FALSE)))</f>
        <v>0</v>
      </c>
      <c r="N645" s="441"/>
      <c r="O645" s="442"/>
      <c r="P645" s="299">
        <f t="shared" si="13"/>
        <v>2575.5</v>
      </c>
    </row>
    <row r="646" spans="1:16" ht="14.1" customHeight="1">
      <c r="A646" s="434">
        <v>646</v>
      </c>
      <c r="B646" s="435" t="s">
        <v>1505</v>
      </c>
      <c r="C646" s="435" t="s">
        <v>1506</v>
      </c>
      <c r="D646" s="436" t="s">
        <v>3708</v>
      </c>
      <c r="E646" s="219" t="s">
        <v>1517</v>
      </c>
      <c r="F646" s="75" t="s">
        <v>1518</v>
      </c>
      <c r="G646" s="435" t="s">
        <v>36</v>
      </c>
      <c r="H646" s="75" t="s">
        <v>71</v>
      </c>
      <c r="I646" s="437">
        <v>2.5</v>
      </c>
      <c r="J646" s="438">
        <f t="shared" si="12"/>
        <v>255</v>
      </c>
      <c r="K646" s="439">
        <v>255</v>
      </c>
      <c r="L646" s="221" t="e">
        <f>IF(J646="nio",0,IF(K646&gt;0,K646*I646/M646,0))*VLOOKUP(B646,'2-Kosten per locatie'!$A$11:$C$15,3,FALSE)</f>
        <v>#DIV/0!</v>
      </c>
      <c r="M646" s="440">
        <f>IF(K646="nio",0,IF(K646&gt;0,VLOOKUP(G646,'3-Productie normen'!A:J,VLOOKUP(K646,'3-Productie normen'!$B$37:$C$43,2,FALSE),FALSE)))</f>
        <v>0</v>
      </c>
      <c r="N646" s="441"/>
      <c r="O646" s="442"/>
      <c r="P646" s="299">
        <f t="shared" si="13"/>
        <v>637.5</v>
      </c>
    </row>
    <row r="647" spans="1:16" ht="14.1" customHeight="1">
      <c r="A647" s="434">
        <v>647</v>
      </c>
      <c r="B647" s="435" t="s">
        <v>1505</v>
      </c>
      <c r="C647" s="435" t="s">
        <v>1506</v>
      </c>
      <c r="D647" s="436" t="s">
        <v>3708</v>
      </c>
      <c r="E647" s="219" t="s">
        <v>1519</v>
      </c>
      <c r="F647" s="75" t="s">
        <v>1520</v>
      </c>
      <c r="G647" s="75" t="s">
        <v>38</v>
      </c>
      <c r="H647" s="75" t="s">
        <v>919</v>
      </c>
      <c r="I647" s="420">
        <v>15.4</v>
      </c>
      <c r="J647" s="438">
        <f t="shared" si="12"/>
        <v>255</v>
      </c>
      <c r="K647" s="439">
        <v>255</v>
      </c>
      <c r="L647" s="221" t="e">
        <f>IF(J647="nio",0,IF(K647&gt;0,K647*I647/M647,0))*VLOOKUP(B647,'2-Kosten per locatie'!$A$11:$C$15,3,FALSE)</f>
        <v>#DIV/0!</v>
      </c>
      <c r="M647" s="440">
        <f>IF(K647="nio",0,IF(K647&gt;0,VLOOKUP(G647,'3-Productie normen'!A:J,VLOOKUP(K647,'3-Productie normen'!$B$37:$C$43,2,FALSE),FALSE)))</f>
        <v>0</v>
      </c>
      <c r="N647" s="441"/>
      <c r="O647" s="442"/>
      <c r="P647" s="299">
        <f t="shared" si="13"/>
        <v>3927</v>
      </c>
    </row>
    <row r="648" spans="1:16" ht="14.1" customHeight="1">
      <c r="A648" s="434">
        <v>648</v>
      </c>
      <c r="B648" s="435" t="s">
        <v>1505</v>
      </c>
      <c r="C648" s="435" t="s">
        <v>1506</v>
      </c>
      <c r="D648" s="436" t="s">
        <v>3708</v>
      </c>
      <c r="E648" s="219" t="s">
        <v>1521</v>
      </c>
      <c r="F648" s="75" t="s">
        <v>1522</v>
      </c>
      <c r="G648" s="75" t="s">
        <v>38</v>
      </c>
      <c r="H648" s="75" t="s">
        <v>919</v>
      </c>
      <c r="I648" s="420">
        <v>14.9</v>
      </c>
      <c r="J648" s="438">
        <f t="shared" si="12"/>
        <v>255</v>
      </c>
      <c r="K648" s="439">
        <v>255</v>
      </c>
      <c r="L648" s="221" t="e">
        <f>IF(J648="nio",0,IF(K648&gt;0,K648*I648/M648,0))*VLOOKUP(B648,'2-Kosten per locatie'!$A$11:$C$15,3,FALSE)</f>
        <v>#DIV/0!</v>
      </c>
      <c r="M648" s="440">
        <f>IF(K648="nio",0,IF(K648&gt;0,VLOOKUP(G648,'3-Productie normen'!A:J,VLOOKUP(K648,'3-Productie normen'!$B$37:$C$43,2,FALSE),FALSE)))</f>
        <v>0</v>
      </c>
      <c r="N648" s="441"/>
      <c r="O648" s="442"/>
      <c r="P648" s="299">
        <f t="shared" si="13"/>
        <v>3799.5</v>
      </c>
    </row>
    <row r="649" spans="1:16" ht="14.1" customHeight="1">
      <c r="A649" s="434">
        <v>649</v>
      </c>
      <c r="B649" s="435" t="s">
        <v>1505</v>
      </c>
      <c r="C649" s="435" t="s">
        <v>1506</v>
      </c>
      <c r="D649" s="436" t="s">
        <v>3708</v>
      </c>
      <c r="E649" s="219" t="s">
        <v>1523</v>
      </c>
      <c r="F649" s="75" t="s">
        <v>1524</v>
      </c>
      <c r="G649" s="75" t="s">
        <v>38</v>
      </c>
      <c r="H649" s="75" t="s">
        <v>919</v>
      </c>
      <c r="I649" s="420">
        <v>15.61</v>
      </c>
      <c r="J649" s="438">
        <f t="shared" si="12"/>
        <v>255</v>
      </c>
      <c r="K649" s="439">
        <v>255</v>
      </c>
      <c r="L649" s="221" t="e">
        <f>IF(J649="nio",0,IF(K649&gt;0,K649*I649/M649,0))*VLOOKUP(B649,'2-Kosten per locatie'!$A$11:$C$15,3,FALSE)</f>
        <v>#DIV/0!</v>
      </c>
      <c r="M649" s="440">
        <f>IF(K649="nio",0,IF(K649&gt;0,VLOOKUP(G649,'3-Productie normen'!A:J,VLOOKUP(K649,'3-Productie normen'!$B$37:$C$43,2,FALSE),FALSE)))</f>
        <v>0</v>
      </c>
      <c r="N649" s="441"/>
      <c r="O649" s="442"/>
      <c r="P649" s="299">
        <f t="shared" si="13"/>
        <v>3980.5499999999997</v>
      </c>
    </row>
    <row r="650" spans="1:16" ht="14.1" customHeight="1">
      <c r="A650" s="434">
        <v>650</v>
      </c>
      <c r="B650" s="435" t="s">
        <v>1505</v>
      </c>
      <c r="C650" s="435" t="s">
        <v>1506</v>
      </c>
      <c r="D650" s="436" t="s">
        <v>3708</v>
      </c>
      <c r="E650" s="219" t="s">
        <v>1525</v>
      </c>
      <c r="F650" s="75" t="s">
        <v>1526</v>
      </c>
      <c r="G650" s="75" t="s">
        <v>38</v>
      </c>
      <c r="H650" s="75" t="s">
        <v>919</v>
      </c>
      <c r="I650" s="420">
        <v>13.87</v>
      </c>
      <c r="J650" s="438">
        <f t="shared" si="12"/>
        <v>255</v>
      </c>
      <c r="K650" s="439">
        <v>255</v>
      </c>
      <c r="L650" s="221" t="e">
        <f>IF(J650="nio",0,IF(K650&gt;0,K650*I650/M650,0))*VLOOKUP(B650,'2-Kosten per locatie'!$A$11:$C$15,3,FALSE)</f>
        <v>#DIV/0!</v>
      </c>
      <c r="M650" s="440">
        <f>IF(K650="nio",0,IF(K650&gt;0,VLOOKUP(G650,'3-Productie normen'!A:J,VLOOKUP(K650,'3-Productie normen'!$B$37:$C$43,2,FALSE),FALSE)))</f>
        <v>0</v>
      </c>
      <c r="N650" s="441"/>
      <c r="O650" s="442"/>
      <c r="P650" s="299">
        <f t="shared" si="13"/>
        <v>3536.85</v>
      </c>
    </row>
    <row r="651" spans="1:16" ht="14.1" customHeight="1">
      <c r="A651" s="434">
        <v>651</v>
      </c>
      <c r="B651" s="435" t="s">
        <v>1505</v>
      </c>
      <c r="C651" s="435" t="s">
        <v>1507</v>
      </c>
      <c r="D651" s="436" t="s">
        <v>3708</v>
      </c>
      <c r="E651" s="219" t="s">
        <v>1527</v>
      </c>
      <c r="F651" s="75" t="s">
        <v>1528</v>
      </c>
      <c r="G651" s="75" t="s">
        <v>34</v>
      </c>
      <c r="H651" s="75" t="s">
        <v>919</v>
      </c>
      <c r="I651" s="420">
        <v>30.59</v>
      </c>
      <c r="J651" s="438">
        <f t="shared" si="12"/>
        <v>255</v>
      </c>
      <c r="K651" s="439">
        <v>255</v>
      </c>
      <c r="L651" s="221" t="e">
        <f>IF(J651="nio",0,IF(K651&gt;0,K651*I651/M651,0))*VLOOKUP(B651,'2-Kosten per locatie'!$A$11:$C$15,3,FALSE)</f>
        <v>#DIV/0!</v>
      </c>
      <c r="M651" s="440">
        <f>IF(K651="nio",0,IF(K651&gt;0,VLOOKUP(G651,'3-Productie normen'!A:J,VLOOKUP(K651,'3-Productie normen'!$B$37:$C$43,2,FALSE),FALSE)))</f>
        <v>0</v>
      </c>
      <c r="N651" s="441"/>
      <c r="O651" s="442"/>
      <c r="P651" s="299">
        <f t="shared" ref="P651:P714" si="14">J651*I651</f>
        <v>7800.45</v>
      </c>
    </row>
    <row r="652" spans="1:16" ht="14.1" customHeight="1">
      <c r="A652" s="434">
        <v>652</v>
      </c>
      <c r="B652" s="435" t="s">
        <v>1505</v>
      </c>
      <c r="C652" s="435" t="s">
        <v>1507</v>
      </c>
      <c r="D652" s="436" t="s">
        <v>3708</v>
      </c>
      <c r="E652" s="219" t="s">
        <v>1529</v>
      </c>
      <c r="F652" s="75" t="s">
        <v>1530</v>
      </c>
      <c r="G652" s="435" t="s">
        <v>36</v>
      </c>
      <c r="H652" s="75" t="s">
        <v>71</v>
      </c>
      <c r="I652" s="437">
        <v>2.4</v>
      </c>
      <c r="J652" s="438">
        <f t="shared" si="12"/>
        <v>255</v>
      </c>
      <c r="K652" s="439">
        <v>255</v>
      </c>
      <c r="L652" s="221" t="e">
        <f>IF(J652="nio",0,IF(K652&gt;0,K652*I652/M652,0))*VLOOKUP(B652,'2-Kosten per locatie'!$A$11:$C$15,3,FALSE)</f>
        <v>#DIV/0!</v>
      </c>
      <c r="M652" s="440">
        <f>IF(K652="nio",0,IF(K652&gt;0,VLOOKUP(G652,'3-Productie normen'!A:J,VLOOKUP(K652,'3-Productie normen'!$B$37:$C$43,2,FALSE),FALSE)))</f>
        <v>0</v>
      </c>
      <c r="N652" s="441"/>
      <c r="O652" s="442"/>
      <c r="P652" s="299">
        <f t="shared" si="14"/>
        <v>612</v>
      </c>
    </row>
    <row r="653" spans="1:16" ht="14.1" customHeight="1">
      <c r="A653" s="434">
        <v>653</v>
      </c>
      <c r="B653" s="435" t="s">
        <v>1505</v>
      </c>
      <c r="C653" s="435" t="s">
        <v>1507</v>
      </c>
      <c r="D653" s="436" t="s">
        <v>3708</v>
      </c>
      <c r="E653" s="219" t="s">
        <v>1531</v>
      </c>
      <c r="F653" s="75" t="s">
        <v>1532</v>
      </c>
      <c r="G653" s="274" t="s">
        <v>40</v>
      </c>
      <c r="H653" s="75" t="s">
        <v>919</v>
      </c>
      <c r="I653" s="420">
        <v>3.15</v>
      </c>
      <c r="J653" s="438">
        <f t="shared" si="12"/>
        <v>255</v>
      </c>
      <c r="K653" s="439">
        <v>255</v>
      </c>
      <c r="L653" s="221" t="e">
        <f>IF(J653="nio",0,IF(K653&gt;0,K653*I653/M653,0))*VLOOKUP(B653,'2-Kosten per locatie'!$A$11:$C$15,3,FALSE)</f>
        <v>#DIV/0!</v>
      </c>
      <c r="M653" s="440">
        <f>IF(K653="nio",0,IF(K653&gt;0,VLOOKUP(G653,'3-Productie normen'!A:J,VLOOKUP(K653,'3-Productie normen'!$B$37:$C$43,2,FALSE),FALSE)))</f>
        <v>0</v>
      </c>
      <c r="N653" s="441"/>
      <c r="O653" s="442"/>
      <c r="P653" s="299">
        <f t="shared" si="14"/>
        <v>803.25</v>
      </c>
    </row>
    <row r="654" spans="1:16" ht="14.1" customHeight="1">
      <c r="A654" s="434">
        <v>654</v>
      </c>
      <c r="B654" s="435" t="s">
        <v>1505</v>
      </c>
      <c r="C654" s="435" t="s">
        <v>1508</v>
      </c>
      <c r="D654" s="436" t="s">
        <v>3708</v>
      </c>
      <c r="E654" s="219" t="s">
        <v>1533</v>
      </c>
      <c r="F654" s="75" t="s">
        <v>1534</v>
      </c>
      <c r="G654" s="435" t="s">
        <v>3712</v>
      </c>
      <c r="H654" s="75" t="s">
        <v>3724</v>
      </c>
      <c r="I654" s="437">
        <v>26.9</v>
      </c>
      <c r="J654" s="438">
        <f t="shared" si="12"/>
        <v>255</v>
      </c>
      <c r="K654" s="439">
        <v>255</v>
      </c>
      <c r="L654" s="221" t="e">
        <f>IF(J654="nio",0,IF(K654&gt;0,K654*I654/M654,0))*VLOOKUP(B654,'2-Kosten per locatie'!$A$11:$C$15,3,FALSE)</f>
        <v>#DIV/0!</v>
      </c>
      <c r="M654" s="440">
        <f>IF(K654="nio",0,IF(K654&gt;0,VLOOKUP(G654,'3-Productie normen'!A:J,VLOOKUP(K654,'3-Productie normen'!$B$37:$C$43,2,FALSE),FALSE)))</f>
        <v>0</v>
      </c>
      <c r="N654" s="441"/>
      <c r="O654" s="442"/>
      <c r="P654" s="299">
        <f t="shared" si="14"/>
        <v>6859.5</v>
      </c>
    </row>
    <row r="655" spans="1:16" ht="14.1" customHeight="1">
      <c r="A655" s="434">
        <v>655</v>
      </c>
      <c r="B655" s="435" t="s">
        <v>1505</v>
      </c>
      <c r="C655" s="435" t="s">
        <v>1506</v>
      </c>
      <c r="D655" s="436" t="s">
        <v>3708</v>
      </c>
      <c r="E655" s="219" t="s">
        <v>1535</v>
      </c>
      <c r="F655" s="75" t="s">
        <v>1536</v>
      </c>
      <c r="G655" s="435" t="s">
        <v>38</v>
      </c>
      <c r="H655" s="75" t="s">
        <v>70</v>
      </c>
      <c r="I655" s="437">
        <v>8.3000000000000007</v>
      </c>
      <c r="J655" s="438">
        <f t="shared" si="12"/>
        <v>255</v>
      </c>
      <c r="K655" s="439">
        <v>255</v>
      </c>
      <c r="L655" s="221" t="e">
        <f>IF(J655="nio",0,IF(K655&gt;0,K655*I655/M655,0))*VLOOKUP(B655,'2-Kosten per locatie'!$A$11:$C$15,3,FALSE)</f>
        <v>#DIV/0!</v>
      </c>
      <c r="M655" s="440">
        <f>IF(K655="nio",0,IF(K655&gt;0,VLOOKUP(G655,'3-Productie normen'!A:J,VLOOKUP(K655,'3-Productie normen'!$B$37:$C$43,2,FALSE),FALSE)))</f>
        <v>0</v>
      </c>
      <c r="N655" s="441"/>
      <c r="O655" s="442"/>
      <c r="P655" s="299">
        <f t="shared" si="14"/>
        <v>2116.5</v>
      </c>
    </row>
    <row r="656" spans="1:16" ht="14.1" customHeight="1">
      <c r="A656" s="434">
        <v>656</v>
      </c>
      <c r="B656" s="435" t="s">
        <v>1505</v>
      </c>
      <c r="C656" s="435" t="s">
        <v>1506</v>
      </c>
      <c r="D656" s="436" t="s">
        <v>3708</v>
      </c>
      <c r="E656" s="219" t="s">
        <v>1537</v>
      </c>
      <c r="F656" s="75" t="s">
        <v>1538</v>
      </c>
      <c r="G656" s="435" t="s">
        <v>36</v>
      </c>
      <c r="H656" s="75" t="s">
        <v>71</v>
      </c>
      <c r="I656" s="437">
        <v>4.5</v>
      </c>
      <c r="J656" s="438">
        <f t="shared" si="12"/>
        <v>255</v>
      </c>
      <c r="K656" s="439">
        <v>255</v>
      </c>
      <c r="L656" s="221" t="e">
        <f>IF(J656="nio",0,IF(K656&gt;0,K656*I656/M656,0))*VLOOKUP(B656,'2-Kosten per locatie'!$A$11:$C$15,3,FALSE)</f>
        <v>#DIV/0!</v>
      </c>
      <c r="M656" s="440">
        <f>IF(K656="nio",0,IF(K656&gt;0,VLOOKUP(G656,'3-Productie normen'!A:J,VLOOKUP(K656,'3-Productie normen'!$B$37:$C$43,2,FALSE),FALSE)))</f>
        <v>0</v>
      </c>
      <c r="N656" s="441"/>
      <c r="O656" s="442"/>
      <c r="P656" s="299">
        <f t="shared" si="14"/>
        <v>1147.5</v>
      </c>
    </row>
    <row r="657" spans="1:16" ht="14.1" customHeight="1">
      <c r="A657" s="434">
        <v>657</v>
      </c>
      <c r="B657" s="435" t="s">
        <v>1505</v>
      </c>
      <c r="C657" s="435" t="s">
        <v>1507</v>
      </c>
      <c r="D657" s="436" t="s">
        <v>3708</v>
      </c>
      <c r="E657" s="219" t="s">
        <v>1539</v>
      </c>
      <c r="F657" s="75" t="s">
        <v>1540</v>
      </c>
      <c r="G657" s="75" t="s">
        <v>34</v>
      </c>
      <c r="H657" s="75" t="s">
        <v>70</v>
      </c>
      <c r="I657" s="437">
        <v>36.6</v>
      </c>
      <c r="J657" s="438">
        <f t="shared" si="12"/>
        <v>255</v>
      </c>
      <c r="K657" s="439">
        <v>255</v>
      </c>
      <c r="L657" s="221" t="e">
        <f>IF(J657="nio",0,IF(K657&gt;0,K657*I657/M657,0))*VLOOKUP(B657,'2-Kosten per locatie'!$A$11:$C$15,3,FALSE)</f>
        <v>#DIV/0!</v>
      </c>
      <c r="M657" s="440">
        <f>IF(K657="nio",0,IF(K657&gt;0,VLOOKUP(G657,'3-Productie normen'!A:J,VLOOKUP(K657,'3-Productie normen'!$B$37:$C$43,2,FALSE),FALSE)))</f>
        <v>0</v>
      </c>
      <c r="N657" s="441"/>
      <c r="O657" s="442"/>
      <c r="P657" s="299">
        <f t="shared" si="14"/>
        <v>9333</v>
      </c>
    </row>
    <row r="658" spans="1:16" ht="14.1" customHeight="1">
      <c r="A658" s="434">
        <v>658</v>
      </c>
      <c r="B658" s="435" t="s">
        <v>1505</v>
      </c>
      <c r="C658" s="435" t="s">
        <v>1507</v>
      </c>
      <c r="D658" s="436" t="s">
        <v>3708</v>
      </c>
      <c r="E658" s="219" t="s">
        <v>1541</v>
      </c>
      <c r="F658" s="75" t="s">
        <v>1542</v>
      </c>
      <c r="G658" s="435" t="s">
        <v>36</v>
      </c>
      <c r="H658" s="75" t="s">
        <v>71</v>
      </c>
      <c r="I658" s="437">
        <v>2.8</v>
      </c>
      <c r="J658" s="438">
        <f t="shared" si="12"/>
        <v>255</v>
      </c>
      <c r="K658" s="439">
        <v>255</v>
      </c>
      <c r="L658" s="221" t="e">
        <f>IF(J658="nio",0,IF(K658&gt;0,K658*I658/M658,0))*VLOOKUP(B658,'2-Kosten per locatie'!$A$11:$C$15,3,FALSE)</f>
        <v>#DIV/0!</v>
      </c>
      <c r="M658" s="440">
        <f>IF(K658="nio",0,IF(K658&gt;0,VLOOKUP(G658,'3-Productie normen'!A:J,VLOOKUP(K658,'3-Productie normen'!$B$37:$C$43,2,FALSE),FALSE)))</f>
        <v>0</v>
      </c>
      <c r="N658" s="441"/>
      <c r="O658" s="442"/>
      <c r="P658" s="299">
        <f t="shared" si="14"/>
        <v>714</v>
      </c>
    </row>
    <row r="659" spans="1:16" ht="14.1" customHeight="1">
      <c r="A659" s="434">
        <v>659</v>
      </c>
      <c r="B659" s="435" t="s">
        <v>1505</v>
      </c>
      <c r="C659" s="435" t="s">
        <v>1507</v>
      </c>
      <c r="D659" s="436" t="s">
        <v>3708</v>
      </c>
      <c r="E659" s="219" t="s">
        <v>1543</v>
      </c>
      <c r="F659" s="75" t="s">
        <v>1544</v>
      </c>
      <c r="G659" s="75" t="s">
        <v>34</v>
      </c>
      <c r="H659" s="75" t="s">
        <v>3724</v>
      </c>
      <c r="I659" s="437">
        <v>27.2</v>
      </c>
      <c r="J659" s="438">
        <f t="shared" si="12"/>
        <v>255</v>
      </c>
      <c r="K659" s="439">
        <v>255</v>
      </c>
      <c r="L659" s="221" t="e">
        <f>IF(J659="nio",0,IF(K659&gt;0,K659*I659/M659,0))*VLOOKUP(B659,'2-Kosten per locatie'!$A$11:$C$15,3,FALSE)</f>
        <v>#DIV/0!</v>
      </c>
      <c r="M659" s="440">
        <f>IF(K659="nio",0,IF(K659&gt;0,VLOOKUP(G659,'3-Productie normen'!A:J,VLOOKUP(K659,'3-Productie normen'!$B$37:$C$43,2,FALSE),FALSE)))</f>
        <v>0</v>
      </c>
      <c r="N659" s="441"/>
      <c r="O659" s="442"/>
      <c r="P659" s="299">
        <f t="shared" si="14"/>
        <v>6936</v>
      </c>
    </row>
    <row r="660" spans="1:16" ht="14.1" customHeight="1">
      <c r="A660" s="434">
        <v>660</v>
      </c>
      <c r="B660" s="435" t="s">
        <v>1505</v>
      </c>
      <c r="C660" s="435" t="s">
        <v>1506</v>
      </c>
      <c r="D660" s="436" t="s">
        <v>3708</v>
      </c>
      <c r="E660" s="219" t="s">
        <v>1545</v>
      </c>
      <c r="F660" s="75" t="s">
        <v>1546</v>
      </c>
      <c r="G660" s="435" t="s">
        <v>38</v>
      </c>
      <c r="H660" s="75" t="s">
        <v>70</v>
      </c>
      <c r="I660" s="437">
        <v>15.5</v>
      </c>
      <c r="J660" s="438">
        <f t="shared" si="12"/>
        <v>255</v>
      </c>
      <c r="K660" s="439">
        <v>255</v>
      </c>
      <c r="L660" s="221" t="e">
        <f>IF(J660="nio",0,IF(K660&gt;0,K660*I660/M660,0))*VLOOKUP(B660,'2-Kosten per locatie'!$A$11:$C$15,3,FALSE)</f>
        <v>#DIV/0!</v>
      </c>
      <c r="M660" s="440">
        <f>IF(K660="nio",0,IF(K660&gt;0,VLOOKUP(G660,'3-Productie normen'!A:J,VLOOKUP(K660,'3-Productie normen'!$B$37:$C$43,2,FALSE),FALSE)))</f>
        <v>0</v>
      </c>
      <c r="N660" s="441"/>
      <c r="O660" s="442"/>
      <c r="P660" s="299">
        <f t="shared" si="14"/>
        <v>3952.5</v>
      </c>
    </row>
    <row r="661" spans="1:16" ht="14.1" customHeight="1">
      <c r="A661" s="434">
        <v>661</v>
      </c>
      <c r="B661" s="435" t="s">
        <v>1505</v>
      </c>
      <c r="C661" s="435" t="s">
        <v>1507</v>
      </c>
      <c r="D661" s="436" t="s">
        <v>3708</v>
      </c>
      <c r="E661" s="219" t="s">
        <v>1547</v>
      </c>
      <c r="F661" s="75" t="s">
        <v>1548</v>
      </c>
      <c r="G661" s="413" t="s">
        <v>49</v>
      </c>
      <c r="H661" s="75" t="s">
        <v>70</v>
      </c>
      <c r="I661" s="437">
        <v>4.0999999999999996</v>
      </c>
      <c r="J661" s="438">
        <f t="shared" si="12"/>
        <v>255</v>
      </c>
      <c r="K661" s="439">
        <v>255</v>
      </c>
      <c r="L661" s="221" t="e">
        <f>IF(J661="nio",0,IF(K661&gt;0,K661*I661/M661,0))*VLOOKUP(B661,'2-Kosten per locatie'!$A$11:$C$15,3,FALSE)</f>
        <v>#DIV/0!</v>
      </c>
      <c r="M661" s="440">
        <f>IF(K661="nio",0,IF(K661&gt;0,VLOOKUP(G661,'3-Productie normen'!A:J,VLOOKUP(K661,'3-Productie normen'!$B$37:$C$43,2,FALSE),FALSE)))</f>
        <v>0</v>
      </c>
      <c r="N661" s="441"/>
      <c r="O661" s="442"/>
      <c r="P661" s="299">
        <f t="shared" si="14"/>
        <v>1045.5</v>
      </c>
    </row>
    <row r="662" spans="1:16" ht="14.1" customHeight="1">
      <c r="A662" s="434">
        <v>662</v>
      </c>
      <c r="B662" s="435" t="s">
        <v>1505</v>
      </c>
      <c r="C662" s="435" t="s">
        <v>1507</v>
      </c>
      <c r="D662" s="436" t="s">
        <v>3708</v>
      </c>
      <c r="E662" s="219" t="s">
        <v>1549</v>
      </c>
      <c r="F662" s="75" t="s">
        <v>1550</v>
      </c>
      <c r="G662" s="413" t="s">
        <v>48</v>
      </c>
      <c r="H662" s="75" t="s">
        <v>70</v>
      </c>
      <c r="I662" s="437">
        <v>10.3</v>
      </c>
      <c r="J662" s="438">
        <f t="shared" si="12"/>
        <v>255</v>
      </c>
      <c r="K662" s="439">
        <v>255</v>
      </c>
      <c r="L662" s="221" t="e">
        <f>IF(J662="nio",0,IF(K662&gt;0,K662*I662/M662,0))*VLOOKUP(B662,'2-Kosten per locatie'!$A$11:$C$15,3,FALSE)</f>
        <v>#DIV/0!</v>
      </c>
      <c r="M662" s="440">
        <f>IF(K662="nio",0,IF(K662&gt;0,VLOOKUP(G662,'3-Productie normen'!A:J,VLOOKUP(K662,'3-Productie normen'!$B$37:$C$43,2,FALSE),FALSE)))</f>
        <v>0</v>
      </c>
      <c r="N662" s="441"/>
      <c r="O662" s="442"/>
      <c r="P662" s="299">
        <f t="shared" si="14"/>
        <v>2626.5</v>
      </c>
    </row>
    <row r="663" spans="1:16" ht="14.1" customHeight="1">
      <c r="A663" s="434">
        <v>663</v>
      </c>
      <c r="B663" s="435" t="s">
        <v>1505</v>
      </c>
      <c r="C663" s="435" t="s">
        <v>1506</v>
      </c>
      <c r="D663" s="436" t="s">
        <v>3708</v>
      </c>
      <c r="E663" s="219" t="s">
        <v>1551</v>
      </c>
      <c r="F663" s="75" t="s">
        <v>1552</v>
      </c>
      <c r="G663" s="435" t="s">
        <v>38</v>
      </c>
      <c r="H663" s="75" t="s">
        <v>70</v>
      </c>
      <c r="I663" s="437">
        <v>15.5</v>
      </c>
      <c r="J663" s="438">
        <f t="shared" si="12"/>
        <v>255</v>
      </c>
      <c r="K663" s="439">
        <v>255</v>
      </c>
      <c r="L663" s="221" t="e">
        <f>IF(J663="nio",0,IF(K663&gt;0,K663*I663/M663,0))*VLOOKUP(B663,'2-Kosten per locatie'!$A$11:$C$15,3,FALSE)</f>
        <v>#DIV/0!</v>
      </c>
      <c r="M663" s="440">
        <f>IF(K663="nio",0,IF(K663&gt;0,VLOOKUP(G663,'3-Productie normen'!A:J,VLOOKUP(K663,'3-Productie normen'!$B$37:$C$43,2,FALSE),FALSE)))</f>
        <v>0</v>
      </c>
      <c r="N663" s="441"/>
      <c r="O663" s="442"/>
      <c r="P663" s="299">
        <f t="shared" si="14"/>
        <v>3952.5</v>
      </c>
    </row>
    <row r="664" spans="1:16" ht="14.1" customHeight="1">
      <c r="A664" s="434">
        <v>664</v>
      </c>
      <c r="B664" s="435" t="s">
        <v>1505</v>
      </c>
      <c r="C664" s="435" t="s">
        <v>1507</v>
      </c>
      <c r="D664" s="436" t="s">
        <v>3708</v>
      </c>
      <c r="E664" s="219" t="s">
        <v>1553</v>
      </c>
      <c r="F664" s="75" t="s">
        <v>1554</v>
      </c>
      <c r="G664" s="413" t="s">
        <v>49</v>
      </c>
      <c r="H664" s="75" t="s">
        <v>70</v>
      </c>
      <c r="I664" s="437">
        <v>4.0999999999999996</v>
      </c>
      <c r="J664" s="438">
        <f t="shared" si="12"/>
        <v>255</v>
      </c>
      <c r="K664" s="439">
        <v>255</v>
      </c>
      <c r="L664" s="221" t="e">
        <f>IF(J664="nio",0,IF(K664&gt;0,K664*I664/M664,0))*VLOOKUP(B664,'2-Kosten per locatie'!$A$11:$C$15,3,FALSE)</f>
        <v>#DIV/0!</v>
      </c>
      <c r="M664" s="440">
        <f>IF(K664="nio",0,IF(K664&gt;0,VLOOKUP(G664,'3-Productie normen'!A:J,VLOOKUP(K664,'3-Productie normen'!$B$37:$C$43,2,FALSE),FALSE)))</f>
        <v>0</v>
      </c>
      <c r="N664" s="441"/>
      <c r="O664" s="442"/>
      <c r="P664" s="299">
        <f t="shared" si="14"/>
        <v>1045.5</v>
      </c>
    </row>
    <row r="665" spans="1:16" ht="14.1" customHeight="1">
      <c r="A665" s="434">
        <v>665</v>
      </c>
      <c r="B665" s="435" t="s">
        <v>1505</v>
      </c>
      <c r="C665" s="435" t="s">
        <v>1507</v>
      </c>
      <c r="D665" s="436" t="s">
        <v>3708</v>
      </c>
      <c r="E665" s="219" t="s">
        <v>1555</v>
      </c>
      <c r="F665" s="75" t="s">
        <v>1556</v>
      </c>
      <c r="G665" s="413" t="s">
        <v>48</v>
      </c>
      <c r="H665" s="75" t="s">
        <v>70</v>
      </c>
      <c r="I665" s="437">
        <v>11</v>
      </c>
      <c r="J665" s="438">
        <f t="shared" si="12"/>
        <v>255</v>
      </c>
      <c r="K665" s="439">
        <v>255</v>
      </c>
      <c r="L665" s="221" t="e">
        <f>IF(J665="nio",0,IF(K665&gt;0,K665*I665/M665,0))*VLOOKUP(B665,'2-Kosten per locatie'!$A$11:$C$15,3,FALSE)</f>
        <v>#DIV/0!</v>
      </c>
      <c r="M665" s="440">
        <f>IF(K665="nio",0,IF(K665&gt;0,VLOOKUP(G665,'3-Productie normen'!A:J,VLOOKUP(K665,'3-Productie normen'!$B$37:$C$43,2,FALSE),FALSE)))</f>
        <v>0</v>
      </c>
      <c r="N665" s="441"/>
      <c r="O665" s="442"/>
      <c r="P665" s="299">
        <f t="shared" si="14"/>
        <v>2805</v>
      </c>
    </row>
    <row r="666" spans="1:16" ht="14.1" customHeight="1">
      <c r="A666" s="434">
        <v>666</v>
      </c>
      <c r="B666" s="435" t="s">
        <v>1505</v>
      </c>
      <c r="C666" s="435" t="s">
        <v>1506</v>
      </c>
      <c r="D666" s="436" t="s">
        <v>3708</v>
      </c>
      <c r="E666" s="219" t="s">
        <v>1557</v>
      </c>
      <c r="F666" s="75" t="s">
        <v>1558</v>
      </c>
      <c r="G666" s="435" t="s">
        <v>38</v>
      </c>
      <c r="H666" s="75" t="s">
        <v>70</v>
      </c>
      <c r="I666" s="437">
        <v>18.3</v>
      </c>
      <c r="J666" s="438">
        <f t="shared" si="12"/>
        <v>255</v>
      </c>
      <c r="K666" s="439">
        <v>255</v>
      </c>
      <c r="L666" s="221" t="e">
        <f>IF(J666="nio",0,IF(K666&gt;0,K666*I666/M666,0))*VLOOKUP(B666,'2-Kosten per locatie'!$A$11:$C$15,3,FALSE)</f>
        <v>#DIV/0!</v>
      </c>
      <c r="M666" s="440">
        <f>IF(K666="nio",0,IF(K666&gt;0,VLOOKUP(G666,'3-Productie normen'!A:J,VLOOKUP(K666,'3-Productie normen'!$B$37:$C$43,2,FALSE),FALSE)))</f>
        <v>0</v>
      </c>
      <c r="N666" s="441"/>
      <c r="O666" s="442"/>
      <c r="P666" s="299">
        <f t="shared" si="14"/>
        <v>4666.5</v>
      </c>
    </row>
    <row r="667" spans="1:16" ht="14.1" customHeight="1">
      <c r="A667" s="434">
        <v>667</v>
      </c>
      <c r="B667" s="435" t="s">
        <v>1505</v>
      </c>
      <c r="C667" s="435" t="s">
        <v>1506</v>
      </c>
      <c r="D667" s="436" t="s">
        <v>3708</v>
      </c>
      <c r="E667" s="219" t="s">
        <v>1559</v>
      </c>
      <c r="F667" s="75" t="s">
        <v>1560</v>
      </c>
      <c r="G667" s="435" t="s">
        <v>38</v>
      </c>
      <c r="H667" s="75" t="s">
        <v>70</v>
      </c>
      <c r="I667" s="437">
        <v>21.7</v>
      </c>
      <c r="J667" s="438">
        <f t="shared" si="12"/>
        <v>255</v>
      </c>
      <c r="K667" s="439">
        <v>255</v>
      </c>
      <c r="L667" s="221" t="e">
        <f>IF(J667="nio",0,IF(K667&gt;0,K667*I667/M667,0))*VLOOKUP(B667,'2-Kosten per locatie'!$A$11:$C$15,3,FALSE)</f>
        <v>#DIV/0!</v>
      </c>
      <c r="M667" s="440">
        <f>IF(K667="nio",0,IF(K667&gt;0,VLOOKUP(G667,'3-Productie normen'!A:J,VLOOKUP(K667,'3-Productie normen'!$B$37:$C$43,2,FALSE),FALSE)))</f>
        <v>0</v>
      </c>
      <c r="N667" s="441"/>
      <c r="O667" s="442"/>
      <c r="P667" s="299">
        <f t="shared" si="14"/>
        <v>5533.5</v>
      </c>
    </row>
    <row r="668" spans="1:16" ht="14.1" customHeight="1">
      <c r="A668" s="434">
        <v>668</v>
      </c>
      <c r="B668" s="435" t="s">
        <v>1505</v>
      </c>
      <c r="C668" s="435" t="s">
        <v>1507</v>
      </c>
      <c r="D668" s="436" t="s">
        <v>3708</v>
      </c>
      <c r="E668" s="219" t="s">
        <v>1561</v>
      </c>
      <c r="F668" s="75" t="s">
        <v>1562</v>
      </c>
      <c r="G668" s="75" t="s">
        <v>34</v>
      </c>
      <c r="H668" s="75" t="s">
        <v>70</v>
      </c>
      <c r="I668" s="437">
        <v>10.4</v>
      </c>
      <c r="J668" s="438">
        <f t="shared" si="12"/>
        <v>12</v>
      </c>
      <c r="K668" s="439">
        <v>12</v>
      </c>
      <c r="L668" s="221" t="e">
        <f>IF(J668="nio",0,IF(K668&gt;0,K668*I668/M668,0))*VLOOKUP(B668,'2-Kosten per locatie'!$A$11:$C$15,3,FALSE)</f>
        <v>#DIV/0!</v>
      </c>
      <c r="M668" s="440">
        <f>IF(K668="nio",0,IF(K668&gt;0,VLOOKUP(G668,'3-Productie normen'!A:J,VLOOKUP(K668,'3-Productie normen'!$B$37:$C$43,2,FALSE),FALSE)))</f>
        <v>0</v>
      </c>
      <c r="N668" s="441"/>
      <c r="O668" s="442"/>
      <c r="P668" s="299">
        <f t="shared" si="14"/>
        <v>124.80000000000001</v>
      </c>
    </row>
    <row r="669" spans="1:16" ht="14.1" customHeight="1">
      <c r="A669" s="434">
        <v>669</v>
      </c>
      <c r="B669" s="435" t="s">
        <v>1505</v>
      </c>
      <c r="C669" s="435" t="s">
        <v>1507</v>
      </c>
      <c r="D669" s="436" t="s">
        <v>3708</v>
      </c>
      <c r="E669" s="219" t="s">
        <v>1563</v>
      </c>
      <c r="F669" s="75" t="s">
        <v>1564</v>
      </c>
      <c r="G669" s="413" t="s">
        <v>42</v>
      </c>
      <c r="H669" s="75" t="s">
        <v>71</v>
      </c>
      <c r="I669" s="437">
        <v>16.399999999999999</v>
      </c>
      <c r="J669" s="438">
        <f t="shared" si="12"/>
        <v>255</v>
      </c>
      <c r="K669" s="439">
        <v>255</v>
      </c>
      <c r="L669" s="221" t="e">
        <f>IF(J669="nio",0,IF(K669&gt;0,K669*I669/M669,0))*VLOOKUP(B669,'2-Kosten per locatie'!$A$11:$C$15,3,FALSE)</f>
        <v>#DIV/0!</v>
      </c>
      <c r="M669" s="440">
        <f>IF(K669="nio",0,IF(K669&gt;0,VLOOKUP(G669,'3-Productie normen'!A:J,VLOOKUP(K669,'3-Productie normen'!$B$37:$C$43,2,FALSE),FALSE)))</f>
        <v>0</v>
      </c>
      <c r="N669" s="441"/>
      <c r="O669" s="442"/>
      <c r="P669" s="299">
        <f t="shared" si="14"/>
        <v>4182</v>
      </c>
    </row>
    <row r="670" spans="1:16" ht="14.1" customHeight="1">
      <c r="A670" s="434">
        <v>670</v>
      </c>
      <c r="B670" s="435" t="s">
        <v>1505</v>
      </c>
      <c r="C670" s="435" t="s">
        <v>1507</v>
      </c>
      <c r="D670" s="436" t="s">
        <v>3708</v>
      </c>
      <c r="E670" s="219" t="s">
        <v>1565</v>
      </c>
      <c r="F670" s="75" t="s">
        <v>1566</v>
      </c>
      <c r="G670" s="413" t="s">
        <v>42</v>
      </c>
      <c r="H670" s="75" t="s">
        <v>71</v>
      </c>
      <c r="I670" s="437">
        <v>16.399999999999999</v>
      </c>
      <c r="J670" s="438">
        <f t="shared" si="12"/>
        <v>255</v>
      </c>
      <c r="K670" s="439">
        <v>255</v>
      </c>
      <c r="L670" s="221" t="e">
        <f>IF(J670="nio",0,IF(K670&gt;0,K670*I670/M670,0))*VLOOKUP(B670,'2-Kosten per locatie'!$A$11:$C$15,3,FALSE)</f>
        <v>#DIV/0!</v>
      </c>
      <c r="M670" s="440">
        <f>IF(K670="nio",0,IF(K670&gt;0,VLOOKUP(G670,'3-Productie normen'!A:J,VLOOKUP(K670,'3-Productie normen'!$B$37:$C$43,2,FALSE),FALSE)))</f>
        <v>0</v>
      </c>
      <c r="N670" s="441"/>
      <c r="O670" s="442"/>
      <c r="P670" s="299">
        <f t="shared" si="14"/>
        <v>4182</v>
      </c>
    </row>
    <row r="671" spans="1:16" ht="14.1" customHeight="1">
      <c r="A671" s="434">
        <v>671</v>
      </c>
      <c r="B671" s="435" t="s">
        <v>1505</v>
      </c>
      <c r="C671" s="435" t="s">
        <v>1506</v>
      </c>
      <c r="D671" s="436" t="s">
        <v>3708</v>
      </c>
      <c r="E671" s="219" t="s">
        <v>1567</v>
      </c>
      <c r="F671" s="75" t="s">
        <v>1568</v>
      </c>
      <c r="G671" s="75" t="s">
        <v>38</v>
      </c>
      <c r="H671" s="75" t="s">
        <v>3721</v>
      </c>
      <c r="I671" s="437">
        <v>59.7</v>
      </c>
      <c r="J671" s="438">
        <f t="shared" si="12"/>
        <v>255</v>
      </c>
      <c r="K671" s="439">
        <v>255</v>
      </c>
      <c r="L671" s="221" t="e">
        <f>IF(J671="nio",0,IF(K671&gt;0,K671*I671/M671,0))*VLOOKUP(B671,'2-Kosten per locatie'!$A$11:$C$15,3,FALSE)</f>
        <v>#DIV/0!</v>
      </c>
      <c r="M671" s="440">
        <f>IF(K671="nio",0,IF(K671&gt;0,VLOOKUP(G671,'3-Productie normen'!A:J,VLOOKUP(K671,'3-Productie normen'!$B$37:$C$43,2,FALSE),FALSE)))</f>
        <v>0</v>
      </c>
      <c r="N671" s="441"/>
      <c r="O671" s="442"/>
      <c r="P671" s="299">
        <f t="shared" si="14"/>
        <v>15223.5</v>
      </c>
    </row>
    <row r="672" spans="1:16" ht="14.1" customHeight="1">
      <c r="A672" s="434">
        <v>672</v>
      </c>
      <c r="B672" s="435" t="s">
        <v>1505</v>
      </c>
      <c r="C672" s="435" t="s">
        <v>1506</v>
      </c>
      <c r="D672" s="436" t="s">
        <v>3708</v>
      </c>
      <c r="E672" s="219" t="s">
        <v>1569</v>
      </c>
      <c r="F672" s="75" t="s">
        <v>1570</v>
      </c>
      <c r="G672" s="413" t="s">
        <v>48</v>
      </c>
      <c r="H672" s="75" t="s">
        <v>3721</v>
      </c>
      <c r="I672" s="437">
        <v>10.5</v>
      </c>
      <c r="J672" s="438">
        <f t="shared" si="12"/>
        <v>255</v>
      </c>
      <c r="K672" s="439">
        <v>255</v>
      </c>
      <c r="L672" s="221" t="e">
        <f>IF(J672="nio",0,IF(K672&gt;0,K672*I672/M672,0))*VLOOKUP(B672,'2-Kosten per locatie'!$A$11:$C$15,3,FALSE)</f>
        <v>#DIV/0!</v>
      </c>
      <c r="M672" s="440">
        <f>IF(K672="nio",0,IF(K672&gt;0,VLOOKUP(G672,'3-Productie normen'!A:J,VLOOKUP(K672,'3-Productie normen'!$B$37:$C$43,2,FALSE),FALSE)))</f>
        <v>0</v>
      </c>
      <c r="N672" s="441"/>
      <c r="O672" s="442"/>
      <c r="P672" s="299">
        <f t="shared" si="14"/>
        <v>2677.5</v>
      </c>
    </row>
    <row r="673" spans="1:16" ht="14.1" customHeight="1">
      <c r="A673" s="434">
        <v>673</v>
      </c>
      <c r="B673" s="435" t="s">
        <v>1505</v>
      </c>
      <c r="C673" s="435" t="s">
        <v>1506</v>
      </c>
      <c r="D673" s="436" t="s">
        <v>3708</v>
      </c>
      <c r="E673" s="219" t="s">
        <v>1571</v>
      </c>
      <c r="F673" s="75" t="s">
        <v>1572</v>
      </c>
      <c r="G673" s="413" t="s">
        <v>49</v>
      </c>
      <c r="H673" s="75" t="s">
        <v>3721</v>
      </c>
      <c r="I673" s="437">
        <v>4.5</v>
      </c>
      <c r="J673" s="438">
        <f t="shared" si="12"/>
        <v>255</v>
      </c>
      <c r="K673" s="439">
        <v>255</v>
      </c>
      <c r="L673" s="221" t="e">
        <f>IF(J673="nio",0,IF(K673&gt;0,K673*I673/M673,0))*VLOOKUP(B673,'2-Kosten per locatie'!$A$11:$C$15,3,FALSE)</f>
        <v>#DIV/0!</v>
      </c>
      <c r="M673" s="440">
        <f>IF(K673="nio",0,IF(K673&gt;0,VLOOKUP(G673,'3-Productie normen'!A:J,VLOOKUP(K673,'3-Productie normen'!$B$37:$C$43,2,FALSE),FALSE)))</f>
        <v>0</v>
      </c>
      <c r="N673" s="441"/>
      <c r="O673" s="442"/>
      <c r="P673" s="299">
        <f t="shared" si="14"/>
        <v>1147.5</v>
      </c>
    </row>
    <row r="674" spans="1:16" ht="14.1" customHeight="1">
      <c r="A674" s="434">
        <v>674</v>
      </c>
      <c r="B674" s="435" t="s">
        <v>1505</v>
      </c>
      <c r="C674" s="435" t="s">
        <v>1506</v>
      </c>
      <c r="D674" s="436" t="s">
        <v>3708</v>
      </c>
      <c r="E674" s="219" t="s">
        <v>1573</v>
      </c>
      <c r="F674" s="75" t="s">
        <v>1574</v>
      </c>
      <c r="G674" s="435" t="s">
        <v>38</v>
      </c>
      <c r="H674" s="75" t="s">
        <v>3721</v>
      </c>
      <c r="I674" s="437">
        <v>40.5</v>
      </c>
      <c r="J674" s="438">
        <f t="shared" ref="J674:J705" si="15">SUM(K674:K674)</f>
        <v>255</v>
      </c>
      <c r="K674" s="439">
        <v>255</v>
      </c>
      <c r="L674" s="221" t="e">
        <f>IF(J674="nio",0,IF(K674&gt;0,K674*I674/M674,0))*VLOOKUP(B674,'2-Kosten per locatie'!$A$11:$C$15,3,FALSE)</f>
        <v>#DIV/0!</v>
      </c>
      <c r="M674" s="440">
        <f>IF(K674="nio",0,IF(K674&gt;0,VLOOKUP(G674,'3-Productie normen'!A:J,VLOOKUP(K674,'3-Productie normen'!$B$37:$C$43,2,FALSE),FALSE)))</f>
        <v>0</v>
      </c>
      <c r="N674" s="441"/>
      <c r="O674" s="442"/>
      <c r="P674" s="299">
        <f t="shared" si="14"/>
        <v>10327.5</v>
      </c>
    </row>
    <row r="675" spans="1:16" ht="14.1" customHeight="1">
      <c r="A675" s="434">
        <v>675</v>
      </c>
      <c r="B675" s="435" t="s">
        <v>1505</v>
      </c>
      <c r="C675" s="435" t="s">
        <v>1506</v>
      </c>
      <c r="D675" s="436" t="s">
        <v>3708</v>
      </c>
      <c r="E675" s="219" t="s">
        <v>1575</v>
      </c>
      <c r="F675" s="75" t="s">
        <v>1576</v>
      </c>
      <c r="G675" s="435" t="s">
        <v>38</v>
      </c>
      <c r="H675" s="75" t="s">
        <v>3721</v>
      </c>
      <c r="I675" s="437">
        <v>40.200000000000003</v>
      </c>
      <c r="J675" s="438">
        <f t="shared" si="15"/>
        <v>255</v>
      </c>
      <c r="K675" s="439">
        <v>255</v>
      </c>
      <c r="L675" s="221" t="e">
        <f>IF(J675="nio",0,IF(K675&gt;0,K675*I675/M675,0))*VLOOKUP(B675,'2-Kosten per locatie'!$A$11:$C$15,3,FALSE)</f>
        <v>#DIV/0!</v>
      </c>
      <c r="M675" s="440">
        <f>IF(K675="nio",0,IF(K675&gt;0,VLOOKUP(G675,'3-Productie normen'!A:J,VLOOKUP(K675,'3-Productie normen'!$B$37:$C$43,2,FALSE),FALSE)))</f>
        <v>0</v>
      </c>
      <c r="N675" s="441"/>
      <c r="O675" s="442"/>
      <c r="P675" s="299">
        <f t="shared" si="14"/>
        <v>10251</v>
      </c>
    </row>
    <row r="676" spans="1:16" ht="14.1" customHeight="1">
      <c r="A676" s="434">
        <v>676</v>
      </c>
      <c r="B676" s="435" t="s">
        <v>1505</v>
      </c>
      <c r="C676" s="435" t="s">
        <v>1506</v>
      </c>
      <c r="D676" s="436" t="s">
        <v>3708</v>
      </c>
      <c r="E676" s="219" t="s">
        <v>1577</v>
      </c>
      <c r="F676" s="75" t="s">
        <v>1578</v>
      </c>
      <c r="G676" s="75" t="s">
        <v>3714</v>
      </c>
      <c r="H676" s="75" t="s">
        <v>3719</v>
      </c>
      <c r="I676" s="437">
        <v>117.7</v>
      </c>
      <c r="J676" s="438">
        <f t="shared" si="15"/>
        <v>255</v>
      </c>
      <c r="K676" s="439">
        <v>255</v>
      </c>
      <c r="L676" s="221" t="e">
        <f>IF(J676="nio",0,IF(K676&gt;0,K676*I676/M676,0))*VLOOKUP(B676,'2-Kosten per locatie'!$A$11:$C$15,3,FALSE)</f>
        <v>#DIV/0!</v>
      </c>
      <c r="M676" s="440">
        <f>IF(K676="nio",0,IF(K676&gt;0,VLOOKUP(G676,'3-Productie normen'!A:J,VLOOKUP(K676,'3-Productie normen'!$B$37:$C$43,2,FALSE),FALSE)))</f>
        <v>0</v>
      </c>
      <c r="N676" s="441"/>
      <c r="O676" s="442"/>
      <c r="P676" s="299">
        <f t="shared" si="14"/>
        <v>30013.5</v>
      </c>
    </row>
    <row r="677" spans="1:16" ht="14.1" customHeight="1">
      <c r="A677" s="434">
        <v>677</v>
      </c>
      <c r="B677" s="435" t="s">
        <v>1505</v>
      </c>
      <c r="C677" s="435" t="s">
        <v>1506</v>
      </c>
      <c r="D677" s="436" t="s">
        <v>3708</v>
      </c>
      <c r="E677" s="219" t="s">
        <v>1579</v>
      </c>
      <c r="F677" s="75" t="s">
        <v>1580</v>
      </c>
      <c r="G677" s="435" t="s">
        <v>36</v>
      </c>
      <c r="H677" s="75" t="s">
        <v>71</v>
      </c>
      <c r="I677" s="437">
        <v>1.4</v>
      </c>
      <c r="J677" s="438">
        <f t="shared" si="15"/>
        <v>255</v>
      </c>
      <c r="K677" s="439">
        <v>255</v>
      </c>
      <c r="L677" s="221" t="e">
        <f>IF(J677="nio",0,IF(K677&gt;0,K677*I677/M677,0))*VLOOKUP(B677,'2-Kosten per locatie'!$A$11:$C$15,3,FALSE)</f>
        <v>#DIV/0!</v>
      </c>
      <c r="M677" s="440">
        <f>IF(K677="nio",0,IF(K677&gt;0,VLOOKUP(G677,'3-Productie normen'!A:J,VLOOKUP(K677,'3-Productie normen'!$B$37:$C$43,2,FALSE),FALSE)))</f>
        <v>0</v>
      </c>
      <c r="N677" s="441"/>
      <c r="O677" s="442"/>
      <c r="P677" s="299">
        <f t="shared" si="14"/>
        <v>357</v>
      </c>
    </row>
    <row r="678" spans="1:16" ht="14.1" customHeight="1">
      <c r="A678" s="434">
        <v>678</v>
      </c>
      <c r="B678" s="435" t="s">
        <v>1505</v>
      </c>
      <c r="C678" s="435" t="s">
        <v>1506</v>
      </c>
      <c r="D678" s="436" t="s">
        <v>3708</v>
      </c>
      <c r="E678" s="219" t="s">
        <v>1581</v>
      </c>
      <c r="F678" s="75" t="s">
        <v>1582</v>
      </c>
      <c r="G678" s="435" t="s">
        <v>36</v>
      </c>
      <c r="H678" s="75" t="s">
        <v>71</v>
      </c>
      <c r="I678" s="437">
        <v>2.7</v>
      </c>
      <c r="J678" s="438">
        <f t="shared" si="15"/>
        <v>255</v>
      </c>
      <c r="K678" s="439">
        <v>255</v>
      </c>
      <c r="L678" s="221" t="e">
        <f>IF(J678="nio",0,IF(K678&gt;0,K678*I678/M678,0))*VLOOKUP(B678,'2-Kosten per locatie'!$A$11:$C$15,3,FALSE)</f>
        <v>#DIV/0!</v>
      </c>
      <c r="M678" s="440">
        <f>IF(K678="nio",0,IF(K678&gt;0,VLOOKUP(G678,'3-Productie normen'!A:J,VLOOKUP(K678,'3-Productie normen'!$B$37:$C$43,2,FALSE),FALSE)))</f>
        <v>0</v>
      </c>
      <c r="N678" s="441"/>
      <c r="O678" s="442"/>
      <c r="P678" s="299">
        <f t="shared" si="14"/>
        <v>688.5</v>
      </c>
    </row>
    <row r="679" spans="1:16" ht="14.1" customHeight="1">
      <c r="A679" s="434">
        <v>679</v>
      </c>
      <c r="B679" s="435" t="s">
        <v>1505</v>
      </c>
      <c r="C679" s="435" t="s">
        <v>1506</v>
      </c>
      <c r="D679" s="436" t="s">
        <v>3708</v>
      </c>
      <c r="E679" s="219" t="s">
        <v>1583</v>
      </c>
      <c r="F679" s="75" t="s">
        <v>1584</v>
      </c>
      <c r="G679" s="435" t="s">
        <v>36</v>
      </c>
      <c r="H679" s="75" t="s">
        <v>71</v>
      </c>
      <c r="I679" s="437">
        <v>1.4</v>
      </c>
      <c r="J679" s="438">
        <f t="shared" si="15"/>
        <v>255</v>
      </c>
      <c r="K679" s="439">
        <v>255</v>
      </c>
      <c r="L679" s="221" t="e">
        <f>IF(J679="nio",0,IF(K679&gt;0,K679*I679/M679,0))*VLOOKUP(B679,'2-Kosten per locatie'!$A$11:$C$15,3,FALSE)</f>
        <v>#DIV/0!</v>
      </c>
      <c r="M679" s="440">
        <f>IF(K679="nio",0,IF(K679&gt;0,VLOOKUP(G679,'3-Productie normen'!A:J,VLOOKUP(K679,'3-Productie normen'!$B$37:$C$43,2,FALSE),FALSE)))</f>
        <v>0</v>
      </c>
      <c r="N679" s="441"/>
      <c r="O679" s="442"/>
      <c r="P679" s="299">
        <f t="shared" si="14"/>
        <v>357</v>
      </c>
    </row>
    <row r="680" spans="1:16" ht="14.1" customHeight="1">
      <c r="A680" s="434">
        <v>680</v>
      </c>
      <c r="B680" s="435" t="s">
        <v>1505</v>
      </c>
      <c r="C680" s="435" t="s">
        <v>1506</v>
      </c>
      <c r="D680" s="436" t="s">
        <v>3708</v>
      </c>
      <c r="E680" s="219" t="s">
        <v>1585</v>
      </c>
      <c r="F680" s="75" t="s">
        <v>1586</v>
      </c>
      <c r="G680" s="435" t="s">
        <v>36</v>
      </c>
      <c r="H680" s="75" t="s">
        <v>71</v>
      </c>
      <c r="I680" s="437">
        <v>1.2</v>
      </c>
      <c r="J680" s="438">
        <f t="shared" si="15"/>
        <v>255</v>
      </c>
      <c r="K680" s="439">
        <v>255</v>
      </c>
      <c r="L680" s="221" t="e">
        <f>IF(J680="nio",0,IF(K680&gt;0,K680*I680/M680,0))*VLOOKUP(B680,'2-Kosten per locatie'!$A$11:$C$15,3,FALSE)</f>
        <v>#DIV/0!</v>
      </c>
      <c r="M680" s="440">
        <f>IF(K680="nio",0,IF(K680&gt;0,VLOOKUP(G680,'3-Productie normen'!A:J,VLOOKUP(K680,'3-Productie normen'!$B$37:$C$43,2,FALSE),FALSE)))</f>
        <v>0</v>
      </c>
      <c r="N680" s="441"/>
      <c r="O680" s="442"/>
      <c r="P680" s="299">
        <f t="shared" si="14"/>
        <v>306</v>
      </c>
    </row>
    <row r="681" spans="1:16" ht="14.1" customHeight="1">
      <c r="A681" s="434">
        <v>681</v>
      </c>
      <c r="B681" s="435" t="s">
        <v>1505</v>
      </c>
      <c r="C681" s="435" t="s">
        <v>1506</v>
      </c>
      <c r="D681" s="436" t="s">
        <v>3708</v>
      </c>
      <c r="E681" s="219" t="s">
        <v>1587</v>
      </c>
      <c r="F681" s="75" t="s">
        <v>1588</v>
      </c>
      <c r="G681" s="75" t="s">
        <v>3714</v>
      </c>
      <c r="H681" s="75" t="s">
        <v>3719</v>
      </c>
      <c r="I681" s="437">
        <v>18</v>
      </c>
      <c r="J681" s="438">
        <f t="shared" si="15"/>
        <v>255</v>
      </c>
      <c r="K681" s="439">
        <v>255</v>
      </c>
      <c r="L681" s="221" t="e">
        <f>IF(J681="nio",0,IF(K681&gt;0,K681*I681/M681,0))*VLOOKUP(B681,'2-Kosten per locatie'!$A$11:$C$15,3,FALSE)</f>
        <v>#DIV/0!</v>
      </c>
      <c r="M681" s="440">
        <f>IF(K681="nio",0,IF(K681&gt;0,VLOOKUP(G681,'3-Productie normen'!A:J,VLOOKUP(K681,'3-Productie normen'!$B$37:$C$43,2,FALSE),FALSE)))</f>
        <v>0</v>
      </c>
      <c r="N681" s="441"/>
      <c r="O681" s="442"/>
      <c r="P681" s="299">
        <f t="shared" si="14"/>
        <v>4590</v>
      </c>
    </row>
    <row r="682" spans="1:16" ht="14.1" customHeight="1">
      <c r="A682" s="434">
        <v>682</v>
      </c>
      <c r="B682" s="435" t="s">
        <v>1505</v>
      </c>
      <c r="C682" s="435" t="s">
        <v>1506</v>
      </c>
      <c r="D682" s="436" t="s">
        <v>3708</v>
      </c>
      <c r="E682" s="219" t="s">
        <v>1589</v>
      </c>
      <c r="F682" s="75" t="s">
        <v>1590</v>
      </c>
      <c r="G682" s="435" t="s">
        <v>3716</v>
      </c>
      <c r="H682" s="75" t="s">
        <v>3719</v>
      </c>
      <c r="I682" s="437">
        <v>30.3</v>
      </c>
      <c r="J682" s="438">
        <f t="shared" si="15"/>
        <v>255</v>
      </c>
      <c r="K682" s="439">
        <v>255</v>
      </c>
      <c r="L682" s="221" t="e">
        <f>IF(J682="nio",0,IF(K682&gt;0,K682*I682/M682,0))*VLOOKUP(B682,'2-Kosten per locatie'!$A$11:$C$15,3,FALSE)</f>
        <v>#DIV/0!</v>
      </c>
      <c r="M682" s="440">
        <f>IF(K682="nio",0,IF(K682&gt;0,VLOOKUP(G682,'3-Productie normen'!A:J,VLOOKUP(K682,'3-Productie normen'!$B$37:$C$43,2,FALSE),FALSE)))</f>
        <v>0</v>
      </c>
      <c r="N682" s="441"/>
      <c r="O682" s="442"/>
      <c r="P682" s="299">
        <f t="shared" si="14"/>
        <v>7726.5</v>
      </c>
    </row>
    <row r="683" spans="1:16" ht="14.1" customHeight="1">
      <c r="A683" s="434">
        <v>683</v>
      </c>
      <c r="B683" s="435" t="s">
        <v>1505</v>
      </c>
      <c r="C683" s="435" t="s">
        <v>1506</v>
      </c>
      <c r="D683" s="436" t="s">
        <v>3708</v>
      </c>
      <c r="E683" s="219" t="s">
        <v>1591</v>
      </c>
      <c r="F683" s="75" t="s">
        <v>1592</v>
      </c>
      <c r="G683" s="75" t="s">
        <v>3714</v>
      </c>
      <c r="H683" s="75" t="s">
        <v>3719</v>
      </c>
      <c r="I683" s="437">
        <v>99.1</v>
      </c>
      <c r="J683" s="438">
        <f t="shared" si="15"/>
        <v>255</v>
      </c>
      <c r="K683" s="439">
        <v>255</v>
      </c>
      <c r="L683" s="221" t="e">
        <f>IF(J683="nio",0,IF(K683&gt;0,K683*I683/M683,0))*VLOOKUP(B683,'2-Kosten per locatie'!$A$11:$C$15,3,FALSE)</f>
        <v>#DIV/0!</v>
      </c>
      <c r="M683" s="440">
        <f>IF(K683="nio",0,IF(K683&gt;0,VLOOKUP(G683,'3-Productie normen'!A:J,VLOOKUP(K683,'3-Productie normen'!$B$37:$C$43,2,FALSE),FALSE)))</f>
        <v>0</v>
      </c>
      <c r="N683" s="441"/>
      <c r="O683" s="442"/>
      <c r="P683" s="299">
        <f t="shared" si="14"/>
        <v>25270.5</v>
      </c>
    </row>
    <row r="684" spans="1:16" ht="14.1" customHeight="1">
      <c r="A684" s="434">
        <v>684</v>
      </c>
      <c r="B684" s="435" t="s">
        <v>1505</v>
      </c>
      <c r="C684" s="435" t="s">
        <v>1506</v>
      </c>
      <c r="D684" s="436" t="s">
        <v>3708</v>
      </c>
      <c r="E684" s="219" t="s">
        <v>1593</v>
      </c>
      <c r="F684" s="75" t="s">
        <v>1594</v>
      </c>
      <c r="G684" s="435" t="s">
        <v>36</v>
      </c>
      <c r="H684" s="75" t="s">
        <v>71</v>
      </c>
      <c r="I684" s="437">
        <v>2.5</v>
      </c>
      <c r="J684" s="438">
        <f t="shared" si="15"/>
        <v>255</v>
      </c>
      <c r="K684" s="439">
        <v>255</v>
      </c>
      <c r="L684" s="221" t="e">
        <f>IF(J684="nio",0,IF(K684&gt;0,K684*I684/M684,0))*VLOOKUP(B684,'2-Kosten per locatie'!$A$11:$C$15,3,FALSE)</f>
        <v>#DIV/0!</v>
      </c>
      <c r="M684" s="440">
        <f>IF(K684="nio",0,IF(K684&gt;0,VLOOKUP(G684,'3-Productie normen'!A:J,VLOOKUP(K684,'3-Productie normen'!$B$37:$C$43,2,FALSE),FALSE)))</f>
        <v>0</v>
      </c>
      <c r="N684" s="441"/>
      <c r="O684" s="442"/>
      <c r="P684" s="299">
        <f t="shared" si="14"/>
        <v>637.5</v>
      </c>
    </row>
    <row r="685" spans="1:16" ht="14.1" customHeight="1">
      <c r="A685" s="434">
        <v>685</v>
      </c>
      <c r="B685" s="435" t="s">
        <v>1505</v>
      </c>
      <c r="C685" s="435" t="s">
        <v>1506</v>
      </c>
      <c r="D685" s="436" t="s">
        <v>3708</v>
      </c>
      <c r="E685" s="219" t="s">
        <v>1595</v>
      </c>
      <c r="F685" s="75" t="s">
        <v>1596</v>
      </c>
      <c r="G685" s="413" t="s">
        <v>43</v>
      </c>
      <c r="H685" s="75" t="s">
        <v>3719</v>
      </c>
      <c r="I685" s="437">
        <v>7.4</v>
      </c>
      <c r="J685" s="438">
        <f t="shared" si="15"/>
        <v>255</v>
      </c>
      <c r="K685" s="439">
        <v>255</v>
      </c>
      <c r="L685" s="221" t="e">
        <f>IF(J685="nio",0,IF(K685&gt;0,K685*I685/M685,0))*VLOOKUP(B685,'2-Kosten per locatie'!$A$11:$C$15,3,FALSE)</f>
        <v>#DIV/0!</v>
      </c>
      <c r="M685" s="440">
        <f>IF(K685="nio",0,IF(K685&gt;0,VLOOKUP(G685,'3-Productie normen'!A:J,VLOOKUP(K685,'3-Productie normen'!$B$37:$C$43,2,FALSE),FALSE)))</f>
        <v>0</v>
      </c>
      <c r="N685" s="441"/>
      <c r="O685" s="442"/>
      <c r="P685" s="299">
        <f t="shared" si="14"/>
        <v>1887</v>
      </c>
    </row>
    <row r="686" spans="1:16" ht="14.1" customHeight="1">
      <c r="A686" s="434">
        <v>686</v>
      </c>
      <c r="B686" s="435" t="s">
        <v>1505</v>
      </c>
      <c r="C686" s="435" t="s">
        <v>1506</v>
      </c>
      <c r="D686" s="436" t="s">
        <v>3708</v>
      </c>
      <c r="E686" s="219" t="s">
        <v>1597</v>
      </c>
      <c r="F686" s="75" t="s">
        <v>1598</v>
      </c>
      <c r="G686" s="75" t="s">
        <v>3714</v>
      </c>
      <c r="H686" s="75" t="s">
        <v>3719</v>
      </c>
      <c r="I686" s="420">
        <v>75.5</v>
      </c>
      <c r="J686" s="438">
        <f t="shared" si="15"/>
        <v>255</v>
      </c>
      <c r="K686" s="439">
        <v>255</v>
      </c>
      <c r="L686" s="221" t="e">
        <f>IF(J686="nio",0,IF(K686&gt;0,K686*I686/M686,0))*VLOOKUP(B686,'2-Kosten per locatie'!$A$11:$C$15,3,FALSE)</f>
        <v>#DIV/0!</v>
      </c>
      <c r="M686" s="440">
        <f>IF(K686="nio",0,IF(K686&gt;0,VLOOKUP(G686,'3-Productie normen'!A:J,VLOOKUP(K686,'3-Productie normen'!$B$37:$C$43,2,FALSE),FALSE)))</f>
        <v>0</v>
      </c>
      <c r="N686" s="441"/>
      <c r="O686" s="442"/>
      <c r="P686" s="299">
        <f t="shared" si="14"/>
        <v>19252.5</v>
      </c>
    </row>
    <row r="687" spans="1:16" ht="14.1" customHeight="1">
      <c r="A687" s="434">
        <v>687</v>
      </c>
      <c r="B687" s="435" t="s">
        <v>1505</v>
      </c>
      <c r="C687" s="435" t="s">
        <v>1506</v>
      </c>
      <c r="D687" s="436" t="s">
        <v>3708</v>
      </c>
      <c r="E687" s="219" t="s">
        <v>1599</v>
      </c>
      <c r="F687" s="75" t="s">
        <v>1600</v>
      </c>
      <c r="G687" s="435" t="s">
        <v>36</v>
      </c>
      <c r="H687" s="75" t="s">
        <v>71</v>
      </c>
      <c r="I687" s="437">
        <v>2.6</v>
      </c>
      <c r="J687" s="438">
        <f t="shared" si="15"/>
        <v>255</v>
      </c>
      <c r="K687" s="439">
        <v>255</v>
      </c>
      <c r="L687" s="221" t="e">
        <f>IF(J687="nio",0,IF(K687&gt;0,K687*I687/M687,0))*VLOOKUP(B687,'2-Kosten per locatie'!$A$11:$C$15,3,FALSE)</f>
        <v>#DIV/0!</v>
      </c>
      <c r="M687" s="440">
        <f>IF(K687="nio",0,IF(K687&gt;0,VLOOKUP(G687,'3-Productie normen'!A:J,VLOOKUP(K687,'3-Productie normen'!$B$37:$C$43,2,FALSE),FALSE)))</f>
        <v>0</v>
      </c>
      <c r="N687" s="441"/>
      <c r="O687" s="442"/>
      <c r="P687" s="299">
        <f t="shared" si="14"/>
        <v>663</v>
      </c>
    </row>
    <row r="688" spans="1:16" ht="14.1" customHeight="1">
      <c r="A688" s="434">
        <v>688</v>
      </c>
      <c r="B688" s="435" t="s">
        <v>1505</v>
      </c>
      <c r="C688" s="435" t="s">
        <v>1506</v>
      </c>
      <c r="D688" s="436" t="s">
        <v>3708</v>
      </c>
      <c r="E688" s="219" t="s">
        <v>1601</v>
      </c>
      <c r="F688" s="75" t="s">
        <v>1602</v>
      </c>
      <c r="G688" s="75" t="s">
        <v>38</v>
      </c>
      <c r="H688" s="75" t="s">
        <v>3721</v>
      </c>
      <c r="I688" s="437">
        <v>60.1</v>
      </c>
      <c r="J688" s="438">
        <f t="shared" si="15"/>
        <v>255</v>
      </c>
      <c r="K688" s="439">
        <v>255</v>
      </c>
      <c r="L688" s="221" t="e">
        <f>IF(J688="nio",0,IF(K688&gt;0,K688*I688/M688,0))*VLOOKUP(B688,'2-Kosten per locatie'!$A$11:$C$15,3,FALSE)</f>
        <v>#DIV/0!</v>
      </c>
      <c r="M688" s="440">
        <f>IF(K688="nio",0,IF(K688&gt;0,VLOOKUP(G688,'3-Productie normen'!A:J,VLOOKUP(K688,'3-Productie normen'!$B$37:$C$43,2,FALSE),FALSE)))</f>
        <v>0</v>
      </c>
      <c r="N688" s="441"/>
      <c r="O688" s="442"/>
      <c r="P688" s="299">
        <f t="shared" si="14"/>
        <v>15325.5</v>
      </c>
    </row>
    <row r="689" spans="1:16" ht="14.1" customHeight="1">
      <c r="A689" s="434">
        <v>689</v>
      </c>
      <c r="B689" s="435" t="s">
        <v>1505</v>
      </c>
      <c r="C689" s="435" t="s">
        <v>1506</v>
      </c>
      <c r="D689" s="436" t="s">
        <v>3708</v>
      </c>
      <c r="E689" s="219" t="s">
        <v>1603</v>
      </c>
      <c r="F689" s="75" t="s">
        <v>1604</v>
      </c>
      <c r="G689" s="413" t="s">
        <v>48</v>
      </c>
      <c r="H689" s="75" t="s">
        <v>3721</v>
      </c>
      <c r="I689" s="437">
        <v>10.5</v>
      </c>
      <c r="J689" s="438">
        <f t="shared" si="15"/>
        <v>255</v>
      </c>
      <c r="K689" s="439">
        <v>255</v>
      </c>
      <c r="L689" s="221" t="e">
        <f>IF(J689="nio",0,IF(K689&gt;0,K689*I689/M689,0))*VLOOKUP(B689,'2-Kosten per locatie'!$A$11:$C$15,3,FALSE)</f>
        <v>#DIV/0!</v>
      </c>
      <c r="M689" s="440">
        <f>IF(K689="nio",0,IF(K689&gt;0,VLOOKUP(G689,'3-Productie normen'!A:J,VLOOKUP(K689,'3-Productie normen'!$B$37:$C$43,2,FALSE),FALSE)))</f>
        <v>0</v>
      </c>
      <c r="N689" s="441"/>
      <c r="O689" s="442"/>
      <c r="P689" s="299">
        <f t="shared" si="14"/>
        <v>2677.5</v>
      </c>
    </row>
    <row r="690" spans="1:16" ht="14.1" customHeight="1">
      <c r="A690" s="434">
        <v>690</v>
      </c>
      <c r="B690" s="435" t="s">
        <v>1505</v>
      </c>
      <c r="C690" s="435" t="s">
        <v>1506</v>
      </c>
      <c r="D690" s="436" t="s">
        <v>3708</v>
      </c>
      <c r="E690" s="219" t="s">
        <v>1605</v>
      </c>
      <c r="F690" s="75" t="s">
        <v>1606</v>
      </c>
      <c r="G690" s="413" t="s">
        <v>49</v>
      </c>
      <c r="H690" s="75" t="s">
        <v>3721</v>
      </c>
      <c r="I690" s="437">
        <v>4.5</v>
      </c>
      <c r="J690" s="438">
        <f t="shared" si="15"/>
        <v>255</v>
      </c>
      <c r="K690" s="439">
        <v>255</v>
      </c>
      <c r="L690" s="221" t="e">
        <f>IF(J690="nio",0,IF(K690&gt;0,K690*I690/M690,0))*VLOOKUP(B690,'2-Kosten per locatie'!$A$11:$C$15,3,FALSE)</f>
        <v>#DIV/0!</v>
      </c>
      <c r="M690" s="440">
        <f>IF(K690="nio",0,IF(K690&gt;0,VLOOKUP(G690,'3-Productie normen'!A:J,VLOOKUP(K690,'3-Productie normen'!$B$37:$C$43,2,FALSE),FALSE)))</f>
        <v>0</v>
      </c>
      <c r="N690" s="441"/>
      <c r="O690" s="442"/>
      <c r="P690" s="299">
        <f t="shared" si="14"/>
        <v>1147.5</v>
      </c>
    </row>
    <row r="691" spans="1:16" ht="14.1" customHeight="1">
      <c r="A691" s="434">
        <v>691</v>
      </c>
      <c r="B691" s="435" t="s">
        <v>1505</v>
      </c>
      <c r="C691" s="435" t="s">
        <v>1506</v>
      </c>
      <c r="D691" s="436" t="s">
        <v>3708</v>
      </c>
      <c r="E691" s="219" t="s">
        <v>1607</v>
      </c>
      <c r="F691" s="75" t="s">
        <v>1608</v>
      </c>
      <c r="G691" s="435" t="s">
        <v>38</v>
      </c>
      <c r="H691" s="75" t="s">
        <v>70</v>
      </c>
      <c r="I691" s="437">
        <v>46.4</v>
      </c>
      <c r="J691" s="438">
        <f t="shared" si="15"/>
        <v>255</v>
      </c>
      <c r="K691" s="439">
        <v>255</v>
      </c>
      <c r="L691" s="221" t="e">
        <f>IF(J691="nio",0,IF(K691&gt;0,K691*I691/M691,0))*VLOOKUP(B691,'2-Kosten per locatie'!$A$11:$C$15,3,FALSE)</f>
        <v>#DIV/0!</v>
      </c>
      <c r="M691" s="440">
        <f>IF(K691="nio",0,IF(K691&gt;0,VLOOKUP(G691,'3-Productie normen'!A:J,VLOOKUP(K691,'3-Productie normen'!$B$37:$C$43,2,FALSE),FALSE)))</f>
        <v>0</v>
      </c>
      <c r="N691" s="441"/>
      <c r="O691" s="442"/>
      <c r="P691" s="299">
        <f t="shared" si="14"/>
        <v>11832</v>
      </c>
    </row>
    <row r="692" spans="1:16" ht="14.1" customHeight="1">
      <c r="A692" s="434">
        <v>692</v>
      </c>
      <c r="B692" s="435" t="s">
        <v>1505</v>
      </c>
      <c r="C692" s="435" t="s">
        <v>1506</v>
      </c>
      <c r="D692" s="436" t="s">
        <v>3708</v>
      </c>
      <c r="E692" s="219" t="s">
        <v>1609</v>
      </c>
      <c r="F692" s="75" t="s">
        <v>1610</v>
      </c>
      <c r="G692" s="75" t="s">
        <v>46</v>
      </c>
      <c r="H692" s="75" t="s">
        <v>72</v>
      </c>
      <c r="I692" s="437">
        <v>52.7</v>
      </c>
      <c r="J692" s="438">
        <f t="shared" si="15"/>
        <v>255</v>
      </c>
      <c r="K692" s="439">
        <v>255</v>
      </c>
      <c r="L692" s="221" t="e">
        <f>IF(J692="nio",0,IF(K692&gt;0,K692*I692/M692,0))*VLOOKUP(B692,'2-Kosten per locatie'!$A$11:$C$15,3,FALSE)</f>
        <v>#DIV/0!</v>
      </c>
      <c r="M692" s="440">
        <f>IF(K692="nio",0,IF(K692&gt;0,VLOOKUP(G692,'3-Productie normen'!A:J,VLOOKUP(K692,'3-Productie normen'!$B$37:$C$43,2,FALSE),FALSE)))</f>
        <v>0</v>
      </c>
      <c r="N692" s="441"/>
      <c r="O692" s="442"/>
      <c r="P692" s="299">
        <f t="shared" si="14"/>
        <v>13438.5</v>
      </c>
    </row>
    <row r="693" spans="1:16" ht="14.1" customHeight="1">
      <c r="A693" s="434">
        <v>693</v>
      </c>
      <c r="B693" s="435" t="s">
        <v>1505</v>
      </c>
      <c r="C693" s="435" t="s">
        <v>1506</v>
      </c>
      <c r="D693" s="436" t="s">
        <v>3708</v>
      </c>
      <c r="E693" s="219" t="s">
        <v>1611</v>
      </c>
      <c r="F693" s="75" t="s">
        <v>1612</v>
      </c>
      <c r="G693" s="75" t="s">
        <v>38</v>
      </c>
      <c r="H693" s="75" t="s">
        <v>70</v>
      </c>
      <c r="I693" s="437">
        <v>9.1</v>
      </c>
      <c r="J693" s="438">
        <f t="shared" si="15"/>
        <v>255</v>
      </c>
      <c r="K693" s="439">
        <v>255</v>
      </c>
      <c r="L693" s="221" t="e">
        <f>IF(J693="nio",0,IF(K693&gt;0,K693*I693/M693,0))*VLOOKUP(B693,'2-Kosten per locatie'!$A$11:$C$15,3,FALSE)</f>
        <v>#DIV/0!</v>
      </c>
      <c r="M693" s="440">
        <f>IF(K693="nio",0,IF(K693&gt;0,VLOOKUP(G693,'3-Productie normen'!A:J,VLOOKUP(K693,'3-Productie normen'!$B$37:$C$43,2,FALSE),FALSE)))</f>
        <v>0</v>
      </c>
      <c r="N693" s="441"/>
      <c r="O693" s="442"/>
      <c r="P693" s="299">
        <f t="shared" si="14"/>
        <v>2320.5</v>
      </c>
    </row>
    <row r="694" spans="1:16" ht="14.1" customHeight="1">
      <c r="A694" s="434">
        <v>694</v>
      </c>
      <c r="B694" s="435" t="s">
        <v>1505</v>
      </c>
      <c r="C694" s="435" t="s">
        <v>1506</v>
      </c>
      <c r="D694" s="436" t="s">
        <v>3708</v>
      </c>
      <c r="E694" s="219" t="s">
        <v>1613</v>
      </c>
      <c r="F694" s="75" t="s">
        <v>1614</v>
      </c>
      <c r="G694" s="443" t="s">
        <v>38</v>
      </c>
      <c r="H694" s="75" t="s">
        <v>72</v>
      </c>
      <c r="I694" s="437">
        <v>9.8000000000000007</v>
      </c>
      <c r="J694" s="438">
        <f t="shared" si="15"/>
        <v>255</v>
      </c>
      <c r="K694" s="439">
        <v>255</v>
      </c>
      <c r="L694" s="221" t="e">
        <f>IF(J694="nio",0,IF(K694&gt;0,K694*I694/M694,0))*VLOOKUP(B694,'2-Kosten per locatie'!$A$11:$C$15,3,FALSE)</f>
        <v>#DIV/0!</v>
      </c>
      <c r="M694" s="440">
        <f>IF(K694="nio",0,IF(K694&gt;0,VLOOKUP(G694,'3-Productie normen'!A:J,VLOOKUP(K694,'3-Productie normen'!$B$37:$C$43,2,FALSE),FALSE)))</f>
        <v>0</v>
      </c>
      <c r="N694" s="441"/>
      <c r="O694" s="442"/>
      <c r="P694" s="299">
        <f t="shared" si="14"/>
        <v>2499</v>
      </c>
    </row>
    <row r="695" spans="1:16" ht="14.1" customHeight="1">
      <c r="A695" s="434">
        <v>695</v>
      </c>
      <c r="B695" s="435" t="s">
        <v>1505</v>
      </c>
      <c r="C695" s="435" t="s">
        <v>1506</v>
      </c>
      <c r="D695" s="436" t="s">
        <v>3708</v>
      </c>
      <c r="E695" s="219" t="s">
        <v>1615</v>
      </c>
      <c r="F695" s="75" t="s">
        <v>1616</v>
      </c>
      <c r="G695" s="75" t="s">
        <v>45</v>
      </c>
      <c r="H695" s="75" t="s">
        <v>3722</v>
      </c>
      <c r="I695" s="437">
        <v>76.599999999999994</v>
      </c>
      <c r="J695" s="438">
        <f t="shared" si="15"/>
        <v>255</v>
      </c>
      <c r="K695" s="439">
        <v>255</v>
      </c>
      <c r="L695" s="221" t="e">
        <f>IF(J695="nio",0,IF(K695&gt;0,K695*I695/M695,0))*VLOOKUP(B695,'2-Kosten per locatie'!$A$11:$C$15,3,FALSE)</f>
        <v>#DIV/0!</v>
      </c>
      <c r="M695" s="440">
        <f>IF(K695="nio",0,IF(K695&gt;0,VLOOKUP(G695,'3-Productie normen'!A:J,VLOOKUP(K695,'3-Productie normen'!$B$37:$C$43,2,FALSE),FALSE)))</f>
        <v>0</v>
      </c>
      <c r="N695" s="441"/>
      <c r="O695" s="442"/>
      <c r="P695" s="299">
        <f t="shared" si="14"/>
        <v>19533</v>
      </c>
    </row>
    <row r="696" spans="1:16" ht="14.1" customHeight="1">
      <c r="A696" s="434">
        <v>696</v>
      </c>
      <c r="B696" s="435" t="s">
        <v>1505</v>
      </c>
      <c r="C696" s="435" t="s">
        <v>1507</v>
      </c>
      <c r="D696" s="436" t="s">
        <v>3708</v>
      </c>
      <c r="E696" s="219" t="s">
        <v>1617</v>
      </c>
      <c r="F696" s="75" t="s">
        <v>1618</v>
      </c>
      <c r="G696" s="75" t="s">
        <v>45</v>
      </c>
      <c r="H696" s="413" t="s">
        <v>919</v>
      </c>
      <c r="I696" s="437">
        <v>19.5</v>
      </c>
      <c r="J696" s="438">
        <f t="shared" si="15"/>
        <v>255</v>
      </c>
      <c r="K696" s="439">
        <v>255</v>
      </c>
      <c r="L696" s="221" t="e">
        <f>IF(J696="nio",0,IF(K696&gt;0,K696*I696/M696,0))*VLOOKUP(B696,'2-Kosten per locatie'!$A$11:$C$15,3,FALSE)</f>
        <v>#DIV/0!</v>
      </c>
      <c r="M696" s="440">
        <f>IF(K696="nio",0,IF(K696&gt;0,VLOOKUP(G696,'3-Productie normen'!A:J,VLOOKUP(K696,'3-Productie normen'!$B$37:$C$43,2,FALSE),FALSE)))</f>
        <v>0</v>
      </c>
      <c r="N696" s="441"/>
      <c r="O696" s="442"/>
      <c r="P696" s="299">
        <f t="shared" si="14"/>
        <v>4972.5</v>
      </c>
    </row>
    <row r="697" spans="1:16" ht="14.1" customHeight="1">
      <c r="A697" s="434">
        <v>697</v>
      </c>
      <c r="B697" s="435" t="s">
        <v>1505</v>
      </c>
      <c r="C697" s="435" t="s">
        <v>1506</v>
      </c>
      <c r="D697" s="436" t="s">
        <v>3708</v>
      </c>
      <c r="E697" s="219" t="s">
        <v>1619</v>
      </c>
      <c r="F697" s="75" t="s">
        <v>1620</v>
      </c>
      <c r="G697" s="75" t="s">
        <v>3713</v>
      </c>
      <c r="H697" s="413" t="s">
        <v>71</v>
      </c>
      <c r="I697" s="437">
        <v>18.5</v>
      </c>
      <c r="J697" s="438">
        <f t="shared" si="15"/>
        <v>255</v>
      </c>
      <c r="K697" s="439">
        <v>255</v>
      </c>
      <c r="L697" s="221" t="e">
        <f>IF(J697="nio",0,IF(K697&gt;0,K697*I697/M697,0))*VLOOKUP(B697,'2-Kosten per locatie'!$A$11:$C$15,3,FALSE)</f>
        <v>#DIV/0!</v>
      </c>
      <c r="M697" s="440">
        <f>IF(K697="nio",0,IF(K697&gt;0,VLOOKUP(G697,'3-Productie normen'!A:J,VLOOKUP(K697,'3-Productie normen'!$B$37:$C$43,2,FALSE),FALSE)))</f>
        <v>0</v>
      </c>
      <c r="N697" s="441"/>
      <c r="O697" s="442"/>
      <c r="P697" s="299">
        <f t="shared" si="14"/>
        <v>4717.5</v>
      </c>
    </row>
    <row r="698" spans="1:16" ht="14.1" customHeight="1">
      <c r="A698" s="434">
        <v>698</v>
      </c>
      <c r="B698" s="435" t="s">
        <v>1505</v>
      </c>
      <c r="C698" s="435" t="s">
        <v>1506</v>
      </c>
      <c r="D698" s="436" t="s">
        <v>3708</v>
      </c>
      <c r="E698" s="219" t="s">
        <v>1621</v>
      </c>
      <c r="F698" s="75" t="s">
        <v>1622</v>
      </c>
      <c r="G698" s="75" t="s">
        <v>3713</v>
      </c>
      <c r="H698" s="413" t="s">
        <v>71</v>
      </c>
      <c r="I698" s="437">
        <v>26</v>
      </c>
      <c r="J698" s="438">
        <f t="shared" si="15"/>
        <v>255</v>
      </c>
      <c r="K698" s="439">
        <v>255</v>
      </c>
      <c r="L698" s="221" t="e">
        <f>IF(J698="nio",0,IF(K698&gt;0,K698*I698/M698,0))*VLOOKUP(B698,'2-Kosten per locatie'!$A$11:$C$15,3,FALSE)</f>
        <v>#DIV/0!</v>
      </c>
      <c r="M698" s="440">
        <f>IF(K698="nio",0,IF(K698&gt;0,VLOOKUP(G698,'3-Productie normen'!A:J,VLOOKUP(K698,'3-Productie normen'!$B$37:$C$43,2,FALSE),FALSE)))</f>
        <v>0</v>
      </c>
      <c r="N698" s="441"/>
      <c r="O698" s="442"/>
      <c r="P698" s="299">
        <f t="shared" si="14"/>
        <v>6630</v>
      </c>
    </row>
    <row r="699" spans="1:16" ht="14.1" customHeight="1">
      <c r="A699" s="434">
        <v>699</v>
      </c>
      <c r="B699" s="435" t="s">
        <v>1505</v>
      </c>
      <c r="C699" s="435" t="s">
        <v>1506</v>
      </c>
      <c r="D699" s="436" t="s">
        <v>3708</v>
      </c>
      <c r="E699" s="219" t="s">
        <v>1623</v>
      </c>
      <c r="F699" s="75" t="s">
        <v>1624</v>
      </c>
      <c r="G699" s="435" t="s">
        <v>34</v>
      </c>
      <c r="H699" s="75" t="s">
        <v>70</v>
      </c>
      <c r="I699" s="437">
        <v>8.3000000000000007</v>
      </c>
      <c r="J699" s="438">
        <f t="shared" si="15"/>
        <v>255</v>
      </c>
      <c r="K699" s="439">
        <v>255</v>
      </c>
      <c r="L699" s="221" t="e">
        <f>IF(J699="nio",0,IF(K699&gt;0,K699*I699/M699,0))*VLOOKUP(B699,'2-Kosten per locatie'!$A$11:$C$15,3,FALSE)</f>
        <v>#DIV/0!</v>
      </c>
      <c r="M699" s="440">
        <f>IF(K699="nio",0,IF(K699&gt;0,VLOOKUP(G699,'3-Productie normen'!A:J,VLOOKUP(K699,'3-Productie normen'!$B$37:$C$43,2,FALSE),FALSE)))</f>
        <v>0</v>
      </c>
      <c r="N699" s="441"/>
      <c r="O699" s="442"/>
      <c r="P699" s="299">
        <f t="shared" si="14"/>
        <v>2116.5</v>
      </c>
    </row>
    <row r="700" spans="1:16" ht="14.1" customHeight="1">
      <c r="A700" s="434">
        <v>700</v>
      </c>
      <c r="B700" s="435" t="s">
        <v>1505</v>
      </c>
      <c r="C700" s="435" t="s">
        <v>1506</v>
      </c>
      <c r="D700" s="436" t="s">
        <v>3708</v>
      </c>
      <c r="E700" s="219" t="s">
        <v>1625</v>
      </c>
      <c r="F700" s="75" t="s">
        <v>1626</v>
      </c>
      <c r="G700" s="435" t="s">
        <v>36</v>
      </c>
      <c r="H700" s="75" t="s">
        <v>71</v>
      </c>
      <c r="I700" s="437">
        <v>1.8</v>
      </c>
      <c r="J700" s="438">
        <f t="shared" si="15"/>
        <v>255</v>
      </c>
      <c r="K700" s="439">
        <v>255</v>
      </c>
      <c r="L700" s="221" t="e">
        <f>IF(J700="nio",0,IF(K700&gt;0,K700*I700/M700,0))*VLOOKUP(B700,'2-Kosten per locatie'!$A$11:$C$15,3,FALSE)</f>
        <v>#DIV/0!</v>
      </c>
      <c r="M700" s="440">
        <f>IF(K700="nio",0,IF(K700&gt;0,VLOOKUP(G700,'3-Productie normen'!A:J,VLOOKUP(K700,'3-Productie normen'!$B$37:$C$43,2,FALSE),FALSE)))</f>
        <v>0</v>
      </c>
      <c r="N700" s="441"/>
      <c r="O700" s="442"/>
      <c r="P700" s="299">
        <f t="shared" si="14"/>
        <v>459</v>
      </c>
    </row>
    <row r="701" spans="1:16" ht="14.1" customHeight="1">
      <c r="A701" s="434">
        <v>701</v>
      </c>
      <c r="B701" s="435" t="s">
        <v>1505</v>
      </c>
      <c r="C701" s="435" t="s">
        <v>1506</v>
      </c>
      <c r="D701" s="436" t="s">
        <v>3708</v>
      </c>
      <c r="E701" s="219" t="s">
        <v>1627</v>
      </c>
      <c r="F701" s="75" t="s">
        <v>1628</v>
      </c>
      <c r="G701" s="75" t="s">
        <v>3713</v>
      </c>
      <c r="H701" s="75" t="s">
        <v>71</v>
      </c>
      <c r="I701" s="437">
        <v>2.1</v>
      </c>
      <c r="J701" s="438">
        <f t="shared" si="15"/>
        <v>255</v>
      </c>
      <c r="K701" s="439">
        <v>255</v>
      </c>
      <c r="L701" s="221" t="e">
        <f>IF(J701="nio",0,IF(K701&gt;0,K701*I701/M701,0))*VLOOKUP(B701,'2-Kosten per locatie'!$A$11:$C$15,3,FALSE)</f>
        <v>#DIV/0!</v>
      </c>
      <c r="M701" s="440">
        <f>IF(K701="nio",0,IF(K701&gt;0,VLOOKUP(G701,'3-Productie normen'!A:J,VLOOKUP(K701,'3-Productie normen'!$B$37:$C$43,2,FALSE),FALSE)))</f>
        <v>0</v>
      </c>
      <c r="N701" s="441"/>
      <c r="O701" s="442"/>
      <c r="P701" s="299">
        <f t="shared" si="14"/>
        <v>535.5</v>
      </c>
    </row>
    <row r="702" spans="1:16" ht="14.1" customHeight="1">
      <c r="A702" s="434">
        <v>702</v>
      </c>
      <c r="B702" s="435" t="s">
        <v>1505</v>
      </c>
      <c r="C702" s="435" t="s">
        <v>1506</v>
      </c>
      <c r="D702" s="436" t="s">
        <v>3708</v>
      </c>
      <c r="E702" s="219" t="s">
        <v>1629</v>
      </c>
      <c r="F702" s="75" t="s">
        <v>1630</v>
      </c>
      <c r="G702" s="413" t="s">
        <v>48</v>
      </c>
      <c r="H702" s="75" t="s">
        <v>70</v>
      </c>
      <c r="I702" s="437">
        <v>19.100000000000001</v>
      </c>
      <c r="J702" s="438">
        <f t="shared" si="15"/>
        <v>255</v>
      </c>
      <c r="K702" s="439">
        <v>255</v>
      </c>
      <c r="L702" s="221" t="e">
        <f>IF(J702="nio",0,IF(K702&gt;0,K702*I702/M702,0))*VLOOKUP(B702,'2-Kosten per locatie'!$A$11:$C$15,3,FALSE)</f>
        <v>#DIV/0!</v>
      </c>
      <c r="M702" s="440">
        <f>IF(K702="nio",0,IF(K702&gt;0,VLOOKUP(G702,'3-Productie normen'!A:J,VLOOKUP(K702,'3-Productie normen'!$B$37:$C$43,2,FALSE),FALSE)))</f>
        <v>0</v>
      </c>
      <c r="N702" s="441"/>
      <c r="O702" s="442"/>
      <c r="P702" s="299">
        <f t="shared" si="14"/>
        <v>4870.5</v>
      </c>
    </row>
    <row r="703" spans="1:16" ht="14.1" customHeight="1">
      <c r="A703" s="434">
        <v>703</v>
      </c>
      <c r="B703" s="435" t="s">
        <v>1505</v>
      </c>
      <c r="C703" s="435" t="s">
        <v>1506</v>
      </c>
      <c r="D703" s="436" t="s">
        <v>3708</v>
      </c>
      <c r="E703" s="219" t="s">
        <v>1631</v>
      </c>
      <c r="F703" s="75" t="s">
        <v>1632</v>
      </c>
      <c r="G703" s="435" t="s">
        <v>36</v>
      </c>
      <c r="H703" s="75" t="s">
        <v>71</v>
      </c>
      <c r="I703" s="437">
        <v>2.4</v>
      </c>
      <c r="J703" s="438">
        <f t="shared" si="15"/>
        <v>255</v>
      </c>
      <c r="K703" s="439">
        <v>255</v>
      </c>
      <c r="L703" s="221" t="e">
        <f>IF(J703="nio",0,IF(K703&gt;0,K703*I703/M703,0))*VLOOKUP(B703,'2-Kosten per locatie'!$A$11:$C$15,3,FALSE)</f>
        <v>#DIV/0!</v>
      </c>
      <c r="M703" s="440">
        <f>IF(K703="nio",0,IF(K703&gt;0,VLOOKUP(G703,'3-Productie normen'!A:J,VLOOKUP(K703,'3-Productie normen'!$B$37:$C$43,2,FALSE),FALSE)))</f>
        <v>0</v>
      </c>
      <c r="N703" s="441"/>
      <c r="O703" s="442"/>
      <c r="P703" s="299">
        <f t="shared" si="14"/>
        <v>612</v>
      </c>
    </row>
    <row r="704" spans="1:16" ht="14.1" customHeight="1">
      <c r="A704" s="434">
        <v>704</v>
      </c>
      <c r="B704" s="435" t="s">
        <v>1505</v>
      </c>
      <c r="C704" s="435" t="s">
        <v>1506</v>
      </c>
      <c r="D704" s="436" t="s">
        <v>3708</v>
      </c>
      <c r="E704" s="219" t="s">
        <v>1633</v>
      </c>
      <c r="F704" s="75" t="s">
        <v>1634</v>
      </c>
      <c r="G704" s="435" t="s">
        <v>38</v>
      </c>
      <c r="H704" s="75" t="s">
        <v>919</v>
      </c>
      <c r="I704" s="420">
        <v>7.1</v>
      </c>
      <c r="J704" s="438">
        <f t="shared" si="15"/>
        <v>255</v>
      </c>
      <c r="K704" s="439">
        <v>255</v>
      </c>
      <c r="L704" s="221" t="e">
        <f>IF(J704="nio",0,IF(K704&gt;0,K704*I704/M704,0))*VLOOKUP(B704,'2-Kosten per locatie'!$A$11:$C$15,3,FALSE)</f>
        <v>#DIV/0!</v>
      </c>
      <c r="M704" s="440">
        <f>IF(K704="nio",0,IF(K704&gt;0,VLOOKUP(G704,'3-Productie normen'!A:J,VLOOKUP(K704,'3-Productie normen'!$B$37:$C$43,2,FALSE),FALSE)))</f>
        <v>0</v>
      </c>
      <c r="N704" s="441"/>
      <c r="O704" s="442"/>
      <c r="P704" s="299">
        <f t="shared" si="14"/>
        <v>1810.5</v>
      </c>
    </row>
    <row r="705" spans="1:16" ht="14.1" customHeight="1">
      <c r="A705" s="434">
        <v>705</v>
      </c>
      <c r="B705" s="435" t="s">
        <v>1505</v>
      </c>
      <c r="C705" s="435" t="s">
        <v>1506</v>
      </c>
      <c r="D705" s="436" t="s">
        <v>3709</v>
      </c>
      <c r="E705" s="219" t="s">
        <v>1635</v>
      </c>
      <c r="F705" s="75" t="s">
        <v>1636</v>
      </c>
      <c r="G705" s="75" t="s">
        <v>46</v>
      </c>
      <c r="H705" s="75" t="s">
        <v>919</v>
      </c>
      <c r="I705" s="420">
        <v>54.5</v>
      </c>
      <c r="J705" s="438">
        <f t="shared" si="15"/>
        <v>255</v>
      </c>
      <c r="K705" s="439">
        <v>255</v>
      </c>
      <c r="L705" s="221" t="e">
        <f>IF(J705="nio",0,IF(K705&gt;0,K705*I705/M705,0))*VLOOKUP(B705,'2-Kosten per locatie'!$A$11:$C$15,3,FALSE)</f>
        <v>#DIV/0!</v>
      </c>
      <c r="M705" s="440">
        <f>IF(K705="nio",0,IF(K705&gt;0,VLOOKUP(G705,'3-Productie normen'!A:J,VLOOKUP(K705,'3-Productie normen'!$B$37:$C$43,2,FALSE),FALSE)))</f>
        <v>0</v>
      </c>
      <c r="N705" s="441"/>
      <c r="O705" s="442"/>
      <c r="P705" s="299">
        <f t="shared" si="14"/>
        <v>13897.5</v>
      </c>
    </row>
    <row r="706" spans="1:16" ht="14.1" customHeight="1">
      <c r="A706" s="434">
        <v>706</v>
      </c>
      <c r="B706" s="435" t="s">
        <v>1505</v>
      </c>
      <c r="C706" s="435" t="s">
        <v>1506</v>
      </c>
      <c r="D706" s="436" t="s">
        <v>3709</v>
      </c>
      <c r="E706" s="219" t="s">
        <v>1637</v>
      </c>
      <c r="F706" s="75" t="s">
        <v>1638</v>
      </c>
      <c r="G706" s="413" t="s">
        <v>48</v>
      </c>
      <c r="H706" s="75" t="s">
        <v>72</v>
      </c>
      <c r="I706" s="437">
        <v>10.3</v>
      </c>
      <c r="J706" s="438">
        <f t="shared" ref="J706:J737" si="16">SUM(K706:K706)</f>
        <v>255</v>
      </c>
      <c r="K706" s="439">
        <v>255</v>
      </c>
      <c r="L706" s="221" t="e">
        <f>IF(J706="nio",0,IF(K706&gt;0,K706*I706/M706,0))*VLOOKUP(B706,'2-Kosten per locatie'!$A$11:$C$15,3,FALSE)</f>
        <v>#DIV/0!</v>
      </c>
      <c r="M706" s="440">
        <f>IF(K706="nio",0,IF(K706&gt;0,VLOOKUP(G706,'3-Productie normen'!A:J,VLOOKUP(K706,'3-Productie normen'!$B$37:$C$43,2,FALSE),FALSE)))</f>
        <v>0</v>
      </c>
      <c r="N706" s="441"/>
      <c r="O706" s="442"/>
      <c r="P706" s="299">
        <f t="shared" si="14"/>
        <v>2626.5</v>
      </c>
    </row>
    <row r="707" spans="1:16" ht="14.1" customHeight="1">
      <c r="A707" s="434">
        <v>707</v>
      </c>
      <c r="B707" s="435" t="s">
        <v>1505</v>
      </c>
      <c r="C707" s="435" t="s">
        <v>1506</v>
      </c>
      <c r="D707" s="436" t="s">
        <v>3709</v>
      </c>
      <c r="E707" s="219" t="s">
        <v>1639</v>
      </c>
      <c r="F707" s="75" t="s">
        <v>1640</v>
      </c>
      <c r="G707" s="435" t="s">
        <v>36</v>
      </c>
      <c r="H707" s="75" t="s">
        <v>71</v>
      </c>
      <c r="I707" s="437">
        <v>1.4</v>
      </c>
      <c r="J707" s="438">
        <f t="shared" si="16"/>
        <v>255</v>
      </c>
      <c r="K707" s="439">
        <v>255</v>
      </c>
      <c r="L707" s="221" t="e">
        <f>IF(J707="nio",0,IF(K707&gt;0,K707*I707/M707,0))*VLOOKUP(B707,'2-Kosten per locatie'!$A$11:$C$15,3,FALSE)</f>
        <v>#DIV/0!</v>
      </c>
      <c r="M707" s="440">
        <f>IF(K707="nio",0,IF(K707&gt;0,VLOOKUP(G707,'3-Productie normen'!A:J,VLOOKUP(K707,'3-Productie normen'!$B$37:$C$43,2,FALSE),FALSE)))</f>
        <v>0</v>
      </c>
      <c r="N707" s="441"/>
      <c r="O707" s="442"/>
      <c r="P707" s="299">
        <f t="shared" si="14"/>
        <v>357</v>
      </c>
    </row>
    <row r="708" spans="1:16" ht="14.1" customHeight="1">
      <c r="A708" s="434">
        <v>708</v>
      </c>
      <c r="B708" s="435" t="s">
        <v>1505</v>
      </c>
      <c r="C708" s="435" t="s">
        <v>1506</v>
      </c>
      <c r="D708" s="436" t="s">
        <v>3709</v>
      </c>
      <c r="E708" s="219" t="s">
        <v>1641</v>
      </c>
      <c r="F708" s="75" t="s">
        <v>1642</v>
      </c>
      <c r="G708" s="75" t="s">
        <v>46</v>
      </c>
      <c r="H708" s="75" t="s">
        <v>71</v>
      </c>
      <c r="I708" s="437">
        <v>21.4</v>
      </c>
      <c r="J708" s="438">
        <f t="shared" si="16"/>
        <v>255</v>
      </c>
      <c r="K708" s="439">
        <v>255</v>
      </c>
      <c r="L708" s="221" t="e">
        <f>IF(J708="nio",0,IF(K708&gt;0,K708*I708/M708,0))*VLOOKUP(B708,'2-Kosten per locatie'!$A$11:$C$15,3,FALSE)</f>
        <v>#DIV/0!</v>
      </c>
      <c r="M708" s="440">
        <f>IF(K708="nio",0,IF(K708&gt;0,VLOOKUP(G708,'3-Productie normen'!A:J,VLOOKUP(K708,'3-Productie normen'!$B$37:$C$43,2,FALSE),FALSE)))</f>
        <v>0</v>
      </c>
      <c r="N708" s="441"/>
      <c r="O708" s="442"/>
      <c r="P708" s="299">
        <f t="shared" si="14"/>
        <v>5457</v>
      </c>
    </row>
    <row r="709" spans="1:16" ht="14.1" customHeight="1">
      <c r="A709" s="434">
        <v>709</v>
      </c>
      <c r="B709" s="435" t="s">
        <v>1505</v>
      </c>
      <c r="C709" s="435" t="s">
        <v>1506</v>
      </c>
      <c r="D709" s="436" t="s">
        <v>3709</v>
      </c>
      <c r="E709" s="219" t="s">
        <v>1643</v>
      </c>
      <c r="F709" s="75" t="s">
        <v>1644</v>
      </c>
      <c r="G709" s="435" t="s">
        <v>36</v>
      </c>
      <c r="H709" s="75" t="s">
        <v>71</v>
      </c>
      <c r="I709" s="437">
        <v>1.7</v>
      </c>
      <c r="J709" s="438">
        <f t="shared" si="16"/>
        <v>255</v>
      </c>
      <c r="K709" s="439">
        <v>255</v>
      </c>
      <c r="L709" s="221" t="e">
        <f>IF(J709="nio",0,IF(K709&gt;0,K709*I709/M709,0))*VLOOKUP(B709,'2-Kosten per locatie'!$A$11:$C$15,3,FALSE)</f>
        <v>#DIV/0!</v>
      </c>
      <c r="M709" s="440">
        <f>IF(K709="nio",0,IF(K709&gt;0,VLOOKUP(G709,'3-Productie normen'!A:J,VLOOKUP(K709,'3-Productie normen'!$B$37:$C$43,2,FALSE),FALSE)))</f>
        <v>0</v>
      </c>
      <c r="N709" s="441"/>
      <c r="O709" s="442"/>
      <c r="P709" s="299">
        <f t="shared" si="14"/>
        <v>433.5</v>
      </c>
    </row>
    <row r="710" spans="1:16" ht="14.1" customHeight="1">
      <c r="A710" s="434">
        <v>710</v>
      </c>
      <c r="B710" s="435" t="s">
        <v>1505</v>
      </c>
      <c r="C710" s="435" t="s">
        <v>1506</v>
      </c>
      <c r="D710" s="436" t="s">
        <v>3709</v>
      </c>
      <c r="E710" s="219" t="s">
        <v>1645</v>
      </c>
      <c r="F710" s="75" t="s">
        <v>1646</v>
      </c>
      <c r="G710" s="435" t="s">
        <v>36</v>
      </c>
      <c r="H710" s="75" t="s">
        <v>71</v>
      </c>
      <c r="I710" s="420">
        <v>1.7</v>
      </c>
      <c r="J710" s="438">
        <f t="shared" si="16"/>
        <v>255</v>
      </c>
      <c r="K710" s="439">
        <v>255</v>
      </c>
      <c r="L710" s="221" t="e">
        <f>IF(J710="nio",0,IF(K710&gt;0,K710*I710/M710,0))*VLOOKUP(B710,'2-Kosten per locatie'!$A$11:$C$15,3,FALSE)</f>
        <v>#DIV/0!</v>
      </c>
      <c r="M710" s="440">
        <f>IF(K710="nio",0,IF(K710&gt;0,VLOOKUP(G710,'3-Productie normen'!A:J,VLOOKUP(K710,'3-Productie normen'!$B$37:$C$43,2,FALSE),FALSE)))</f>
        <v>0</v>
      </c>
      <c r="N710" s="441"/>
      <c r="O710" s="442"/>
      <c r="P710" s="299">
        <f t="shared" si="14"/>
        <v>433.5</v>
      </c>
    </row>
    <row r="711" spans="1:16" ht="14.1" customHeight="1">
      <c r="A711" s="434">
        <v>711</v>
      </c>
      <c r="B711" s="435" t="s">
        <v>1505</v>
      </c>
      <c r="C711" s="435" t="s">
        <v>1506</v>
      </c>
      <c r="D711" s="436" t="s">
        <v>3709</v>
      </c>
      <c r="E711" s="219" t="s">
        <v>1647</v>
      </c>
      <c r="F711" s="75" t="s">
        <v>1648</v>
      </c>
      <c r="G711" s="435" t="s">
        <v>36</v>
      </c>
      <c r="H711" s="75" t="s">
        <v>71</v>
      </c>
      <c r="I711" s="420">
        <v>1.4</v>
      </c>
      <c r="J711" s="438">
        <f t="shared" si="16"/>
        <v>255</v>
      </c>
      <c r="K711" s="439">
        <v>255</v>
      </c>
      <c r="L711" s="221" t="e">
        <f>IF(J711="nio",0,IF(K711&gt;0,K711*I711/M711,0))*VLOOKUP(B711,'2-Kosten per locatie'!$A$11:$C$15,3,FALSE)</f>
        <v>#DIV/0!</v>
      </c>
      <c r="M711" s="440">
        <f>IF(K711="nio",0,IF(K711&gt;0,VLOOKUP(G711,'3-Productie normen'!A:J,VLOOKUP(K711,'3-Productie normen'!$B$37:$C$43,2,FALSE),FALSE)))</f>
        <v>0</v>
      </c>
      <c r="N711" s="441"/>
      <c r="O711" s="442"/>
      <c r="P711" s="299">
        <f t="shared" si="14"/>
        <v>357</v>
      </c>
    </row>
    <row r="712" spans="1:16" ht="14.1" customHeight="1">
      <c r="A712" s="434">
        <v>712</v>
      </c>
      <c r="B712" s="435" t="s">
        <v>1505</v>
      </c>
      <c r="C712" s="435" t="s">
        <v>1506</v>
      </c>
      <c r="D712" s="436" t="s">
        <v>3709</v>
      </c>
      <c r="E712" s="219" t="s">
        <v>1649</v>
      </c>
      <c r="F712" s="75" t="s">
        <v>1650</v>
      </c>
      <c r="G712" s="435" t="s">
        <v>38</v>
      </c>
      <c r="H712" s="75" t="s">
        <v>70</v>
      </c>
      <c r="I712" s="437">
        <v>19.600000000000001</v>
      </c>
      <c r="J712" s="438">
        <f t="shared" si="16"/>
        <v>255</v>
      </c>
      <c r="K712" s="439">
        <v>255</v>
      </c>
      <c r="L712" s="221" t="e">
        <f>IF(J712="nio",0,IF(K712&gt;0,K712*I712/M712,0))*VLOOKUP(B712,'2-Kosten per locatie'!$A$11:$C$15,3,FALSE)</f>
        <v>#DIV/0!</v>
      </c>
      <c r="M712" s="440">
        <f>IF(K712="nio",0,IF(K712&gt;0,VLOOKUP(G712,'3-Productie normen'!A:J,VLOOKUP(K712,'3-Productie normen'!$B$37:$C$43,2,FALSE),FALSE)))</f>
        <v>0</v>
      </c>
      <c r="N712" s="441"/>
      <c r="O712" s="442"/>
      <c r="P712" s="299">
        <f t="shared" si="14"/>
        <v>4998</v>
      </c>
    </row>
    <row r="713" spans="1:16" ht="14.1" customHeight="1">
      <c r="A713" s="434">
        <v>713</v>
      </c>
      <c r="B713" s="435" t="s">
        <v>1505</v>
      </c>
      <c r="C713" s="435" t="s">
        <v>1506</v>
      </c>
      <c r="D713" s="436" t="s">
        <v>3709</v>
      </c>
      <c r="E713" s="219" t="s">
        <v>1651</v>
      </c>
      <c r="F713" s="75" t="s">
        <v>1652</v>
      </c>
      <c r="G713" s="435" t="s">
        <v>38</v>
      </c>
      <c r="H713" s="75" t="s">
        <v>70</v>
      </c>
      <c r="I713" s="437">
        <v>19.600000000000001</v>
      </c>
      <c r="J713" s="438">
        <f t="shared" si="16"/>
        <v>255</v>
      </c>
      <c r="K713" s="439">
        <v>255</v>
      </c>
      <c r="L713" s="221" t="e">
        <f>IF(J713="nio",0,IF(K713&gt;0,K713*I713/M713,0))*VLOOKUP(B713,'2-Kosten per locatie'!$A$11:$C$15,3,FALSE)</f>
        <v>#DIV/0!</v>
      </c>
      <c r="M713" s="440">
        <f>IF(K713="nio",0,IF(K713&gt;0,VLOOKUP(G713,'3-Productie normen'!A:J,VLOOKUP(K713,'3-Productie normen'!$B$37:$C$43,2,FALSE),FALSE)))</f>
        <v>0</v>
      </c>
      <c r="N713" s="441"/>
      <c r="O713" s="442"/>
      <c r="P713" s="299">
        <f t="shared" si="14"/>
        <v>4998</v>
      </c>
    </row>
    <row r="714" spans="1:16" ht="14.1" customHeight="1">
      <c r="A714" s="434">
        <v>714</v>
      </c>
      <c r="B714" s="435" t="s">
        <v>1505</v>
      </c>
      <c r="C714" s="435" t="s">
        <v>1506</v>
      </c>
      <c r="D714" s="436" t="s">
        <v>3709</v>
      </c>
      <c r="E714" s="219" t="s">
        <v>1653</v>
      </c>
      <c r="F714" s="75" t="s">
        <v>1654</v>
      </c>
      <c r="G714" s="435" t="s">
        <v>38</v>
      </c>
      <c r="H714" s="75" t="s">
        <v>70</v>
      </c>
      <c r="I714" s="437">
        <v>8.6</v>
      </c>
      <c r="J714" s="438">
        <f t="shared" si="16"/>
        <v>255</v>
      </c>
      <c r="K714" s="439">
        <v>255</v>
      </c>
      <c r="L714" s="221" t="e">
        <f>IF(J714="nio",0,IF(K714&gt;0,K714*I714/M714,0))*VLOOKUP(B714,'2-Kosten per locatie'!$A$11:$C$15,3,FALSE)</f>
        <v>#DIV/0!</v>
      </c>
      <c r="M714" s="440">
        <f>IF(K714="nio",0,IF(K714&gt;0,VLOOKUP(G714,'3-Productie normen'!A:J,VLOOKUP(K714,'3-Productie normen'!$B$37:$C$43,2,FALSE),FALSE)))</f>
        <v>0</v>
      </c>
      <c r="N714" s="441"/>
      <c r="O714" s="442"/>
      <c r="P714" s="299">
        <f t="shared" si="14"/>
        <v>2193</v>
      </c>
    </row>
    <row r="715" spans="1:16" ht="14.1" customHeight="1">
      <c r="A715" s="434">
        <v>715</v>
      </c>
      <c r="B715" s="435" t="s">
        <v>1505</v>
      </c>
      <c r="C715" s="435" t="s">
        <v>1506</v>
      </c>
      <c r="D715" s="436" t="s">
        <v>3709</v>
      </c>
      <c r="E715" s="219" t="s">
        <v>1655</v>
      </c>
      <c r="F715" s="75" t="s">
        <v>1656</v>
      </c>
      <c r="G715" s="413" t="s">
        <v>43</v>
      </c>
      <c r="H715" s="75" t="s">
        <v>919</v>
      </c>
      <c r="I715" s="420">
        <v>7.9</v>
      </c>
      <c r="J715" s="438">
        <f t="shared" si="16"/>
        <v>255</v>
      </c>
      <c r="K715" s="439">
        <v>255</v>
      </c>
      <c r="L715" s="221" t="e">
        <f>IF(J715="nio",0,IF(K715&gt;0,K715*I715/M715,0))*VLOOKUP(B715,'2-Kosten per locatie'!$A$11:$C$15,3,FALSE)</f>
        <v>#DIV/0!</v>
      </c>
      <c r="M715" s="440">
        <f>IF(K715="nio",0,IF(K715&gt;0,VLOOKUP(G715,'3-Productie normen'!A:J,VLOOKUP(K715,'3-Productie normen'!$B$37:$C$43,2,FALSE),FALSE)))</f>
        <v>0</v>
      </c>
      <c r="N715" s="441"/>
      <c r="O715" s="442"/>
      <c r="P715" s="299">
        <f t="shared" ref="P715:P778" si="17">J715*I715</f>
        <v>2014.5</v>
      </c>
    </row>
    <row r="716" spans="1:16" ht="14.1" customHeight="1">
      <c r="A716" s="434">
        <v>716</v>
      </c>
      <c r="B716" s="435" t="s">
        <v>1505</v>
      </c>
      <c r="C716" s="435" t="s">
        <v>1506</v>
      </c>
      <c r="D716" s="436" t="s">
        <v>3709</v>
      </c>
      <c r="E716" s="219" t="s">
        <v>1657</v>
      </c>
      <c r="F716" s="75" t="s">
        <v>1658</v>
      </c>
      <c r="G716" s="413" t="s">
        <v>43</v>
      </c>
      <c r="H716" s="75" t="s">
        <v>70</v>
      </c>
      <c r="I716" s="437">
        <v>8</v>
      </c>
      <c r="J716" s="438">
        <f t="shared" si="16"/>
        <v>255</v>
      </c>
      <c r="K716" s="439">
        <v>255</v>
      </c>
      <c r="L716" s="221" t="e">
        <f>IF(J716="nio",0,IF(K716&gt;0,K716*I716/M716,0))*VLOOKUP(B716,'2-Kosten per locatie'!$A$11:$C$15,3,FALSE)</f>
        <v>#DIV/0!</v>
      </c>
      <c r="M716" s="440">
        <f>IF(K716="nio",0,IF(K716&gt;0,VLOOKUP(G716,'3-Productie normen'!A:J,VLOOKUP(K716,'3-Productie normen'!$B$37:$C$43,2,FALSE),FALSE)))</f>
        <v>0</v>
      </c>
      <c r="N716" s="441"/>
      <c r="O716" s="442"/>
      <c r="P716" s="299">
        <f t="shared" si="17"/>
        <v>2040</v>
      </c>
    </row>
    <row r="717" spans="1:16" ht="14.1" customHeight="1">
      <c r="A717" s="434">
        <v>717</v>
      </c>
      <c r="B717" s="435" t="s">
        <v>1505</v>
      </c>
      <c r="C717" s="435" t="s">
        <v>1506</v>
      </c>
      <c r="D717" s="436" t="s">
        <v>3709</v>
      </c>
      <c r="E717" s="219" t="s">
        <v>1659</v>
      </c>
      <c r="F717" s="75" t="s">
        <v>1660</v>
      </c>
      <c r="G717" s="413" t="s">
        <v>43</v>
      </c>
      <c r="H717" s="75" t="s">
        <v>70</v>
      </c>
      <c r="I717" s="437">
        <v>9.1999999999999993</v>
      </c>
      <c r="J717" s="438">
        <f t="shared" si="16"/>
        <v>255</v>
      </c>
      <c r="K717" s="439">
        <v>255</v>
      </c>
      <c r="L717" s="221" t="e">
        <f>IF(J717="nio",0,IF(K717&gt;0,K717*I717/M717,0))*VLOOKUP(B717,'2-Kosten per locatie'!$A$11:$C$15,3,FALSE)</f>
        <v>#DIV/0!</v>
      </c>
      <c r="M717" s="440">
        <f>IF(K717="nio",0,IF(K717&gt;0,VLOOKUP(G717,'3-Productie normen'!A:J,VLOOKUP(K717,'3-Productie normen'!$B$37:$C$43,2,FALSE),FALSE)))</f>
        <v>0</v>
      </c>
      <c r="N717" s="441"/>
      <c r="O717" s="442"/>
      <c r="P717" s="299">
        <f t="shared" si="17"/>
        <v>2346</v>
      </c>
    </row>
    <row r="718" spans="1:16" ht="14.1" customHeight="1">
      <c r="A718" s="434">
        <v>718</v>
      </c>
      <c r="B718" s="435" t="s">
        <v>1505</v>
      </c>
      <c r="C718" s="435" t="s">
        <v>1506</v>
      </c>
      <c r="D718" s="436" t="s">
        <v>3709</v>
      </c>
      <c r="E718" s="219" t="s">
        <v>1661</v>
      </c>
      <c r="F718" s="75" t="s">
        <v>1662</v>
      </c>
      <c r="G718" s="413" t="s">
        <v>43</v>
      </c>
      <c r="H718" s="75" t="s">
        <v>70</v>
      </c>
      <c r="I718" s="437">
        <v>9.1999999999999993</v>
      </c>
      <c r="J718" s="438">
        <f t="shared" si="16"/>
        <v>255</v>
      </c>
      <c r="K718" s="439">
        <v>255</v>
      </c>
      <c r="L718" s="221" t="e">
        <f>IF(J718="nio",0,IF(K718&gt;0,K718*I718/M718,0))*VLOOKUP(B718,'2-Kosten per locatie'!$A$11:$C$15,3,FALSE)</f>
        <v>#DIV/0!</v>
      </c>
      <c r="M718" s="440">
        <f>IF(K718="nio",0,IF(K718&gt;0,VLOOKUP(G718,'3-Productie normen'!A:J,VLOOKUP(K718,'3-Productie normen'!$B$37:$C$43,2,FALSE),FALSE)))</f>
        <v>0</v>
      </c>
      <c r="N718" s="441"/>
      <c r="O718" s="442"/>
      <c r="P718" s="299">
        <f t="shared" si="17"/>
        <v>2346</v>
      </c>
    </row>
    <row r="719" spans="1:16" ht="14.1" customHeight="1">
      <c r="A719" s="434">
        <v>719</v>
      </c>
      <c r="B719" s="435" t="s">
        <v>1505</v>
      </c>
      <c r="C719" s="435" t="s">
        <v>1506</v>
      </c>
      <c r="D719" s="436" t="s">
        <v>3709</v>
      </c>
      <c r="E719" s="219" t="s">
        <v>1663</v>
      </c>
      <c r="F719" s="75" t="s">
        <v>1664</v>
      </c>
      <c r="G719" s="413" t="s">
        <v>43</v>
      </c>
      <c r="H719" s="75" t="s">
        <v>70</v>
      </c>
      <c r="I719" s="437">
        <v>7.8</v>
      </c>
      <c r="J719" s="438">
        <f t="shared" si="16"/>
        <v>255</v>
      </c>
      <c r="K719" s="439">
        <v>255</v>
      </c>
      <c r="L719" s="221" t="e">
        <f>IF(J719="nio",0,IF(K719&gt;0,K719*I719/M719,0))*VLOOKUP(B719,'2-Kosten per locatie'!$A$11:$C$15,3,FALSE)</f>
        <v>#DIV/0!</v>
      </c>
      <c r="M719" s="440">
        <f>IF(K719="nio",0,IF(K719&gt;0,VLOOKUP(G719,'3-Productie normen'!A:J,VLOOKUP(K719,'3-Productie normen'!$B$37:$C$43,2,FALSE),FALSE)))</f>
        <v>0</v>
      </c>
      <c r="N719" s="441"/>
      <c r="O719" s="442"/>
      <c r="P719" s="299">
        <f t="shared" si="17"/>
        <v>1989</v>
      </c>
    </row>
    <row r="720" spans="1:16" ht="14.1" customHeight="1">
      <c r="A720" s="434">
        <v>720</v>
      </c>
      <c r="B720" s="435" t="s">
        <v>1505</v>
      </c>
      <c r="C720" s="435" t="s">
        <v>1506</v>
      </c>
      <c r="D720" s="436" t="s">
        <v>3709</v>
      </c>
      <c r="E720" s="219" t="s">
        <v>1665</v>
      </c>
      <c r="F720" s="75" t="s">
        <v>1666</v>
      </c>
      <c r="G720" s="413" t="s">
        <v>43</v>
      </c>
      <c r="H720" s="75" t="s">
        <v>919</v>
      </c>
      <c r="I720" s="420">
        <v>7.9</v>
      </c>
      <c r="J720" s="438">
        <f t="shared" si="16"/>
        <v>255</v>
      </c>
      <c r="K720" s="439">
        <v>255</v>
      </c>
      <c r="L720" s="221" t="e">
        <f>IF(J720="nio",0,IF(K720&gt;0,K720*I720/M720,0))*VLOOKUP(B720,'2-Kosten per locatie'!$A$11:$C$15,3,FALSE)</f>
        <v>#DIV/0!</v>
      </c>
      <c r="M720" s="440">
        <f>IF(K720="nio",0,IF(K720&gt;0,VLOOKUP(G720,'3-Productie normen'!A:J,VLOOKUP(K720,'3-Productie normen'!$B$37:$C$43,2,FALSE),FALSE)))</f>
        <v>0</v>
      </c>
      <c r="N720" s="441"/>
      <c r="O720" s="442"/>
      <c r="P720" s="299">
        <f t="shared" si="17"/>
        <v>2014.5</v>
      </c>
    </row>
    <row r="721" spans="1:16" ht="14.1" customHeight="1">
      <c r="A721" s="434">
        <v>721</v>
      </c>
      <c r="B721" s="435" t="s">
        <v>1505</v>
      </c>
      <c r="C721" s="435" t="s">
        <v>1506</v>
      </c>
      <c r="D721" s="436" t="s">
        <v>3709</v>
      </c>
      <c r="E721" s="219" t="s">
        <v>1667</v>
      </c>
      <c r="F721" s="75" t="s">
        <v>1668</v>
      </c>
      <c r="G721" s="435" t="s">
        <v>3712</v>
      </c>
      <c r="H721" s="75" t="s">
        <v>71</v>
      </c>
      <c r="I721" s="437">
        <v>14.7</v>
      </c>
      <c r="J721" s="438">
        <f t="shared" si="16"/>
        <v>255</v>
      </c>
      <c r="K721" s="439">
        <v>255</v>
      </c>
      <c r="L721" s="221" t="e">
        <f>IF(J721="nio",0,IF(K721&gt;0,K721*I721/M721,0))*VLOOKUP(B721,'2-Kosten per locatie'!$A$11:$C$15,3,FALSE)</f>
        <v>#DIV/0!</v>
      </c>
      <c r="M721" s="440">
        <f>IF(K721="nio",0,IF(K721&gt;0,VLOOKUP(G721,'3-Productie normen'!A:J,VLOOKUP(K721,'3-Productie normen'!$B$37:$C$43,2,FALSE),FALSE)))</f>
        <v>0</v>
      </c>
      <c r="N721" s="441"/>
      <c r="O721" s="442"/>
      <c r="P721" s="299">
        <f t="shared" si="17"/>
        <v>3748.5</v>
      </c>
    </row>
    <row r="722" spans="1:16" ht="14.1" customHeight="1">
      <c r="A722" s="434">
        <v>722</v>
      </c>
      <c r="B722" s="435" t="s">
        <v>1505</v>
      </c>
      <c r="C722" s="435" t="s">
        <v>1506</v>
      </c>
      <c r="D722" s="436" t="s">
        <v>3709</v>
      </c>
      <c r="E722" s="219" t="s">
        <v>1669</v>
      </c>
      <c r="F722" s="75" t="s">
        <v>1670</v>
      </c>
      <c r="G722" s="75" t="s">
        <v>46</v>
      </c>
      <c r="H722" s="75" t="s">
        <v>71</v>
      </c>
      <c r="I722" s="437">
        <v>6.2</v>
      </c>
      <c r="J722" s="438">
        <f t="shared" si="16"/>
        <v>255</v>
      </c>
      <c r="K722" s="439">
        <v>255</v>
      </c>
      <c r="L722" s="221" t="e">
        <f>IF(J722="nio",0,IF(K722&gt;0,K722*I722/M722,0))*VLOOKUP(B722,'2-Kosten per locatie'!$A$11:$C$15,3,FALSE)</f>
        <v>#DIV/0!</v>
      </c>
      <c r="M722" s="440">
        <f>IF(K722="nio",0,IF(K722&gt;0,VLOOKUP(G722,'3-Productie normen'!A:J,VLOOKUP(K722,'3-Productie normen'!$B$37:$C$43,2,FALSE),FALSE)))</f>
        <v>0</v>
      </c>
      <c r="N722" s="441"/>
      <c r="O722" s="442"/>
      <c r="P722" s="299">
        <f t="shared" si="17"/>
        <v>1581</v>
      </c>
    </row>
    <row r="723" spans="1:16" ht="14.1" customHeight="1">
      <c r="A723" s="434">
        <v>723</v>
      </c>
      <c r="B723" s="435" t="s">
        <v>1505</v>
      </c>
      <c r="C723" s="435" t="s">
        <v>1506</v>
      </c>
      <c r="D723" s="436" t="s">
        <v>3709</v>
      </c>
      <c r="E723" s="219" t="s">
        <v>1671</v>
      </c>
      <c r="F723" s="75" t="s">
        <v>1672</v>
      </c>
      <c r="G723" s="435" t="s">
        <v>3712</v>
      </c>
      <c r="H723" s="75" t="s">
        <v>70</v>
      </c>
      <c r="I723" s="437">
        <v>12.7</v>
      </c>
      <c r="J723" s="438">
        <f t="shared" si="16"/>
        <v>255</v>
      </c>
      <c r="K723" s="439">
        <v>255</v>
      </c>
      <c r="L723" s="221" t="e">
        <f>IF(J723="nio",0,IF(K723&gt;0,K723*I723/M723,0))*VLOOKUP(B723,'2-Kosten per locatie'!$A$11:$C$15,3,FALSE)</f>
        <v>#DIV/0!</v>
      </c>
      <c r="M723" s="440">
        <f>IF(K723="nio",0,IF(K723&gt;0,VLOOKUP(G723,'3-Productie normen'!A:J,VLOOKUP(K723,'3-Productie normen'!$B$37:$C$43,2,FALSE),FALSE)))</f>
        <v>0</v>
      </c>
      <c r="N723" s="441"/>
      <c r="O723" s="442"/>
      <c r="P723" s="299">
        <f t="shared" si="17"/>
        <v>3238.5</v>
      </c>
    </row>
    <row r="724" spans="1:16" ht="14.1" customHeight="1">
      <c r="A724" s="434">
        <v>724</v>
      </c>
      <c r="B724" s="435" t="s">
        <v>1505</v>
      </c>
      <c r="C724" s="435" t="s">
        <v>1506</v>
      </c>
      <c r="D724" s="436" t="s">
        <v>3709</v>
      </c>
      <c r="E724" s="219" t="s">
        <v>1673</v>
      </c>
      <c r="F724" s="75" t="s">
        <v>1674</v>
      </c>
      <c r="G724" s="435" t="s">
        <v>3712</v>
      </c>
      <c r="H724" s="75" t="s">
        <v>70</v>
      </c>
      <c r="I724" s="437">
        <v>14.6</v>
      </c>
      <c r="J724" s="438">
        <f t="shared" si="16"/>
        <v>255</v>
      </c>
      <c r="K724" s="439">
        <v>255</v>
      </c>
      <c r="L724" s="221" t="e">
        <f>IF(J724="nio",0,IF(K724&gt;0,K724*I724/M724,0))*VLOOKUP(B724,'2-Kosten per locatie'!$A$11:$C$15,3,FALSE)</f>
        <v>#DIV/0!</v>
      </c>
      <c r="M724" s="440">
        <f>IF(K724="nio",0,IF(K724&gt;0,VLOOKUP(G724,'3-Productie normen'!A:J,VLOOKUP(K724,'3-Productie normen'!$B$37:$C$43,2,FALSE),FALSE)))</f>
        <v>0</v>
      </c>
      <c r="N724" s="441"/>
      <c r="O724" s="442"/>
      <c r="P724" s="299">
        <f t="shared" si="17"/>
        <v>3723</v>
      </c>
    </row>
    <row r="725" spans="1:16" ht="14.1" customHeight="1">
      <c r="A725" s="434">
        <v>725</v>
      </c>
      <c r="B725" s="435" t="s">
        <v>1505</v>
      </c>
      <c r="C725" s="435" t="s">
        <v>1506</v>
      </c>
      <c r="D725" s="436" t="s">
        <v>3709</v>
      </c>
      <c r="E725" s="219" t="s">
        <v>1675</v>
      </c>
      <c r="F725" s="75" t="s">
        <v>1676</v>
      </c>
      <c r="G725" s="75" t="s">
        <v>46</v>
      </c>
      <c r="H725" s="75" t="s">
        <v>71</v>
      </c>
      <c r="I725" s="437">
        <v>6.2</v>
      </c>
      <c r="J725" s="438">
        <f t="shared" si="16"/>
        <v>255</v>
      </c>
      <c r="K725" s="439">
        <v>255</v>
      </c>
      <c r="L725" s="221" t="e">
        <f>IF(J725="nio",0,IF(K725&gt;0,K725*I725/M725,0))*VLOOKUP(B725,'2-Kosten per locatie'!$A$11:$C$15,3,FALSE)</f>
        <v>#DIV/0!</v>
      </c>
      <c r="M725" s="440">
        <f>IF(K725="nio",0,IF(K725&gt;0,VLOOKUP(G725,'3-Productie normen'!A:J,VLOOKUP(K725,'3-Productie normen'!$B$37:$C$43,2,FALSE),FALSE)))</f>
        <v>0</v>
      </c>
      <c r="N725" s="441"/>
      <c r="O725" s="442"/>
      <c r="P725" s="299">
        <f t="shared" si="17"/>
        <v>1581</v>
      </c>
    </row>
    <row r="726" spans="1:16" ht="14.1" customHeight="1">
      <c r="A726" s="434">
        <v>726</v>
      </c>
      <c r="B726" s="435" t="s">
        <v>1505</v>
      </c>
      <c r="C726" s="435" t="s">
        <v>1506</v>
      </c>
      <c r="D726" s="436" t="s">
        <v>3709</v>
      </c>
      <c r="E726" s="219" t="s">
        <v>1677</v>
      </c>
      <c r="F726" s="75" t="s">
        <v>1678</v>
      </c>
      <c r="G726" s="435" t="s">
        <v>3712</v>
      </c>
      <c r="H726" s="75" t="s">
        <v>70</v>
      </c>
      <c r="I726" s="437">
        <v>12.7</v>
      </c>
      <c r="J726" s="438">
        <f t="shared" si="16"/>
        <v>255</v>
      </c>
      <c r="K726" s="439">
        <v>255</v>
      </c>
      <c r="L726" s="221" t="e">
        <f>IF(J726="nio",0,IF(K726&gt;0,K726*I726/M726,0))*VLOOKUP(B726,'2-Kosten per locatie'!$A$11:$C$15,3,FALSE)</f>
        <v>#DIV/0!</v>
      </c>
      <c r="M726" s="440">
        <f>IF(K726="nio",0,IF(K726&gt;0,VLOOKUP(G726,'3-Productie normen'!A:J,VLOOKUP(K726,'3-Productie normen'!$B$37:$C$43,2,FALSE),FALSE)))</f>
        <v>0</v>
      </c>
      <c r="N726" s="441"/>
      <c r="O726" s="442"/>
      <c r="P726" s="299">
        <f t="shared" si="17"/>
        <v>3238.5</v>
      </c>
    </row>
    <row r="727" spans="1:16" ht="14.1" customHeight="1">
      <c r="A727" s="434">
        <v>727</v>
      </c>
      <c r="B727" s="435" t="s">
        <v>1505</v>
      </c>
      <c r="C727" s="435" t="s">
        <v>1506</v>
      </c>
      <c r="D727" s="436" t="s">
        <v>3709</v>
      </c>
      <c r="E727" s="219" t="s">
        <v>1679</v>
      </c>
      <c r="F727" s="75" t="s">
        <v>1680</v>
      </c>
      <c r="G727" s="435" t="s">
        <v>38</v>
      </c>
      <c r="H727" s="75" t="s">
        <v>70</v>
      </c>
      <c r="I727" s="437">
        <v>13.3</v>
      </c>
      <c r="J727" s="438">
        <f t="shared" si="16"/>
        <v>255</v>
      </c>
      <c r="K727" s="439">
        <v>255</v>
      </c>
      <c r="L727" s="221" t="e">
        <f>IF(J727="nio",0,IF(K727&gt;0,K727*I727/M727,0))*VLOOKUP(B727,'2-Kosten per locatie'!$A$11:$C$15,3,FALSE)</f>
        <v>#DIV/0!</v>
      </c>
      <c r="M727" s="440">
        <f>IF(K727="nio",0,IF(K727&gt;0,VLOOKUP(G727,'3-Productie normen'!A:J,VLOOKUP(K727,'3-Productie normen'!$B$37:$C$43,2,FALSE),FALSE)))</f>
        <v>0</v>
      </c>
      <c r="N727" s="441"/>
      <c r="O727" s="442"/>
      <c r="P727" s="299">
        <f t="shared" si="17"/>
        <v>3391.5</v>
      </c>
    </row>
    <row r="728" spans="1:16" ht="14.1" customHeight="1">
      <c r="A728" s="434">
        <v>728</v>
      </c>
      <c r="B728" s="435" t="s">
        <v>1505</v>
      </c>
      <c r="C728" s="435" t="s">
        <v>1506</v>
      </c>
      <c r="D728" s="436" t="s">
        <v>3709</v>
      </c>
      <c r="E728" s="219" t="s">
        <v>1681</v>
      </c>
      <c r="F728" s="75" t="s">
        <v>1682</v>
      </c>
      <c r="G728" s="435" t="s">
        <v>38</v>
      </c>
      <c r="H728" s="75" t="s">
        <v>70</v>
      </c>
      <c r="I728" s="437">
        <v>6.3</v>
      </c>
      <c r="J728" s="438">
        <f t="shared" si="16"/>
        <v>255</v>
      </c>
      <c r="K728" s="439">
        <v>255</v>
      </c>
      <c r="L728" s="221" t="e">
        <f>IF(J728="nio",0,IF(K728&gt;0,K728*I728/M728,0))*VLOOKUP(B728,'2-Kosten per locatie'!$A$11:$C$15,3,FALSE)</f>
        <v>#DIV/0!</v>
      </c>
      <c r="M728" s="440">
        <f>IF(K728="nio",0,IF(K728&gt;0,VLOOKUP(G728,'3-Productie normen'!A:J,VLOOKUP(K728,'3-Productie normen'!$B$37:$C$43,2,FALSE),FALSE)))</f>
        <v>0</v>
      </c>
      <c r="N728" s="441"/>
      <c r="O728" s="442"/>
      <c r="P728" s="299">
        <f t="shared" si="17"/>
        <v>1606.5</v>
      </c>
    </row>
    <row r="729" spans="1:16" ht="14.1" customHeight="1">
      <c r="A729" s="434">
        <v>729</v>
      </c>
      <c r="B729" s="435" t="s">
        <v>1505</v>
      </c>
      <c r="C729" s="435" t="s">
        <v>1506</v>
      </c>
      <c r="D729" s="436" t="s">
        <v>3709</v>
      </c>
      <c r="E729" s="219" t="s">
        <v>1683</v>
      </c>
      <c r="F729" s="75" t="s">
        <v>1684</v>
      </c>
      <c r="G729" s="413" t="s">
        <v>48</v>
      </c>
      <c r="H729" s="75" t="s">
        <v>72</v>
      </c>
      <c r="I729" s="437">
        <v>10.3</v>
      </c>
      <c r="J729" s="438">
        <f t="shared" si="16"/>
        <v>255</v>
      </c>
      <c r="K729" s="439">
        <v>255</v>
      </c>
      <c r="L729" s="221" t="e">
        <f>IF(J729="nio",0,IF(K729&gt;0,K729*I729/M729,0))*VLOOKUP(B729,'2-Kosten per locatie'!$A$11:$C$15,3,FALSE)</f>
        <v>#DIV/0!</v>
      </c>
      <c r="M729" s="440">
        <f>IF(K729="nio",0,IF(K729&gt;0,VLOOKUP(G729,'3-Productie normen'!A:J,VLOOKUP(K729,'3-Productie normen'!$B$37:$C$43,2,FALSE),FALSE)))</f>
        <v>0</v>
      </c>
      <c r="N729" s="441"/>
      <c r="O729" s="442"/>
      <c r="P729" s="299">
        <f t="shared" si="17"/>
        <v>2626.5</v>
      </c>
    </row>
    <row r="730" spans="1:16" ht="14.1" customHeight="1">
      <c r="A730" s="434">
        <v>730</v>
      </c>
      <c r="B730" s="435" t="s">
        <v>1505</v>
      </c>
      <c r="C730" s="435" t="s">
        <v>1506</v>
      </c>
      <c r="D730" s="436" t="s">
        <v>3709</v>
      </c>
      <c r="E730" s="219" t="s">
        <v>1685</v>
      </c>
      <c r="F730" s="75" t="s">
        <v>1686</v>
      </c>
      <c r="G730" s="435" t="s">
        <v>38</v>
      </c>
      <c r="H730" s="75" t="s">
        <v>70</v>
      </c>
      <c r="I730" s="437">
        <v>17.7</v>
      </c>
      <c r="J730" s="438">
        <f t="shared" si="16"/>
        <v>255</v>
      </c>
      <c r="K730" s="439">
        <v>255</v>
      </c>
      <c r="L730" s="221" t="e">
        <f>IF(J730="nio",0,IF(K730&gt;0,K730*I730/M730,0))*VLOOKUP(B730,'2-Kosten per locatie'!$A$11:$C$15,3,FALSE)</f>
        <v>#DIV/0!</v>
      </c>
      <c r="M730" s="440">
        <f>IF(K730="nio",0,IF(K730&gt;0,VLOOKUP(G730,'3-Productie normen'!A:J,VLOOKUP(K730,'3-Productie normen'!$B$37:$C$43,2,FALSE),FALSE)))</f>
        <v>0</v>
      </c>
      <c r="N730" s="441"/>
      <c r="O730" s="442"/>
      <c r="P730" s="299">
        <f t="shared" si="17"/>
        <v>4513.5</v>
      </c>
    </row>
    <row r="731" spans="1:16" ht="14.1" customHeight="1">
      <c r="A731" s="434">
        <v>731</v>
      </c>
      <c r="B731" s="435" t="s">
        <v>1505</v>
      </c>
      <c r="C731" s="435" t="s">
        <v>1506</v>
      </c>
      <c r="D731" s="436" t="s">
        <v>3709</v>
      </c>
      <c r="E731" s="219" t="s">
        <v>1687</v>
      </c>
      <c r="F731" s="75" t="s">
        <v>1688</v>
      </c>
      <c r="G731" s="75" t="s">
        <v>38</v>
      </c>
      <c r="H731" s="75" t="s">
        <v>70</v>
      </c>
      <c r="I731" s="437">
        <v>27.1</v>
      </c>
      <c r="J731" s="438">
        <f t="shared" si="16"/>
        <v>255</v>
      </c>
      <c r="K731" s="439">
        <v>255</v>
      </c>
      <c r="L731" s="221" t="e">
        <f>IF(J731="nio",0,IF(K731&gt;0,K731*I731/M731,0))*VLOOKUP(B731,'2-Kosten per locatie'!$A$11:$C$15,3,FALSE)</f>
        <v>#DIV/0!</v>
      </c>
      <c r="M731" s="440">
        <f>IF(K731="nio",0,IF(K731&gt;0,VLOOKUP(G731,'3-Productie normen'!A:J,VLOOKUP(K731,'3-Productie normen'!$B$37:$C$43,2,FALSE),FALSE)))</f>
        <v>0</v>
      </c>
      <c r="N731" s="441"/>
      <c r="O731" s="442"/>
      <c r="P731" s="299">
        <f t="shared" si="17"/>
        <v>6910.5</v>
      </c>
    </row>
    <row r="732" spans="1:16" ht="14.1" customHeight="1">
      <c r="A732" s="434">
        <v>732</v>
      </c>
      <c r="B732" s="435" t="s">
        <v>1505</v>
      </c>
      <c r="C732" s="435" t="s">
        <v>1507</v>
      </c>
      <c r="D732" s="436" t="s">
        <v>3709</v>
      </c>
      <c r="E732" s="219" t="s">
        <v>1689</v>
      </c>
      <c r="F732" s="75" t="s">
        <v>1690</v>
      </c>
      <c r="G732" s="413" t="s">
        <v>49</v>
      </c>
      <c r="H732" s="75" t="s">
        <v>209</v>
      </c>
      <c r="I732" s="437">
        <v>4.0999999999999996</v>
      </c>
      <c r="J732" s="438">
        <f t="shared" si="16"/>
        <v>255</v>
      </c>
      <c r="K732" s="439">
        <v>255</v>
      </c>
      <c r="L732" s="221" t="e">
        <f>IF(J732="nio",0,IF(K732&gt;0,K732*I732/M732,0))*VLOOKUP(B732,'2-Kosten per locatie'!$A$11:$C$15,3,FALSE)</f>
        <v>#DIV/0!</v>
      </c>
      <c r="M732" s="440">
        <f>IF(K732="nio",0,IF(K732&gt;0,VLOOKUP(G732,'3-Productie normen'!A:J,VLOOKUP(K732,'3-Productie normen'!$B$37:$C$43,2,FALSE),FALSE)))</f>
        <v>0</v>
      </c>
      <c r="N732" s="441"/>
      <c r="O732" s="442"/>
      <c r="P732" s="299">
        <f t="shared" si="17"/>
        <v>1045.5</v>
      </c>
    </row>
    <row r="733" spans="1:16" ht="14.1" customHeight="1">
      <c r="A733" s="434">
        <v>733</v>
      </c>
      <c r="B733" s="435" t="s">
        <v>1505</v>
      </c>
      <c r="C733" s="435" t="s">
        <v>1507</v>
      </c>
      <c r="D733" s="436" t="s">
        <v>3709</v>
      </c>
      <c r="E733" s="219" t="s">
        <v>1691</v>
      </c>
      <c r="F733" s="75" t="s">
        <v>1692</v>
      </c>
      <c r="G733" s="413" t="s">
        <v>48</v>
      </c>
      <c r="H733" s="75" t="s">
        <v>72</v>
      </c>
      <c r="I733" s="437">
        <v>11</v>
      </c>
      <c r="J733" s="438">
        <f t="shared" si="16"/>
        <v>255</v>
      </c>
      <c r="K733" s="439">
        <v>255</v>
      </c>
      <c r="L733" s="221" t="e">
        <f>IF(J733="nio",0,IF(K733&gt;0,K733*I733/M733,0))*VLOOKUP(B733,'2-Kosten per locatie'!$A$11:$C$15,3,FALSE)</f>
        <v>#DIV/0!</v>
      </c>
      <c r="M733" s="440">
        <f>IF(K733="nio",0,IF(K733&gt;0,VLOOKUP(G733,'3-Productie normen'!A:J,VLOOKUP(K733,'3-Productie normen'!$B$37:$C$43,2,FALSE),FALSE)))</f>
        <v>0</v>
      </c>
      <c r="N733" s="441"/>
      <c r="O733" s="442"/>
      <c r="P733" s="299">
        <f t="shared" si="17"/>
        <v>2805</v>
      </c>
    </row>
    <row r="734" spans="1:16" ht="14.1" customHeight="1">
      <c r="A734" s="434">
        <v>734</v>
      </c>
      <c r="B734" s="435" t="s">
        <v>1505</v>
      </c>
      <c r="C734" s="435" t="s">
        <v>1506</v>
      </c>
      <c r="D734" s="436" t="s">
        <v>3709</v>
      </c>
      <c r="E734" s="219" t="s">
        <v>1693</v>
      </c>
      <c r="F734" s="75" t="s">
        <v>1694</v>
      </c>
      <c r="G734" s="435" t="s">
        <v>38</v>
      </c>
      <c r="H734" s="75" t="s">
        <v>70</v>
      </c>
      <c r="I734" s="437">
        <v>11.8</v>
      </c>
      <c r="J734" s="438">
        <f t="shared" si="16"/>
        <v>255</v>
      </c>
      <c r="K734" s="439">
        <v>255</v>
      </c>
      <c r="L734" s="221" t="e">
        <f>IF(J734="nio",0,IF(K734&gt;0,K734*I734/M734,0))*VLOOKUP(B734,'2-Kosten per locatie'!$A$11:$C$15,3,FALSE)</f>
        <v>#DIV/0!</v>
      </c>
      <c r="M734" s="440">
        <f>IF(K734="nio",0,IF(K734&gt;0,VLOOKUP(G734,'3-Productie normen'!A:J,VLOOKUP(K734,'3-Productie normen'!$B$37:$C$43,2,FALSE),FALSE)))</f>
        <v>0</v>
      </c>
      <c r="N734" s="441"/>
      <c r="O734" s="442"/>
      <c r="P734" s="299">
        <f t="shared" si="17"/>
        <v>3009</v>
      </c>
    </row>
    <row r="735" spans="1:16" ht="14.1" customHeight="1">
      <c r="A735" s="434">
        <v>735</v>
      </c>
      <c r="B735" s="435" t="s">
        <v>1505</v>
      </c>
      <c r="C735" s="435" t="s">
        <v>1507</v>
      </c>
      <c r="D735" s="436" t="s">
        <v>3709</v>
      </c>
      <c r="E735" s="219" t="s">
        <v>1695</v>
      </c>
      <c r="F735" s="75" t="s">
        <v>1696</v>
      </c>
      <c r="G735" s="413" t="s">
        <v>49</v>
      </c>
      <c r="H735" s="75" t="s">
        <v>209</v>
      </c>
      <c r="I735" s="437">
        <v>4.0999999999999996</v>
      </c>
      <c r="J735" s="438">
        <f t="shared" si="16"/>
        <v>255</v>
      </c>
      <c r="K735" s="439">
        <v>255</v>
      </c>
      <c r="L735" s="221" t="e">
        <f>IF(J735="nio",0,IF(K735&gt;0,K735*I735/M735,0))*VLOOKUP(B735,'2-Kosten per locatie'!$A$11:$C$15,3,FALSE)</f>
        <v>#DIV/0!</v>
      </c>
      <c r="M735" s="440">
        <f>IF(K735="nio",0,IF(K735&gt;0,VLOOKUP(G735,'3-Productie normen'!A:J,VLOOKUP(K735,'3-Productie normen'!$B$37:$C$43,2,FALSE),FALSE)))</f>
        <v>0</v>
      </c>
      <c r="N735" s="441"/>
      <c r="O735" s="442"/>
      <c r="P735" s="299">
        <f t="shared" si="17"/>
        <v>1045.5</v>
      </c>
    </row>
    <row r="736" spans="1:16" ht="14.1" customHeight="1">
      <c r="A736" s="434">
        <v>736</v>
      </c>
      <c r="B736" s="435" t="s">
        <v>1505</v>
      </c>
      <c r="C736" s="435" t="s">
        <v>1507</v>
      </c>
      <c r="D736" s="436" t="s">
        <v>3709</v>
      </c>
      <c r="E736" s="219" t="s">
        <v>1697</v>
      </c>
      <c r="F736" s="75" t="s">
        <v>1698</v>
      </c>
      <c r="G736" s="75" t="s">
        <v>46</v>
      </c>
      <c r="H736" s="75" t="s">
        <v>70</v>
      </c>
      <c r="I736" s="437">
        <v>5.2</v>
      </c>
      <c r="J736" s="438">
        <f t="shared" si="16"/>
        <v>255</v>
      </c>
      <c r="K736" s="439">
        <v>255</v>
      </c>
      <c r="L736" s="221" t="e">
        <f>IF(J736="nio",0,IF(K736&gt;0,K736*I736/M736,0))*VLOOKUP(B736,'2-Kosten per locatie'!$A$11:$C$15,3,FALSE)</f>
        <v>#DIV/0!</v>
      </c>
      <c r="M736" s="440">
        <f>IF(K736="nio",0,IF(K736&gt;0,VLOOKUP(G736,'3-Productie normen'!A:J,VLOOKUP(K736,'3-Productie normen'!$B$37:$C$43,2,FALSE),FALSE)))</f>
        <v>0</v>
      </c>
      <c r="N736" s="441"/>
      <c r="O736" s="442"/>
      <c r="P736" s="299">
        <f t="shared" si="17"/>
        <v>1326</v>
      </c>
    </row>
    <row r="737" spans="1:16" ht="14.1" customHeight="1">
      <c r="A737" s="434">
        <v>737</v>
      </c>
      <c r="B737" s="435" t="s">
        <v>1505</v>
      </c>
      <c r="C737" s="435" t="s">
        <v>1507</v>
      </c>
      <c r="D737" s="436" t="s">
        <v>3709</v>
      </c>
      <c r="E737" s="219" t="s">
        <v>1699</v>
      </c>
      <c r="F737" s="75" t="s">
        <v>1700</v>
      </c>
      <c r="G737" s="435" t="s">
        <v>36</v>
      </c>
      <c r="H737" s="75" t="s">
        <v>71</v>
      </c>
      <c r="I737" s="437">
        <v>2.5</v>
      </c>
      <c r="J737" s="438">
        <f t="shared" si="16"/>
        <v>255</v>
      </c>
      <c r="K737" s="439">
        <v>255</v>
      </c>
      <c r="L737" s="221" t="e">
        <f>IF(J737="nio",0,IF(K737&gt;0,K737*I737/M737,0))*VLOOKUP(B737,'2-Kosten per locatie'!$A$11:$C$15,3,FALSE)</f>
        <v>#DIV/0!</v>
      </c>
      <c r="M737" s="440">
        <f>IF(K737="nio",0,IF(K737&gt;0,VLOOKUP(G737,'3-Productie normen'!A:J,VLOOKUP(K737,'3-Productie normen'!$B$37:$C$43,2,FALSE),FALSE)))</f>
        <v>0</v>
      </c>
      <c r="N737" s="441"/>
      <c r="O737" s="442"/>
      <c r="P737" s="299">
        <f t="shared" si="17"/>
        <v>637.5</v>
      </c>
    </row>
    <row r="738" spans="1:16" ht="14.1" customHeight="1">
      <c r="A738" s="434">
        <v>738</v>
      </c>
      <c r="B738" s="435" t="s">
        <v>1505</v>
      </c>
      <c r="C738" s="435" t="s">
        <v>1507</v>
      </c>
      <c r="D738" s="436" t="s">
        <v>3709</v>
      </c>
      <c r="E738" s="219" t="s">
        <v>1701</v>
      </c>
      <c r="F738" s="75" t="s">
        <v>1702</v>
      </c>
      <c r="G738" s="435" t="s">
        <v>36</v>
      </c>
      <c r="H738" s="75" t="s">
        <v>71</v>
      </c>
      <c r="I738" s="437">
        <v>1</v>
      </c>
      <c r="J738" s="438">
        <f t="shared" ref="J738:J769" si="18">SUM(K738:K738)</f>
        <v>255</v>
      </c>
      <c r="K738" s="439">
        <v>255</v>
      </c>
      <c r="L738" s="221" t="e">
        <f>IF(J738="nio",0,IF(K738&gt;0,K738*I738/M738,0))*VLOOKUP(B738,'2-Kosten per locatie'!$A$11:$C$15,3,FALSE)</f>
        <v>#DIV/0!</v>
      </c>
      <c r="M738" s="440">
        <f>IF(K738="nio",0,IF(K738&gt;0,VLOOKUP(G738,'3-Productie normen'!A:J,VLOOKUP(K738,'3-Productie normen'!$B$37:$C$43,2,FALSE),FALSE)))</f>
        <v>0</v>
      </c>
      <c r="N738" s="441"/>
      <c r="O738" s="442"/>
      <c r="P738" s="299">
        <f t="shared" si="17"/>
        <v>255</v>
      </c>
    </row>
    <row r="739" spans="1:16" ht="14.1" customHeight="1">
      <c r="A739" s="434">
        <v>739</v>
      </c>
      <c r="B739" s="435" t="s">
        <v>1505</v>
      </c>
      <c r="C739" s="435" t="s">
        <v>1507</v>
      </c>
      <c r="D739" s="436" t="s">
        <v>3709</v>
      </c>
      <c r="E739" s="219" t="s">
        <v>1703</v>
      </c>
      <c r="F739" s="75" t="s">
        <v>1704</v>
      </c>
      <c r="G739" s="435" t="s">
        <v>36</v>
      </c>
      <c r="H739" s="75" t="s">
        <v>71</v>
      </c>
      <c r="I739" s="437">
        <v>1</v>
      </c>
      <c r="J739" s="438">
        <f t="shared" si="18"/>
        <v>255</v>
      </c>
      <c r="K739" s="439">
        <v>255</v>
      </c>
      <c r="L739" s="221" t="e">
        <f>IF(J739="nio",0,IF(K739&gt;0,K739*I739/M739,0))*VLOOKUP(B739,'2-Kosten per locatie'!$A$11:$C$15,3,FALSE)</f>
        <v>#DIV/0!</v>
      </c>
      <c r="M739" s="440">
        <f>IF(K739="nio",0,IF(K739&gt;0,VLOOKUP(G739,'3-Productie normen'!A:J,VLOOKUP(K739,'3-Productie normen'!$B$37:$C$43,2,FALSE),FALSE)))</f>
        <v>0</v>
      </c>
      <c r="N739" s="441"/>
      <c r="O739" s="442"/>
      <c r="P739" s="299">
        <f t="shared" si="17"/>
        <v>255</v>
      </c>
    </row>
    <row r="740" spans="1:16" ht="14.1" customHeight="1">
      <c r="A740" s="434">
        <v>740</v>
      </c>
      <c r="B740" s="435" t="s">
        <v>1505</v>
      </c>
      <c r="C740" s="435" t="s">
        <v>1506</v>
      </c>
      <c r="D740" s="436" t="s">
        <v>3709</v>
      </c>
      <c r="E740" s="219" t="s">
        <v>1705</v>
      </c>
      <c r="F740" s="75" t="s">
        <v>1706</v>
      </c>
      <c r="G740" s="75" t="s">
        <v>38</v>
      </c>
      <c r="H740" s="75" t="s">
        <v>3721</v>
      </c>
      <c r="I740" s="437">
        <v>24.1</v>
      </c>
      <c r="J740" s="438">
        <f t="shared" si="18"/>
        <v>255</v>
      </c>
      <c r="K740" s="439">
        <v>255</v>
      </c>
      <c r="L740" s="221" t="e">
        <f>IF(J740="nio",0,IF(K740&gt;0,K740*I740/M740,0))*VLOOKUP(B740,'2-Kosten per locatie'!$A$11:$C$15,3,FALSE)</f>
        <v>#DIV/0!</v>
      </c>
      <c r="M740" s="440">
        <f>IF(K740="nio",0,IF(K740&gt;0,VLOOKUP(G740,'3-Productie normen'!A:J,VLOOKUP(K740,'3-Productie normen'!$B$37:$C$43,2,FALSE),FALSE)))</f>
        <v>0</v>
      </c>
      <c r="N740" s="441"/>
      <c r="O740" s="442"/>
      <c r="P740" s="299">
        <f t="shared" si="17"/>
        <v>6145.5</v>
      </c>
    </row>
    <row r="741" spans="1:16" ht="14.1" customHeight="1">
      <c r="A741" s="434">
        <v>741</v>
      </c>
      <c r="B741" s="435" t="s">
        <v>1505</v>
      </c>
      <c r="C741" s="435" t="s">
        <v>1506</v>
      </c>
      <c r="D741" s="436" t="s">
        <v>3709</v>
      </c>
      <c r="E741" s="219" t="s">
        <v>1707</v>
      </c>
      <c r="F741" s="75" t="s">
        <v>1708</v>
      </c>
      <c r="G741" s="413" t="s">
        <v>48</v>
      </c>
      <c r="H741" s="75" t="s">
        <v>3721</v>
      </c>
      <c r="I741" s="437">
        <v>10.5</v>
      </c>
      <c r="J741" s="438">
        <f t="shared" si="18"/>
        <v>255</v>
      </c>
      <c r="K741" s="439">
        <v>255</v>
      </c>
      <c r="L741" s="221" t="e">
        <f>IF(J741="nio",0,IF(K741&gt;0,K741*I741/M741,0))*VLOOKUP(B741,'2-Kosten per locatie'!$A$11:$C$15,3,FALSE)</f>
        <v>#DIV/0!</v>
      </c>
      <c r="M741" s="440">
        <f>IF(K741="nio",0,IF(K741&gt;0,VLOOKUP(G741,'3-Productie normen'!A:J,VLOOKUP(K741,'3-Productie normen'!$B$37:$C$43,2,FALSE),FALSE)))</f>
        <v>0</v>
      </c>
      <c r="N741" s="441"/>
      <c r="O741" s="442"/>
      <c r="P741" s="299">
        <f t="shared" si="17"/>
        <v>2677.5</v>
      </c>
    </row>
    <row r="742" spans="1:16" ht="14.1" customHeight="1">
      <c r="A742" s="434">
        <v>742</v>
      </c>
      <c r="B742" s="435" t="s">
        <v>1505</v>
      </c>
      <c r="C742" s="435" t="s">
        <v>1507</v>
      </c>
      <c r="D742" s="436" t="s">
        <v>3709</v>
      </c>
      <c r="E742" s="219" t="s">
        <v>1709</v>
      </c>
      <c r="F742" s="75" t="s">
        <v>1710</v>
      </c>
      <c r="G742" s="413" t="s">
        <v>49</v>
      </c>
      <c r="H742" s="75" t="s">
        <v>209</v>
      </c>
      <c r="I742" s="437">
        <v>4.5</v>
      </c>
      <c r="J742" s="438">
        <f t="shared" si="18"/>
        <v>255</v>
      </c>
      <c r="K742" s="439">
        <v>255</v>
      </c>
      <c r="L742" s="221" t="e">
        <f>IF(J742="nio",0,IF(K742&gt;0,K742*I742/M742,0))*VLOOKUP(B742,'2-Kosten per locatie'!$A$11:$C$15,3,FALSE)</f>
        <v>#DIV/0!</v>
      </c>
      <c r="M742" s="440">
        <f>IF(K742="nio",0,IF(K742&gt;0,VLOOKUP(G742,'3-Productie normen'!A:J,VLOOKUP(K742,'3-Productie normen'!$B$37:$C$43,2,FALSE),FALSE)))</f>
        <v>0</v>
      </c>
      <c r="N742" s="441"/>
      <c r="O742" s="442"/>
      <c r="P742" s="299">
        <f t="shared" si="17"/>
        <v>1147.5</v>
      </c>
    </row>
    <row r="743" spans="1:16" ht="14.1" customHeight="1">
      <c r="A743" s="434">
        <v>743</v>
      </c>
      <c r="B743" s="435" t="s">
        <v>1505</v>
      </c>
      <c r="C743" s="435" t="s">
        <v>1507</v>
      </c>
      <c r="D743" s="436" t="s">
        <v>3709</v>
      </c>
      <c r="E743" s="219" t="s">
        <v>1711</v>
      </c>
      <c r="F743" s="75" t="s">
        <v>1712</v>
      </c>
      <c r="G743" s="75" t="s">
        <v>34</v>
      </c>
      <c r="H743" s="75" t="s">
        <v>3721</v>
      </c>
      <c r="I743" s="437">
        <v>7.4</v>
      </c>
      <c r="J743" s="438">
        <f t="shared" si="18"/>
        <v>255</v>
      </c>
      <c r="K743" s="439">
        <v>255</v>
      </c>
      <c r="L743" s="221" t="e">
        <f>IF(J743="nio",0,IF(K743&gt;0,K743*I743/M743,0))*VLOOKUP(B743,'2-Kosten per locatie'!$A$11:$C$15,3,FALSE)</f>
        <v>#DIV/0!</v>
      </c>
      <c r="M743" s="440">
        <f>IF(K743="nio",0,IF(K743&gt;0,VLOOKUP(G743,'3-Productie normen'!A:J,VLOOKUP(K743,'3-Productie normen'!$B$37:$C$43,2,FALSE),FALSE)))</f>
        <v>0</v>
      </c>
      <c r="N743" s="441"/>
      <c r="O743" s="442"/>
      <c r="P743" s="299">
        <f t="shared" si="17"/>
        <v>1887</v>
      </c>
    </row>
    <row r="744" spans="1:16" ht="14.1" customHeight="1">
      <c r="A744" s="434">
        <v>744</v>
      </c>
      <c r="B744" s="435" t="s">
        <v>1505</v>
      </c>
      <c r="C744" s="435" t="s">
        <v>1507</v>
      </c>
      <c r="D744" s="436" t="s">
        <v>3709</v>
      </c>
      <c r="E744" s="219" t="s">
        <v>1713</v>
      </c>
      <c r="F744" s="75" t="s">
        <v>1714</v>
      </c>
      <c r="G744" s="75" t="s">
        <v>34</v>
      </c>
      <c r="H744" s="75" t="s">
        <v>3721</v>
      </c>
      <c r="I744" s="437">
        <v>7.3</v>
      </c>
      <c r="J744" s="438">
        <f t="shared" si="18"/>
        <v>255</v>
      </c>
      <c r="K744" s="439">
        <v>255</v>
      </c>
      <c r="L744" s="221" t="e">
        <f>IF(J744="nio",0,IF(K744&gt;0,K744*I744/M744,0))*VLOOKUP(B744,'2-Kosten per locatie'!$A$11:$C$15,3,FALSE)</f>
        <v>#DIV/0!</v>
      </c>
      <c r="M744" s="440">
        <f>IF(K744="nio",0,IF(K744&gt;0,VLOOKUP(G744,'3-Productie normen'!A:J,VLOOKUP(K744,'3-Productie normen'!$B$37:$C$43,2,FALSE),FALSE)))</f>
        <v>0</v>
      </c>
      <c r="N744" s="441"/>
      <c r="O744" s="442"/>
      <c r="P744" s="299">
        <f t="shared" si="17"/>
        <v>1861.5</v>
      </c>
    </row>
    <row r="745" spans="1:16" ht="14.1" customHeight="1">
      <c r="A745" s="434">
        <v>745</v>
      </c>
      <c r="B745" s="435" t="s">
        <v>1505</v>
      </c>
      <c r="C745" s="435" t="s">
        <v>1506</v>
      </c>
      <c r="D745" s="436" t="s">
        <v>3709</v>
      </c>
      <c r="E745" s="219" t="s">
        <v>1715</v>
      </c>
      <c r="F745" s="75" t="s">
        <v>1716</v>
      </c>
      <c r="G745" s="435" t="s">
        <v>38</v>
      </c>
      <c r="H745" s="75" t="s">
        <v>3721</v>
      </c>
      <c r="I745" s="437">
        <v>6.7</v>
      </c>
      <c r="J745" s="438">
        <f t="shared" si="18"/>
        <v>255</v>
      </c>
      <c r="K745" s="439">
        <v>255</v>
      </c>
      <c r="L745" s="221" t="e">
        <f>IF(J745="nio",0,IF(K745&gt;0,K745*I745/M745,0))*VLOOKUP(B745,'2-Kosten per locatie'!$A$11:$C$15,3,FALSE)</f>
        <v>#DIV/0!</v>
      </c>
      <c r="M745" s="440">
        <f>IF(K745="nio",0,IF(K745&gt;0,VLOOKUP(G745,'3-Productie normen'!A:J,VLOOKUP(K745,'3-Productie normen'!$B$37:$C$43,2,FALSE),FALSE)))</f>
        <v>0</v>
      </c>
      <c r="N745" s="441"/>
      <c r="O745" s="442"/>
      <c r="P745" s="299">
        <f t="shared" si="17"/>
        <v>1708.5</v>
      </c>
    </row>
    <row r="746" spans="1:16" ht="14.1" customHeight="1">
      <c r="A746" s="434">
        <v>746</v>
      </c>
      <c r="B746" s="435" t="s">
        <v>1505</v>
      </c>
      <c r="C746" s="435" t="s">
        <v>1506</v>
      </c>
      <c r="D746" s="436" t="s">
        <v>3709</v>
      </c>
      <c r="E746" s="219" t="s">
        <v>1717</v>
      </c>
      <c r="F746" s="75" t="s">
        <v>1718</v>
      </c>
      <c r="G746" s="435" t="s">
        <v>38</v>
      </c>
      <c r="H746" s="75" t="s">
        <v>3721</v>
      </c>
      <c r="I746" s="437">
        <v>3.6</v>
      </c>
      <c r="J746" s="438">
        <f t="shared" si="18"/>
        <v>255</v>
      </c>
      <c r="K746" s="439">
        <v>255</v>
      </c>
      <c r="L746" s="221" t="e">
        <f>IF(J746="nio",0,IF(K746&gt;0,K746*I746/M746,0))*VLOOKUP(B746,'2-Kosten per locatie'!$A$11:$C$15,3,FALSE)</f>
        <v>#DIV/0!</v>
      </c>
      <c r="M746" s="440">
        <f>IF(K746="nio",0,IF(K746&gt;0,VLOOKUP(G746,'3-Productie normen'!A:J,VLOOKUP(K746,'3-Productie normen'!$B$37:$C$43,2,FALSE),FALSE)))</f>
        <v>0</v>
      </c>
      <c r="N746" s="441"/>
      <c r="O746" s="442"/>
      <c r="P746" s="299">
        <f t="shared" si="17"/>
        <v>918</v>
      </c>
    </row>
    <row r="747" spans="1:16" ht="14.1" customHeight="1">
      <c r="A747" s="434">
        <v>747</v>
      </c>
      <c r="B747" s="435" t="s">
        <v>1505</v>
      </c>
      <c r="C747" s="435" t="s">
        <v>1506</v>
      </c>
      <c r="D747" s="436" t="s">
        <v>3709</v>
      </c>
      <c r="E747" s="219" t="s">
        <v>1719</v>
      </c>
      <c r="F747" s="75" t="s">
        <v>1720</v>
      </c>
      <c r="G747" s="75" t="s">
        <v>46</v>
      </c>
      <c r="H747" s="75" t="s">
        <v>70</v>
      </c>
      <c r="I747" s="437">
        <v>22.4</v>
      </c>
      <c r="J747" s="438">
        <f t="shared" si="18"/>
        <v>255</v>
      </c>
      <c r="K747" s="439">
        <v>255</v>
      </c>
      <c r="L747" s="221" t="e">
        <f>IF(J747="nio",0,IF(K747&gt;0,K747*I747/M747,0))*VLOOKUP(B747,'2-Kosten per locatie'!$A$11:$C$15,3,FALSE)</f>
        <v>#DIV/0!</v>
      </c>
      <c r="M747" s="440">
        <f>IF(K747="nio",0,IF(K747&gt;0,VLOOKUP(G747,'3-Productie normen'!A:J,VLOOKUP(K747,'3-Productie normen'!$B$37:$C$43,2,FALSE),FALSE)))</f>
        <v>0</v>
      </c>
      <c r="N747" s="441"/>
      <c r="O747" s="442"/>
      <c r="P747" s="299">
        <f t="shared" si="17"/>
        <v>5712</v>
      </c>
    </row>
    <row r="748" spans="1:16" ht="14.1" customHeight="1">
      <c r="A748" s="434">
        <v>748</v>
      </c>
      <c r="B748" s="435" t="s">
        <v>1505</v>
      </c>
      <c r="C748" s="435" t="s">
        <v>1506</v>
      </c>
      <c r="D748" s="436" t="s">
        <v>3709</v>
      </c>
      <c r="E748" s="219" t="s">
        <v>1721</v>
      </c>
      <c r="F748" s="75" t="s">
        <v>1722</v>
      </c>
      <c r="G748" s="435" t="s">
        <v>38</v>
      </c>
      <c r="H748" s="75" t="s">
        <v>70</v>
      </c>
      <c r="I748" s="437">
        <v>13.6</v>
      </c>
      <c r="J748" s="438">
        <f t="shared" si="18"/>
        <v>255</v>
      </c>
      <c r="K748" s="439">
        <v>255</v>
      </c>
      <c r="L748" s="221" t="e">
        <f>IF(J748="nio",0,IF(K748&gt;0,K748*I748/M748,0))*VLOOKUP(B748,'2-Kosten per locatie'!$A$11:$C$15,3,FALSE)</f>
        <v>#DIV/0!</v>
      </c>
      <c r="M748" s="440">
        <f>IF(K748="nio",0,IF(K748&gt;0,VLOOKUP(G748,'3-Productie normen'!A:J,VLOOKUP(K748,'3-Productie normen'!$B$37:$C$43,2,FALSE),FALSE)))</f>
        <v>0</v>
      </c>
      <c r="N748" s="441"/>
      <c r="O748" s="442"/>
      <c r="P748" s="299">
        <f t="shared" si="17"/>
        <v>3468</v>
      </c>
    </row>
    <row r="749" spans="1:16" ht="14.1" customHeight="1">
      <c r="A749" s="434">
        <v>749</v>
      </c>
      <c r="B749" s="435" t="s">
        <v>1505</v>
      </c>
      <c r="C749" s="435" t="s">
        <v>1506</v>
      </c>
      <c r="D749" s="436" t="s">
        <v>3709</v>
      </c>
      <c r="E749" s="219" t="s">
        <v>1723</v>
      </c>
      <c r="F749" s="75" t="s">
        <v>1724</v>
      </c>
      <c r="G749" s="413" t="s">
        <v>46</v>
      </c>
      <c r="H749" s="75" t="s">
        <v>209</v>
      </c>
      <c r="I749" s="437">
        <v>13.3</v>
      </c>
      <c r="J749" s="438">
        <f t="shared" si="18"/>
        <v>255</v>
      </c>
      <c r="K749" s="439">
        <v>255</v>
      </c>
      <c r="L749" s="221" t="e">
        <f>IF(J749="nio",0,IF(K749&gt;0,K749*I749/M749,0))*VLOOKUP(B749,'2-Kosten per locatie'!$A$11:$C$15,3,FALSE)</f>
        <v>#DIV/0!</v>
      </c>
      <c r="M749" s="440">
        <f>IF(K749="nio",0,IF(K749&gt;0,VLOOKUP(G749,'3-Productie normen'!A:J,VLOOKUP(K749,'3-Productie normen'!$B$37:$C$43,2,FALSE),FALSE)))</f>
        <v>0</v>
      </c>
      <c r="N749" s="441"/>
      <c r="O749" s="442"/>
      <c r="P749" s="299">
        <f t="shared" si="17"/>
        <v>3391.5</v>
      </c>
    </row>
    <row r="750" spans="1:16" ht="14.1" customHeight="1">
      <c r="A750" s="434">
        <v>750</v>
      </c>
      <c r="B750" s="435" t="s">
        <v>1505</v>
      </c>
      <c r="C750" s="435" t="s">
        <v>1506</v>
      </c>
      <c r="D750" s="436" t="s">
        <v>3709</v>
      </c>
      <c r="E750" s="219" t="s">
        <v>1725</v>
      </c>
      <c r="F750" s="75" t="s">
        <v>1726</v>
      </c>
      <c r="G750" s="75" t="s">
        <v>38</v>
      </c>
      <c r="H750" s="75" t="s">
        <v>919</v>
      </c>
      <c r="I750" s="420">
        <v>2.4</v>
      </c>
      <c r="J750" s="438">
        <f t="shared" si="18"/>
        <v>255</v>
      </c>
      <c r="K750" s="439">
        <v>255</v>
      </c>
      <c r="L750" s="221" t="e">
        <f>IF(J750="nio",0,IF(K750&gt;0,K750*I750/M750,0))*VLOOKUP(B750,'2-Kosten per locatie'!$A$11:$C$15,3,FALSE)</f>
        <v>#DIV/0!</v>
      </c>
      <c r="M750" s="440">
        <f>IF(K750="nio",0,IF(K750&gt;0,VLOOKUP(G750,'3-Productie normen'!A:J,VLOOKUP(K750,'3-Productie normen'!$B$37:$C$43,2,FALSE),FALSE)))</f>
        <v>0</v>
      </c>
      <c r="N750" s="441"/>
      <c r="O750" s="442"/>
      <c r="P750" s="299">
        <f t="shared" si="17"/>
        <v>612</v>
      </c>
    </row>
    <row r="751" spans="1:16" ht="14.1" customHeight="1">
      <c r="A751" s="434">
        <v>751</v>
      </c>
      <c r="B751" s="435" t="s">
        <v>1505</v>
      </c>
      <c r="C751" s="435" t="s">
        <v>1506</v>
      </c>
      <c r="D751" s="436" t="s">
        <v>3709</v>
      </c>
      <c r="E751" s="219" t="s">
        <v>1727</v>
      </c>
      <c r="F751" s="75" t="s">
        <v>1728</v>
      </c>
      <c r="G751" s="435" t="s">
        <v>36</v>
      </c>
      <c r="H751" s="75" t="s">
        <v>71</v>
      </c>
      <c r="I751" s="420">
        <v>5</v>
      </c>
      <c r="J751" s="438">
        <f t="shared" si="18"/>
        <v>255</v>
      </c>
      <c r="K751" s="439">
        <v>255</v>
      </c>
      <c r="L751" s="221" t="e">
        <f>IF(J751="nio",0,IF(K751&gt;0,K751*I751/M751,0))*VLOOKUP(B751,'2-Kosten per locatie'!$A$11:$C$15,3,FALSE)</f>
        <v>#DIV/0!</v>
      </c>
      <c r="M751" s="440">
        <f>IF(K751="nio",0,IF(K751&gt;0,VLOOKUP(G751,'3-Productie normen'!A:J,VLOOKUP(K751,'3-Productie normen'!$B$37:$C$43,2,FALSE),FALSE)))</f>
        <v>0</v>
      </c>
      <c r="N751" s="441"/>
      <c r="O751" s="442"/>
      <c r="P751" s="299">
        <f t="shared" si="17"/>
        <v>1275</v>
      </c>
    </row>
    <row r="752" spans="1:16" ht="14.1" customHeight="1">
      <c r="A752" s="434">
        <v>752</v>
      </c>
      <c r="B752" s="435" t="s">
        <v>1505</v>
      </c>
      <c r="C752" s="435" t="s">
        <v>1506</v>
      </c>
      <c r="D752" s="436" t="s">
        <v>3709</v>
      </c>
      <c r="E752" s="219" t="s">
        <v>1729</v>
      </c>
      <c r="F752" s="75" t="s">
        <v>1730</v>
      </c>
      <c r="G752" s="435" t="s">
        <v>38</v>
      </c>
      <c r="H752" s="75" t="s">
        <v>919</v>
      </c>
      <c r="I752" s="420">
        <v>6.3</v>
      </c>
      <c r="J752" s="438">
        <f t="shared" si="18"/>
        <v>255</v>
      </c>
      <c r="K752" s="439">
        <v>255</v>
      </c>
      <c r="L752" s="221" t="e">
        <f>IF(J752="nio",0,IF(K752&gt;0,K752*I752/M752,0))*VLOOKUP(B752,'2-Kosten per locatie'!$A$11:$C$15,3,FALSE)</f>
        <v>#DIV/0!</v>
      </c>
      <c r="M752" s="440">
        <f>IF(K752="nio",0,IF(K752&gt;0,VLOOKUP(G752,'3-Productie normen'!A:J,VLOOKUP(K752,'3-Productie normen'!$B$37:$C$43,2,FALSE),FALSE)))</f>
        <v>0</v>
      </c>
      <c r="N752" s="441"/>
      <c r="O752" s="442"/>
      <c r="P752" s="299">
        <f t="shared" si="17"/>
        <v>1606.5</v>
      </c>
    </row>
    <row r="753" spans="1:16" ht="14.1" customHeight="1">
      <c r="A753" s="434">
        <v>753</v>
      </c>
      <c r="B753" s="435" t="s">
        <v>1505</v>
      </c>
      <c r="C753" s="435" t="s">
        <v>1506</v>
      </c>
      <c r="D753" s="436" t="s">
        <v>3709</v>
      </c>
      <c r="E753" s="219" t="s">
        <v>1731</v>
      </c>
      <c r="F753" s="75" t="s">
        <v>1732</v>
      </c>
      <c r="G753" s="75" t="s">
        <v>46</v>
      </c>
      <c r="H753" s="75" t="s">
        <v>919</v>
      </c>
      <c r="I753" s="420">
        <v>11.3</v>
      </c>
      <c r="J753" s="438">
        <f t="shared" si="18"/>
        <v>255</v>
      </c>
      <c r="K753" s="439">
        <v>255</v>
      </c>
      <c r="L753" s="221" t="e">
        <f>IF(J753="nio",0,IF(K753&gt;0,K753*I753/M753,0))*VLOOKUP(B753,'2-Kosten per locatie'!$A$11:$C$15,3,FALSE)</f>
        <v>#DIV/0!</v>
      </c>
      <c r="M753" s="440">
        <f>IF(K753="nio",0,IF(K753&gt;0,VLOOKUP(G753,'3-Productie normen'!A:J,VLOOKUP(K753,'3-Productie normen'!$B$37:$C$43,2,FALSE),FALSE)))</f>
        <v>0</v>
      </c>
      <c r="N753" s="441"/>
      <c r="O753" s="442"/>
      <c r="P753" s="299">
        <f t="shared" si="17"/>
        <v>2881.5</v>
      </c>
    </row>
    <row r="754" spans="1:16" ht="14.1" customHeight="1">
      <c r="A754" s="434">
        <v>754</v>
      </c>
      <c r="B754" s="435" t="s">
        <v>1505</v>
      </c>
      <c r="C754" s="435" t="s">
        <v>1507</v>
      </c>
      <c r="D754" s="436" t="s">
        <v>3709</v>
      </c>
      <c r="E754" s="219" t="s">
        <v>1733</v>
      </c>
      <c r="F754" s="75" t="s">
        <v>1734</v>
      </c>
      <c r="G754" s="75" t="s">
        <v>34</v>
      </c>
      <c r="H754" s="75" t="s">
        <v>209</v>
      </c>
      <c r="I754" s="437">
        <v>24.1</v>
      </c>
      <c r="J754" s="438">
        <f t="shared" si="18"/>
        <v>255</v>
      </c>
      <c r="K754" s="439">
        <v>255</v>
      </c>
      <c r="L754" s="221" t="e">
        <f>IF(J754="nio",0,IF(K754&gt;0,K754*I754/M754,0))*VLOOKUP(B754,'2-Kosten per locatie'!$A$11:$C$15,3,FALSE)</f>
        <v>#DIV/0!</v>
      </c>
      <c r="M754" s="440">
        <f>IF(K754="nio",0,IF(K754&gt;0,VLOOKUP(G754,'3-Productie normen'!A:J,VLOOKUP(K754,'3-Productie normen'!$B$37:$C$43,2,FALSE),FALSE)))</f>
        <v>0</v>
      </c>
      <c r="N754" s="441"/>
      <c r="O754" s="442"/>
      <c r="P754" s="299">
        <f t="shared" si="17"/>
        <v>6145.5</v>
      </c>
    </row>
    <row r="755" spans="1:16" ht="14.1" customHeight="1">
      <c r="A755" s="434">
        <v>755</v>
      </c>
      <c r="B755" s="435" t="s">
        <v>1505</v>
      </c>
      <c r="C755" s="435" t="s">
        <v>1507</v>
      </c>
      <c r="D755" s="436" t="s">
        <v>3709</v>
      </c>
      <c r="E755" s="219" t="s">
        <v>1735</v>
      </c>
      <c r="F755" s="75" t="s">
        <v>1736</v>
      </c>
      <c r="G755" s="75" t="s">
        <v>34</v>
      </c>
      <c r="H755" s="75" t="s">
        <v>209</v>
      </c>
      <c r="I755" s="420">
        <v>30.1</v>
      </c>
      <c r="J755" s="438">
        <f t="shared" si="18"/>
        <v>255</v>
      </c>
      <c r="K755" s="439">
        <v>255</v>
      </c>
      <c r="L755" s="221" t="e">
        <f>IF(J755="nio",0,IF(K755&gt;0,K755*I755/M755,0))*VLOOKUP(B755,'2-Kosten per locatie'!$A$11:$C$15,3,FALSE)</f>
        <v>#DIV/0!</v>
      </c>
      <c r="M755" s="440">
        <f>IF(K755="nio",0,IF(K755&gt;0,VLOOKUP(G755,'3-Productie normen'!A:J,VLOOKUP(K755,'3-Productie normen'!$B$37:$C$43,2,FALSE),FALSE)))</f>
        <v>0</v>
      </c>
      <c r="N755" s="441"/>
      <c r="O755" s="442"/>
      <c r="P755" s="299">
        <f t="shared" si="17"/>
        <v>7675.5</v>
      </c>
    </row>
    <row r="756" spans="1:16" ht="14.1" customHeight="1">
      <c r="A756" s="434">
        <v>756</v>
      </c>
      <c r="B756" s="435" t="s">
        <v>1505</v>
      </c>
      <c r="C756" s="435" t="s">
        <v>1506</v>
      </c>
      <c r="D756" s="436" t="s">
        <v>3709</v>
      </c>
      <c r="E756" s="219" t="s">
        <v>1737</v>
      </c>
      <c r="F756" s="75" t="s">
        <v>1738</v>
      </c>
      <c r="G756" s="435" t="s">
        <v>3716</v>
      </c>
      <c r="H756" s="75" t="s">
        <v>3721</v>
      </c>
      <c r="I756" s="437">
        <v>59</v>
      </c>
      <c r="J756" s="438">
        <f t="shared" si="18"/>
        <v>255</v>
      </c>
      <c r="K756" s="439">
        <v>255</v>
      </c>
      <c r="L756" s="221" t="e">
        <f>IF(J756="nio",0,IF(K756&gt;0,K756*I756/M756,0))*VLOOKUP(B756,'2-Kosten per locatie'!$A$11:$C$15,3,FALSE)</f>
        <v>#DIV/0!</v>
      </c>
      <c r="M756" s="440">
        <f>IF(K756="nio",0,IF(K756&gt;0,VLOOKUP(G756,'3-Productie normen'!A:J,VLOOKUP(K756,'3-Productie normen'!$B$37:$C$43,2,FALSE),FALSE)))</f>
        <v>0</v>
      </c>
      <c r="N756" s="441"/>
      <c r="O756" s="442"/>
      <c r="P756" s="299">
        <f t="shared" si="17"/>
        <v>15045</v>
      </c>
    </row>
    <row r="757" spans="1:16" ht="14.1" customHeight="1">
      <c r="A757" s="434">
        <v>757</v>
      </c>
      <c r="B757" s="435" t="s">
        <v>1505</v>
      </c>
      <c r="C757" s="435" t="s">
        <v>1506</v>
      </c>
      <c r="D757" s="436" t="s">
        <v>3709</v>
      </c>
      <c r="E757" s="219" t="s">
        <v>1739</v>
      </c>
      <c r="F757" s="75" t="s">
        <v>1740</v>
      </c>
      <c r="G757" s="435" t="s">
        <v>36</v>
      </c>
      <c r="H757" s="75" t="s">
        <v>71</v>
      </c>
      <c r="I757" s="437">
        <v>1.6</v>
      </c>
      <c r="J757" s="438">
        <f t="shared" si="18"/>
        <v>255</v>
      </c>
      <c r="K757" s="439">
        <v>255</v>
      </c>
      <c r="L757" s="221" t="e">
        <f>IF(J757="nio",0,IF(K757&gt;0,K757*I757/M757,0))*VLOOKUP(B757,'2-Kosten per locatie'!$A$11:$C$15,3,FALSE)</f>
        <v>#DIV/0!</v>
      </c>
      <c r="M757" s="440">
        <f>IF(K757="nio",0,IF(K757&gt;0,VLOOKUP(G757,'3-Productie normen'!A:J,VLOOKUP(K757,'3-Productie normen'!$B$37:$C$43,2,FALSE),FALSE)))</f>
        <v>0</v>
      </c>
      <c r="N757" s="441"/>
      <c r="O757" s="442"/>
      <c r="P757" s="299">
        <f t="shared" si="17"/>
        <v>408</v>
      </c>
    </row>
    <row r="758" spans="1:16" ht="14.1" customHeight="1">
      <c r="A758" s="434">
        <v>758</v>
      </c>
      <c r="B758" s="435" t="s">
        <v>1505</v>
      </c>
      <c r="C758" s="435" t="s">
        <v>1506</v>
      </c>
      <c r="D758" s="436" t="s">
        <v>3709</v>
      </c>
      <c r="E758" s="219" t="s">
        <v>1741</v>
      </c>
      <c r="F758" s="75" t="s">
        <v>1742</v>
      </c>
      <c r="G758" s="435" t="s">
        <v>36</v>
      </c>
      <c r="H758" s="75" t="s">
        <v>71</v>
      </c>
      <c r="I758" s="437">
        <v>0.9</v>
      </c>
      <c r="J758" s="438">
        <f t="shared" si="18"/>
        <v>255</v>
      </c>
      <c r="K758" s="439">
        <v>255</v>
      </c>
      <c r="L758" s="221" t="e">
        <f>IF(J758="nio",0,IF(K758&gt;0,K758*I758/M758,0))*VLOOKUP(B758,'2-Kosten per locatie'!$A$11:$C$15,3,FALSE)</f>
        <v>#DIV/0!</v>
      </c>
      <c r="M758" s="440">
        <f>IF(K758="nio",0,IF(K758&gt;0,VLOOKUP(G758,'3-Productie normen'!A:J,VLOOKUP(K758,'3-Productie normen'!$B$37:$C$43,2,FALSE),FALSE)))</f>
        <v>0</v>
      </c>
      <c r="N758" s="441"/>
      <c r="O758" s="442"/>
      <c r="P758" s="299">
        <f t="shared" si="17"/>
        <v>229.5</v>
      </c>
    </row>
    <row r="759" spans="1:16" ht="14.1" customHeight="1">
      <c r="A759" s="434">
        <v>759</v>
      </c>
      <c r="B759" s="435" t="s">
        <v>1505</v>
      </c>
      <c r="C759" s="435" t="s">
        <v>1506</v>
      </c>
      <c r="D759" s="436" t="s">
        <v>3709</v>
      </c>
      <c r="E759" s="219" t="s">
        <v>1743</v>
      </c>
      <c r="F759" s="75" t="s">
        <v>1744</v>
      </c>
      <c r="G759" s="413" t="s">
        <v>41</v>
      </c>
      <c r="H759" s="75" t="s">
        <v>3721</v>
      </c>
      <c r="I759" s="437">
        <v>55.5</v>
      </c>
      <c r="J759" s="438">
        <f t="shared" si="18"/>
        <v>255</v>
      </c>
      <c r="K759" s="439">
        <v>255</v>
      </c>
      <c r="L759" s="221" t="e">
        <f>IF(J759="nio",0,IF(K759&gt;0,K759*I759/M759,0))*VLOOKUP(B759,'2-Kosten per locatie'!$A$11:$C$15,3,FALSE)</f>
        <v>#DIV/0!</v>
      </c>
      <c r="M759" s="440">
        <f>IF(K759="nio",0,IF(K759&gt;0,VLOOKUP(G759,'3-Productie normen'!A:J,VLOOKUP(K759,'3-Productie normen'!$B$37:$C$43,2,FALSE),FALSE)))</f>
        <v>0</v>
      </c>
      <c r="N759" s="441"/>
      <c r="O759" s="442"/>
      <c r="P759" s="299">
        <f t="shared" si="17"/>
        <v>14152.5</v>
      </c>
    </row>
    <row r="760" spans="1:16" ht="14.1" customHeight="1">
      <c r="A760" s="434">
        <v>760</v>
      </c>
      <c r="B760" s="435" t="s">
        <v>1505</v>
      </c>
      <c r="C760" s="435" t="s">
        <v>1506</v>
      </c>
      <c r="D760" s="436" t="s">
        <v>3709</v>
      </c>
      <c r="E760" s="219" t="s">
        <v>1745</v>
      </c>
      <c r="F760" s="75" t="s">
        <v>1746</v>
      </c>
      <c r="G760" s="435" t="s">
        <v>36</v>
      </c>
      <c r="H760" s="75" t="s">
        <v>71</v>
      </c>
      <c r="I760" s="420">
        <v>1.57</v>
      </c>
      <c r="J760" s="438">
        <f t="shared" si="18"/>
        <v>255</v>
      </c>
      <c r="K760" s="439">
        <v>255</v>
      </c>
      <c r="L760" s="221" t="e">
        <f>IF(J760="nio",0,IF(K760&gt;0,K760*I760/M760,0))*VLOOKUP(B760,'2-Kosten per locatie'!$A$11:$C$15,3,FALSE)</f>
        <v>#DIV/0!</v>
      </c>
      <c r="M760" s="440">
        <f>IF(K760="nio",0,IF(K760&gt;0,VLOOKUP(G760,'3-Productie normen'!A:J,VLOOKUP(K760,'3-Productie normen'!$B$37:$C$43,2,FALSE),FALSE)))</f>
        <v>0</v>
      </c>
      <c r="N760" s="441"/>
      <c r="O760" s="442"/>
      <c r="P760" s="299">
        <f t="shared" si="17"/>
        <v>400.35</v>
      </c>
    </row>
    <row r="761" spans="1:16" ht="14.1" customHeight="1">
      <c r="A761" s="434">
        <v>761</v>
      </c>
      <c r="B761" s="435" t="s">
        <v>1505</v>
      </c>
      <c r="C761" s="435" t="s">
        <v>1506</v>
      </c>
      <c r="D761" s="436" t="s">
        <v>3709</v>
      </c>
      <c r="E761" s="219" t="s">
        <v>1747</v>
      </c>
      <c r="F761" s="75" t="s">
        <v>1748</v>
      </c>
      <c r="G761" s="435" t="s">
        <v>36</v>
      </c>
      <c r="H761" s="75" t="s">
        <v>71</v>
      </c>
      <c r="I761" s="437">
        <v>0.9</v>
      </c>
      <c r="J761" s="438">
        <f t="shared" si="18"/>
        <v>255</v>
      </c>
      <c r="K761" s="439">
        <v>255</v>
      </c>
      <c r="L761" s="221" t="e">
        <f>IF(J761="nio",0,IF(K761&gt;0,K761*I761/M761,0))*VLOOKUP(B761,'2-Kosten per locatie'!$A$11:$C$15,3,FALSE)</f>
        <v>#DIV/0!</v>
      </c>
      <c r="M761" s="440">
        <f>IF(K761="nio",0,IF(K761&gt;0,VLOOKUP(G761,'3-Productie normen'!A:J,VLOOKUP(K761,'3-Productie normen'!$B$37:$C$43,2,FALSE),FALSE)))</f>
        <v>0</v>
      </c>
      <c r="N761" s="441"/>
      <c r="O761" s="442"/>
      <c r="P761" s="299">
        <f t="shared" si="17"/>
        <v>229.5</v>
      </c>
    </row>
    <row r="762" spans="1:16" ht="14.1" customHeight="1">
      <c r="A762" s="434">
        <v>762</v>
      </c>
      <c r="B762" s="435" t="s">
        <v>1505</v>
      </c>
      <c r="C762" s="435" t="s">
        <v>1506</v>
      </c>
      <c r="D762" s="436" t="s">
        <v>3709</v>
      </c>
      <c r="E762" s="219" t="s">
        <v>1749</v>
      </c>
      <c r="F762" s="75" t="s">
        <v>1750</v>
      </c>
      <c r="G762" s="75" t="s">
        <v>3714</v>
      </c>
      <c r="H762" s="75" t="s">
        <v>3719</v>
      </c>
      <c r="I762" s="437">
        <v>110.5</v>
      </c>
      <c r="J762" s="438">
        <f t="shared" si="18"/>
        <v>255</v>
      </c>
      <c r="K762" s="439">
        <v>255</v>
      </c>
      <c r="L762" s="221" t="e">
        <f>IF(J762="nio",0,IF(K762&gt;0,K762*I762/M762,0))*VLOOKUP(B762,'2-Kosten per locatie'!$A$11:$C$15,3,FALSE)</f>
        <v>#DIV/0!</v>
      </c>
      <c r="M762" s="440">
        <f>IF(K762="nio",0,IF(K762&gt;0,VLOOKUP(G762,'3-Productie normen'!A:J,VLOOKUP(K762,'3-Productie normen'!$B$37:$C$43,2,FALSE),FALSE)))</f>
        <v>0</v>
      </c>
      <c r="N762" s="441"/>
      <c r="O762" s="442"/>
      <c r="P762" s="299">
        <f t="shared" si="17"/>
        <v>28177.5</v>
      </c>
    </row>
    <row r="763" spans="1:16" ht="14.1" customHeight="1">
      <c r="A763" s="434">
        <v>763</v>
      </c>
      <c r="B763" s="435" t="s">
        <v>1505</v>
      </c>
      <c r="C763" s="435" t="s">
        <v>1506</v>
      </c>
      <c r="D763" s="436" t="s">
        <v>3709</v>
      </c>
      <c r="E763" s="219" t="s">
        <v>1751</v>
      </c>
      <c r="F763" s="75" t="s">
        <v>1752</v>
      </c>
      <c r="G763" s="435" t="s">
        <v>36</v>
      </c>
      <c r="H763" s="75" t="s">
        <v>71</v>
      </c>
      <c r="I763" s="437">
        <v>1.6</v>
      </c>
      <c r="J763" s="438">
        <f t="shared" si="18"/>
        <v>255</v>
      </c>
      <c r="K763" s="439">
        <v>255</v>
      </c>
      <c r="L763" s="221" t="e">
        <f>IF(J763="nio",0,IF(K763&gt;0,K763*I763/M763,0))*VLOOKUP(B763,'2-Kosten per locatie'!$A$11:$C$15,3,FALSE)</f>
        <v>#DIV/0!</v>
      </c>
      <c r="M763" s="440">
        <f>IF(K763="nio",0,IF(K763&gt;0,VLOOKUP(G763,'3-Productie normen'!A:J,VLOOKUP(K763,'3-Productie normen'!$B$37:$C$43,2,FALSE),FALSE)))</f>
        <v>0</v>
      </c>
      <c r="N763" s="441"/>
      <c r="O763" s="442"/>
      <c r="P763" s="299">
        <f t="shared" si="17"/>
        <v>408</v>
      </c>
    </row>
    <row r="764" spans="1:16" ht="14.1" customHeight="1">
      <c r="A764" s="434">
        <v>764</v>
      </c>
      <c r="B764" s="435" t="s">
        <v>1505</v>
      </c>
      <c r="C764" s="435" t="s">
        <v>1506</v>
      </c>
      <c r="D764" s="436" t="s">
        <v>3709</v>
      </c>
      <c r="E764" s="219" t="s">
        <v>1753</v>
      </c>
      <c r="F764" s="75" t="s">
        <v>1754</v>
      </c>
      <c r="G764" s="435" t="s">
        <v>36</v>
      </c>
      <c r="H764" s="75" t="s">
        <v>71</v>
      </c>
      <c r="I764" s="437">
        <v>1.2</v>
      </c>
      <c r="J764" s="438">
        <f t="shared" si="18"/>
        <v>255</v>
      </c>
      <c r="K764" s="439">
        <v>255</v>
      </c>
      <c r="L764" s="221" t="e">
        <f>IF(J764="nio",0,IF(K764&gt;0,K764*I764/M764,0))*VLOOKUP(B764,'2-Kosten per locatie'!$A$11:$C$15,3,FALSE)</f>
        <v>#DIV/0!</v>
      </c>
      <c r="M764" s="440">
        <f>IF(K764="nio",0,IF(K764&gt;0,VLOOKUP(G764,'3-Productie normen'!A:J,VLOOKUP(K764,'3-Productie normen'!$B$37:$C$43,2,FALSE),FALSE)))</f>
        <v>0</v>
      </c>
      <c r="N764" s="441"/>
      <c r="O764" s="442"/>
      <c r="P764" s="299">
        <f t="shared" si="17"/>
        <v>306</v>
      </c>
    </row>
    <row r="765" spans="1:16" ht="14.1" customHeight="1">
      <c r="A765" s="434">
        <v>765</v>
      </c>
      <c r="B765" s="435" t="s">
        <v>1505</v>
      </c>
      <c r="C765" s="435" t="s">
        <v>1506</v>
      </c>
      <c r="D765" s="436" t="s">
        <v>3709</v>
      </c>
      <c r="E765" s="219" t="s">
        <v>1755</v>
      </c>
      <c r="F765" s="75" t="s">
        <v>1756</v>
      </c>
      <c r="G765" s="75" t="s">
        <v>46</v>
      </c>
      <c r="H765" s="75" t="s">
        <v>3719</v>
      </c>
      <c r="I765" s="437">
        <v>110.5</v>
      </c>
      <c r="J765" s="438">
        <f t="shared" si="18"/>
        <v>255</v>
      </c>
      <c r="K765" s="439">
        <v>255</v>
      </c>
      <c r="L765" s="221" t="e">
        <f>IF(J765="nio",0,IF(K765&gt;0,K765*I765/M765,0))*VLOOKUP(B765,'2-Kosten per locatie'!$A$11:$C$15,3,FALSE)</f>
        <v>#DIV/0!</v>
      </c>
      <c r="M765" s="440">
        <f>IF(K765="nio",0,IF(K765&gt;0,VLOOKUP(G765,'3-Productie normen'!A:J,VLOOKUP(K765,'3-Productie normen'!$B$37:$C$43,2,FALSE),FALSE)))</f>
        <v>0</v>
      </c>
      <c r="N765" s="441"/>
      <c r="O765" s="442"/>
      <c r="P765" s="299">
        <f t="shared" si="17"/>
        <v>28177.5</v>
      </c>
    </row>
    <row r="766" spans="1:16" ht="14.1" customHeight="1">
      <c r="A766" s="434">
        <v>766</v>
      </c>
      <c r="B766" s="435" t="s">
        <v>1505</v>
      </c>
      <c r="C766" s="435" t="s">
        <v>1506</v>
      </c>
      <c r="D766" s="436" t="s">
        <v>3709</v>
      </c>
      <c r="E766" s="219" t="s">
        <v>1757</v>
      </c>
      <c r="F766" s="75" t="s">
        <v>1758</v>
      </c>
      <c r="G766" s="435" t="s">
        <v>36</v>
      </c>
      <c r="H766" s="75" t="s">
        <v>71</v>
      </c>
      <c r="I766" s="437">
        <v>1.6</v>
      </c>
      <c r="J766" s="438">
        <f t="shared" si="18"/>
        <v>255</v>
      </c>
      <c r="K766" s="439">
        <v>255</v>
      </c>
      <c r="L766" s="221" t="e">
        <f>IF(J766="nio",0,IF(K766&gt;0,K766*I766/M766,0))*VLOOKUP(B766,'2-Kosten per locatie'!$A$11:$C$15,3,FALSE)</f>
        <v>#DIV/0!</v>
      </c>
      <c r="M766" s="440">
        <f>IF(K766="nio",0,IF(K766&gt;0,VLOOKUP(G766,'3-Productie normen'!A:J,VLOOKUP(K766,'3-Productie normen'!$B$37:$C$43,2,FALSE),FALSE)))</f>
        <v>0</v>
      </c>
      <c r="N766" s="441"/>
      <c r="O766" s="442"/>
      <c r="P766" s="299">
        <f t="shared" si="17"/>
        <v>408</v>
      </c>
    </row>
    <row r="767" spans="1:16" ht="14.1" customHeight="1">
      <c r="A767" s="434">
        <v>767</v>
      </c>
      <c r="B767" s="435" t="s">
        <v>1505</v>
      </c>
      <c r="C767" s="435" t="s">
        <v>1506</v>
      </c>
      <c r="D767" s="436" t="s">
        <v>3709</v>
      </c>
      <c r="E767" s="219" t="s">
        <v>1759</v>
      </c>
      <c r="F767" s="75" t="s">
        <v>1760</v>
      </c>
      <c r="G767" s="435" t="s">
        <v>36</v>
      </c>
      <c r="H767" s="75" t="s">
        <v>71</v>
      </c>
      <c r="I767" s="437">
        <v>1.2</v>
      </c>
      <c r="J767" s="438">
        <f t="shared" si="18"/>
        <v>255</v>
      </c>
      <c r="K767" s="439">
        <v>255</v>
      </c>
      <c r="L767" s="221" t="e">
        <f>IF(J767="nio",0,IF(K767&gt;0,K767*I767/M767,0))*VLOOKUP(B767,'2-Kosten per locatie'!$A$11:$C$15,3,FALSE)</f>
        <v>#DIV/0!</v>
      </c>
      <c r="M767" s="440">
        <f>IF(K767="nio",0,IF(K767&gt;0,VLOOKUP(G767,'3-Productie normen'!A:J,VLOOKUP(K767,'3-Productie normen'!$B$37:$C$43,2,FALSE),FALSE)))</f>
        <v>0</v>
      </c>
      <c r="N767" s="441"/>
      <c r="O767" s="442"/>
      <c r="P767" s="299">
        <f t="shared" si="17"/>
        <v>306</v>
      </c>
    </row>
    <row r="768" spans="1:16" ht="14.1" customHeight="1">
      <c r="A768" s="434">
        <v>768</v>
      </c>
      <c r="B768" s="435" t="s">
        <v>1505</v>
      </c>
      <c r="C768" s="435" t="s">
        <v>1507</v>
      </c>
      <c r="D768" s="436" t="s">
        <v>3709</v>
      </c>
      <c r="E768" s="219" t="s">
        <v>1761</v>
      </c>
      <c r="F768" s="75" t="s">
        <v>1762</v>
      </c>
      <c r="G768" s="435" t="s">
        <v>34</v>
      </c>
      <c r="H768" s="75" t="s">
        <v>3719</v>
      </c>
      <c r="I768" s="437">
        <v>9.3000000000000007</v>
      </c>
      <c r="J768" s="438">
        <f t="shared" si="18"/>
        <v>255</v>
      </c>
      <c r="K768" s="439">
        <v>255</v>
      </c>
      <c r="L768" s="221" t="e">
        <f>IF(J768="nio",0,IF(K768&gt;0,K768*I768/M768,0))*VLOOKUP(B768,'2-Kosten per locatie'!$A$11:$C$15,3,FALSE)</f>
        <v>#DIV/0!</v>
      </c>
      <c r="M768" s="440">
        <f>IF(K768="nio",0,IF(K768&gt;0,VLOOKUP(G768,'3-Productie normen'!A:J,VLOOKUP(K768,'3-Productie normen'!$B$37:$C$43,2,FALSE),FALSE)))</f>
        <v>0</v>
      </c>
      <c r="N768" s="441"/>
      <c r="O768" s="442"/>
      <c r="P768" s="299">
        <f t="shared" si="17"/>
        <v>2371.5</v>
      </c>
    </row>
    <row r="769" spans="1:16" ht="14.1" customHeight="1">
      <c r="A769" s="434">
        <v>769</v>
      </c>
      <c r="B769" s="435" t="s">
        <v>1505</v>
      </c>
      <c r="C769" s="435" t="s">
        <v>1506</v>
      </c>
      <c r="D769" s="436" t="s">
        <v>3709</v>
      </c>
      <c r="E769" s="219" t="s">
        <v>1763</v>
      </c>
      <c r="F769" s="75" t="s">
        <v>1764</v>
      </c>
      <c r="G769" s="435" t="s">
        <v>38</v>
      </c>
      <c r="H769" s="75" t="s">
        <v>3721</v>
      </c>
      <c r="I769" s="437">
        <v>42.7</v>
      </c>
      <c r="J769" s="438">
        <f t="shared" si="18"/>
        <v>255</v>
      </c>
      <c r="K769" s="439">
        <v>255</v>
      </c>
      <c r="L769" s="221" t="e">
        <f>IF(J769="nio",0,IF(K769&gt;0,K769*I769/M769,0))*VLOOKUP(B769,'2-Kosten per locatie'!$A$11:$C$15,3,FALSE)</f>
        <v>#DIV/0!</v>
      </c>
      <c r="M769" s="440">
        <f>IF(K769="nio",0,IF(K769&gt;0,VLOOKUP(G769,'3-Productie normen'!A:J,VLOOKUP(K769,'3-Productie normen'!$B$37:$C$43,2,FALSE),FALSE)))</f>
        <v>0</v>
      </c>
      <c r="N769" s="441"/>
      <c r="O769" s="442"/>
      <c r="P769" s="299">
        <f t="shared" si="17"/>
        <v>10888.5</v>
      </c>
    </row>
    <row r="770" spans="1:16" ht="14.1" customHeight="1">
      <c r="A770" s="434">
        <v>770</v>
      </c>
      <c r="B770" s="435" t="s">
        <v>1505</v>
      </c>
      <c r="C770" s="435" t="s">
        <v>1506</v>
      </c>
      <c r="D770" s="436" t="s">
        <v>3709</v>
      </c>
      <c r="E770" s="219" t="s">
        <v>1765</v>
      </c>
      <c r="F770" s="75" t="s">
        <v>1766</v>
      </c>
      <c r="G770" s="435" t="s">
        <v>38</v>
      </c>
      <c r="H770" s="75" t="s">
        <v>3721</v>
      </c>
      <c r="I770" s="437">
        <v>37.5</v>
      </c>
      <c r="J770" s="438">
        <f t="shared" ref="J770:J801" si="19">SUM(K770:K770)</f>
        <v>255</v>
      </c>
      <c r="K770" s="439">
        <v>255</v>
      </c>
      <c r="L770" s="221" t="e">
        <f>IF(J770="nio",0,IF(K770&gt;0,K770*I770/M770,0))*VLOOKUP(B770,'2-Kosten per locatie'!$A$11:$C$15,3,FALSE)</f>
        <v>#DIV/0!</v>
      </c>
      <c r="M770" s="440">
        <f>IF(K770="nio",0,IF(K770&gt;0,VLOOKUP(G770,'3-Productie normen'!A:J,VLOOKUP(K770,'3-Productie normen'!$B$37:$C$43,2,FALSE),FALSE)))</f>
        <v>0</v>
      </c>
      <c r="N770" s="441"/>
      <c r="O770" s="442"/>
      <c r="P770" s="299">
        <f t="shared" si="17"/>
        <v>9562.5</v>
      </c>
    </row>
    <row r="771" spans="1:16" ht="14.1" customHeight="1">
      <c r="A771" s="434">
        <v>771</v>
      </c>
      <c r="B771" s="435" t="s">
        <v>1505</v>
      </c>
      <c r="C771" s="435" t="s">
        <v>1506</v>
      </c>
      <c r="D771" s="436" t="s">
        <v>3709</v>
      </c>
      <c r="E771" s="219" t="s">
        <v>1767</v>
      </c>
      <c r="F771" s="75" t="s">
        <v>1768</v>
      </c>
      <c r="G771" s="75" t="s">
        <v>38</v>
      </c>
      <c r="H771" s="75" t="s">
        <v>3721</v>
      </c>
      <c r="I771" s="437">
        <v>24.1</v>
      </c>
      <c r="J771" s="438">
        <f t="shared" si="19"/>
        <v>255</v>
      </c>
      <c r="K771" s="439">
        <v>255</v>
      </c>
      <c r="L771" s="221" t="e">
        <f>IF(J771="nio",0,IF(K771&gt;0,K771*I771/M771,0))*VLOOKUP(B771,'2-Kosten per locatie'!$A$11:$C$15,3,FALSE)</f>
        <v>#DIV/0!</v>
      </c>
      <c r="M771" s="440">
        <f>IF(K771="nio",0,IF(K771&gt;0,VLOOKUP(G771,'3-Productie normen'!A:J,VLOOKUP(K771,'3-Productie normen'!$B$37:$C$43,2,FALSE),FALSE)))</f>
        <v>0</v>
      </c>
      <c r="N771" s="441"/>
      <c r="O771" s="442"/>
      <c r="P771" s="299">
        <f t="shared" si="17"/>
        <v>6145.5</v>
      </c>
    </row>
    <row r="772" spans="1:16" ht="14.1" customHeight="1">
      <c r="A772" s="434">
        <v>772</v>
      </c>
      <c r="B772" s="435" t="s">
        <v>1505</v>
      </c>
      <c r="C772" s="435" t="s">
        <v>1506</v>
      </c>
      <c r="D772" s="436" t="s">
        <v>3709</v>
      </c>
      <c r="E772" s="219" t="s">
        <v>1769</v>
      </c>
      <c r="F772" s="75" t="s">
        <v>1770</v>
      </c>
      <c r="G772" s="413" t="s">
        <v>48</v>
      </c>
      <c r="H772" s="75" t="s">
        <v>3721</v>
      </c>
      <c r="I772" s="437">
        <v>10.5</v>
      </c>
      <c r="J772" s="438">
        <f t="shared" si="19"/>
        <v>255</v>
      </c>
      <c r="K772" s="439">
        <v>255</v>
      </c>
      <c r="L772" s="221" t="e">
        <f>IF(J772="nio",0,IF(K772&gt;0,K772*I772/M772,0))*VLOOKUP(B772,'2-Kosten per locatie'!$A$11:$C$15,3,FALSE)</f>
        <v>#DIV/0!</v>
      </c>
      <c r="M772" s="440">
        <f>IF(K772="nio",0,IF(K772&gt;0,VLOOKUP(G772,'3-Productie normen'!A:J,VLOOKUP(K772,'3-Productie normen'!$B$37:$C$43,2,FALSE),FALSE)))</f>
        <v>0</v>
      </c>
      <c r="N772" s="441"/>
      <c r="O772" s="442"/>
      <c r="P772" s="299">
        <f t="shared" si="17"/>
        <v>2677.5</v>
      </c>
    </row>
    <row r="773" spans="1:16" ht="14.1" customHeight="1">
      <c r="A773" s="434">
        <v>773</v>
      </c>
      <c r="B773" s="435" t="s">
        <v>1505</v>
      </c>
      <c r="C773" s="435" t="s">
        <v>1507</v>
      </c>
      <c r="D773" s="436" t="s">
        <v>3709</v>
      </c>
      <c r="E773" s="219" t="s">
        <v>1771</v>
      </c>
      <c r="F773" s="75" t="s">
        <v>1772</v>
      </c>
      <c r="G773" s="413" t="s">
        <v>49</v>
      </c>
      <c r="H773" s="75" t="s">
        <v>209</v>
      </c>
      <c r="I773" s="437">
        <v>4.5</v>
      </c>
      <c r="J773" s="438">
        <f t="shared" si="19"/>
        <v>255</v>
      </c>
      <c r="K773" s="439">
        <v>255</v>
      </c>
      <c r="L773" s="221" t="e">
        <f>IF(J773="nio",0,IF(K773&gt;0,K773*I773/M773,0))*VLOOKUP(B773,'2-Kosten per locatie'!$A$11:$C$15,3,FALSE)</f>
        <v>#DIV/0!</v>
      </c>
      <c r="M773" s="440">
        <f>IF(K773="nio",0,IF(K773&gt;0,VLOOKUP(G773,'3-Productie normen'!A:J,VLOOKUP(K773,'3-Productie normen'!$B$37:$C$43,2,FALSE),FALSE)))</f>
        <v>0</v>
      </c>
      <c r="N773" s="441"/>
      <c r="O773" s="442"/>
      <c r="P773" s="299">
        <f t="shared" si="17"/>
        <v>1147.5</v>
      </c>
    </row>
    <row r="774" spans="1:16" ht="14.1" customHeight="1">
      <c r="A774" s="434">
        <v>774</v>
      </c>
      <c r="B774" s="435" t="s">
        <v>1505</v>
      </c>
      <c r="C774" s="435" t="s">
        <v>1507</v>
      </c>
      <c r="D774" s="436" t="s">
        <v>3709</v>
      </c>
      <c r="E774" s="219" t="s">
        <v>1773</v>
      </c>
      <c r="F774" s="75" t="s">
        <v>1774</v>
      </c>
      <c r="G774" s="75" t="s">
        <v>34</v>
      </c>
      <c r="H774" s="75" t="s">
        <v>3721</v>
      </c>
      <c r="I774" s="437">
        <v>7.4</v>
      </c>
      <c r="J774" s="438">
        <f t="shared" si="19"/>
        <v>255</v>
      </c>
      <c r="K774" s="439">
        <v>255</v>
      </c>
      <c r="L774" s="221" t="e">
        <f>IF(J774="nio",0,IF(K774&gt;0,K774*I774/M774,0))*VLOOKUP(B774,'2-Kosten per locatie'!$A$11:$C$15,3,FALSE)</f>
        <v>#DIV/0!</v>
      </c>
      <c r="M774" s="440">
        <f>IF(K774="nio",0,IF(K774&gt;0,VLOOKUP(G774,'3-Productie normen'!A:J,VLOOKUP(K774,'3-Productie normen'!$B$37:$C$43,2,FALSE),FALSE)))</f>
        <v>0</v>
      </c>
      <c r="N774" s="441"/>
      <c r="O774" s="442"/>
      <c r="P774" s="299">
        <f t="shared" si="17"/>
        <v>1887</v>
      </c>
    </row>
    <row r="775" spans="1:16" ht="14.1" customHeight="1">
      <c r="A775" s="434">
        <v>775</v>
      </c>
      <c r="B775" s="435" t="s">
        <v>1505</v>
      </c>
      <c r="C775" s="435" t="s">
        <v>1507</v>
      </c>
      <c r="D775" s="436" t="s">
        <v>3709</v>
      </c>
      <c r="E775" s="219" t="s">
        <v>1775</v>
      </c>
      <c r="F775" s="75" t="s">
        <v>1776</v>
      </c>
      <c r="G775" s="75" t="s">
        <v>34</v>
      </c>
      <c r="H775" s="75" t="s">
        <v>3721</v>
      </c>
      <c r="I775" s="437">
        <v>7.3</v>
      </c>
      <c r="J775" s="438">
        <f t="shared" si="19"/>
        <v>255</v>
      </c>
      <c r="K775" s="439">
        <v>255</v>
      </c>
      <c r="L775" s="221" t="e">
        <f>IF(J775="nio",0,IF(K775&gt;0,K775*I775/M775,0))*VLOOKUP(B775,'2-Kosten per locatie'!$A$11:$C$15,3,FALSE)</f>
        <v>#DIV/0!</v>
      </c>
      <c r="M775" s="440">
        <f>IF(K775="nio",0,IF(K775&gt;0,VLOOKUP(G775,'3-Productie normen'!A:J,VLOOKUP(K775,'3-Productie normen'!$B$37:$C$43,2,FALSE),FALSE)))</f>
        <v>0</v>
      </c>
      <c r="N775" s="441"/>
      <c r="O775" s="442"/>
      <c r="P775" s="299">
        <f t="shared" si="17"/>
        <v>1861.5</v>
      </c>
    </row>
    <row r="776" spans="1:16" ht="14.1" customHeight="1">
      <c r="A776" s="434">
        <v>776</v>
      </c>
      <c r="B776" s="435" t="s">
        <v>1505</v>
      </c>
      <c r="C776" s="435" t="s">
        <v>1506</v>
      </c>
      <c r="D776" s="436" t="s">
        <v>3709</v>
      </c>
      <c r="E776" s="219" t="s">
        <v>1777</v>
      </c>
      <c r="F776" s="75" t="s">
        <v>1778</v>
      </c>
      <c r="G776" s="435" t="s">
        <v>38</v>
      </c>
      <c r="H776" s="75" t="s">
        <v>3721</v>
      </c>
      <c r="I776" s="437">
        <v>3.6</v>
      </c>
      <c r="J776" s="438">
        <f t="shared" si="19"/>
        <v>255</v>
      </c>
      <c r="K776" s="439">
        <v>255</v>
      </c>
      <c r="L776" s="221" t="e">
        <f>IF(J776="nio",0,IF(K776&gt;0,K776*I776/M776,0))*VLOOKUP(B776,'2-Kosten per locatie'!$A$11:$C$15,3,FALSE)</f>
        <v>#DIV/0!</v>
      </c>
      <c r="M776" s="440">
        <f>IF(K776="nio",0,IF(K776&gt;0,VLOOKUP(G776,'3-Productie normen'!A:J,VLOOKUP(K776,'3-Productie normen'!$B$37:$C$43,2,FALSE),FALSE)))</f>
        <v>0</v>
      </c>
      <c r="N776" s="441"/>
      <c r="O776" s="442"/>
      <c r="P776" s="299">
        <f t="shared" si="17"/>
        <v>918</v>
      </c>
    </row>
    <row r="777" spans="1:16" ht="14.1" customHeight="1">
      <c r="A777" s="434">
        <v>777</v>
      </c>
      <c r="B777" s="435" t="s">
        <v>1505</v>
      </c>
      <c r="C777" s="435" t="s">
        <v>1506</v>
      </c>
      <c r="D777" s="436" t="s">
        <v>3709</v>
      </c>
      <c r="E777" s="219" t="s">
        <v>1779</v>
      </c>
      <c r="F777" s="75" t="s">
        <v>1780</v>
      </c>
      <c r="G777" s="435" t="s">
        <v>38</v>
      </c>
      <c r="H777" s="75" t="s">
        <v>3721</v>
      </c>
      <c r="I777" s="437">
        <v>3.6</v>
      </c>
      <c r="J777" s="438">
        <f t="shared" si="19"/>
        <v>255</v>
      </c>
      <c r="K777" s="439">
        <v>255</v>
      </c>
      <c r="L777" s="221" t="e">
        <f>IF(J777="nio",0,IF(K777&gt;0,K777*I777/M777,0))*VLOOKUP(B777,'2-Kosten per locatie'!$A$11:$C$15,3,FALSE)</f>
        <v>#DIV/0!</v>
      </c>
      <c r="M777" s="440">
        <f>IF(K777="nio",0,IF(K777&gt;0,VLOOKUP(G777,'3-Productie normen'!A:J,VLOOKUP(K777,'3-Productie normen'!$B$37:$C$43,2,FALSE),FALSE)))</f>
        <v>0</v>
      </c>
      <c r="N777" s="441"/>
      <c r="O777" s="442"/>
      <c r="P777" s="299">
        <f t="shared" si="17"/>
        <v>918</v>
      </c>
    </row>
    <row r="778" spans="1:16" ht="14.1" customHeight="1">
      <c r="A778" s="434">
        <v>778</v>
      </c>
      <c r="B778" s="435" t="s">
        <v>1505</v>
      </c>
      <c r="C778" s="435" t="s">
        <v>1506</v>
      </c>
      <c r="D778" s="436" t="s">
        <v>3709</v>
      </c>
      <c r="E778" s="219" t="s">
        <v>1781</v>
      </c>
      <c r="F778" s="75" t="s">
        <v>1782</v>
      </c>
      <c r="G778" s="75" t="s">
        <v>45</v>
      </c>
      <c r="H778" s="75" t="s">
        <v>3722</v>
      </c>
      <c r="I778" s="437">
        <v>311.7</v>
      </c>
      <c r="J778" s="438">
        <f t="shared" si="19"/>
        <v>255</v>
      </c>
      <c r="K778" s="439">
        <v>255</v>
      </c>
      <c r="L778" s="221" t="e">
        <f>IF(J778="nio",0,IF(K778&gt;0,K778*I778/M778,0))*VLOOKUP(B778,'2-Kosten per locatie'!$A$11:$C$15,3,FALSE)</f>
        <v>#DIV/0!</v>
      </c>
      <c r="M778" s="440">
        <f>IF(K778="nio",0,IF(K778&gt;0,VLOOKUP(G778,'3-Productie normen'!A:J,VLOOKUP(K778,'3-Productie normen'!$B$37:$C$43,2,FALSE),FALSE)))</f>
        <v>0</v>
      </c>
      <c r="N778" s="441"/>
      <c r="O778" s="442"/>
      <c r="P778" s="299">
        <f t="shared" si="17"/>
        <v>79483.5</v>
      </c>
    </row>
    <row r="779" spans="1:16" ht="14.1" customHeight="1">
      <c r="A779" s="434">
        <v>779</v>
      </c>
      <c r="B779" s="435" t="s">
        <v>1505</v>
      </c>
      <c r="C779" s="435" t="s">
        <v>1506</v>
      </c>
      <c r="D779" s="436" t="s">
        <v>3709</v>
      </c>
      <c r="E779" s="219" t="s">
        <v>1783</v>
      </c>
      <c r="F779" s="75" t="s">
        <v>1784</v>
      </c>
      <c r="G779" s="435" t="s">
        <v>36</v>
      </c>
      <c r="H779" s="413" t="s">
        <v>71</v>
      </c>
      <c r="I779" s="437">
        <v>1.7</v>
      </c>
      <c r="J779" s="438">
        <f t="shared" si="19"/>
        <v>255</v>
      </c>
      <c r="K779" s="439">
        <v>255</v>
      </c>
      <c r="L779" s="221" t="e">
        <f>IF(J779="nio",0,IF(K779&gt;0,K779*I779/M779,0))*VLOOKUP(B779,'2-Kosten per locatie'!$A$11:$C$15,3,FALSE)</f>
        <v>#DIV/0!</v>
      </c>
      <c r="M779" s="440">
        <f>IF(K779="nio",0,IF(K779&gt;0,VLOOKUP(G779,'3-Productie normen'!A:J,VLOOKUP(K779,'3-Productie normen'!$B$37:$C$43,2,FALSE),FALSE)))</f>
        <v>0</v>
      </c>
      <c r="N779" s="441"/>
      <c r="O779" s="442"/>
      <c r="P779" s="299">
        <f t="shared" ref="P779:P836" si="20">J779*I779</f>
        <v>433.5</v>
      </c>
    </row>
    <row r="780" spans="1:16" ht="14.1" customHeight="1">
      <c r="A780" s="434">
        <v>780</v>
      </c>
      <c r="B780" s="435" t="s">
        <v>1505</v>
      </c>
      <c r="C780" s="435" t="s">
        <v>1507</v>
      </c>
      <c r="D780" s="436" t="s">
        <v>3709</v>
      </c>
      <c r="E780" s="219" t="s">
        <v>1785</v>
      </c>
      <c r="F780" s="75" t="s">
        <v>1786</v>
      </c>
      <c r="G780" s="274" t="s">
        <v>40</v>
      </c>
      <c r="H780" s="75" t="s">
        <v>70</v>
      </c>
      <c r="I780" s="437">
        <v>5.8</v>
      </c>
      <c r="J780" s="438">
        <f t="shared" si="19"/>
        <v>255</v>
      </c>
      <c r="K780" s="439">
        <v>255</v>
      </c>
      <c r="L780" s="221" t="e">
        <f>IF(J780="nio",0,IF(K780&gt;0,K780*I780/M780,0))*VLOOKUP(B780,'2-Kosten per locatie'!$A$11:$C$15,3,FALSE)</f>
        <v>#DIV/0!</v>
      </c>
      <c r="M780" s="440">
        <f>IF(K780="nio",0,IF(K780&gt;0,VLOOKUP(G780,'3-Productie normen'!A:J,VLOOKUP(K780,'3-Productie normen'!$B$37:$C$43,2,FALSE),FALSE)))</f>
        <v>0</v>
      </c>
      <c r="N780" s="441"/>
      <c r="O780" s="442"/>
      <c r="P780" s="299">
        <f t="shared" si="20"/>
        <v>1479</v>
      </c>
    </row>
    <row r="781" spans="1:16" ht="14.1" customHeight="1">
      <c r="A781" s="434">
        <v>781</v>
      </c>
      <c r="B781" s="435" t="s">
        <v>1505</v>
      </c>
      <c r="C781" s="435" t="s">
        <v>1506</v>
      </c>
      <c r="D781" s="436" t="s">
        <v>3709</v>
      </c>
      <c r="E781" s="219" t="s">
        <v>1787</v>
      </c>
      <c r="F781" s="75" t="s">
        <v>1788</v>
      </c>
      <c r="G781" s="413" t="s">
        <v>44</v>
      </c>
      <c r="H781" s="75" t="s">
        <v>3722</v>
      </c>
      <c r="I781" s="437">
        <v>14.1</v>
      </c>
      <c r="J781" s="438">
        <f t="shared" si="19"/>
        <v>12</v>
      </c>
      <c r="K781" s="439">
        <v>12</v>
      </c>
      <c r="L781" s="221" t="e">
        <f>IF(J781="nio",0,IF(K781&gt;0,K781*I781/M781,0))*VLOOKUP(B781,'2-Kosten per locatie'!$A$11:$C$15,3,FALSE)</f>
        <v>#DIV/0!</v>
      </c>
      <c r="M781" s="440">
        <f>IF(K781="nio",0,IF(K781&gt;0,VLOOKUP(G781,'3-Productie normen'!A:J,VLOOKUP(K781,'3-Productie normen'!$B$37:$C$43,2,FALSE),FALSE)))</f>
        <v>0</v>
      </c>
      <c r="N781" s="441"/>
      <c r="O781" s="442"/>
      <c r="P781" s="299">
        <f t="shared" si="20"/>
        <v>169.2</v>
      </c>
    </row>
    <row r="782" spans="1:16" ht="14.1" customHeight="1">
      <c r="A782" s="434">
        <v>782</v>
      </c>
      <c r="B782" s="435" t="s">
        <v>1505</v>
      </c>
      <c r="C782" s="435" t="s">
        <v>1506</v>
      </c>
      <c r="D782" s="436" t="s">
        <v>3709</v>
      </c>
      <c r="E782" s="219" t="s">
        <v>1789</v>
      </c>
      <c r="F782" s="75" t="s">
        <v>1790</v>
      </c>
      <c r="G782" s="413" t="s">
        <v>48</v>
      </c>
      <c r="H782" s="75" t="s">
        <v>72</v>
      </c>
      <c r="I782" s="437">
        <v>8.9</v>
      </c>
      <c r="J782" s="438">
        <f t="shared" si="19"/>
        <v>255</v>
      </c>
      <c r="K782" s="439">
        <v>255</v>
      </c>
      <c r="L782" s="221" t="e">
        <f>IF(J782="nio",0,IF(K782&gt;0,K782*I782/M782,0))*VLOOKUP(B782,'2-Kosten per locatie'!$A$11:$C$15,3,FALSE)</f>
        <v>#DIV/0!</v>
      </c>
      <c r="M782" s="440">
        <f>IF(K782="nio",0,IF(K782&gt;0,VLOOKUP(G782,'3-Productie normen'!A:J,VLOOKUP(K782,'3-Productie normen'!$B$37:$C$43,2,FALSE),FALSE)))</f>
        <v>0</v>
      </c>
      <c r="N782" s="441"/>
      <c r="O782" s="442"/>
      <c r="P782" s="299">
        <f t="shared" si="20"/>
        <v>2269.5</v>
      </c>
    </row>
    <row r="783" spans="1:16" ht="14.1" customHeight="1">
      <c r="A783" s="434">
        <v>783</v>
      </c>
      <c r="B783" s="435" t="s">
        <v>1505</v>
      </c>
      <c r="C783" s="435" t="s">
        <v>1507</v>
      </c>
      <c r="D783" s="436" t="s">
        <v>3710</v>
      </c>
      <c r="E783" s="219" t="s">
        <v>1791</v>
      </c>
      <c r="F783" s="75" t="s">
        <v>1792</v>
      </c>
      <c r="G783" s="413" t="s">
        <v>48</v>
      </c>
      <c r="H783" s="75" t="s">
        <v>72</v>
      </c>
      <c r="I783" s="437">
        <v>10.3</v>
      </c>
      <c r="J783" s="438">
        <f t="shared" si="19"/>
        <v>255</v>
      </c>
      <c r="K783" s="439">
        <v>255</v>
      </c>
      <c r="L783" s="221" t="e">
        <f>IF(J783="nio",0,IF(K783&gt;0,K783*I783/M783,0))*VLOOKUP(B783,'2-Kosten per locatie'!$A$11:$C$15,3,FALSE)</f>
        <v>#DIV/0!</v>
      </c>
      <c r="M783" s="440">
        <f>IF(K783="nio",0,IF(K783&gt;0,VLOOKUP(G783,'3-Productie normen'!A:J,VLOOKUP(K783,'3-Productie normen'!$B$37:$C$43,2,FALSE),FALSE)))</f>
        <v>0</v>
      </c>
      <c r="N783" s="441"/>
      <c r="O783" s="442"/>
      <c r="P783" s="299">
        <f t="shared" si="20"/>
        <v>2626.5</v>
      </c>
    </row>
    <row r="784" spans="1:16" ht="14.1" customHeight="1">
      <c r="A784" s="434">
        <v>784</v>
      </c>
      <c r="B784" s="435" t="s">
        <v>1505</v>
      </c>
      <c r="C784" s="435" t="s">
        <v>1507</v>
      </c>
      <c r="D784" s="436" t="s">
        <v>3710</v>
      </c>
      <c r="E784" s="219" t="s">
        <v>1793</v>
      </c>
      <c r="F784" s="75" t="s">
        <v>1794</v>
      </c>
      <c r="G784" s="435" t="s">
        <v>36</v>
      </c>
      <c r="H784" s="75" t="s">
        <v>71</v>
      </c>
      <c r="I784" s="437">
        <v>9</v>
      </c>
      <c r="J784" s="438">
        <f t="shared" si="19"/>
        <v>255</v>
      </c>
      <c r="K784" s="439">
        <v>255</v>
      </c>
      <c r="L784" s="221" t="e">
        <f>IF(J784="nio",0,IF(K784&gt;0,K784*I784/M784,0))*VLOOKUP(B784,'2-Kosten per locatie'!$A$11:$C$15,3,FALSE)</f>
        <v>#DIV/0!</v>
      </c>
      <c r="M784" s="440">
        <f>IF(K784="nio",0,IF(K784&gt;0,VLOOKUP(G784,'3-Productie normen'!A:J,VLOOKUP(K784,'3-Productie normen'!$B$37:$C$43,2,FALSE),FALSE)))</f>
        <v>0</v>
      </c>
      <c r="N784" s="441"/>
      <c r="O784" s="442"/>
      <c r="P784" s="299">
        <f t="shared" si="20"/>
        <v>2295</v>
      </c>
    </row>
    <row r="785" spans="1:16" ht="14.1" customHeight="1">
      <c r="A785" s="434">
        <v>785</v>
      </c>
      <c r="B785" s="435" t="s">
        <v>1505</v>
      </c>
      <c r="C785" s="435" t="s">
        <v>1507</v>
      </c>
      <c r="D785" s="436" t="s">
        <v>3710</v>
      </c>
      <c r="E785" s="219" t="s">
        <v>1795</v>
      </c>
      <c r="F785" s="75" t="s">
        <v>1796</v>
      </c>
      <c r="G785" s="435" t="s">
        <v>36</v>
      </c>
      <c r="H785" s="75" t="s">
        <v>71</v>
      </c>
      <c r="I785" s="437">
        <v>9.9</v>
      </c>
      <c r="J785" s="438">
        <f t="shared" si="19"/>
        <v>255</v>
      </c>
      <c r="K785" s="439">
        <v>255</v>
      </c>
      <c r="L785" s="221" t="e">
        <f>IF(J785="nio",0,IF(K785&gt;0,K785*I785/M785,0))*VLOOKUP(B785,'2-Kosten per locatie'!$A$11:$C$15,3,FALSE)</f>
        <v>#DIV/0!</v>
      </c>
      <c r="M785" s="440">
        <f>IF(K785="nio",0,IF(K785&gt;0,VLOOKUP(G785,'3-Productie normen'!A:J,VLOOKUP(K785,'3-Productie normen'!$B$37:$C$43,2,FALSE),FALSE)))</f>
        <v>0</v>
      </c>
      <c r="N785" s="441"/>
      <c r="O785" s="442"/>
      <c r="P785" s="299">
        <f t="shared" si="20"/>
        <v>2524.5</v>
      </c>
    </row>
    <row r="786" spans="1:16" ht="14.1" customHeight="1">
      <c r="A786" s="434">
        <v>786</v>
      </c>
      <c r="B786" s="435" t="s">
        <v>1505</v>
      </c>
      <c r="C786" s="435" t="s">
        <v>1507</v>
      </c>
      <c r="D786" s="436" t="s">
        <v>3710</v>
      </c>
      <c r="E786" s="219" t="s">
        <v>1797</v>
      </c>
      <c r="F786" s="75" t="s">
        <v>1798</v>
      </c>
      <c r="G786" s="274" t="s">
        <v>40</v>
      </c>
      <c r="H786" s="75" t="s">
        <v>209</v>
      </c>
      <c r="I786" s="437">
        <v>1</v>
      </c>
      <c r="J786" s="438">
        <f t="shared" si="19"/>
        <v>255</v>
      </c>
      <c r="K786" s="439">
        <v>255</v>
      </c>
      <c r="L786" s="221" t="e">
        <f>IF(J786="nio",0,IF(K786&gt;0,K786*I786/M786,0))*VLOOKUP(B786,'2-Kosten per locatie'!$A$11:$C$15,3,FALSE)</f>
        <v>#DIV/0!</v>
      </c>
      <c r="M786" s="440">
        <f>IF(K786="nio",0,IF(K786&gt;0,VLOOKUP(G786,'3-Productie normen'!A:J,VLOOKUP(K786,'3-Productie normen'!$B$37:$C$43,2,FALSE),FALSE)))</f>
        <v>0</v>
      </c>
      <c r="N786" s="441"/>
      <c r="O786" s="442"/>
      <c r="P786" s="299">
        <f t="shared" si="20"/>
        <v>255</v>
      </c>
    </row>
    <row r="787" spans="1:16" ht="14.1" customHeight="1">
      <c r="A787" s="434">
        <v>787</v>
      </c>
      <c r="B787" s="435" t="s">
        <v>1505</v>
      </c>
      <c r="C787" s="435" t="s">
        <v>1507</v>
      </c>
      <c r="D787" s="436" t="s">
        <v>3710</v>
      </c>
      <c r="E787" s="219" t="s">
        <v>1799</v>
      </c>
      <c r="F787" s="75" t="s">
        <v>1800</v>
      </c>
      <c r="G787" s="274" t="s">
        <v>40</v>
      </c>
      <c r="H787" s="75" t="s">
        <v>209</v>
      </c>
      <c r="I787" s="437">
        <v>0.9</v>
      </c>
      <c r="J787" s="438">
        <f t="shared" si="19"/>
        <v>255</v>
      </c>
      <c r="K787" s="439">
        <v>255</v>
      </c>
      <c r="L787" s="221" t="e">
        <f>IF(J787="nio",0,IF(K787&gt;0,K787*I787/M787,0))*VLOOKUP(B787,'2-Kosten per locatie'!$A$11:$C$15,3,FALSE)</f>
        <v>#DIV/0!</v>
      </c>
      <c r="M787" s="440">
        <f>IF(K787="nio",0,IF(K787&gt;0,VLOOKUP(G787,'3-Productie normen'!A:J,VLOOKUP(K787,'3-Productie normen'!$B$37:$C$43,2,FALSE),FALSE)))</f>
        <v>0</v>
      </c>
      <c r="N787" s="441"/>
      <c r="O787" s="442"/>
      <c r="P787" s="299">
        <f t="shared" si="20"/>
        <v>229.5</v>
      </c>
    </row>
    <row r="788" spans="1:16" ht="14.1" customHeight="1">
      <c r="A788" s="434">
        <v>788</v>
      </c>
      <c r="B788" s="435" t="s">
        <v>1505</v>
      </c>
      <c r="C788" s="435" t="s">
        <v>1507</v>
      </c>
      <c r="D788" s="436" t="s">
        <v>3710</v>
      </c>
      <c r="E788" s="219" t="s">
        <v>1801</v>
      </c>
      <c r="F788" s="75" t="s">
        <v>1802</v>
      </c>
      <c r="G788" s="435" t="s">
        <v>38</v>
      </c>
      <c r="H788" s="75" t="s">
        <v>209</v>
      </c>
      <c r="I788" s="437">
        <v>69.099999999999994</v>
      </c>
      <c r="J788" s="438">
        <f t="shared" si="19"/>
        <v>255</v>
      </c>
      <c r="K788" s="439">
        <v>255</v>
      </c>
      <c r="L788" s="221" t="e">
        <f>IF(J788="nio",0,IF(K788&gt;0,K788*I788/M788,0))*VLOOKUP(B788,'2-Kosten per locatie'!$A$11:$C$15,3,FALSE)</f>
        <v>#DIV/0!</v>
      </c>
      <c r="M788" s="440">
        <f>IF(K788="nio",0,IF(K788&gt;0,VLOOKUP(G788,'3-Productie normen'!A:J,VLOOKUP(K788,'3-Productie normen'!$B$37:$C$43,2,FALSE),FALSE)))</f>
        <v>0</v>
      </c>
      <c r="N788" s="441"/>
      <c r="O788" s="442"/>
      <c r="P788" s="299">
        <f t="shared" si="20"/>
        <v>17620.5</v>
      </c>
    </row>
    <row r="789" spans="1:16" ht="14.1" customHeight="1">
      <c r="A789" s="434">
        <v>789</v>
      </c>
      <c r="B789" s="435" t="s">
        <v>1505</v>
      </c>
      <c r="C789" s="435" t="s">
        <v>1507</v>
      </c>
      <c r="D789" s="436" t="s">
        <v>3710</v>
      </c>
      <c r="E789" s="219" t="s">
        <v>1803</v>
      </c>
      <c r="F789" s="75" t="s">
        <v>1804</v>
      </c>
      <c r="G789" s="413" t="s">
        <v>49</v>
      </c>
      <c r="H789" s="75" t="s">
        <v>209</v>
      </c>
      <c r="I789" s="437">
        <v>4.0999999999999996</v>
      </c>
      <c r="J789" s="438">
        <f t="shared" si="19"/>
        <v>255</v>
      </c>
      <c r="K789" s="439">
        <v>255</v>
      </c>
      <c r="L789" s="221" t="e">
        <f>IF(J789="nio",0,IF(K789&gt;0,K789*I789/M789,0))*VLOOKUP(B789,'2-Kosten per locatie'!$A$11:$C$15,3,FALSE)</f>
        <v>#DIV/0!</v>
      </c>
      <c r="M789" s="440">
        <f>IF(K789="nio",0,IF(K789&gt;0,VLOOKUP(G789,'3-Productie normen'!A:J,VLOOKUP(K789,'3-Productie normen'!$B$37:$C$43,2,FALSE),FALSE)))</f>
        <v>0</v>
      </c>
      <c r="N789" s="441"/>
      <c r="O789" s="442"/>
      <c r="P789" s="299">
        <f t="shared" si="20"/>
        <v>1045.5</v>
      </c>
    </row>
    <row r="790" spans="1:16" ht="14.1" customHeight="1">
      <c r="A790" s="434">
        <v>790</v>
      </c>
      <c r="B790" s="435" t="s">
        <v>1505</v>
      </c>
      <c r="C790" s="435" t="s">
        <v>1507</v>
      </c>
      <c r="D790" s="436" t="s">
        <v>3710</v>
      </c>
      <c r="E790" s="219" t="s">
        <v>1805</v>
      </c>
      <c r="F790" s="75" t="s">
        <v>1806</v>
      </c>
      <c r="G790" s="413" t="s">
        <v>43</v>
      </c>
      <c r="H790" s="75" t="s">
        <v>209</v>
      </c>
      <c r="I790" s="437">
        <v>59.3</v>
      </c>
      <c r="J790" s="438">
        <f t="shared" si="19"/>
        <v>255</v>
      </c>
      <c r="K790" s="439">
        <v>255</v>
      </c>
      <c r="L790" s="221" t="e">
        <f>IF(J790="nio",0,IF(K790&gt;0,K790*I790/M790,0))*VLOOKUP(B790,'2-Kosten per locatie'!$A$11:$C$15,3,FALSE)</f>
        <v>#DIV/0!</v>
      </c>
      <c r="M790" s="440">
        <f>IF(K790="nio",0,IF(K790&gt;0,VLOOKUP(G790,'3-Productie normen'!A:J,VLOOKUP(K790,'3-Productie normen'!$B$37:$C$43,2,FALSE),FALSE)))</f>
        <v>0</v>
      </c>
      <c r="N790" s="441"/>
      <c r="O790" s="442"/>
      <c r="P790" s="299">
        <f t="shared" si="20"/>
        <v>15121.5</v>
      </c>
    </row>
    <row r="791" spans="1:16" ht="14.1" customHeight="1">
      <c r="A791" s="434">
        <v>791</v>
      </c>
      <c r="B791" s="435" t="s">
        <v>1505</v>
      </c>
      <c r="C791" s="435" t="s">
        <v>1507</v>
      </c>
      <c r="D791" s="436" t="s">
        <v>3710</v>
      </c>
      <c r="E791" s="219" t="s">
        <v>1807</v>
      </c>
      <c r="F791" s="75" t="s">
        <v>1808</v>
      </c>
      <c r="G791" s="413" t="s">
        <v>43</v>
      </c>
      <c r="H791" s="75" t="s">
        <v>209</v>
      </c>
      <c r="I791" s="437">
        <v>29.4</v>
      </c>
      <c r="J791" s="438">
        <f t="shared" si="19"/>
        <v>255</v>
      </c>
      <c r="K791" s="439">
        <v>255</v>
      </c>
      <c r="L791" s="221" t="e">
        <f>IF(J791="nio",0,IF(K791&gt;0,K791*I791/M791,0))*VLOOKUP(B791,'2-Kosten per locatie'!$A$11:$C$15,3,FALSE)</f>
        <v>#DIV/0!</v>
      </c>
      <c r="M791" s="440">
        <f>IF(K791="nio",0,IF(K791&gt;0,VLOOKUP(G791,'3-Productie normen'!A:J,VLOOKUP(K791,'3-Productie normen'!$B$37:$C$43,2,FALSE),FALSE)))</f>
        <v>0</v>
      </c>
      <c r="N791" s="441"/>
      <c r="O791" s="442"/>
      <c r="P791" s="299">
        <f t="shared" si="20"/>
        <v>7497</v>
      </c>
    </row>
    <row r="792" spans="1:16" ht="14.1" customHeight="1">
      <c r="A792" s="434">
        <v>792</v>
      </c>
      <c r="B792" s="435" t="s">
        <v>1505</v>
      </c>
      <c r="C792" s="435" t="s">
        <v>1507</v>
      </c>
      <c r="D792" s="436" t="s">
        <v>3710</v>
      </c>
      <c r="E792" s="219" t="s">
        <v>1809</v>
      </c>
      <c r="F792" s="75" t="s">
        <v>1810</v>
      </c>
      <c r="G792" s="75" t="s">
        <v>34</v>
      </c>
      <c r="H792" s="75" t="s">
        <v>209</v>
      </c>
      <c r="I792" s="437">
        <v>23.1</v>
      </c>
      <c r="J792" s="438">
        <f t="shared" si="19"/>
        <v>255</v>
      </c>
      <c r="K792" s="439">
        <v>255</v>
      </c>
      <c r="L792" s="221" t="e">
        <f>IF(J792="nio",0,IF(K792&gt;0,K792*I792/M792,0))*VLOOKUP(B792,'2-Kosten per locatie'!$A$11:$C$15,3,FALSE)</f>
        <v>#DIV/0!</v>
      </c>
      <c r="M792" s="440">
        <f>IF(K792="nio",0,IF(K792&gt;0,VLOOKUP(G792,'3-Productie normen'!A:J,VLOOKUP(K792,'3-Productie normen'!$B$37:$C$43,2,FALSE),FALSE)))</f>
        <v>0</v>
      </c>
      <c r="N792" s="441"/>
      <c r="O792" s="442"/>
      <c r="P792" s="299">
        <f t="shared" si="20"/>
        <v>5890.5</v>
      </c>
    </row>
    <row r="793" spans="1:16" ht="14.1" customHeight="1">
      <c r="A793" s="434">
        <v>793</v>
      </c>
      <c r="B793" s="435" t="s">
        <v>1505</v>
      </c>
      <c r="C793" s="435" t="s">
        <v>1507</v>
      </c>
      <c r="D793" s="436" t="s">
        <v>3710</v>
      </c>
      <c r="E793" s="219" t="s">
        <v>1811</v>
      </c>
      <c r="F793" s="75" t="s">
        <v>1812</v>
      </c>
      <c r="G793" s="75" t="s">
        <v>34</v>
      </c>
      <c r="H793" s="75" t="s">
        <v>209</v>
      </c>
      <c r="I793" s="437">
        <v>23.6</v>
      </c>
      <c r="J793" s="438">
        <f t="shared" si="19"/>
        <v>255</v>
      </c>
      <c r="K793" s="439">
        <v>255</v>
      </c>
      <c r="L793" s="221" t="e">
        <f>IF(J793="nio",0,IF(K793&gt;0,K793*I793/M793,0))*VLOOKUP(B793,'2-Kosten per locatie'!$A$11:$C$15,3,FALSE)</f>
        <v>#DIV/0!</v>
      </c>
      <c r="M793" s="440">
        <f>IF(K793="nio",0,IF(K793&gt;0,VLOOKUP(G793,'3-Productie normen'!A:J,VLOOKUP(K793,'3-Productie normen'!$B$37:$C$43,2,FALSE),FALSE)))</f>
        <v>0</v>
      </c>
      <c r="N793" s="441"/>
      <c r="O793" s="442"/>
      <c r="P793" s="299">
        <f t="shared" si="20"/>
        <v>6018</v>
      </c>
    </row>
    <row r="794" spans="1:16" ht="14.1" customHeight="1">
      <c r="A794" s="434">
        <v>794</v>
      </c>
      <c r="B794" s="435" t="s">
        <v>1505</v>
      </c>
      <c r="C794" s="435" t="s">
        <v>1507</v>
      </c>
      <c r="D794" s="436" t="s">
        <v>3710</v>
      </c>
      <c r="E794" s="219" t="s">
        <v>1813</v>
      </c>
      <c r="F794" s="75" t="s">
        <v>1814</v>
      </c>
      <c r="G794" s="75" t="s">
        <v>34</v>
      </c>
      <c r="H794" s="75" t="s">
        <v>209</v>
      </c>
      <c r="I794" s="437">
        <v>23.6</v>
      </c>
      <c r="J794" s="438">
        <f t="shared" si="19"/>
        <v>255</v>
      </c>
      <c r="K794" s="439">
        <v>255</v>
      </c>
      <c r="L794" s="221" t="e">
        <f>IF(J794="nio",0,IF(K794&gt;0,K794*I794/M794,0))*VLOOKUP(B794,'2-Kosten per locatie'!$A$11:$C$15,3,FALSE)</f>
        <v>#DIV/0!</v>
      </c>
      <c r="M794" s="440">
        <f>IF(K794="nio",0,IF(K794&gt;0,VLOOKUP(G794,'3-Productie normen'!A:J,VLOOKUP(K794,'3-Productie normen'!$B$37:$C$43,2,FALSE),FALSE)))</f>
        <v>0</v>
      </c>
      <c r="N794" s="441"/>
      <c r="O794" s="442"/>
      <c r="P794" s="299">
        <f t="shared" si="20"/>
        <v>6018</v>
      </c>
    </row>
    <row r="795" spans="1:16" ht="14.1" customHeight="1">
      <c r="A795" s="434">
        <v>795</v>
      </c>
      <c r="B795" s="435" t="s">
        <v>1505</v>
      </c>
      <c r="C795" s="435" t="s">
        <v>1507</v>
      </c>
      <c r="D795" s="436" t="s">
        <v>3710</v>
      </c>
      <c r="E795" s="219" t="s">
        <v>1815</v>
      </c>
      <c r="F795" s="75" t="s">
        <v>1816</v>
      </c>
      <c r="G795" s="75" t="s">
        <v>34</v>
      </c>
      <c r="H795" s="75" t="s">
        <v>209</v>
      </c>
      <c r="I795" s="437">
        <v>26.6</v>
      </c>
      <c r="J795" s="438">
        <f t="shared" si="19"/>
        <v>255</v>
      </c>
      <c r="K795" s="439">
        <v>255</v>
      </c>
      <c r="L795" s="221" t="e">
        <f>IF(J795="nio",0,IF(K795&gt;0,K795*I795/M795,0))*VLOOKUP(B795,'2-Kosten per locatie'!$A$11:$C$15,3,FALSE)</f>
        <v>#DIV/0!</v>
      </c>
      <c r="M795" s="440">
        <f>IF(K795="nio",0,IF(K795&gt;0,VLOOKUP(G795,'3-Productie normen'!A:J,VLOOKUP(K795,'3-Productie normen'!$B$37:$C$43,2,FALSE),FALSE)))</f>
        <v>0</v>
      </c>
      <c r="N795" s="441"/>
      <c r="O795" s="442"/>
      <c r="P795" s="299">
        <f t="shared" si="20"/>
        <v>6783</v>
      </c>
    </row>
    <row r="796" spans="1:16" ht="14.1" customHeight="1">
      <c r="A796" s="434">
        <v>796</v>
      </c>
      <c r="B796" s="435" t="s">
        <v>1505</v>
      </c>
      <c r="C796" s="435" t="s">
        <v>1507</v>
      </c>
      <c r="D796" s="436" t="s">
        <v>3710</v>
      </c>
      <c r="E796" s="219" t="s">
        <v>1817</v>
      </c>
      <c r="F796" s="75" t="s">
        <v>1818</v>
      </c>
      <c r="G796" s="413" t="s">
        <v>43</v>
      </c>
      <c r="H796" s="75" t="s">
        <v>209</v>
      </c>
      <c r="I796" s="437">
        <v>45.6</v>
      </c>
      <c r="J796" s="438">
        <f t="shared" si="19"/>
        <v>255</v>
      </c>
      <c r="K796" s="439">
        <v>255</v>
      </c>
      <c r="L796" s="221" t="e">
        <f>IF(J796="nio",0,IF(K796&gt;0,K796*I796/M796,0))*VLOOKUP(B796,'2-Kosten per locatie'!$A$11:$C$15,3,FALSE)</f>
        <v>#DIV/0!</v>
      </c>
      <c r="M796" s="440">
        <f>IF(K796="nio",0,IF(K796&gt;0,VLOOKUP(G796,'3-Productie normen'!A:J,VLOOKUP(K796,'3-Productie normen'!$B$37:$C$43,2,FALSE),FALSE)))</f>
        <v>0</v>
      </c>
      <c r="N796" s="441"/>
      <c r="O796" s="442"/>
      <c r="P796" s="299">
        <f t="shared" si="20"/>
        <v>11628</v>
      </c>
    </row>
    <row r="797" spans="1:16" ht="14.1" customHeight="1">
      <c r="A797" s="434">
        <v>797</v>
      </c>
      <c r="B797" s="435" t="s">
        <v>1505</v>
      </c>
      <c r="C797" s="435" t="s">
        <v>1507</v>
      </c>
      <c r="D797" s="436" t="s">
        <v>3710</v>
      </c>
      <c r="E797" s="219" t="s">
        <v>1819</v>
      </c>
      <c r="F797" s="75" t="s">
        <v>1820</v>
      </c>
      <c r="G797" s="75" t="s">
        <v>34</v>
      </c>
      <c r="H797" s="75" t="s">
        <v>209</v>
      </c>
      <c r="I797" s="437">
        <v>28.4</v>
      </c>
      <c r="J797" s="438">
        <f t="shared" si="19"/>
        <v>255</v>
      </c>
      <c r="K797" s="439">
        <v>255</v>
      </c>
      <c r="L797" s="221" t="e">
        <f>IF(J797="nio",0,IF(K797&gt;0,K797*I797/M797,0))*VLOOKUP(B797,'2-Kosten per locatie'!$A$11:$C$15,3,FALSE)</f>
        <v>#DIV/0!</v>
      </c>
      <c r="M797" s="440">
        <f>IF(K797="nio",0,IF(K797&gt;0,VLOOKUP(G797,'3-Productie normen'!A:J,VLOOKUP(K797,'3-Productie normen'!$B$37:$C$43,2,FALSE),FALSE)))</f>
        <v>0</v>
      </c>
      <c r="N797" s="441"/>
      <c r="O797" s="442"/>
      <c r="P797" s="299">
        <f t="shared" si="20"/>
        <v>7242</v>
      </c>
    </row>
    <row r="798" spans="1:16" ht="14.1" customHeight="1">
      <c r="A798" s="434">
        <v>798</v>
      </c>
      <c r="B798" s="435" t="s">
        <v>1505</v>
      </c>
      <c r="C798" s="435" t="s">
        <v>1507</v>
      </c>
      <c r="D798" s="436" t="s">
        <v>3710</v>
      </c>
      <c r="E798" s="219" t="s">
        <v>1821</v>
      </c>
      <c r="F798" s="75" t="s">
        <v>1822</v>
      </c>
      <c r="G798" s="75" t="s">
        <v>46</v>
      </c>
      <c r="H798" s="75" t="s">
        <v>209</v>
      </c>
      <c r="I798" s="437">
        <v>6.4</v>
      </c>
      <c r="J798" s="438">
        <f t="shared" si="19"/>
        <v>255</v>
      </c>
      <c r="K798" s="439">
        <v>255</v>
      </c>
      <c r="L798" s="221" t="e">
        <f>IF(J798="nio",0,IF(K798&gt;0,K798*I798/M798,0))*VLOOKUP(B798,'2-Kosten per locatie'!$A$11:$C$15,3,FALSE)</f>
        <v>#DIV/0!</v>
      </c>
      <c r="M798" s="440">
        <f>IF(K798="nio",0,IF(K798&gt;0,VLOOKUP(G798,'3-Productie normen'!A:J,VLOOKUP(K798,'3-Productie normen'!$B$37:$C$43,2,FALSE),FALSE)))</f>
        <v>0</v>
      </c>
      <c r="N798" s="441"/>
      <c r="O798" s="442"/>
      <c r="P798" s="299">
        <f t="shared" si="20"/>
        <v>1632</v>
      </c>
    </row>
    <row r="799" spans="1:16" ht="14.1" customHeight="1">
      <c r="A799" s="434">
        <v>799</v>
      </c>
      <c r="B799" s="435" t="s">
        <v>1505</v>
      </c>
      <c r="C799" s="435" t="s">
        <v>1507</v>
      </c>
      <c r="D799" s="436" t="s">
        <v>3710</v>
      </c>
      <c r="E799" s="219" t="s">
        <v>1823</v>
      </c>
      <c r="F799" s="75" t="s">
        <v>1824</v>
      </c>
      <c r="G799" s="413" t="s">
        <v>48</v>
      </c>
      <c r="H799" s="75" t="s">
        <v>72</v>
      </c>
      <c r="I799" s="437">
        <v>11</v>
      </c>
      <c r="J799" s="438">
        <f t="shared" si="19"/>
        <v>255</v>
      </c>
      <c r="K799" s="439">
        <v>255</v>
      </c>
      <c r="L799" s="221" t="e">
        <f>IF(J799="nio",0,IF(K799&gt;0,K799*I799/M799,0))*VLOOKUP(B799,'2-Kosten per locatie'!$A$11:$C$15,3,FALSE)</f>
        <v>#DIV/0!</v>
      </c>
      <c r="M799" s="440">
        <f>IF(K799="nio",0,IF(K799&gt;0,VLOOKUP(G799,'3-Productie normen'!A:J,VLOOKUP(K799,'3-Productie normen'!$B$37:$C$43,2,FALSE),FALSE)))</f>
        <v>0</v>
      </c>
      <c r="N799" s="441"/>
      <c r="O799" s="442"/>
      <c r="P799" s="299">
        <f t="shared" si="20"/>
        <v>2805</v>
      </c>
    </row>
    <row r="800" spans="1:16" ht="14.1" customHeight="1">
      <c r="A800" s="434">
        <v>800</v>
      </c>
      <c r="B800" s="435" t="s">
        <v>1505</v>
      </c>
      <c r="C800" s="435" t="s">
        <v>1507</v>
      </c>
      <c r="D800" s="436" t="s">
        <v>3710</v>
      </c>
      <c r="E800" s="219" t="s">
        <v>1825</v>
      </c>
      <c r="F800" s="75" t="s">
        <v>1826</v>
      </c>
      <c r="G800" s="274" t="s">
        <v>40</v>
      </c>
      <c r="H800" s="75" t="s">
        <v>919</v>
      </c>
      <c r="I800" s="420">
        <v>4.0999999999999996</v>
      </c>
      <c r="J800" s="438">
        <f t="shared" si="19"/>
        <v>255</v>
      </c>
      <c r="K800" s="439">
        <v>255</v>
      </c>
      <c r="L800" s="221" t="e">
        <f>IF(J800="nio",0,IF(K800&gt;0,K800*I800/M800,0))*VLOOKUP(B800,'2-Kosten per locatie'!$A$11:$C$15,3,FALSE)</f>
        <v>#DIV/0!</v>
      </c>
      <c r="M800" s="440">
        <f>IF(K800="nio",0,IF(K800&gt;0,VLOOKUP(G800,'3-Productie normen'!A:J,VLOOKUP(K800,'3-Productie normen'!$B$37:$C$43,2,FALSE),FALSE)))</f>
        <v>0</v>
      </c>
      <c r="N800" s="441"/>
      <c r="O800" s="442"/>
      <c r="P800" s="299">
        <f t="shared" si="20"/>
        <v>1045.5</v>
      </c>
    </row>
    <row r="801" spans="1:16" ht="14.1" customHeight="1">
      <c r="A801" s="434">
        <v>801</v>
      </c>
      <c r="B801" s="435" t="s">
        <v>1505</v>
      </c>
      <c r="C801" s="435" t="s">
        <v>1507</v>
      </c>
      <c r="D801" s="436" t="s">
        <v>3710</v>
      </c>
      <c r="E801" s="219" t="s">
        <v>1827</v>
      </c>
      <c r="F801" s="75" t="s">
        <v>1828</v>
      </c>
      <c r="G801" s="435" t="s">
        <v>36</v>
      </c>
      <c r="H801" s="75" t="s">
        <v>71</v>
      </c>
      <c r="I801" s="437">
        <v>5.2</v>
      </c>
      <c r="J801" s="438">
        <f t="shared" si="19"/>
        <v>255</v>
      </c>
      <c r="K801" s="439">
        <v>255</v>
      </c>
      <c r="L801" s="221" t="e">
        <f>IF(J801="nio",0,IF(K801&gt;0,K801*I801/M801,0))*VLOOKUP(B801,'2-Kosten per locatie'!$A$11:$C$15,3,FALSE)</f>
        <v>#DIV/0!</v>
      </c>
      <c r="M801" s="440">
        <f>IF(K801="nio",0,IF(K801&gt;0,VLOOKUP(G801,'3-Productie normen'!A:J,VLOOKUP(K801,'3-Productie normen'!$B$37:$C$43,2,FALSE),FALSE)))</f>
        <v>0</v>
      </c>
      <c r="N801" s="441"/>
      <c r="O801" s="442"/>
      <c r="P801" s="299">
        <f t="shared" si="20"/>
        <v>1326</v>
      </c>
    </row>
    <row r="802" spans="1:16" ht="14.1" customHeight="1">
      <c r="A802" s="434">
        <v>802</v>
      </c>
      <c r="B802" s="435" t="s">
        <v>1505</v>
      </c>
      <c r="C802" s="435" t="s">
        <v>1506</v>
      </c>
      <c r="D802" s="436" t="s">
        <v>3710</v>
      </c>
      <c r="E802" s="219" t="s">
        <v>1829</v>
      </c>
      <c r="F802" s="75" t="s">
        <v>1830</v>
      </c>
      <c r="G802" s="75" t="s">
        <v>38</v>
      </c>
      <c r="H802" s="75" t="s">
        <v>3721</v>
      </c>
      <c r="I802" s="437">
        <v>24.9</v>
      </c>
      <c r="J802" s="438">
        <f t="shared" ref="J802:J833" si="21">SUM(K802:K802)</f>
        <v>255</v>
      </c>
      <c r="K802" s="439">
        <v>255</v>
      </c>
      <c r="L802" s="221" t="e">
        <f>IF(J802="nio",0,IF(K802&gt;0,K802*I802/M802,0))*VLOOKUP(B802,'2-Kosten per locatie'!$A$11:$C$15,3,FALSE)</f>
        <v>#DIV/0!</v>
      </c>
      <c r="M802" s="440">
        <f>IF(K802="nio",0,IF(K802&gt;0,VLOOKUP(G802,'3-Productie normen'!A:J,VLOOKUP(K802,'3-Productie normen'!$B$37:$C$43,2,FALSE),FALSE)))</f>
        <v>0</v>
      </c>
      <c r="N802" s="441"/>
      <c r="O802" s="442"/>
      <c r="P802" s="299">
        <f t="shared" si="20"/>
        <v>6349.5</v>
      </c>
    </row>
    <row r="803" spans="1:16" ht="14.1" customHeight="1">
      <c r="A803" s="434">
        <v>803</v>
      </c>
      <c r="B803" s="435" t="s">
        <v>1505</v>
      </c>
      <c r="C803" s="435" t="s">
        <v>1506</v>
      </c>
      <c r="D803" s="436" t="s">
        <v>3710</v>
      </c>
      <c r="E803" s="219" t="s">
        <v>1831</v>
      </c>
      <c r="F803" s="75" t="s">
        <v>1832</v>
      </c>
      <c r="G803" s="413" t="s">
        <v>48</v>
      </c>
      <c r="H803" s="75" t="s">
        <v>3721</v>
      </c>
      <c r="I803" s="437">
        <v>10.5</v>
      </c>
      <c r="J803" s="438">
        <f t="shared" si="21"/>
        <v>255</v>
      </c>
      <c r="K803" s="439">
        <v>255</v>
      </c>
      <c r="L803" s="221" t="e">
        <f>IF(J803="nio",0,IF(K803&gt;0,K803*I803/M803,0))*VLOOKUP(B803,'2-Kosten per locatie'!$A$11:$C$15,3,FALSE)</f>
        <v>#DIV/0!</v>
      </c>
      <c r="M803" s="440">
        <f>IF(K803="nio",0,IF(K803&gt;0,VLOOKUP(G803,'3-Productie normen'!A:J,VLOOKUP(K803,'3-Productie normen'!$B$37:$C$43,2,FALSE),FALSE)))</f>
        <v>0</v>
      </c>
      <c r="N803" s="441"/>
      <c r="O803" s="442"/>
      <c r="P803" s="299">
        <f t="shared" si="20"/>
        <v>2677.5</v>
      </c>
    </row>
    <row r="804" spans="1:16" ht="14.1" customHeight="1">
      <c r="A804" s="434">
        <v>804</v>
      </c>
      <c r="B804" s="435" t="s">
        <v>1505</v>
      </c>
      <c r="C804" s="435" t="s">
        <v>1506</v>
      </c>
      <c r="D804" s="436" t="s">
        <v>3710</v>
      </c>
      <c r="E804" s="219" t="s">
        <v>1833</v>
      </c>
      <c r="F804" s="75" t="s">
        <v>1834</v>
      </c>
      <c r="G804" s="413" t="s">
        <v>49</v>
      </c>
      <c r="H804" s="75" t="s">
        <v>209</v>
      </c>
      <c r="I804" s="437">
        <v>4.5</v>
      </c>
      <c r="J804" s="438">
        <f t="shared" si="21"/>
        <v>255</v>
      </c>
      <c r="K804" s="439">
        <v>255</v>
      </c>
      <c r="L804" s="221" t="e">
        <f>IF(J804="nio",0,IF(K804&gt;0,K804*I804/M804,0))*VLOOKUP(B804,'2-Kosten per locatie'!$A$11:$C$15,3,FALSE)</f>
        <v>#DIV/0!</v>
      </c>
      <c r="M804" s="440">
        <f>IF(K804="nio",0,IF(K804&gt;0,VLOOKUP(G804,'3-Productie normen'!A:J,VLOOKUP(K804,'3-Productie normen'!$B$37:$C$43,2,FALSE),FALSE)))</f>
        <v>0</v>
      </c>
      <c r="N804" s="441"/>
      <c r="O804" s="442"/>
      <c r="P804" s="299">
        <f t="shared" si="20"/>
        <v>1147.5</v>
      </c>
    </row>
    <row r="805" spans="1:16" ht="14.1" customHeight="1">
      <c r="A805" s="434">
        <v>805</v>
      </c>
      <c r="B805" s="435" t="s">
        <v>1505</v>
      </c>
      <c r="C805" s="435" t="s">
        <v>1507</v>
      </c>
      <c r="D805" s="436" t="s">
        <v>3710</v>
      </c>
      <c r="E805" s="219" t="s">
        <v>1835</v>
      </c>
      <c r="F805" s="75" t="s">
        <v>1836</v>
      </c>
      <c r="G805" s="435" t="s">
        <v>38</v>
      </c>
      <c r="H805" s="75" t="s">
        <v>3721</v>
      </c>
      <c r="I805" s="437">
        <v>6.8</v>
      </c>
      <c r="J805" s="438">
        <f t="shared" si="21"/>
        <v>255</v>
      </c>
      <c r="K805" s="439">
        <v>255</v>
      </c>
      <c r="L805" s="221" t="e">
        <f>IF(J805="nio",0,IF(K805&gt;0,K805*I805/M805,0))*VLOOKUP(B805,'2-Kosten per locatie'!$A$11:$C$15,3,FALSE)</f>
        <v>#DIV/0!</v>
      </c>
      <c r="M805" s="440">
        <f>IF(K805="nio",0,IF(K805&gt;0,VLOOKUP(G805,'3-Productie normen'!A:J,VLOOKUP(K805,'3-Productie normen'!$B$37:$C$43,2,FALSE),FALSE)))</f>
        <v>0</v>
      </c>
      <c r="N805" s="441"/>
      <c r="O805" s="442"/>
      <c r="P805" s="299">
        <f t="shared" si="20"/>
        <v>1734</v>
      </c>
    </row>
    <row r="806" spans="1:16" ht="14.1" customHeight="1">
      <c r="A806" s="434">
        <v>806</v>
      </c>
      <c r="B806" s="435" t="s">
        <v>1505</v>
      </c>
      <c r="C806" s="435" t="s">
        <v>1507</v>
      </c>
      <c r="D806" s="436" t="s">
        <v>3710</v>
      </c>
      <c r="E806" s="219" t="s">
        <v>1837</v>
      </c>
      <c r="F806" s="75" t="s">
        <v>1838</v>
      </c>
      <c r="G806" s="435" t="s">
        <v>38</v>
      </c>
      <c r="H806" s="75" t="s">
        <v>3721</v>
      </c>
      <c r="I806" s="437">
        <v>6.8</v>
      </c>
      <c r="J806" s="438">
        <f t="shared" si="21"/>
        <v>255</v>
      </c>
      <c r="K806" s="439">
        <v>255</v>
      </c>
      <c r="L806" s="221" t="e">
        <f>IF(J806="nio",0,IF(K806&gt;0,K806*I806/M806,0))*VLOOKUP(B806,'2-Kosten per locatie'!$A$11:$C$15,3,FALSE)</f>
        <v>#DIV/0!</v>
      </c>
      <c r="M806" s="440">
        <f>IF(K806="nio",0,IF(K806&gt;0,VLOOKUP(G806,'3-Productie normen'!A:J,VLOOKUP(K806,'3-Productie normen'!$B$37:$C$43,2,FALSE),FALSE)))</f>
        <v>0</v>
      </c>
      <c r="N806" s="441"/>
      <c r="O806" s="442"/>
      <c r="P806" s="299">
        <f t="shared" si="20"/>
        <v>1734</v>
      </c>
    </row>
    <row r="807" spans="1:16" ht="14.1" customHeight="1">
      <c r="A807" s="434">
        <v>807</v>
      </c>
      <c r="B807" s="435" t="s">
        <v>1505</v>
      </c>
      <c r="C807" s="435" t="s">
        <v>1507</v>
      </c>
      <c r="D807" s="436" t="s">
        <v>3710</v>
      </c>
      <c r="E807" s="219" t="s">
        <v>1839</v>
      </c>
      <c r="F807" s="75" t="s">
        <v>1840</v>
      </c>
      <c r="G807" s="75" t="s">
        <v>43</v>
      </c>
      <c r="H807" s="75" t="s">
        <v>70</v>
      </c>
      <c r="I807" s="437">
        <v>39.9</v>
      </c>
      <c r="J807" s="438">
        <f t="shared" si="21"/>
        <v>255</v>
      </c>
      <c r="K807" s="439">
        <v>255</v>
      </c>
      <c r="L807" s="221" t="e">
        <f>IF(J807="nio",0,IF(K807&gt;0,K807*I807/M807,0))*VLOOKUP(B807,'2-Kosten per locatie'!$A$11:$C$15,3,FALSE)</f>
        <v>#DIV/0!</v>
      </c>
      <c r="M807" s="440">
        <f>IF(K807="nio",0,IF(K807&gt;0,VLOOKUP(G807,'3-Productie normen'!A:J,VLOOKUP(K807,'3-Productie normen'!$B$37:$C$43,2,FALSE),FALSE)))</f>
        <v>0</v>
      </c>
      <c r="N807" s="441"/>
      <c r="O807" s="442"/>
      <c r="P807" s="299">
        <f t="shared" si="20"/>
        <v>10174.5</v>
      </c>
    </row>
    <row r="808" spans="1:16" ht="14.1" customHeight="1">
      <c r="A808" s="434">
        <v>808</v>
      </c>
      <c r="B808" s="435" t="s">
        <v>1505</v>
      </c>
      <c r="C808" s="435" t="s">
        <v>1507</v>
      </c>
      <c r="D808" s="436" t="s">
        <v>3710</v>
      </c>
      <c r="E808" s="219" t="s">
        <v>1841</v>
      </c>
      <c r="F808" s="75" t="s">
        <v>1842</v>
      </c>
      <c r="G808" s="75" t="s">
        <v>43</v>
      </c>
      <c r="H808" s="75" t="s">
        <v>70</v>
      </c>
      <c r="I808" s="437">
        <v>39.9</v>
      </c>
      <c r="J808" s="438">
        <f t="shared" si="21"/>
        <v>255</v>
      </c>
      <c r="K808" s="439">
        <v>255</v>
      </c>
      <c r="L808" s="221" t="e">
        <f>IF(J808="nio",0,IF(K808&gt;0,K808*I808/M808,0))*VLOOKUP(B808,'2-Kosten per locatie'!$A$11:$C$15,3,FALSE)</f>
        <v>#DIV/0!</v>
      </c>
      <c r="M808" s="440">
        <f>IF(K808="nio",0,IF(K808&gt;0,VLOOKUP(G808,'3-Productie normen'!A:J,VLOOKUP(K808,'3-Productie normen'!$B$37:$C$43,2,FALSE),FALSE)))</f>
        <v>0</v>
      </c>
      <c r="N808" s="441"/>
      <c r="O808" s="442"/>
      <c r="P808" s="299">
        <f t="shared" si="20"/>
        <v>10174.5</v>
      </c>
    </row>
    <row r="809" spans="1:16" ht="14.1" customHeight="1">
      <c r="A809" s="434">
        <v>809</v>
      </c>
      <c r="B809" s="435" t="s">
        <v>1505</v>
      </c>
      <c r="C809" s="435" t="s">
        <v>1506</v>
      </c>
      <c r="D809" s="436" t="s">
        <v>3710</v>
      </c>
      <c r="E809" s="219" t="s">
        <v>1843</v>
      </c>
      <c r="F809" s="75" t="s">
        <v>1844</v>
      </c>
      <c r="G809" s="435" t="s">
        <v>38</v>
      </c>
      <c r="H809" s="75" t="s">
        <v>70</v>
      </c>
      <c r="I809" s="437">
        <v>49.3</v>
      </c>
      <c r="J809" s="438">
        <f t="shared" si="21"/>
        <v>255</v>
      </c>
      <c r="K809" s="439">
        <v>255</v>
      </c>
      <c r="L809" s="221" t="e">
        <f>IF(J809="nio",0,IF(K809&gt;0,K809*I809/M809,0))*VLOOKUP(B809,'2-Kosten per locatie'!$A$11:$C$15,3,FALSE)</f>
        <v>#DIV/0!</v>
      </c>
      <c r="M809" s="440">
        <f>IF(K809="nio",0,IF(K809&gt;0,VLOOKUP(G809,'3-Productie normen'!A:J,VLOOKUP(K809,'3-Productie normen'!$B$37:$C$43,2,FALSE),FALSE)))</f>
        <v>0</v>
      </c>
      <c r="N809" s="441"/>
      <c r="O809" s="442"/>
      <c r="P809" s="299">
        <f t="shared" si="20"/>
        <v>12571.5</v>
      </c>
    </row>
    <row r="810" spans="1:16" ht="14.1" customHeight="1">
      <c r="A810" s="434">
        <v>810</v>
      </c>
      <c r="B810" s="435" t="s">
        <v>1505</v>
      </c>
      <c r="C810" s="435" t="s">
        <v>1506</v>
      </c>
      <c r="D810" s="436" t="s">
        <v>3710</v>
      </c>
      <c r="E810" s="219" t="s">
        <v>1845</v>
      </c>
      <c r="F810" s="75" t="s">
        <v>1846</v>
      </c>
      <c r="G810" s="435" t="s">
        <v>3716</v>
      </c>
      <c r="H810" s="75" t="s">
        <v>70</v>
      </c>
      <c r="I810" s="437">
        <v>49.6</v>
      </c>
      <c r="J810" s="438">
        <f t="shared" si="21"/>
        <v>255</v>
      </c>
      <c r="K810" s="439">
        <v>255</v>
      </c>
      <c r="L810" s="221" t="e">
        <f>IF(J810="nio",0,IF(K810&gt;0,K810*I810/M810,0))*VLOOKUP(B810,'2-Kosten per locatie'!$A$11:$C$15,3,FALSE)</f>
        <v>#DIV/0!</v>
      </c>
      <c r="M810" s="440">
        <f>IF(K810="nio",0,IF(K810&gt;0,VLOOKUP(G810,'3-Productie normen'!A:J,VLOOKUP(K810,'3-Productie normen'!$B$37:$C$43,2,FALSE),FALSE)))</f>
        <v>0</v>
      </c>
      <c r="N810" s="441"/>
      <c r="O810" s="442"/>
      <c r="P810" s="299">
        <f t="shared" si="20"/>
        <v>12648</v>
      </c>
    </row>
    <row r="811" spans="1:16" ht="14.1" customHeight="1">
      <c r="A811" s="434">
        <v>811</v>
      </c>
      <c r="B811" s="435" t="s">
        <v>1505</v>
      </c>
      <c r="C811" s="435" t="s">
        <v>1506</v>
      </c>
      <c r="D811" s="436" t="s">
        <v>3710</v>
      </c>
      <c r="E811" s="219" t="s">
        <v>1847</v>
      </c>
      <c r="F811" s="75" t="s">
        <v>1848</v>
      </c>
      <c r="G811" s="435" t="s">
        <v>36</v>
      </c>
      <c r="H811" s="75" t="s">
        <v>71</v>
      </c>
      <c r="I811" s="437">
        <v>2.5</v>
      </c>
      <c r="J811" s="438">
        <f t="shared" si="21"/>
        <v>255</v>
      </c>
      <c r="K811" s="439">
        <v>255</v>
      </c>
      <c r="L811" s="221" t="e">
        <f>IF(J811="nio",0,IF(K811&gt;0,K811*I811/M811,0))*VLOOKUP(B811,'2-Kosten per locatie'!$A$11:$C$15,3,FALSE)</f>
        <v>#DIV/0!</v>
      </c>
      <c r="M811" s="440">
        <f>IF(K811="nio",0,IF(K811&gt;0,VLOOKUP(G811,'3-Productie normen'!A:J,VLOOKUP(K811,'3-Productie normen'!$B$37:$C$43,2,FALSE),FALSE)))</f>
        <v>0</v>
      </c>
      <c r="N811" s="441"/>
      <c r="O811" s="442"/>
      <c r="P811" s="299">
        <f t="shared" si="20"/>
        <v>637.5</v>
      </c>
    </row>
    <row r="812" spans="1:16" ht="14.1" customHeight="1">
      <c r="A812" s="434">
        <v>812</v>
      </c>
      <c r="B812" s="435" t="s">
        <v>1505</v>
      </c>
      <c r="C812" s="435" t="s">
        <v>1506</v>
      </c>
      <c r="D812" s="436" t="s">
        <v>3710</v>
      </c>
      <c r="E812" s="219" t="s">
        <v>1849</v>
      </c>
      <c r="F812" s="75" t="s">
        <v>1850</v>
      </c>
      <c r="G812" s="435" t="s">
        <v>3716</v>
      </c>
      <c r="H812" s="75" t="s">
        <v>70</v>
      </c>
      <c r="I812" s="437">
        <v>49.8</v>
      </c>
      <c r="J812" s="438">
        <f t="shared" si="21"/>
        <v>255</v>
      </c>
      <c r="K812" s="439">
        <v>255</v>
      </c>
      <c r="L812" s="221" t="e">
        <f>IF(J812="nio",0,IF(K812&gt;0,K812*I812/M812,0))*VLOOKUP(B812,'2-Kosten per locatie'!$A$11:$C$15,3,FALSE)</f>
        <v>#DIV/0!</v>
      </c>
      <c r="M812" s="440">
        <f>IF(K812="nio",0,IF(K812&gt;0,VLOOKUP(G812,'3-Productie normen'!A:J,VLOOKUP(K812,'3-Productie normen'!$B$37:$C$43,2,FALSE),FALSE)))</f>
        <v>0</v>
      </c>
      <c r="N812" s="441"/>
      <c r="O812" s="442"/>
      <c r="P812" s="299">
        <f t="shared" si="20"/>
        <v>12699</v>
      </c>
    </row>
    <row r="813" spans="1:16" ht="14.1" customHeight="1">
      <c r="A813" s="434">
        <v>813</v>
      </c>
      <c r="B813" s="435" t="s">
        <v>1505</v>
      </c>
      <c r="C813" s="435" t="s">
        <v>1506</v>
      </c>
      <c r="D813" s="436" t="s">
        <v>3710</v>
      </c>
      <c r="E813" s="219" t="s">
        <v>1851</v>
      </c>
      <c r="F813" s="75" t="s">
        <v>1852</v>
      </c>
      <c r="G813" s="435" t="s">
        <v>36</v>
      </c>
      <c r="H813" s="75" t="s">
        <v>71</v>
      </c>
      <c r="I813" s="437">
        <v>2.5</v>
      </c>
      <c r="J813" s="438">
        <f t="shared" si="21"/>
        <v>255</v>
      </c>
      <c r="K813" s="439">
        <v>255</v>
      </c>
      <c r="L813" s="221" t="e">
        <f>IF(J813="nio",0,IF(K813&gt;0,K813*I813/M813,0))*VLOOKUP(B813,'2-Kosten per locatie'!$A$11:$C$15,3,FALSE)</f>
        <v>#DIV/0!</v>
      </c>
      <c r="M813" s="440">
        <f>IF(K813="nio",0,IF(K813&gt;0,VLOOKUP(G813,'3-Productie normen'!A:J,VLOOKUP(K813,'3-Productie normen'!$B$37:$C$43,2,FALSE),FALSE)))</f>
        <v>0</v>
      </c>
      <c r="N813" s="441"/>
      <c r="O813" s="442"/>
      <c r="P813" s="299">
        <f t="shared" si="20"/>
        <v>637.5</v>
      </c>
    </row>
    <row r="814" spans="1:16" ht="14.1" customHeight="1">
      <c r="A814" s="434">
        <v>814</v>
      </c>
      <c r="B814" s="435" t="s">
        <v>1505</v>
      </c>
      <c r="C814" s="435" t="s">
        <v>1506</v>
      </c>
      <c r="D814" s="436" t="s">
        <v>3710</v>
      </c>
      <c r="E814" s="219" t="s">
        <v>1853</v>
      </c>
      <c r="F814" s="75" t="s">
        <v>1854</v>
      </c>
      <c r="G814" s="435" t="s">
        <v>3716</v>
      </c>
      <c r="H814" s="75" t="s">
        <v>70</v>
      </c>
      <c r="I814" s="437">
        <v>49.6</v>
      </c>
      <c r="J814" s="438">
        <f t="shared" si="21"/>
        <v>255</v>
      </c>
      <c r="K814" s="439">
        <v>255</v>
      </c>
      <c r="L814" s="221" t="e">
        <f>IF(J814="nio",0,IF(K814&gt;0,K814*I814/M814,0))*VLOOKUP(B814,'2-Kosten per locatie'!$A$11:$C$15,3,FALSE)</f>
        <v>#DIV/0!</v>
      </c>
      <c r="M814" s="440">
        <f>IF(K814="nio",0,IF(K814&gt;0,VLOOKUP(G814,'3-Productie normen'!A:J,VLOOKUP(K814,'3-Productie normen'!$B$37:$C$43,2,FALSE),FALSE)))</f>
        <v>0</v>
      </c>
      <c r="N814" s="441"/>
      <c r="O814" s="442"/>
      <c r="P814" s="299">
        <f t="shared" si="20"/>
        <v>12648</v>
      </c>
    </row>
    <row r="815" spans="1:16" ht="14.1" customHeight="1">
      <c r="A815" s="434">
        <v>815</v>
      </c>
      <c r="B815" s="435" t="s">
        <v>1505</v>
      </c>
      <c r="C815" s="435" t="s">
        <v>1506</v>
      </c>
      <c r="D815" s="436" t="s">
        <v>3710</v>
      </c>
      <c r="E815" s="219" t="s">
        <v>1855</v>
      </c>
      <c r="F815" s="75" t="s">
        <v>1856</v>
      </c>
      <c r="G815" s="435" t="s">
        <v>36</v>
      </c>
      <c r="H815" s="75" t="s">
        <v>71</v>
      </c>
      <c r="I815" s="437">
        <v>2.4</v>
      </c>
      <c r="J815" s="438">
        <f t="shared" si="21"/>
        <v>255</v>
      </c>
      <c r="K815" s="439">
        <v>255</v>
      </c>
      <c r="L815" s="221" t="e">
        <f>IF(J815="nio",0,IF(K815&gt;0,K815*I815/M815,0))*VLOOKUP(B815,'2-Kosten per locatie'!$A$11:$C$15,3,FALSE)</f>
        <v>#DIV/0!</v>
      </c>
      <c r="M815" s="440">
        <f>IF(K815="nio",0,IF(K815&gt;0,VLOOKUP(G815,'3-Productie normen'!A:J,VLOOKUP(K815,'3-Productie normen'!$B$37:$C$43,2,FALSE),FALSE)))</f>
        <v>0</v>
      </c>
      <c r="N815" s="441"/>
      <c r="O815" s="442"/>
      <c r="P815" s="299">
        <f t="shared" si="20"/>
        <v>612</v>
      </c>
    </row>
    <row r="816" spans="1:16" ht="14.1" customHeight="1">
      <c r="A816" s="434">
        <v>816</v>
      </c>
      <c r="B816" s="435" t="s">
        <v>1505</v>
      </c>
      <c r="C816" s="435" t="s">
        <v>1506</v>
      </c>
      <c r="D816" s="436" t="s">
        <v>3710</v>
      </c>
      <c r="E816" s="219" t="s">
        <v>1857</v>
      </c>
      <c r="F816" s="75" t="s">
        <v>1858</v>
      </c>
      <c r="G816" s="435" t="s">
        <v>3716</v>
      </c>
      <c r="H816" s="75" t="s">
        <v>70</v>
      </c>
      <c r="I816" s="437">
        <v>49.7</v>
      </c>
      <c r="J816" s="438">
        <f t="shared" si="21"/>
        <v>255</v>
      </c>
      <c r="K816" s="439">
        <v>255</v>
      </c>
      <c r="L816" s="221" t="e">
        <f>IF(J816="nio",0,IF(K816&gt;0,K816*I816/M816,0))*VLOOKUP(B816,'2-Kosten per locatie'!$A$11:$C$15,3,FALSE)</f>
        <v>#DIV/0!</v>
      </c>
      <c r="M816" s="440">
        <f>IF(K816="nio",0,IF(K816&gt;0,VLOOKUP(G816,'3-Productie normen'!A:J,VLOOKUP(K816,'3-Productie normen'!$B$37:$C$43,2,FALSE),FALSE)))</f>
        <v>0</v>
      </c>
      <c r="N816" s="441"/>
      <c r="O816" s="442"/>
      <c r="P816" s="299">
        <f t="shared" si="20"/>
        <v>12673.5</v>
      </c>
    </row>
    <row r="817" spans="1:16" ht="14.1" customHeight="1">
      <c r="A817" s="434">
        <v>817</v>
      </c>
      <c r="B817" s="435" t="s">
        <v>1505</v>
      </c>
      <c r="C817" s="435" t="s">
        <v>1506</v>
      </c>
      <c r="D817" s="436" t="s">
        <v>3710</v>
      </c>
      <c r="E817" s="219" t="s">
        <v>1859</v>
      </c>
      <c r="F817" s="75" t="s">
        <v>1860</v>
      </c>
      <c r="G817" s="435" t="s">
        <v>36</v>
      </c>
      <c r="H817" s="75" t="s">
        <v>71</v>
      </c>
      <c r="I817" s="437">
        <v>2.4</v>
      </c>
      <c r="J817" s="438">
        <f t="shared" si="21"/>
        <v>255</v>
      </c>
      <c r="K817" s="439">
        <v>255</v>
      </c>
      <c r="L817" s="221" t="e">
        <f>IF(J817="nio",0,IF(K817&gt;0,K817*I817/M817,0))*VLOOKUP(B817,'2-Kosten per locatie'!$A$11:$C$15,3,FALSE)</f>
        <v>#DIV/0!</v>
      </c>
      <c r="M817" s="440">
        <f>IF(K817="nio",0,IF(K817&gt;0,VLOOKUP(G817,'3-Productie normen'!A:J,VLOOKUP(K817,'3-Productie normen'!$B$37:$C$43,2,FALSE),FALSE)))</f>
        <v>0</v>
      </c>
      <c r="N817" s="441"/>
      <c r="O817" s="442"/>
      <c r="P817" s="299">
        <f t="shared" si="20"/>
        <v>612</v>
      </c>
    </row>
    <row r="818" spans="1:16" ht="14.1" customHeight="1">
      <c r="A818" s="434">
        <v>818</v>
      </c>
      <c r="B818" s="435" t="s">
        <v>1505</v>
      </c>
      <c r="C818" s="435" t="s">
        <v>1506</v>
      </c>
      <c r="D818" s="436" t="s">
        <v>3710</v>
      </c>
      <c r="E818" s="219" t="s">
        <v>1861</v>
      </c>
      <c r="F818" s="75" t="s">
        <v>1862</v>
      </c>
      <c r="G818" s="435" t="s">
        <v>3716</v>
      </c>
      <c r="H818" s="75" t="s">
        <v>70</v>
      </c>
      <c r="I818" s="437">
        <v>49.7</v>
      </c>
      <c r="J818" s="438">
        <f t="shared" si="21"/>
        <v>255</v>
      </c>
      <c r="K818" s="439">
        <v>255</v>
      </c>
      <c r="L818" s="221" t="e">
        <f>IF(J818="nio",0,IF(K818&gt;0,K818*I818/M818,0))*VLOOKUP(B818,'2-Kosten per locatie'!$A$11:$C$15,3,FALSE)</f>
        <v>#DIV/0!</v>
      </c>
      <c r="M818" s="440">
        <f>IF(K818="nio",0,IF(K818&gt;0,VLOOKUP(G818,'3-Productie normen'!A:J,VLOOKUP(K818,'3-Productie normen'!$B$37:$C$43,2,FALSE),FALSE)))</f>
        <v>0</v>
      </c>
      <c r="N818" s="441"/>
      <c r="O818" s="442"/>
      <c r="P818" s="299">
        <f t="shared" si="20"/>
        <v>12673.5</v>
      </c>
    </row>
    <row r="819" spans="1:16" ht="14.1" customHeight="1">
      <c r="A819" s="434">
        <v>819</v>
      </c>
      <c r="B819" s="435" t="s">
        <v>1505</v>
      </c>
      <c r="C819" s="435" t="s">
        <v>1506</v>
      </c>
      <c r="D819" s="436" t="s">
        <v>3710</v>
      </c>
      <c r="E819" s="219" t="s">
        <v>1863</v>
      </c>
      <c r="F819" s="75" t="s">
        <v>1864</v>
      </c>
      <c r="G819" s="435" t="s">
        <v>36</v>
      </c>
      <c r="H819" s="75" t="s">
        <v>71</v>
      </c>
      <c r="I819" s="437">
        <v>2.4</v>
      </c>
      <c r="J819" s="438">
        <f t="shared" si="21"/>
        <v>255</v>
      </c>
      <c r="K819" s="439">
        <v>255</v>
      </c>
      <c r="L819" s="221" t="e">
        <f>IF(J819="nio",0,IF(K819&gt;0,K819*I819/M819,0))*VLOOKUP(B819,'2-Kosten per locatie'!$A$11:$C$15,3,FALSE)</f>
        <v>#DIV/0!</v>
      </c>
      <c r="M819" s="440">
        <f>IF(K819="nio",0,IF(K819&gt;0,VLOOKUP(G819,'3-Productie normen'!A:J,VLOOKUP(K819,'3-Productie normen'!$B$37:$C$43,2,FALSE),FALSE)))</f>
        <v>0</v>
      </c>
      <c r="N819" s="441"/>
      <c r="O819" s="442"/>
      <c r="P819" s="299">
        <f t="shared" si="20"/>
        <v>612</v>
      </c>
    </row>
    <row r="820" spans="1:16" ht="14.1" customHeight="1">
      <c r="A820" s="434">
        <v>820</v>
      </c>
      <c r="B820" s="435" t="s">
        <v>1505</v>
      </c>
      <c r="C820" s="435" t="s">
        <v>1506</v>
      </c>
      <c r="D820" s="436" t="s">
        <v>3710</v>
      </c>
      <c r="E820" s="219" t="s">
        <v>1865</v>
      </c>
      <c r="F820" s="75" t="s">
        <v>1866</v>
      </c>
      <c r="G820" s="435" t="s">
        <v>3716</v>
      </c>
      <c r="H820" s="75" t="s">
        <v>70</v>
      </c>
      <c r="I820" s="437">
        <v>49.6</v>
      </c>
      <c r="J820" s="438">
        <f t="shared" si="21"/>
        <v>255</v>
      </c>
      <c r="K820" s="439">
        <v>255</v>
      </c>
      <c r="L820" s="221" t="e">
        <f>IF(J820="nio",0,IF(K820&gt;0,K820*I820/M820,0))*VLOOKUP(B820,'2-Kosten per locatie'!$A$11:$C$15,3,FALSE)</f>
        <v>#DIV/0!</v>
      </c>
      <c r="M820" s="440">
        <f>IF(K820="nio",0,IF(K820&gt;0,VLOOKUP(G820,'3-Productie normen'!A:J,VLOOKUP(K820,'3-Productie normen'!$B$37:$C$43,2,FALSE),FALSE)))</f>
        <v>0</v>
      </c>
      <c r="N820" s="441"/>
      <c r="O820" s="442"/>
      <c r="P820" s="299">
        <f t="shared" si="20"/>
        <v>12648</v>
      </c>
    </row>
    <row r="821" spans="1:16" ht="14.1" customHeight="1">
      <c r="A821" s="434">
        <v>821</v>
      </c>
      <c r="B821" s="435" t="s">
        <v>1505</v>
      </c>
      <c r="C821" s="435" t="s">
        <v>1506</v>
      </c>
      <c r="D821" s="436" t="s">
        <v>3710</v>
      </c>
      <c r="E821" s="219" t="s">
        <v>1867</v>
      </c>
      <c r="F821" s="75" t="s">
        <v>1868</v>
      </c>
      <c r="G821" s="435" t="s">
        <v>36</v>
      </c>
      <c r="H821" s="75" t="s">
        <v>71</v>
      </c>
      <c r="I821" s="437">
        <v>2.4</v>
      </c>
      <c r="J821" s="438">
        <f t="shared" si="21"/>
        <v>255</v>
      </c>
      <c r="K821" s="439">
        <v>255</v>
      </c>
      <c r="L821" s="221" t="e">
        <f>IF(J821="nio",0,IF(K821&gt;0,K821*I821/M821,0))*VLOOKUP(B821,'2-Kosten per locatie'!$A$11:$C$15,3,FALSE)</f>
        <v>#DIV/0!</v>
      </c>
      <c r="M821" s="440">
        <f>IF(K821="nio",0,IF(K821&gt;0,VLOOKUP(G821,'3-Productie normen'!A:J,VLOOKUP(K821,'3-Productie normen'!$B$37:$C$43,2,FALSE),FALSE)))</f>
        <v>0</v>
      </c>
      <c r="N821" s="441"/>
      <c r="O821" s="442"/>
      <c r="P821" s="299">
        <f t="shared" si="20"/>
        <v>612</v>
      </c>
    </row>
    <row r="822" spans="1:16" ht="14.1" customHeight="1">
      <c r="A822" s="434">
        <v>822</v>
      </c>
      <c r="B822" s="435" t="s">
        <v>1505</v>
      </c>
      <c r="C822" s="435" t="s">
        <v>1506</v>
      </c>
      <c r="D822" s="436" t="s">
        <v>3710</v>
      </c>
      <c r="E822" s="219" t="s">
        <v>1869</v>
      </c>
      <c r="F822" s="75" t="s">
        <v>1870</v>
      </c>
      <c r="G822" s="435" t="s">
        <v>3716</v>
      </c>
      <c r="H822" s="75" t="s">
        <v>70</v>
      </c>
      <c r="I822" s="437">
        <v>49.8</v>
      </c>
      <c r="J822" s="438">
        <f t="shared" si="21"/>
        <v>255</v>
      </c>
      <c r="K822" s="439">
        <v>255</v>
      </c>
      <c r="L822" s="221" t="e">
        <f>IF(J822="nio",0,IF(K822&gt;0,K822*I822/M822,0))*VLOOKUP(B822,'2-Kosten per locatie'!$A$11:$C$15,3,FALSE)</f>
        <v>#DIV/0!</v>
      </c>
      <c r="M822" s="440">
        <f>IF(K822="nio",0,IF(K822&gt;0,VLOOKUP(G822,'3-Productie normen'!A:J,VLOOKUP(K822,'3-Productie normen'!$B$37:$C$43,2,FALSE),FALSE)))</f>
        <v>0</v>
      </c>
      <c r="N822" s="441"/>
      <c r="O822" s="442"/>
      <c r="P822" s="299">
        <f t="shared" si="20"/>
        <v>12699</v>
      </c>
    </row>
    <row r="823" spans="1:16" ht="14.1" customHeight="1">
      <c r="A823" s="434">
        <v>823</v>
      </c>
      <c r="B823" s="435" t="s">
        <v>1505</v>
      </c>
      <c r="C823" s="435" t="s">
        <v>1506</v>
      </c>
      <c r="D823" s="436" t="s">
        <v>3710</v>
      </c>
      <c r="E823" s="219" t="s">
        <v>1871</v>
      </c>
      <c r="F823" s="75" t="s">
        <v>1872</v>
      </c>
      <c r="G823" s="435" t="s">
        <v>36</v>
      </c>
      <c r="H823" s="75" t="s">
        <v>71</v>
      </c>
      <c r="I823" s="437">
        <v>2.5</v>
      </c>
      <c r="J823" s="438">
        <f t="shared" si="21"/>
        <v>255</v>
      </c>
      <c r="K823" s="439">
        <v>255</v>
      </c>
      <c r="L823" s="221" t="e">
        <f>IF(J823="nio",0,IF(K823&gt;0,K823*I823/M823,0))*VLOOKUP(B823,'2-Kosten per locatie'!$A$11:$C$15,3,FALSE)</f>
        <v>#DIV/0!</v>
      </c>
      <c r="M823" s="440">
        <f>IF(K823="nio",0,IF(K823&gt;0,VLOOKUP(G823,'3-Productie normen'!A:J,VLOOKUP(K823,'3-Productie normen'!$B$37:$C$43,2,FALSE),FALSE)))</f>
        <v>0</v>
      </c>
      <c r="N823" s="441"/>
      <c r="O823" s="442"/>
      <c r="P823" s="299">
        <f t="shared" si="20"/>
        <v>637.5</v>
      </c>
    </row>
    <row r="824" spans="1:16" ht="14.1" customHeight="1">
      <c r="A824" s="434">
        <v>824</v>
      </c>
      <c r="B824" s="435" t="s">
        <v>1505</v>
      </c>
      <c r="C824" s="435" t="s">
        <v>1506</v>
      </c>
      <c r="D824" s="436" t="s">
        <v>3710</v>
      </c>
      <c r="E824" s="219" t="s">
        <v>1873</v>
      </c>
      <c r="F824" s="75" t="s">
        <v>1874</v>
      </c>
      <c r="G824" s="435" t="s">
        <v>3716</v>
      </c>
      <c r="H824" s="75" t="s">
        <v>70</v>
      </c>
      <c r="I824" s="437">
        <v>49.6</v>
      </c>
      <c r="J824" s="438">
        <f t="shared" si="21"/>
        <v>255</v>
      </c>
      <c r="K824" s="439">
        <v>255</v>
      </c>
      <c r="L824" s="221" t="e">
        <f>IF(J824="nio",0,IF(K824&gt;0,K824*I824/M824,0))*VLOOKUP(B824,'2-Kosten per locatie'!$A$11:$C$15,3,FALSE)</f>
        <v>#DIV/0!</v>
      </c>
      <c r="M824" s="440">
        <f>IF(K824="nio",0,IF(K824&gt;0,VLOOKUP(G824,'3-Productie normen'!A:J,VLOOKUP(K824,'3-Productie normen'!$B$37:$C$43,2,FALSE),FALSE)))</f>
        <v>0</v>
      </c>
      <c r="N824" s="441"/>
      <c r="O824" s="442"/>
      <c r="P824" s="299">
        <f t="shared" si="20"/>
        <v>12648</v>
      </c>
    </row>
    <row r="825" spans="1:16" ht="14.1" customHeight="1">
      <c r="A825" s="434">
        <v>825</v>
      </c>
      <c r="B825" s="435" t="s">
        <v>1505</v>
      </c>
      <c r="C825" s="435" t="s">
        <v>1506</v>
      </c>
      <c r="D825" s="436" t="s">
        <v>3710</v>
      </c>
      <c r="E825" s="219" t="s">
        <v>1875</v>
      </c>
      <c r="F825" s="75" t="s">
        <v>1876</v>
      </c>
      <c r="G825" s="435" t="s">
        <v>36</v>
      </c>
      <c r="H825" s="75" t="s">
        <v>71</v>
      </c>
      <c r="I825" s="437">
        <v>2.5</v>
      </c>
      <c r="J825" s="438">
        <f t="shared" si="21"/>
        <v>255</v>
      </c>
      <c r="K825" s="439">
        <v>255</v>
      </c>
      <c r="L825" s="221" t="e">
        <f>IF(J825="nio",0,IF(K825&gt;0,K825*I825/M825,0))*VLOOKUP(B825,'2-Kosten per locatie'!$A$11:$C$15,3,FALSE)</f>
        <v>#DIV/0!</v>
      </c>
      <c r="M825" s="440">
        <f>IF(K825="nio",0,IF(K825&gt;0,VLOOKUP(G825,'3-Productie normen'!A:J,VLOOKUP(K825,'3-Productie normen'!$B$37:$C$43,2,FALSE),FALSE)))</f>
        <v>0</v>
      </c>
      <c r="N825" s="441"/>
      <c r="O825" s="442"/>
      <c r="P825" s="299">
        <f t="shared" si="20"/>
        <v>637.5</v>
      </c>
    </row>
    <row r="826" spans="1:16" ht="14.1" customHeight="1">
      <c r="A826" s="434">
        <v>826</v>
      </c>
      <c r="B826" s="435" t="s">
        <v>1505</v>
      </c>
      <c r="C826" s="435" t="s">
        <v>1506</v>
      </c>
      <c r="D826" s="436" t="s">
        <v>3710</v>
      </c>
      <c r="E826" s="219" t="s">
        <v>1877</v>
      </c>
      <c r="F826" s="75" t="s">
        <v>1878</v>
      </c>
      <c r="G826" s="435" t="s">
        <v>38</v>
      </c>
      <c r="H826" s="75" t="s">
        <v>70</v>
      </c>
      <c r="I826" s="437">
        <v>49.4</v>
      </c>
      <c r="J826" s="438">
        <f t="shared" si="21"/>
        <v>255</v>
      </c>
      <c r="K826" s="439">
        <v>255</v>
      </c>
      <c r="L826" s="221" t="e">
        <f>IF(J826="nio",0,IF(K826&gt;0,K826*I826/M826,0))*VLOOKUP(B826,'2-Kosten per locatie'!$A$11:$C$15,3,FALSE)</f>
        <v>#DIV/0!</v>
      </c>
      <c r="M826" s="440">
        <f>IF(K826="nio",0,IF(K826&gt;0,VLOOKUP(G826,'3-Productie normen'!A:J,VLOOKUP(K826,'3-Productie normen'!$B$37:$C$43,2,FALSE),FALSE)))</f>
        <v>0</v>
      </c>
      <c r="N826" s="441"/>
      <c r="O826" s="442"/>
      <c r="P826" s="299">
        <f t="shared" si="20"/>
        <v>12597</v>
      </c>
    </row>
    <row r="827" spans="1:16" ht="14.1" customHeight="1">
      <c r="A827" s="434">
        <v>827</v>
      </c>
      <c r="B827" s="435" t="s">
        <v>1505</v>
      </c>
      <c r="C827" s="435" t="s">
        <v>1506</v>
      </c>
      <c r="D827" s="436" t="s">
        <v>3710</v>
      </c>
      <c r="E827" s="219" t="s">
        <v>1879</v>
      </c>
      <c r="F827" s="75" t="s">
        <v>1880</v>
      </c>
      <c r="G827" s="75" t="s">
        <v>38</v>
      </c>
      <c r="H827" s="75" t="s">
        <v>3721</v>
      </c>
      <c r="I827" s="437">
        <v>34.700000000000003</v>
      </c>
      <c r="J827" s="438">
        <f t="shared" si="21"/>
        <v>255</v>
      </c>
      <c r="K827" s="439">
        <v>255</v>
      </c>
      <c r="L827" s="221" t="e">
        <f>IF(J827="nio",0,IF(K827&gt;0,K827*I827/M827,0))*VLOOKUP(B827,'2-Kosten per locatie'!$A$11:$C$15,3,FALSE)</f>
        <v>#DIV/0!</v>
      </c>
      <c r="M827" s="440">
        <f>IF(K827="nio",0,IF(K827&gt;0,VLOOKUP(G827,'3-Productie normen'!A:J,VLOOKUP(K827,'3-Productie normen'!$B$37:$C$43,2,FALSE),FALSE)))</f>
        <v>0</v>
      </c>
      <c r="N827" s="441"/>
      <c r="O827" s="442"/>
      <c r="P827" s="299">
        <f t="shared" si="20"/>
        <v>8848.5</v>
      </c>
    </row>
    <row r="828" spans="1:16" ht="14.1" customHeight="1">
      <c r="A828" s="434">
        <v>828</v>
      </c>
      <c r="B828" s="435" t="s">
        <v>1505</v>
      </c>
      <c r="C828" s="435" t="s">
        <v>1506</v>
      </c>
      <c r="D828" s="436" t="s">
        <v>3710</v>
      </c>
      <c r="E828" s="219" t="s">
        <v>1881</v>
      </c>
      <c r="F828" s="75" t="s">
        <v>1882</v>
      </c>
      <c r="G828" s="413" t="s">
        <v>48</v>
      </c>
      <c r="H828" s="75" t="s">
        <v>3721</v>
      </c>
      <c r="I828" s="437">
        <v>10.5</v>
      </c>
      <c r="J828" s="438">
        <f t="shared" si="21"/>
        <v>255</v>
      </c>
      <c r="K828" s="439">
        <v>255</v>
      </c>
      <c r="L828" s="221" t="e">
        <f>IF(J828="nio",0,IF(K828&gt;0,K828*I828/M828,0))*VLOOKUP(B828,'2-Kosten per locatie'!$A$11:$C$15,3,FALSE)</f>
        <v>#DIV/0!</v>
      </c>
      <c r="M828" s="440">
        <f>IF(K828="nio",0,IF(K828&gt;0,VLOOKUP(G828,'3-Productie normen'!A:J,VLOOKUP(K828,'3-Productie normen'!$B$37:$C$43,2,FALSE),FALSE)))</f>
        <v>0</v>
      </c>
      <c r="N828" s="441"/>
      <c r="O828" s="442"/>
      <c r="P828" s="299">
        <f t="shared" si="20"/>
        <v>2677.5</v>
      </c>
    </row>
    <row r="829" spans="1:16" ht="14.1" customHeight="1">
      <c r="A829" s="434">
        <v>829</v>
      </c>
      <c r="B829" s="435" t="s">
        <v>1505</v>
      </c>
      <c r="C829" s="435" t="s">
        <v>1507</v>
      </c>
      <c r="D829" s="436" t="s">
        <v>3710</v>
      </c>
      <c r="E829" s="219" t="s">
        <v>1883</v>
      </c>
      <c r="F829" s="75" t="s">
        <v>1884</v>
      </c>
      <c r="G829" s="413" t="s">
        <v>49</v>
      </c>
      <c r="H829" s="75" t="s">
        <v>209</v>
      </c>
      <c r="I829" s="437">
        <v>4.5</v>
      </c>
      <c r="J829" s="438">
        <f t="shared" si="21"/>
        <v>255</v>
      </c>
      <c r="K829" s="439">
        <v>255</v>
      </c>
      <c r="L829" s="221" t="e">
        <f>IF(J829="nio",0,IF(K829&gt;0,K829*I829/M829,0))*VLOOKUP(B829,'2-Kosten per locatie'!$A$11:$C$15,3,FALSE)</f>
        <v>#DIV/0!</v>
      </c>
      <c r="M829" s="440">
        <f>IF(K829="nio",0,IF(K829&gt;0,VLOOKUP(G829,'3-Productie normen'!A:J,VLOOKUP(K829,'3-Productie normen'!$B$37:$C$43,2,FALSE),FALSE)))</f>
        <v>0</v>
      </c>
      <c r="N829" s="441"/>
      <c r="O829" s="442"/>
      <c r="P829" s="299">
        <f t="shared" si="20"/>
        <v>1147.5</v>
      </c>
    </row>
    <row r="830" spans="1:16" ht="14.1" customHeight="1">
      <c r="A830" s="434">
        <v>830</v>
      </c>
      <c r="B830" s="435" t="s">
        <v>1505</v>
      </c>
      <c r="C830" s="435" t="s">
        <v>1507</v>
      </c>
      <c r="D830" s="436" t="s">
        <v>3710</v>
      </c>
      <c r="E830" s="219" t="s">
        <v>1885</v>
      </c>
      <c r="F830" s="75" t="s">
        <v>1886</v>
      </c>
      <c r="G830" s="75" t="s">
        <v>34</v>
      </c>
      <c r="H830" s="75" t="s">
        <v>3721</v>
      </c>
      <c r="I830" s="437">
        <v>3.6</v>
      </c>
      <c r="J830" s="438">
        <f t="shared" si="21"/>
        <v>255</v>
      </c>
      <c r="K830" s="439">
        <v>255</v>
      </c>
      <c r="L830" s="221" t="e">
        <f>IF(J830="nio",0,IF(K830&gt;0,K830*I830/M830,0))*VLOOKUP(B830,'2-Kosten per locatie'!$A$11:$C$15,3,FALSE)</f>
        <v>#DIV/0!</v>
      </c>
      <c r="M830" s="440">
        <f>IF(K830="nio",0,IF(K830&gt;0,VLOOKUP(G830,'3-Productie normen'!A:J,VLOOKUP(K830,'3-Productie normen'!$B$37:$C$43,2,FALSE),FALSE)))</f>
        <v>0</v>
      </c>
      <c r="N830" s="441"/>
      <c r="O830" s="442"/>
      <c r="P830" s="299">
        <f t="shared" si="20"/>
        <v>918</v>
      </c>
    </row>
    <row r="831" spans="1:16" ht="14.1" customHeight="1">
      <c r="A831" s="434">
        <v>831</v>
      </c>
      <c r="B831" s="435" t="s">
        <v>1505</v>
      </c>
      <c r="C831" s="435" t="s">
        <v>1507</v>
      </c>
      <c r="D831" s="436" t="s">
        <v>3710</v>
      </c>
      <c r="E831" s="219" t="s">
        <v>1887</v>
      </c>
      <c r="F831" s="75" t="s">
        <v>1888</v>
      </c>
      <c r="G831" s="75" t="s">
        <v>34</v>
      </c>
      <c r="H831" s="75" t="s">
        <v>3721</v>
      </c>
      <c r="I831" s="437">
        <v>3.6</v>
      </c>
      <c r="J831" s="438">
        <f t="shared" si="21"/>
        <v>255</v>
      </c>
      <c r="K831" s="439">
        <v>255</v>
      </c>
      <c r="L831" s="221" t="e">
        <f>IF(J831="nio",0,IF(K831&gt;0,K831*I831/M831,0))*VLOOKUP(B831,'2-Kosten per locatie'!$A$11:$C$15,3,FALSE)</f>
        <v>#DIV/0!</v>
      </c>
      <c r="M831" s="440">
        <f>IF(K831="nio",0,IF(K831&gt;0,VLOOKUP(G831,'3-Productie normen'!A:J,VLOOKUP(K831,'3-Productie normen'!$B$37:$C$43,2,FALSE),FALSE)))</f>
        <v>0</v>
      </c>
      <c r="N831" s="441"/>
      <c r="O831" s="442"/>
      <c r="P831" s="299">
        <f t="shared" si="20"/>
        <v>918</v>
      </c>
    </row>
    <row r="832" spans="1:16" ht="14.1" customHeight="1">
      <c r="A832" s="434">
        <v>832</v>
      </c>
      <c r="B832" s="435" t="s">
        <v>1505</v>
      </c>
      <c r="C832" s="435" t="s">
        <v>1506</v>
      </c>
      <c r="D832" s="436" t="s">
        <v>3710</v>
      </c>
      <c r="E832" s="219" t="s">
        <v>1889</v>
      </c>
      <c r="F832" s="75" t="s">
        <v>1890</v>
      </c>
      <c r="G832" s="413" t="s">
        <v>48</v>
      </c>
      <c r="H832" s="75" t="s">
        <v>72</v>
      </c>
      <c r="I832" s="437">
        <v>8.9</v>
      </c>
      <c r="J832" s="438">
        <f t="shared" si="21"/>
        <v>255</v>
      </c>
      <c r="K832" s="439">
        <v>255</v>
      </c>
      <c r="L832" s="221" t="e">
        <f>IF(J832="nio",0,IF(K832&gt;0,K832*I832/M832,0))*VLOOKUP(B832,'2-Kosten per locatie'!$A$11:$C$15,3,FALSE)</f>
        <v>#DIV/0!</v>
      </c>
      <c r="M832" s="440">
        <f>IF(K832="nio",0,IF(K832&gt;0,VLOOKUP(G832,'3-Productie normen'!A:J,VLOOKUP(K832,'3-Productie normen'!$B$37:$C$43,2,FALSE),FALSE)))</f>
        <v>0</v>
      </c>
      <c r="N832" s="441"/>
      <c r="O832" s="442"/>
      <c r="P832" s="299">
        <f t="shared" si="20"/>
        <v>2269.5</v>
      </c>
    </row>
    <row r="833" spans="1:16" ht="14.1" customHeight="1">
      <c r="A833" s="434">
        <v>833</v>
      </c>
      <c r="B833" s="435" t="s">
        <v>1505</v>
      </c>
      <c r="C833" s="435" t="s">
        <v>1507</v>
      </c>
      <c r="D833" s="75" t="s">
        <v>3711</v>
      </c>
      <c r="E833" s="219" t="s">
        <v>1891</v>
      </c>
      <c r="F833" s="75" t="s">
        <v>1892</v>
      </c>
      <c r="G833" s="435" t="s">
        <v>38</v>
      </c>
      <c r="H833" s="75" t="s">
        <v>70</v>
      </c>
      <c r="I833" s="437">
        <v>15.5</v>
      </c>
      <c r="J833" s="438">
        <f t="shared" si="21"/>
        <v>255</v>
      </c>
      <c r="K833" s="439">
        <v>255</v>
      </c>
      <c r="L833" s="221" t="e">
        <f>IF(J833="nio",0,IF(K833&gt;0,K833*I833/M833,0))*VLOOKUP(B833,'2-Kosten per locatie'!$A$11:$C$15,3,FALSE)</f>
        <v>#DIV/0!</v>
      </c>
      <c r="M833" s="440">
        <f>IF(K833="nio",0,IF(K833&gt;0,VLOOKUP(G833,'3-Productie normen'!A:J,VLOOKUP(K833,'3-Productie normen'!$B$37:$C$43,2,FALSE),FALSE)))</f>
        <v>0</v>
      </c>
      <c r="N833" s="441"/>
      <c r="O833" s="442"/>
      <c r="P833" s="299">
        <f t="shared" si="20"/>
        <v>3952.5</v>
      </c>
    </row>
    <row r="834" spans="1:16" ht="14.1" customHeight="1">
      <c r="A834" s="434">
        <v>834</v>
      </c>
      <c r="B834" s="435" t="s">
        <v>1505</v>
      </c>
      <c r="C834" s="435" t="s">
        <v>1507</v>
      </c>
      <c r="D834" s="75" t="s">
        <v>3711</v>
      </c>
      <c r="E834" s="219" t="s">
        <v>1893</v>
      </c>
      <c r="F834" s="75" t="s">
        <v>1894</v>
      </c>
      <c r="G834" s="413" t="s">
        <v>49</v>
      </c>
      <c r="H834" s="75" t="s">
        <v>209</v>
      </c>
      <c r="I834" s="437">
        <v>4.0999999999999996</v>
      </c>
      <c r="J834" s="438">
        <f t="shared" ref="J834:J836" si="22">SUM(K834:K834)</f>
        <v>255</v>
      </c>
      <c r="K834" s="439">
        <v>255</v>
      </c>
      <c r="L834" s="221" t="e">
        <f>IF(J834="nio",0,IF(K834&gt;0,K834*I834/M834,0))*VLOOKUP(B834,'2-Kosten per locatie'!$A$11:$C$15,3,FALSE)</f>
        <v>#DIV/0!</v>
      </c>
      <c r="M834" s="440">
        <f>IF(K834="nio",0,IF(K834&gt;0,VLOOKUP(G834,'3-Productie normen'!A:J,VLOOKUP(K834,'3-Productie normen'!$B$37:$C$43,2,FALSE),FALSE)))</f>
        <v>0</v>
      </c>
      <c r="N834" s="441"/>
      <c r="O834" s="442"/>
      <c r="P834" s="299">
        <f t="shared" si="20"/>
        <v>1045.5</v>
      </c>
    </row>
    <row r="835" spans="1:16" ht="14.1" customHeight="1">
      <c r="A835" s="434">
        <v>835</v>
      </c>
      <c r="B835" s="435" t="s">
        <v>1505</v>
      </c>
      <c r="C835" s="435" t="s">
        <v>1507</v>
      </c>
      <c r="D835" s="75" t="s">
        <v>3711</v>
      </c>
      <c r="E835" s="219" t="s">
        <v>1895</v>
      </c>
      <c r="F835" s="75" t="s">
        <v>1896</v>
      </c>
      <c r="G835" s="413" t="s">
        <v>48</v>
      </c>
      <c r="H835" s="75" t="s">
        <v>72</v>
      </c>
      <c r="I835" s="437">
        <v>10.3</v>
      </c>
      <c r="J835" s="438">
        <f t="shared" si="22"/>
        <v>255</v>
      </c>
      <c r="K835" s="439">
        <v>255</v>
      </c>
      <c r="L835" s="221" t="e">
        <f>IF(J835="nio",0,IF(K835&gt;0,K835*I835/M835,0))*VLOOKUP(B835,'2-Kosten per locatie'!$A$11:$C$15,3,FALSE)</f>
        <v>#DIV/0!</v>
      </c>
      <c r="M835" s="440">
        <f>IF(K835="nio",0,IF(K835&gt;0,VLOOKUP(G835,'3-Productie normen'!A:J,VLOOKUP(K835,'3-Productie normen'!$B$37:$C$43,2,FALSE),FALSE)))</f>
        <v>0</v>
      </c>
      <c r="N835" s="441"/>
      <c r="O835" s="442"/>
      <c r="P835" s="299">
        <f t="shared" si="20"/>
        <v>2626.5</v>
      </c>
    </row>
    <row r="836" spans="1:16" ht="14.1" customHeight="1">
      <c r="A836" s="434">
        <v>836</v>
      </c>
      <c r="B836" s="435" t="s">
        <v>1505</v>
      </c>
      <c r="C836" s="435" t="s">
        <v>1507</v>
      </c>
      <c r="D836" s="75" t="s">
        <v>3711</v>
      </c>
      <c r="E836" s="219" t="s">
        <v>1897</v>
      </c>
      <c r="F836" s="75" t="s">
        <v>1898</v>
      </c>
      <c r="G836" s="413" t="s">
        <v>48</v>
      </c>
      <c r="H836" s="75" t="s">
        <v>72</v>
      </c>
      <c r="I836" s="437">
        <v>11</v>
      </c>
      <c r="J836" s="438">
        <f t="shared" si="22"/>
        <v>255</v>
      </c>
      <c r="K836" s="439">
        <v>255</v>
      </c>
      <c r="L836" s="221" t="e">
        <f>IF(J836="nio",0,IF(K836&gt;0,K836*I836/M836,0))*VLOOKUP(B836,'2-Kosten per locatie'!$A$11:$C$15,3,FALSE)</f>
        <v>#DIV/0!</v>
      </c>
      <c r="M836" s="440">
        <f>IF(K836="nio",0,IF(K836&gt;0,VLOOKUP(G836,'3-Productie normen'!A:J,VLOOKUP(K836,'3-Productie normen'!$B$37:$C$43,2,FALSE),FALSE)))</f>
        <v>0</v>
      </c>
      <c r="N836" s="441"/>
      <c r="O836" s="442"/>
      <c r="P836" s="299">
        <f t="shared" si="20"/>
        <v>2805</v>
      </c>
    </row>
    <row r="837" spans="1:16" ht="14.1" customHeight="1">
      <c r="A837" s="434">
        <v>837</v>
      </c>
      <c r="B837" s="435" t="s">
        <v>1505</v>
      </c>
      <c r="C837" s="435" t="s">
        <v>1507</v>
      </c>
      <c r="D837" s="436" t="s">
        <v>3708</v>
      </c>
      <c r="E837" s="219" t="s">
        <v>1900</v>
      </c>
      <c r="F837" s="75" t="s">
        <v>1901</v>
      </c>
      <c r="G837" s="75" t="s">
        <v>50</v>
      </c>
      <c r="H837" s="75" t="s">
        <v>70</v>
      </c>
      <c r="I837" s="437">
        <v>3.2</v>
      </c>
      <c r="J837" s="438" t="s">
        <v>50</v>
      </c>
      <c r="K837" s="439" t="s">
        <v>50</v>
      </c>
      <c r="L837" s="221">
        <f>IF(J837="nio",0,IF(K837&gt;0,K837*I837/M837,0))*VLOOKUP(B837,'2-Kosten per locatie'!$A$11:$C$15,3,FALSE)</f>
        <v>0</v>
      </c>
      <c r="M837" s="440">
        <f>IF(K837="nio",0,IF(K837&gt;0,VLOOKUP(G837,'3-Productie normen'!A:J,VLOOKUP(K837,'3-Productie normen'!$B$37:$C$43,2,FALSE),FALSE)))</f>
        <v>0</v>
      </c>
      <c r="N837" s="441"/>
      <c r="O837" s="442"/>
      <c r="P837" s="299"/>
    </row>
    <row r="838" spans="1:16" ht="14.1" customHeight="1">
      <c r="A838" s="434">
        <v>838</v>
      </c>
      <c r="B838" s="435" t="s">
        <v>1505</v>
      </c>
      <c r="C838" s="435" t="s">
        <v>1507</v>
      </c>
      <c r="D838" s="436" t="s">
        <v>3708</v>
      </c>
      <c r="E838" s="219" t="s">
        <v>1902</v>
      </c>
      <c r="F838" s="75" t="s">
        <v>1903</v>
      </c>
      <c r="G838" s="75" t="s">
        <v>50</v>
      </c>
      <c r="H838" s="75" t="s">
        <v>72</v>
      </c>
      <c r="I838" s="437">
        <v>15.8</v>
      </c>
      <c r="J838" s="438" t="s">
        <v>50</v>
      </c>
      <c r="K838" s="439" t="s">
        <v>50</v>
      </c>
      <c r="L838" s="221">
        <f>IF(J838="nio",0,IF(K838&gt;0,K838*I838/M838,0))*VLOOKUP(B838,'2-Kosten per locatie'!$A$11:$C$15,3,FALSE)</f>
        <v>0</v>
      </c>
      <c r="M838" s="440">
        <f>IF(K838="nio",0,IF(K838&gt;0,VLOOKUP(G838,'3-Productie normen'!A:J,VLOOKUP(K838,'3-Productie normen'!$B$37:$C$43,2,FALSE),FALSE)))</f>
        <v>0</v>
      </c>
      <c r="N838" s="441"/>
      <c r="O838" s="442"/>
      <c r="P838" s="299"/>
    </row>
    <row r="839" spans="1:16" ht="14.1" customHeight="1">
      <c r="A839" s="434">
        <v>839</v>
      </c>
      <c r="B839" s="435" t="s">
        <v>1505</v>
      </c>
      <c r="C839" s="435" t="s">
        <v>1507</v>
      </c>
      <c r="D839" s="436" t="s">
        <v>3708</v>
      </c>
      <c r="E839" s="219" t="s">
        <v>1904</v>
      </c>
      <c r="F839" s="75" t="s">
        <v>1905</v>
      </c>
      <c r="G839" s="75" t="s">
        <v>50</v>
      </c>
      <c r="H839" s="75" t="s">
        <v>72</v>
      </c>
      <c r="I839" s="437">
        <v>18.7</v>
      </c>
      <c r="J839" s="438" t="s">
        <v>50</v>
      </c>
      <c r="K839" s="439" t="s">
        <v>50</v>
      </c>
      <c r="L839" s="221">
        <f>IF(J839="nio",0,IF(K839&gt;0,K839*I839/M839,0))*VLOOKUP(B839,'2-Kosten per locatie'!$A$11:$C$15,3,FALSE)</f>
        <v>0</v>
      </c>
      <c r="M839" s="440">
        <f>IF(K839="nio",0,IF(K839&gt;0,VLOOKUP(G839,'3-Productie normen'!A:J,VLOOKUP(K839,'3-Productie normen'!$B$37:$C$43,2,FALSE),FALSE)))</f>
        <v>0</v>
      </c>
      <c r="N839" s="441"/>
      <c r="O839" s="442"/>
      <c r="P839" s="299"/>
    </row>
    <row r="840" spans="1:16" ht="14.1" customHeight="1">
      <c r="A840" s="434">
        <v>840</v>
      </c>
      <c r="B840" s="435" t="s">
        <v>1505</v>
      </c>
      <c r="C840" s="435" t="s">
        <v>1507</v>
      </c>
      <c r="D840" s="436" t="s">
        <v>3708</v>
      </c>
      <c r="E840" s="219" t="s">
        <v>1906</v>
      </c>
      <c r="F840" s="75" t="s">
        <v>1907</v>
      </c>
      <c r="G840" s="75" t="s">
        <v>50</v>
      </c>
      <c r="H840" s="75" t="s">
        <v>72</v>
      </c>
      <c r="I840" s="437">
        <v>14.2</v>
      </c>
      <c r="J840" s="438" t="s">
        <v>50</v>
      </c>
      <c r="K840" s="439" t="s">
        <v>50</v>
      </c>
      <c r="L840" s="221">
        <f>IF(J840="nio",0,IF(K840&gt;0,K840*I840/M840,0))*VLOOKUP(B840,'2-Kosten per locatie'!$A$11:$C$15,3,FALSE)</f>
        <v>0</v>
      </c>
      <c r="M840" s="440">
        <f>IF(K840="nio",0,IF(K840&gt;0,VLOOKUP(G840,'3-Productie normen'!A:J,VLOOKUP(K840,'3-Productie normen'!$B$37:$C$43,2,FALSE),FALSE)))</f>
        <v>0</v>
      </c>
      <c r="N840" s="441"/>
      <c r="O840" s="442"/>
      <c r="P840" s="299"/>
    </row>
    <row r="841" spans="1:16" ht="14.1" customHeight="1">
      <c r="A841" s="434">
        <v>841</v>
      </c>
      <c r="B841" s="435" t="s">
        <v>1505</v>
      </c>
      <c r="C841" s="435" t="s">
        <v>1507</v>
      </c>
      <c r="D841" s="436" t="s">
        <v>3708</v>
      </c>
      <c r="E841" s="219" t="s">
        <v>1908</v>
      </c>
      <c r="F841" s="75" t="s">
        <v>1909</v>
      </c>
      <c r="G841" s="75" t="s">
        <v>50</v>
      </c>
      <c r="H841" s="75" t="s">
        <v>70</v>
      </c>
      <c r="I841" s="437">
        <v>8.6</v>
      </c>
      <c r="J841" s="438" t="s">
        <v>50</v>
      </c>
      <c r="K841" s="439" t="s">
        <v>50</v>
      </c>
      <c r="L841" s="221">
        <f>IF(J841="nio",0,IF(K841&gt;0,K841*I841/M841,0))*VLOOKUP(B841,'2-Kosten per locatie'!$A$11:$C$15,3,FALSE)</f>
        <v>0</v>
      </c>
      <c r="M841" s="440">
        <f>IF(K841="nio",0,IF(K841&gt;0,VLOOKUP(G841,'3-Productie normen'!A:J,VLOOKUP(K841,'3-Productie normen'!$B$37:$C$43,2,FALSE),FALSE)))</f>
        <v>0</v>
      </c>
      <c r="N841" s="441"/>
      <c r="O841" s="442"/>
      <c r="P841" s="299"/>
    </row>
    <row r="842" spans="1:16" ht="14.1" customHeight="1">
      <c r="A842" s="434">
        <v>842</v>
      </c>
      <c r="B842" s="435" t="s">
        <v>1505</v>
      </c>
      <c r="C842" s="435" t="s">
        <v>1507</v>
      </c>
      <c r="D842" s="436" t="s">
        <v>3708</v>
      </c>
      <c r="E842" s="219" t="s">
        <v>1910</v>
      </c>
      <c r="F842" s="75" t="s">
        <v>1911</v>
      </c>
      <c r="G842" s="75" t="s">
        <v>50</v>
      </c>
      <c r="H842" s="75" t="s">
        <v>71</v>
      </c>
      <c r="I842" s="437">
        <v>1.8</v>
      </c>
      <c r="J842" s="438" t="s">
        <v>50</v>
      </c>
      <c r="K842" s="439" t="s">
        <v>50</v>
      </c>
      <c r="L842" s="221">
        <f>IF(J842="nio",0,IF(K842&gt;0,K842*I842/M842,0))*VLOOKUP(B842,'2-Kosten per locatie'!$A$11:$C$15,3,FALSE)</f>
        <v>0</v>
      </c>
      <c r="M842" s="440">
        <f>IF(K842="nio",0,IF(K842&gt;0,VLOOKUP(G842,'3-Productie normen'!A:J,VLOOKUP(K842,'3-Productie normen'!$B$37:$C$43,2,FALSE),FALSE)))</f>
        <v>0</v>
      </c>
      <c r="N842" s="441"/>
      <c r="O842" s="442"/>
      <c r="P842" s="299"/>
    </row>
    <row r="843" spans="1:16" ht="14.1" customHeight="1">
      <c r="A843" s="434">
        <v>843</v>
      </c>
      <c r="B843" s="435" t="s">
        <v>1505</v>
      </c>
      <c r="C843" s="435" t="s">
        <v>1506</v>
      </c>
      <c r="D843" s="436" t="s">
        <v>3708</v>
      </c>
      <c r="E843" s="219" t="s">
        <v>1912</v>
      </c>
      <c r="F843" s="75" t="s">
        <v>1913</v>
      </c>
      <c r="G843" s="75" t="s">
        <v>50</v>
      </c>
      <c r="H843" s="75" t="s">
        <v>3719</v>
      </c>
      <c r="I843" s="437">
        <v>30.3</v>
      </c>
      <c r="J843" s="438" t="s">
        <v>50</v>
      </c>
      <c r="K843" s="439" t="s">
        <v>50</v>
      </c>
      <c r="L843" s="221">
        <f>IF(J843="nio",0,IF(K843&gt;0,K843*I843/M843,0))*VLOOKUP(B843,'2-Kosten per locatie'!$A$11:$C$15,3,FALSE)</f>
        <v>0</v>
      </c>
      <c r="M843" s="440">
        <f>IF(K843="nio",0,IF(K843&gt;0,VLOOKUP(G843,'3-Productie normen'!A:J,VLOOKUP(K843,'3-Productie normen'!$B$37:$C$43,2,FALSE),FALSE)))</f>
        <v>0</v>
      </c>
      <c r="N843" s="441"/>
      <c r="O843" s="442"/>
      <c r="P843" s="299"/>
    </row>
    <row r="844" spans="1:16" ht="14.1" customHeight="1">
      <c r="A844" s="434">
        <v>844</v>
      </c>
      <c r="B844" s="435" t="s">
        <v>1505</v>
      </c>
      <c r="C844" s="435" t="s">
        <v>1506</v>
      </c>
      <c r="D844" s="436" t="s">
        <v>3708</v>
      </c>
      <c r="E844" s="219" t="s">
        <v>1914</v>
      </c>
      <c r="F844" s="75" t="s">
        <v>1915</v>
      </c>
      <c r="G844" s="75" t="s">
        <v>50</v>
      </c>
      <c r="H844" s="75" t="s">
        <v>72</v>
      </c>
      <c r="I844" s="437">
        <v>1.2</v>
      </c>
      <c r="J844" s="438" t="s">
        <v>50</v>
      </c>
      <c r="K844" s="439" t="s">
        <v>50</v>
      </c>
      <c r="L844" s="221">
        <f>IF(J844="nio",0,IF(K844&gt;0,K844*I844/M844,0))*VLOOKUP(B844,'2-Kosten per locatie'!$A$11:$C$15,3,FALSE)</f>
        <v>0</v>
      </c>
      <c r="M844" s="440">
        <f>IF(K844="nio",0,IF(K844&gt;0,VLOOKUP(G844,'3-Productie normen'!A:J,VLOOKUP(K844,'3-Productie normen'!$B$37:$C$43,2,FALSE),FALSE)))</f>
        <v>0</v>
      </c>
      <c r="N844" s="441"/>
      <c r="O844" s="442"/>
      <c r="P844" s="299"/>
    </row>
    <row r="845" spans="1:16" ht="14.1" customHeight="1">
      <c r="A845" s="434">
        <v>845</v>
      </c>
      <c r="B845" s="435" t="s">
        <v>1505</v>
      </c>
      <c r="C845" s="435" t="s">
        <v>1506</v>
      </c>
      <c r="D845" s="436" t="s">
        <v>3708</v>
      </c>
      <c r="E845" s="219" t="s">
        <v>1916</v>
      </c>
      <c r="F845" s="75" t="s">
        <v>1917</v>
      </c>
      <c r="G845" s="75" t="s">
        <v>50</v>
      </c>
      <c r="H845" s="75" t="s">
        <v>3719</v>
      </c>
      <c r="I845" s="437">
        <v>14</v>
      </c>
      <c r="J845" s="438" t="s">
        <v>50</v>
      </c>
      <c r="K845" s="439" t="s">
        <v>50</v>
      </c>
      <c r="L845" s="221">
        <f>IF(J845="nio",0,IF(K845&gt;0,K845*I845/M845,0))*VLOOKUP(B845,'2-Kosten per locatie'!$A$11:$C$15,3,FALSE)</f>
        <v>0</v>
      </c>
      <c r="M845" s="440">
        <f>IF(K845="nio",0,IF(K845&gt;0,VLOOKUP(G845,'3-Productie normen'!A:J,VLOOKUP(K845,'3-Productie normen'!$B$37:$C$43,2,FALSE),FALSE)))</f>
        <v>0</v>
      </c>
      <c r="N845" s="441"/>
      <c r="O845" s="442"/>
      <c r="P845" s="299"/>
    </row>
    <row r="846" spans="1:16" ht="14.1" customHeight="1">
      <c r="A846" s="434">
        <v>846</v>
      </c>
      <c r="B846" s="435" t="s">
        <v>1505</v>
      </c>
      <c r="C846" s="435" t="s">
        <v>1506</v>
      </c>
      <c r="D846" s="436" t="s">
        <v>3708</v>
      </c>
      <c r="E846" s="219" t="s">
        <v>1918</v>
      </c>
      <c r="F846" s="75" t="s">
        <v>1919</v>
      </c>
      <c r="G846" s="75" t="s">
        <v>50</v>
      </c>
      <c r="H846" s="75"/>
      <c r="I846" s="437">
        <v>7.4</v>
      </c>
      <c r="J846" s="438" t="s">
        <v>50</v>
      </c>
      <c r="K846" s="439" t="s">
        <v>50</v>
      </c>
      <c r="L846" s="221">
        <f>IF(J846="nio",0,IF(K846&gt;0,K846*I846/M846,0))*VLOOKUP(B846,'2-Kosten per locatie'!$A$11:$C$15,3,FALSE)</f>
        <v>0</v>
      </c>
      <c r="M846" s="440">
        <f>IF(K846="nio",0,IF(K846&gt;0,VLOOKUP(G846,'3-Productie normen'!A:J,VLOOKUP(K846,'3-Productie normen'!$B$37:$C$43,2,FALSE),FALSE)))</f>
        <v>0</v>
      </c>
      <c r="N846" s="441"/>
      <c r="O846" s="442"/>
      <c r="P846" s="299"/>
    </row>
    <row r="847" spans="1:16" ht="14.1" customHeight="1">
      <c r="A847" s="434">
        <v>847</v>
      </c>
      <c r="B847" s="435" t="s">
        <v>1505</v>
      </c>
      <c r="C847" s="435" t="s">
        <v>1506</v>
      </c>
      <c r="D847" s="436" t="s">
        <v>3708</v>
      </c>
      <c r="E847" s="219" t="s">
        <v>1920</v>
      </c>
      <c r="F847" s="75" t="s">
        <v>1921</v>
      </c>
      <c r="G847" s="75" t="s">
        <v>50</v>
      </c>
      <c r="H847" s="75" t="s">
        <v>72</v>
      </c>
      <c r="I847" s="437">
        <v>47.8</v>
      </c>
      <c r="J847" s="438" t="s">
        <v>50</v>
      </c>
      <c r="K847" s="439" t="s">
        <v>50</v>
      </c>
      <c r="L847" s="221">
        <f>IF(J847="nio",0,IF(K847&gt;0,K847*I847/M847,0))*VLOOKUP(B847,'2-Kosten per locatie'!$A$11:$C$15,3,FALSE)</f>
        <v>0</v>
      </c>
      <c r="M847" s="440">
        <f>IF(K847="nio",0,IF(K847&gt;0,VLOOKUP(G847,'3-Productie normen'!A:J,VLOOKUP(K847,'3-Productie normen'!$B$37:$C$43,2,FALSE),FALSE)))</f>
        <v>0</v>
      </c>
      <c r="N847" s="441"/>
      <c r="O847" s="442"/>
      <c r="P847" s="299"/>
    </row>
    <row r="848" spans="1:16" ht="14.1" customHeight="1">
      <c r="A848" s="434">
        <v>848</v>
      </c>
      <c r="B848" s="435" t="s">
        <v>1505</v>
      </c>
      <c r="C848" s="435" t="s">
        <v>1506</v>
      </c>
      <c r="D848" s="436" t="s">
        <v>3708</v>
      </c>
      <c r="E848" s="219" t="s">
        <v>1922</v>
      </c>
      <c r="F848" s="75" t="s">
        <v>1923</v>
      </c>
      <c r="G848" s="75" t="s">
        <v>50</v>
      </c>
      <c r="H848" s="75" t="s">
        <v>71</v>
      </c>
      <c r="I848" s="437">
        <v>1.6</v>
      </c>
      <c r="J848" s="438" t="s">
        <v>50</v>
      </c>
      <c r="K848" s="439" t="s">
        <v>50</v>
      </c>
      <c r="L848" s="221">
        <f>IF(J848="nio",0,IF(K848&gt;0,K848*I848/M848,0))*VLOOKUP(B848,'2-Kosten per locatie'!$A$11:$C$15,3,FALSE)</f>
        <v>0</v>
      </c>
      <c r="M848" s="440">
        <f>IF(K848="nio",0,IF(K848&gt;0,VLOOKUP(G848,'3-Productie normen'!A:J,VLOOKUP(K848,'3-Productie normen'!$B$37:$C$43,2,FALSE),FALSE)))</f>
        <v>0</v>
      </c>
      <c r="N848" s="441"/>
      <c r="O848" s="442"/>
      <c r="P848" s="299"/>
    </row>
    <row r="849" spans="1:16" ht="14.1" customHeight="1">
      <c r="A849" s="434">
        <v>849</v>
      </c>
      <c r="B849" s="435" t="s">
        <v>1505</v>
      </c>
      <c r="C849" s="435" t="s">
        <v>1507</v>
      </c>
      <c r="D849" s="436" t="s">
        <v>3709</v>
      </c>
      <c r="E849" s="219" t="s">
        <v>1924</v>
      </c>
      <c r="F849" s="75" t="s">
        <v>1925</v>
      </c>
      <c r="G849" s="75" t="s">
        <v>50</v>
      </c>
      <c r="H849" s="75" t="s">
        <v>3721</v>
      </c>
      <c r="I849" s="437">
        <v>9.4</v>
      </c>
      <c r="J849" s="438" t="s">
        <v>50</v>
      </c>
      <c r="K849" s="439" t="s">
        <v>50</v>
      </c>
      <c r="L849" s="221">
        <f>IF(J849="nio",0,IF(K849&gt;0,K849*I849/M849,0))*VLOOKUP(B849,'2-Kosten per locatie'!$A$11:$C$15,3,FALSE)</f>
        <v>0</v>
      </c>
      <c r="M849" s="440">
        <f>IF(K849="nio",0,IF(K849&gt;0,VLOOKUP(G849,'3-Productie normen'!A:J,VLOOKUP(K849,'3-Productie normen'!$B$37:$C$43,2,FALSE),FALSE)))</f>
        <v>0</v>
      </c>
      <c r="N849" s="441"/>
      <c r="O849" s="442"/>
      <c r="P849" s="299"/>
    </row>
    <row r="850" spans="1:16" ht="14.1" customHeight="1">
      <c r="A850" s="434">
        <v>850</v>
      </c>
      <c r="B850" s="435" t="s">
        <v>1505</v>
      </c>
      <c r="C850" s="435" t="s">
        <v>1507</v>
      </c>
      <c r="D850" s="436" t="s">
        <v>3709</v>
      </c>
      <c r="E850" s="219" t="s">
        <v>1926</v>
      </c>
      <c r="F850" s="75" t="s">
        <v>1927</v>
      </c>
      <c r="G850" s="75" t="s">
        <v>50</v>
      </c>
      <c r="H850" s="75" t="s">
        <v>70</v>
      </c>
      <c r="I850" s="437">
        <v>2.7</v>
      </c>
      <c r="J850" s="438" t="s">
        <v>50</v>
      </c>
      <c r="K850" s="439" t="s">
        <v>50</v>
      </c>
      <c r="L850" s="221">
        <f>IF(J850="nio",0,IF(K850&gt;0,K850*I850/M850,0))*VLOOKUP(B850,'2-Kosten per locatie'!$A$11:$C$15,3,FALSE)</f>
        <v>0</v>
      </c>
      <c r="M850" s="440">
        <f>IF(K850="nio",0,IF(K850&gt;0,VLOOKUP(G850,'3-Productie normen'!A:J,VLOOKUP(K850,'3-Productie normen'!$B$37:$C$43,2,FALSE),FALSE)))</f>
        <v>0</v>
      </c>
      <c r="N850" s="441"/>
      <c r="O850" s="442"/>
      <c r="P850" s="299"/>
    </row>
    <row r="851" spans="1:16" ht="14.1" customHeight="1">
      <c r="A851" s="434">
        <v>851</v>
      </c>
      <c r="B851" s="435" t="s">
        <v>1505</v>
      </c>
      <c r="C851" s="435" t="s">
        <v>1899</v>
      </c>
      <c r="D851" s="436" t="s">
        <v>3709</v>
      </c>
      <c r="E851" s="219" t="s">
        <v>1928</v>
      </c>
      <c r="F851" s="75" t="s">
        <v>1929</v>
      </c>
      <c r="G851" s="75" t="s">
        <v>50</v>
      </c>
      <c r="H851" s="75"/>
      <c r="I851" s="437">
        <v>1</v>
      </c>
      <c r="J851" s="438" t="s">
        <v>50</v>
      </c>
      <c r="K851" s="439" t="s">
        <v>50</v>
      </c>
      <c r="L851" s="221">
        <f>IF(J851="nio",0,IF(K851&gt;0,K851*I851/M851,0))*VLOOKUP(B851,'2-Kosten per locatie'!$A$11:$C$15,3,FALSE)</f>
        <v>0</v>
      </c>
      <c r="M851" s="440">
        <f>IF(K851="nio",0,IF(K851&gt;0,VLOOKUP(G851,'3-Productie normen'!A:J,VLOOKUP(K851,'3-Productie normen'!$B$37:$C$43,2,FALSE),FALSE)))</f>
        <v>0</v>
      </c>
      <c r="N851" s="441"/>
      <c r="O851" s="442"/>
      <c r="P851" s="299"/>
    </row>
    <row r="852" spans="1:16" ht="14.1" customHeight="1">
      <c r="A852" s="434">
        <v>852</v>
      </c>
      <c r="B852" s="435" t="s">
        <v>1505</v>
      </c>
      <c r="C852" s="435" t="s">
        <v>1507</v>
      </c>
      <c r="D852" s="436" t="s">
        <v>3709</v>
      </c>
      <c r="E852" s="219" t="s">
        <v>1930</v>
      </c>
      <c r="F852" s="75" t="s">
        <v>1931</v>
      </c>
      <c r="G852" s="75" t="s">
        <v>50</v>
      </c>
      <c r="H852" s="75" t="s">
        <v>70</v>
      </c>
      <c r="I852" s="437">
        <v>2.2000000000000002</v>
      </c>
      <c r="J852" s="438" t="s">
        <v>50</v>
      </c>
      <c r="K852" s="439" t="s">
        <v>50</v>
      </c>
      <c r="L852" s="221">
        <f>IF(J852="nio",0,IF(K852&gt;0,K852*I852/M852,0))*VLOOKUP(B852,'2-Kosten per locatie'!$A$11:$C$15,3,FALSE)</f>
        <v>0</v>
      </c>
      <c r="M852" s="440">
        <f>IF(K852="nio",0,IF(K852&gt;0,VLOOKUP(G852,'3-Productie normen'!A:J,VLOOKUP(K852,'3-Productie normen'!$B$37:$C$43,2,FALSE),FALSE)))</f>
        <v>0</v>
      </c>
      <c r="N852" s="441"/>
      <c r="O852" s="442"/>
      <c r="P852" s="299"/>
    </row>
    <row r="853" spans="1:16" ht="14.1" customHeight="1">
      <c r="A853" s="434">
        <v>853</v>
      </c>
      <c r="B853" s="435" t="s">
        <v>1505</v>
      </c>
      <c r="C853" s="435" t="s">
        <v>1507</v>
      </c>
      <c r="D853" s="436" t="s">
        <v>3709</v>
      </c>
      <c r="E853" s="219" t="s">
        <v>1932</v>
      </c>
      <c r="F853" s="75" t="s">
        <v>1933</v>
      </c>
      <c r="G853" s="75" t="s">
        <v>50</v>
      </c>
      <c r="H853" s="75"/>
      <c r="I853" s="437">
        <v>10.7</v>
      </c>
      <c r="J853" s="438" t="s">
        <v>50</v>
      </c>
      <c r="K853" s="439" t="s">
        <v>50</v>
      </c>
      <c r="L853" s="221">
        <f>IF(J853="nio",0,IF(K853&gt;0,K853*I853/M853,0))*VLOOKUP(B853,'2-Kosten per locatie'!$A$11:$C$15,3,FALSE)</f>
        <v>0</v>
      </c>
      <c r="M853" s="440">
        <f>IF(K853="nio",0,IF(K853&gt;0,VLOOKUP(G853,'3-Productie normen'!A:J,VLOOKUP(K853,'3-Productie normen'!$B$37:$C$43,2,FALSE),FALSE)))</f>
        <v>0</v>
      </c>
      <c r="N853" s="441"/>
      <c r="O853" s="442"/>
      <c r="P853" s="299"/>
    </row>
    <row r="854" spans="1:16" ht="14.1" customHeight="1">
      <c r="A854" s="434">
        <v>854</v>
      </c>
      <c r="B854" s="435" t="s">
        <v>1505</v>
      </c>
      <c r="C854" s="435" t="s">
        <v>1507</v>
      </c>
      <c r="D854" s="436" t="s">
        <v>3709</v>
      </c>
      <c r="E854" s="219" t="s">
        <v>1934</v>
      </c>
      <c r="F854" s="75" t="s">
        <v>1935</v>
      </c>
      <c r="G854" s="75" t="s">
        <v>50</v>
      </c>
      <c r="H854" s="75" t="s">
        <v>3719</v>
      </c>
      <c r="I854" s="437">
        <v>9.3000000000000007</v>
      </c>
      <c r="J854" s="438" t="s">
        <v>50</v>
      </c>
      <c r="K854" s="439" t="s">
        <v>50</v>
      </c>
      <c r="L854" s="221">
        <f>IF(J854="nio",0,IF(K854&gt;0,K854*I854/M854,0))*VLOOKUP(B854,'2-Kosten per locatie'!$A$11:$C$15,3,FALSE)</f>
        <v>0</v>
      </c>
      <c r="M854" s="440">
        <f>IF(K854="nio",0,IF(K854&gt;0,VLOOKUP(G854,'3-Productie normen'!A:J,VLOOKUP(K854,'3-Productie normen'!$B$37:$C$43,2,FALSE),FALSE)))</f>
        <v>0</v>
      </c>
      <c r="N854" s="441"/>
      <c r="O854" s="442"/>
      <c r="P854" s="299"/>
    </row>
    <row r="855" spans="1:16" ht="14.1" customHeight="1">
      <c r="A855" s="434">
        <v>855</v>
      </c>
      <c r="B855" s="435" t="s">
        <v>1505</v>
      </c>
      <c r="C855" s="435" t="s">
        <v>1507</v>
      </c>
      <c r="D855" s="436" t="s">
        <v>3709</v>
      </c>
      <c r="E855" s="219" t="s">
        <v>1936</v>
      </c>
      <c r="F855" s="75" t="s">
        <v>1937</v>
      </c>
      <c r="G855" s="75" t="s">
        <v>50</v>
      </c>
      <c r="H855" s="75"/>
      <c r="I855" s="437">
        <v>2.71</v>
      </c>
      <c r="J855" s="438" t="s">
        <v>50</v>
      </c>
      <c r="K855" s="439" t="s">
        <v>50</v>
      </c>
      <c r="L855" s="221">
        <f>IF(J855="nio",0,IF(K855&gt;0,K855*I855/M855,0))*VLOOKUP(B855,'2-Kosten per locatie'!$A$11:$C$15,3,FALSE)</f>
        <v>0</v>
      </c>
      <c r="M855" s="440">
        <f>IF(K855="nio",0,IF(K855&gt;0,VLOOKUP(G855,'3-Productie normen'!A:J,VLOOKUP(K855,'3-Productie normen'!$B$37:$C$43,2,FALSE),FALSE)))</f>
        <v>0</v>
      </c>
      <c r="N855" s="441"/>
      <c r="O855" s="442"/>
      <c r="P855" s="299"/>
    </row>
    <row r="856" spans="1:16" ht="14.1" customHeight="1">
      <c r="A856" s="434">
        <v>856</v>
      </c>
      <c r="B856" s="435" t="s">
        <v>1505</v>
      </c>
      <c r="C856" s="435" t="s">
        <v>1507</v>
      </c>
      <c r="D856" s="436" t="s">
        <v>3709</v>
      </c>
      <c r="E856" s="219" t="s">
        <v>1938</v>
      </c>
      <c r="F856" s="75" t="s">
        <v>1939</v>
      </c>
      <c r="G856" s="75" t="s">
        <v>50</v>
      </c>
      <c r="H856" s="75" t="s">
        <v>3719</v>
      </c>
      <c r="I856" s="437">
        <v>19</v>
      </c>
      <c r="J856" s="438" t="s">
        <v>50</v>
      </c>
      <c r="K856" s="439" t="s">
        <v>50</v>
      </c>
      <c r="L856" s="221">
        <f>IF(J856="nio",0,IF(K856&gt;0,K856*I856/M856,0))*VLOOKUP(B856,'2-Kosten per locatie'!$A$11:$C$15,3,FALSE)</f>
        <v>0</v>
      </c>
      <c r="M856" s="440">
        <f>IF(K856="nio",0,IF(K856&gt;0,VLOOKUP(G856,'3-Productie normen'!A:J,VLOOKUP(K856,'3-Productie normen'!$B$37:$C$43,2,FALSE),FALSE)))</f>
        <v>0</v>
      </c>
      <c r="N856" s="441"/>
      <c r="O856" s="442"/>
      <c r="P856" s="299"/>
    </row>
    <row r="857" spans="1:16" ht="14.1" customHeight="1">
      <c r="A857" s="434">
        <v>857</v>
      </c>
      <c r="B857" s="435" t="s">
        <v>1505</v>
      </c>
      <c r="C857" s="435" t="s">
        <v>1507</v>
      </c>
      <c r="D857" s="436" t="s">
        <v>3709</v>
      </c>
      <c r="E857" s="219" t="s">
        <v>1940</v>
      </c>
      <c r="F857" s="75" t="s">
        <v>1941</v>
      </c>
      <c r="G857" s="75" t="s">
        <v>50</v>
      </c>
      <c r="H857" s="75"/>
      <c r="I857" s="437"/>
      <c r="J857" s="438" t="s">
        <v>50</v>
      </c>
      <c r="K857" s="439" t="s">
        <v>50</v>
      </c>
      <c r="L857" s="221">
        <f>IF(J857="nio",0,IF(K857&gt;0,K857*I857/M857,0))*VLOOKUP(B857,'2-Kosten per locatie'!$A$11:$C$15,3,FALSE)</f>
        <v>0</v>
      </c>
      <c r="M857" s="440">
        <f>IF(K857="nio",0,IF(K857&gt;0,VLOOKUP(G857,'3-Productie normen'!A:J,VLOOKUP(K857,'3-Productie normen'!$B$37:$C$43,2,FALSE),FALSE)))</f>
        <v>0</v>
      </c>
      <c r="N857" s="441"/>
      <c r="O857" s="442"/>
      <c r="P857" s="299"/>
    </row>
    <row r="858" spans="1:16" ht="14.1" customHeight="1">
      <c r="A858" s="434">
        <v>858</v>
      </c>
      <c r="B858" s="435" t="s">
        <v>1505</v>
      </c>
      <c r="C858" s="435" t="s">
        <v>1507</v>
      </c>
      <c r="D858" s="436" t="s">
        <v>3709</v>
      </c>
      <c r="E858" s="219" t="s">
        <v>1942</v>
      </c>
      <c r="F858" s="75" t="s">
        <v>1943</v>
      </c>
      <c r="G858" s="75" t="s">
        <v>50</v>
      </c>
      <c r="H858" s="75" t="s">
        <v>70</v>
      </c>
      <c r="I858" s="437">
        <v>2</v>
      </c>
      <c r="J858" s="438" t="s">
        <v>50</v>
      </c>
      <c r="K858" s="439" t="s">
        <v>50</v>
      </c>
      <c r="L858" s="221">
        <f>IF(J858="nio",0,IF(K858&gt;0,K858*I858/M858,0))*VLOOKUP(B858,'2-Kosten per locatie'!$A$11:$C$15,3,FALSE)</f>
        <v>0</v>
      </c>
      <c r="M858" s="440">
        <f>IF(K858="nio",0,IF(K858&gt;0,VLOOKUP(G858,'3-Productie normen'!A:J,VLOOKUP(K858,'3-Productie normen'!$B$37:$C$43,2,FALSE),FALSE)))</f>
        <v>0</v>
      </c>
      <c r="N858" s="441"/>
      <c r="O858" s="442"/>
      <c r="P858" s="299"/>
    </row>
    <row r="859" spans="1:16" ht="14.1" customHeight="1">
      <c r="A859" s="434">
        <v>859</v>
      </c>
      <c r="B859" s="435" t="s">
        <v>1505</v>
      </c>
      <c r="C859" s="435" t="s">
        <v>1507</v>
      </c>
      <c r="D859" s="436" t="s">
        <v>3709</v>
      </c>
      <c r="E859" s="219" t="s">
        <v>1944</v>
      </c>
      <c r="F859" s="75" t="s">
        <v>1945</v>
      </c>
      <c r="G859" s="75" t="s">
        <v>50</v>
      </c>
      <c r="H859" s="75" t="s">
        <v>3722</v>
      </c>
      <c r="I859" s="437">
        <v>18.7</v>
      </c>
      <c r="J859" s="438" t="s">
        <v>50</v>
      </c>
      <c r="K859" s="439" t="s">
        <v>50</v>
      </c>
      <c r="L859" s="221">
        <f>IF(J859="nio",0,IF(K859&gt;0,K859*I859/M859,0))*VLOOKUP(B859,'2-Kosten per locatie'!$A$11:$C$15,3,FALSE)</f>
        <v>0</v>
      </c>
      <c r="M859" s="440">
        <f>IF(K859="nio",0,IF(K859&gt;0,VLOOKUP(G859,'3-Productie normen'!A:J,VLOOKUP(K859,'3-Productie normen'!$B$37:$C$43,2,FALSE),FALSE)))</f>
        <v>0</v>
      </c>
      <c r="N859" s="441"/>
      <c r="O859" s="442"/>
      <c r="P859" s="299"/>
    </row>
    <row r="860" spans="1:16" ht="14.1" customHeight="1">
      <c r="A860" s="434">
        <v>860</v>
      </c>
      <c r="B860" s="435" t="s">
        <v>1505</v>
      </c>
      <c r="C860" s="435" t="s">
        <v>1507</v>
      </c>
      <c r="D860" s="436" t="s">
        <v>3710</v>
      </c>
      <c r="E860" s="219" t="s">
        <v>1946</v>
      </c>
      <c r="F860" s="75" t="s">
        <v>1947</v>
      </c>
      <c r="G860" s="75" t="s">
        <v>50</v>
      </c>
      <c r="H860" s="75" t="s">
        <v>71</v>
      </c>
      <c r="I860" s="437">
        <v>0.7</v>
      </c>
      <c r="J860" s="438" t="s">
        <v>50</v>
      </c>
      <c r="K860" s="439" t="s">
        <v>50</v>
      </c>
      <c r="L860" s="221">
        <f>IF(J860="nio",0,IF(K860&gt;0,K860*I860/M860,0))*VLOOKUP(B860,'2-Kosten per locatie'!$A$11:$C$15,3,FALSE)</f>
        <v>0</v>
      </c>
      <c r="M860" s="440">
        <f>IF(K860="nio",0,IF(K860&gt;0,VLOOKUP(G860,'3-Productie normen'!A:J,VLOOKUP(K860,'3-Productie normen'!$B$37:$C$43,2,FALSE),FALSE)))</f>
        <v>0</v>
      </c>
      <c r="N860" s="441"/>
      <c r="O860" s="442"/>
      <c r="P860" s="299"/>
    </row>
    <row r="861" spans="1:16" ht="14.1" customHeight="1">
      <c r="A861" s="434">
        <v>861</v>
      </c>
      <c r="B861" s="435" t="s">
        <v>1505</v>
      </c>
      <c r="C861" s="435" t="s">
        <v>1507</v>
      </c>
      <c r="D861" s="436" t="s">
        <v>3710</v>
      </c>
      <c r="E861" s="219" t="s">
        <v>1948</v>
      </c>
      <c r="F861" s="75" t="s">
        <v>1949</v>
      </c>
      <c r="G861" s="75" t="s">
        <v>50</v>
      </c>
      <c r="H861" s="75"/>
      <c r="I861" s="437">
        <v>4.2</v>
      </c>
      <c r="J861" s="438" t="s">
        <v>50</v>
      </c>
      <c r="K861" s="439" t="s">
        <v>50</v>
      </c>
      <c r="L861" s="221">
        <f>IF(J861="nio",0,IF(K861&gt;0,K861*I861/M861,0))*VLOOKUP(B861,'2-Kosten per locatie'!$A$11:$C$15,3,FALSE)</f>
        <v>0</v>
      </c>
      <c r="M861" s="440">
        <f>IF(K861="nio",0,IF(K861&gt;0,VLOOKUP(G861,'3-Productie normen'!A:J,VLOOKUP(K861,'3-Productie normen'!$B$37:$C$43,2,FALSE),FALSE)))</f>
        <v>0</v>
      </c>
      <c r="N861" s="441"/>
      <c r="O861" s="442"/>
      <c r="P861" s="299"/>
    </row>
    <row r="862" spans="1:16" ht="14.1" customHeight="1">
      <c r="A862" s="434">
        <v>862</v>
      </c>
      <c r="B862" s="435" t="s">
        <v>1505</v>
      </c>
      <c r="C862" s="435" t="s">
        <v>1507</v>
      </c>
      <c r="D862" s="436" t="s">
        <v>3710</v>
      </c>
      <c r="E862" s="219" t="s">
        <v>1950</v>
      </c>
      <c r="F862" s="75" t="s">
        <v>1951</v>
      </c>
      <c r="G862" s="75" t="s">
        <v>50</v>
      </c>
      <c r="H862" s="75" t="s">
        <v>70</v>
      </c>
      <c r="I862" s="437">
        <v>4.0999999999999996</v>
      </c>
      <c r="J862" s="438" t="s">
        <v>50</v>
      </c>
      <c r="K862" s="439" t="s">
        <v>50</v>
      </c>
      <c r="L862" s="221">
        <f>IF(J862="nio",0,IF(K862&gt;0,K862*I862/M862,0))*VLOOKUP(B862,'2-Kosten per locatie'!$A$11:$C$15,3,FALSE)</f>
        <v>0</v>
      </c>
      <c r="M862" s="440">
        <f>IF(K862="nio",0,IF(K862&gt;0,VLOOKUP(G862,'3-Productie normen'!A:J,VLOOKUP(K862,'3-Productie normen'!$B$37:$C$43,2,FALSE),FALSE)))</f>
        <v>0</v>
      </c>
      <c r="N862" s="441"/>
      <c r="O862" s="442"/>
      <c r="P862" s="299"/>
    </row>
    <row r="863" spans="1:16" ht="14.1" customHeight="1">
      <c r="A863" s="434">
        <v>863</v>
      </c>
      <c r="B863" s="435" t="s">
        <v>1505</v>
      </c>
      <c r="C863" s="435" t="s">
        <v>1507</v>
      </c>
      <c r="D863" s="436" t="s">
        <v>3710</v>
      </c>
      <c r="E863" s="219" t="s">
        <v>1952</v>
      </c>
      <c r="F863" s="75" t="s">
        <v>1953</v>
      </c>
      <c r="G863" s="75" t="s">
        <v>50</v>
      </c>
      <c r="H863" s="75"/>
      <c r="I863" s="437">
        <v>4.0999999999999996</v>
      </c>
      <c r="J863" s="438" t="s">
        <v>50</v>
      </c>
      <c r="K863" s="439" t="s">
        <v>50</v>
      </c>
      <c r="L863" s="221">
        <f>IF(J863="nio",0,IF(K863&gt;0,K863*I863/M863,0))*VLOOKUP(B863,'2-Kosten per locatie'!$A$11:$C$15,3,FALSE)</f>
        <v>0</v>
      </c>
      <c r="M863" s="440">
        <f>IF(K863="nio",0,IF(K863&gt;0,VLOOKUP(G863,'3-Productie normen'!A:J,VLOOKUP(K863,'3-Productie normen'!$B$37:$C$43,2,FALSE),FALSE)))</f>
        <v>0</v>
      </c>
      <c r="N863" s="441"/>
      <c r="O863" s="442"/>
      <c r="P863" s="299"/>
    </row>
    <row r="864" spans="1:16" ht="14.1" customHeight="1">
      <c r="A864" s="434">
        <v>864</v>
      </c>
      <c r="B864" s="435" t="s">
        <v>1505</v>
      </c>
      <c r="C864" s="435" t="s">
        <v>1507</v>
      </c>
      <c r="D864" s="436" t="s">
        <v>3710</v>
      </c>
      <c r="E864" s="219" t="s">
        <v>1954</v>
      </c>
      <c r="F864" s="75" t="s">
        <v>1955</v>
      </c>
      <c r="G864" s="75" t="s">
        <v>50</v>
      </c>
      <c r="H864" s="75" t="s">
        <v>70</v>
      </c>
      <c r="I864" s="437">
        <v>15.5</v>
      </c>
      <c r="J864" s="438" t="s">
        <v>50</v>
      </c>
      <c r="K864" s="439" t="s">
        <v>50</v>
      </c>
      <c r="L864" s="221">
        <f>IF(J864="nio",0,IF(K864&gt;0,K864*I864/M864,0))*VLOOKUP(B864,'2-Kosten per locatie'!$A$11:$C$15,3,FALSE)</f>
        <v>0</v>
      </c>
      <c r="M864" s="440">
        <f>IF(K864="nio",0,IF(K864&gt;0,VLOOKUP(G864,'3-Productie normen'!A:J,VLOOKUP(K864,'3-Productie normen'!$B$37:$C$43,2,FALSE),FALSE)))</f>
        <v>0</v>
      </c>
      <c r="N864" s="441"/>
      <c r="O864" s="442"/>
      <c r="P864" s="299"/>
    </row>
    <row r="865" spans="1:16" ht="14.1" customHeight="1">
      <c r="A865" s="434">
        <v>865</v>
      </c>
      <c r="B865" s="435" t="s">
        <v>1505</v>
      </c>
      <c r="C865" s="435" t="s">
        <v>1507</v>
      </c>
      <c r="D865" s="436" t="s">
        <v>3710</v>
      </c>
      <c r="E865" s="219" t="s">
        <v>1956</v>
      </c>
      <c r="F865" s="75" t="s">
        <v>1957</v>
      </c>
      <c r="G865" s="75" t="s">
        <v>50</v>
      </c>
      <c r="H865" s="75" t="s">
        <v>70</v>
      </c>
      <c r="I865" s="437">
        <v>1.1000000000000001</v>
      </c>
      <c r="J865" s="438" t="s">
        <v>50</v>
      </c>
      <c r="K865" s="439" t="s">
        <v>50</v>
      </c>
      <c r="L865" s="221">
        <f>IF(J865="nio",0,IF(K865&gt;0,K865*I865/M865,0))*VLOOKUP(B865,'2-Kosten per locatie'!$A$11:$C$15,3,FALSE)</f>
        <v>0</v>
      </c>
      <c r="M865" s="440">
        <f>IF(K865="nio",0,IF(K865&gt;0,VLOOKUP(G865,'3-Productie normen'!A:J,VLOOKUP(K865,'3-Productie normen'!$B$37:$C$43,2,FALSE),FALSE)))</f>
        <v>0</v>
      </c>
      <c r="N865" s="441"/>
      <c r="O865" s="442"/>
      <c r="P865" s="299"/>
    </row>
    <row r="866" spans="1:16" ht="14.1" customHeight="1">
      <c r="A866" s="434">
        <v>866</v>
      </c>
      <c r="B866" s="435" t="s">
        <v>1505</v>
      </c>
      <c r="C866" s="435" t="s">
        <v>1507</v>
      </c>
      <c r="D866" s="436" t="s">
        <v>3710</v>
      </c>
      <c r="E866" s="219" t="s">
        <v>1958</v>
      </c>
      <c r="F866" s="75" t="s">
        <v>1959</v>
      </c>
      <c r="G866" s="75" t="s">
        <v>50</v>
      </c>
      <c r="H866" s="75" t="s">
        <v>3721</v>
      </c>
      <c r="I866" s="437">
        <v>9.4</v>
      </c>
      <c r="J866" s="438" t="s">
        <v>50</v>
      </c>
      <c r="K866" s="439" t="s">
        <v>50</v>
      </c>
      <c r="L866" s="221">
        <f>IF(J866="nio",0,IF(K866&gt;0,K866*I866/M866,0))*VLOOKUP(B866,'2-Kosten per locatie'!$A$11:$C$15,3,FALSE)</f>
        <v>0</v>
      </c>
      <c r="M866" s="440">
        <f>IF(K866="nio",0,IF(K866&gt;0,VLOOKUP(G866,'3-Productie normen'!A:J,VLOOKUP(K866,'3-Productie normen'!$B$37:$C$43,2,FALSE),FALSE)))</f>
        <v>0</v>
      </c>
      <c r="N866" s="441"/>
      <c r="O866" s="442"/>
      <c r="P866" s="299"/>
    </row>
    <row r="867" spans="1:16" ht="14.1" customHeight="1">
      <c r="A867" s="434">
        <v>867</v>
      </c>
      <c r="B867" s="435" t="s">
        <v>1505</v>
      </c>
      <c r="C867" s="435" t="s">
        <v>1507</v>
      </c>
      <c r="D867" s="436" t="s">
        <v>3710</v>
      </c>
      <c r="E867" s="219" t="s">
        <v>1960</v>
      </c>
      <c r="F867" s="75" t="s">
        <v>1961</v>
      </c>
      <c r="G867" s="75" t="s">
        <v>50</v>
      </c>
      <c r="H867" s="75" t="s">
        <v>70</v>
      </c>
      <c r="I867" s="437">
        <v>2.7</v>
      </c>
      <c r="J867" s="438" t="s">
        <v>50</v>
      </c>
      <c r="K867" s="439" t="s">
        <v>50</v>
      </c>
      <c r="L867" s="221">
        <f>IF(J867="nio",0,IF(K867&gt;0,K867*I867/M867,0))*VLOOKUP(B867,'2-Kosten per locatie'!$A$11:$C$15,3,FALSE)</f>
        <v>0</v>
      </c>
      <c r="M867" s="440">
        <f>IF(K867="nio",0,IF(K867&gt;0,VLOOKUP(G867,'3-Productie normen'!A:J,VLOOKUP(K867,'3-Productie normen'!$B$37:$C$43,2,FALSE),FALSE)))</f>
        <v>0</v>
      </c>
      <c r="N867" s="441"/>
      <c r="O867" s="442"/>
      <c r="P867" s="299"/>
    </row>
    <row r="868" spans="1:16" ht="14.1" customHeight="1">
      <c r="A868" s="434">
        <v>868</v>
      </c>
      <c r="B868" s="435" t="s">
        <v>1505</v>
      </c>
      <c r="C868" s="435" t="s">
        <v>1507</v>
      </c>
      <c r="D868" s="436" t="s">
        <v>3710</v>
      </c>
      <c r="E868" s="219" t="s">
        <v>1962</v>
      </c>
      <c r="F868" s="75" t="s">
        <v>1963</v>
      </c>
      <c r="G868" s="75" t="s">
        <v>50</v>
      </c>
      <c r="H868" s="75" t="s">
        <v>70</v>
      </c>
      <c r="I868" s="437">
        <v>5.6</v>
      </c>
      <c r="J868" s="438" t="s">
        <v>50</v>
      </c>
      <c r="K868" s="439" t="s">
        <v>50</v>
      </c>
      <c r="L868" s="221">
        <f>IF(J868="nio",0,IF(K868&gt;0,K868*I868/M868,0))*VLOOKUP(B868,'2-Kosten per locatie'!$A$11:$C$15,3,FALSE)</f>
        <v>0</v>
      </c>
      <c r="M868" s="440">
        <f>IF(K868="nio",0,IF(K868&gt;0,VLOOKUP(G868,'3-Productie normen'!A:J,VLOOKUP(K868,'3-Productie normen'!$B$37:$C$43,2,FALSE),FALSE)))</f>
        <v>0</v>
      </c>
      <c r="N868" s="441"/>
      <c r="O868" s="442"/>
      <c r="P868" s="299"/>
    </row>
    <row r="869" spans="1:16" ht="14.1" customHeight="1">
      <c r="A869" s="434">
        <v>869</v>
      </c>
      <c r="B869" s="435" t="s">
        <v>1505</v>
      </c>
      <c r="C869" s="435" t="s">
        <v>1507</v>
      </c>
      <c r="D869" s="436" t="s">
        <v>3710</v>
      </c>
      <c r="E869" s="219" t="s">
        <v>1964</v>
      </c>
      <c r="F869" s="75" t="s">
        <v>1965</v>
      </c>
      <c r="G869" s="75" t="s">
        <v>50</v>
      </c>
      <c r="H869" s="75" t="s">
        <v>70</v>
      </c>
      <c r="I869" s="437">
        <v>5.6</v>
      </c>
      <c r="J869" s="438" t="s">
        <v>50</v>
      </c>
      <c r="K869" s="439" t="s">
        <v>50</v>
      </c>
      <c r="L869" s="221">
        <f>IF(J869="nio",0,IF(K869&gt;0,K869*I869/M869,0))*VLOOKUP(B869,'2-Kosten per locatie'!$A$11:$C$15,3,FALSE)</f>
        <v>0</v>
      </c>
      <c r="M869" s="440">
        <f>IF(K869="nio",0,IF(K869&gt;0,VLOOKUP(G869,'3-Productie normen'!A:J,VLOOKUP(K869,'3-Productie normen'!$B$37:$C$43,2,FALSE),FALSE)))</f>
        <v>0</v>
      </c>
      <c r="N869" s="441"/>
      <c r="O869" s="442"/>
      <c r="P869" s="299"/>
    </row>
    <row r="870" spans="1:16" ht="14.1" customHeight="1">
      <c r="A870" s="434">
        <v>870</v>
      </c>
      <c r="B870" s="435" t="s">
        <v>1505</v>
      </c>
      <c r="C870" s="435" t="s">
        <v>1507</v>
      </c>
      <c r="D870" s="436" t="s">
        <v>3710</v>
      </c>
      <c r="E870" s="219" t="s">
        <v>1966</v>
      </c>
      <c r="F870" s="75" t="s">
        <v>1967</v>
      </c>
      <c r="G870" s="75" t="s">
        <v>50</v>
      </c>
      <c r="H870" s="75" t="s">
        <v>72</v>
      </c>
      <c r="I870" s="437">
        <v>28</v>
      </c>
      <c r="J870" s="438" t="s">
        <v>50</v>
      </c>
      <c r="K870" s="439" t="s">
        <v>50</v>
      </c>
      <c r="L870" s="221">
        <f>IF(J870="nio",0,IF(K870&gt;0,K870*I870/M870,0))*VLOOKUP(B870,'2-Kosten per locatie'!$A$11:$C$15,3,FALSE)</f>
        <v>0</v>
      </c>
      <c r="M870" s="440">
        <f>IF(K870="nio",0,IF(K870&gt;0,VLOOKUP(G870,'3-Productie normen'!A:J,VLOOKUP(K870,'3-Productie normen'!$B$37:$C$43,2,FALSE),FALSE)))</f>
        <v>0</v>
      </c>
      <c r="N870" s="441"/>
      <c r="O870" s="442"/>
      <c r="P870" s="299"/>
    </row>
    <row r="871" spans="1:16" ht="14.1" customHeight="1">
      <c r="A871" s="434">
        <v>871</v>
      </c>
      <c r="B871" s="435" t="s">
        <v>1505</v>
      </c>
      <c r="C871" s="435" t="s">
        <v>1507</v>
      </c>
      <c r="D871" s="436" t="s">
        <v>3710</v>
      </c>
      <c r="E871" s="219" t="s">
        <v>1968</v>
      </c>
      <c r="F871" s="75" t="s">
        <v>1969</v>
      </c>
      <c r="G871" s="75" t="s">
        <v>50</v>
      </c>
      <c r="H871" s="75" t="s">
        <v>72</v>
      </c>
      <c r="I871" s="437">
        <v>14</v>
      </c>
      <c r="J871" s="438" t="s">
        <v>50</v>
      </c>
      <c r="K871" s="439" t="s">
        <v>50</v>
      </c>
      <c r="L871" s="221">
        <f>IF(J871="nio",0,IF(K871&gt;0,K871*I871/M871,0))*VLOOKUP(B871,'2-Kosten per locatie'!$A$11:$C$15,3,FALSE)</f>
        <v>0</v>
      </c>
      <c r="M871" s="440">
        <f>IF(K871="nio",0,IF(K871&gt;0,VLOOKUP(G871,'3-Productie normen'!A:J,VLOOKUP(K871,'3-Productie normen'!$B$37:$C$43,2,FALSE),FALSE)))</f>
        <v>0</v>
      </c>
      <c r="N871" s="441"/>
      <c r="O871" s="442"/>
      <c r="P871" s="299"/>
    </row>
    <row r="872" spans="1:16" ht="14.1" customHeight="1">
      <c r="A872" s="434">
        <v>872</v>
      </c>
      <c r="B872" s="435" t="s">
        <v>1505</v>
      </c>
      <c r="C872" s="435" t="s">
        <v>1507</v>
      </c>
      <c r="D872" s="75" t="s">
        <v>3711</v>
      </c>
      <c r="E872" s="219" t="s">
        <v>1970</v>
      </c>
      <c r="F872" s="75" t="s">
        <v>1971</v>
      </c>
      <c r="G872" s="75" t="s">
        <v>50</v>
      </c>
      <c r="H872" s="75" t="s">
        <v>72</v>
      </c>
      <c r="I872" s="437">
        <v>272.2</v>
      </c>
      <c r="J872" s="438" t="s">
        <v>50</v>
      </c>
      <c r="K872" s="439" t="s">
        <v>50</v>
      </c>
      <c r="L872" s="221">
        <f>IF(J872="nio",0,IF(K872&gt;0,K872*I872/M872,0))*VLOOKUP(B872,'2-Kosten per locatie'!$A$11:$C$15,3,FALSE)</f>
        <v>0</v>
      </c>
      <c r="M872" s="440">
        <f>IF(K872="nio",0,IF(K872&gt;0,VLOOKUP(G872,'3-Productie normen'!A:J,VLOOKUP(K872,'3-Productie normen'!$B$37:$C$43,2,FALSE),FALSE)))</f>
        <v>0</v>
      </c>
      <c r="N872" s="441"/>
      <c r="O872" s="442"/>
      <c r="P872" s="299"/>
    </row>
    <row r="873" spans="1:16" ht="14.1" customHeight="1">
      <c r="A873" s="434">
        <v>873</v>
      </c>
      <c r="B873" s="435" t="s">
        <v>1505</v>
      </c>
      <c r="C873" s="435" t="s">
        <v>1507</v>
      </c>
      <c r="D873" s="75" t="s">
        <v>3711</v>
      </c>
      <c r="E873" s="219" t="s">
        <v>1972</v>
      </c>
      <c r="F873" s="75" t="s">
        <v>1973</v>
      </c>
      <c r="G873" s="75" t="s">
        <v>50</v>
      </c>
      <c r="H873" s="75" t="s">
        <v>72</v>
      </c>
      <c r="I873" s="437">
        <v>111.5</v>
      </c>
      <c r="J873" s="438" t="s">
        <v>50</v>
      </c>
      <c r="K873" s="439" t="s">
        <v>50</v>
      </c>
      <c r="L873" s="221">
        <f>IF(J873="nio",0,IF(K873&gt;0,K873*I873/M873,0))*VLOOKUP(B873,'2-Kosten per locatie'!$A$11:$C$15,3,FALSE)</f>
        <v>0</v>
      </c>
      <c r="M873" s="440">
        <f>IF(K873="nio",0,IF(K873&gt;0,VLOOKUP(G873,'3-Productie normen'!A:J,VLOOKUP(K873,'3-Productie normen'!$B$37:$C$43,2,FALSE),FALSE)))</f>
        <v>0</v>
      </c>
      <c r="N873" s="441"/>
      <c r="O873" s="442"/>
      <c r="P873" s="299"/>
    </row>
    <row r="874" spans="1:16" ht="14.1" customHeight="1">
      <c r="A874" s="434">
        <v>874</v>
      </c>
      <c r="B874" s="435" t="s">
        <v>1974</v>
      </c>
      <c r="C874" s="435" t="s">
        <v>1975</v>
      </c>
      <c r="D874" s="436" t="s">
        <v>3708</v>
      </c>
      <c r="E874" s="219" t="s">
        <v>1977</v>
      </c>
      <c r="F874" s="75" t="s">
        <v>1978</v>
      </c>
      <c r="G874" s="75" t="s">
        <v>46</v>
      </c>
      <c r="H874" s="75" t="s">
        <v>3720</v>
      </c>
      <c r="I874" s="437">
        <v>46.1</v>
      </c>
      <c r="J874" s="438">
        <f t="shared" ref="J874:J920" si="23">SUM(K874:K874)</f>
        <v>255</v>
      </c>
      <c r="K874" s="439">
        <v>255</v>
      </c>
      <c r="L874" s="221" t="e">
        <f>IF(J874="nio",0,IF(K874&gt;0,K874*I874/M874,0))*VLOOKUP(B874,'2-Kosten per locatie'!$A$11:$C$15,3,FALSE)</f>
        <v>#DIV/0!</v>
      </c>
      <c r="M874" s="440">
        <f>IF(K874="nio",0,IF(K874&gt;0,VLOOKUP(G874,'3-Productie normen'!A:J,VLOOKUP(K874,'3-Productie normen'!$B$37:$C$43,2,FALSE),FALSE)))</f>
        <v>0</v>
      </c>
      <c r="N874" s="441"/>
      <c r="O874" s="442"/>
      <c r="P874" s="299">
        <f t="shared" ref="P874:P906" si="24">J874*I874</f>
        <v>11755.5</v>
      </c>
    </row>
    <row r="875" spans="1:16" ht="14.1" customHeight="1">
      <c r="A875" s="434">
        <v>875</v>
      </c>
      <c r="B875" s="435" t="s">
        <v>1974</v>
      </c>
      <c r="C875" s="435" t="s">
        <v>1975</v>
      </c>
      <c r="D875" s="436" t="s">
        <v>3708</v>
      </c>
      <c r="E875" s="219" t="s">
        <v>1979</v>
      </c>
      <c r="F875" s="75" t="s">
        <v>1980</v>
      </c>
      <c r="G875" s="435" t="s">
        <v>36</v>
      </c>
      <c r="H875" s="413" t="s">
        <v>71</v>
      </c>
      <c r="I875" s="437">
        <v>2.4</v>
      </c>
      <c r="J875" s="438">
        <f t="shared" si="23"/>
        <v>255</v>
      </c>
      <c r="K875" s="439">
        <v>255</v>
      </c>
      <c r="L875" s="221" t="e">
        <f>IF(J875="nio",0,IF(K875&gt;0,K875*I875/M875,0))*VLOOKUP(B875,'2-Kosten per locatie'!$A$11:$C$15,3,FALSE)</f>
        <v>#DIV/0!</v>
      </c>
      <c r="M875" s="440">
        <f>IF(K875="nio",0,IF(K875&gt;0,VLOOKUP(G875,'3-Productie normen'!A:J,VLOOKUP(K875,'3-Productie normen'!$B$37:$C$43,2,FALSE),FALSE)))</f>
        <v>0</v>
      </c>
      <c r="N875" s="441"/>
      <c r="O875" s="442"/>
      <c r="P875" s="299">
        <f t="shared" si="24"/>
        <v>612</v>
      </c>
    </row>
    <row r="876" spans="1:16" ht="14.1" customHeight="1">
      <c r="A876" s="434">
        <v>876</v>
      </c>
      <c r="B876" s="435" t="s">
        <v>1974</v>
      </c>
      <c r="C876" s="435" t="s">
        <v>1975</v>
      </c>
      <c r="D876" s="436" t="s">
        <v>3708</v>
      </c>
      <c r="E876" s="219" t="s">
        <v>1981</v>
      </c>
      <c r="F876" s="75" t="s">
        <v>1982</v>
      </c>
      <c r="G876" s="75" t="s">
        <v>46</v>
      </c>
      <c r="H876" s="75" t="s">
        <v>3720</v>
      </c>
      <c r="I876" s="437">
        <v>46.1</v>
      </c>
      <c r="J876" s="438">
        <f t="shared" si="23"/>
        <v>255</v>
      </c>
      <c r="K876" s="439">
        <v>255</v>
      </c>
      <c r="L876" s="221" t="e">
        <f>IF(J876="nio",0,IF(K876&gt;0,K876*I876/M876,0))*VLOOKUP(B876,'2-Kosten per locatie'!$A$11:$C$15,3,FALSE)</f>
        <v>#DIV/0!</v>
      </c>
      <c r="M876" s="440">
        <f>IF(K876="nio",0,IF(K876&gt;0,VLOOKUP(G876,'3-Productie normen'!A:J,VLOOKUP(K876,'3-Productie normen'!$B$37:$C$43,2,FALSE),FALSE)))</f>
        <v>0</v>
      </c>
      <c r="N876" s="441"/>
      <c r="O876" s="442"/>
      <c r="P876" s="299">
        <f t="shared" si="24"/>
        <v>11755.5</v>
      </c>
    </row>
    <row r="877" spans="1:16" ht="14.1" customHeight="1">
      <c r="A877" s="434">
        <v>877</v>
      </c>
      <c r="B877" s="435" t="s">
        <v>1974</v>
      </c>
      <c r="C877" s="435" t="s">
        <v>1975</v>
      </c>
      <c r="D877" s="436" t="s">
        <v>3708</v>
      </c>
      <c r="E877" s="219" t="s">
        <v>1983</v>
      </c>
      <c r="F877" s="75" t="s">
        <v>1984</v>
      </c>
      <c r="G877" s="435" t="s">
        <v>36</v>
      </c>
      <c r="H877" s="413" t="s">
        <v>71</v>
      </c>
      <c r="I877" s="437">
        <v>2.5</v>
      </c>
      <c r="J877" s="438">
        <f t="shared" si="23"/>
        <v>255</v>
      </c>
      <c r="K877" s="439">
        <v>255</v>
      </c>
      <c r="L877" s="221" t="e">
        <f>IF(J877="nio",0,IF(K877&gt;0,K877*I877/M877,0))*VLOOKUP(B877,'2-Kosten per locatie'!$A$11:$C$15,3,FALSE)</f>
        <v>#DIV/0!</v>
      </c>
      <c r="M877" s="440">
        <f>IF(K877="nio",0,IF(K877&gt;0,VLOOKUP(G877,'3-Productie normen'!A:J,VLOOKUP(K877,'3-Productie normen'!$B$37:$C$43,2,FALSE),FALSE)))</f>
        <v>0</v>
      </c>
      <c r="N877" s="441"/>
      <c r="O877" s="442"/>
      <c r="P877" s="299">
        <f t="shared" si="24"/>
        <v>637.5</v>
      </c>
    </row>
    <row r="878" spans="1:16" ht="14.1" customHeight="1">
      <c r="A878" s="434">
        <v>878</v>
      </c>
      <c r="B878" s="435" t="s">
        <v>1974</v>
      </c>
      <c r="C878" s="435" t="s">
        <v>1975</v>
      </c>
      <c r="D878" s="436" t="s">
        <v>3708</v>
      </c>
      <c r="E878" s="219" t="s">
        <v>1985</v>
      </c>
      <c r="F878" s="75" t="s">
        <v>1986</v>
      </c>
      <c r="G878" s="75" t="s">
        <v>34</v>
      </c>
      <c r="H878" s="75" t="s">
        <v>3720</v>
      </c>
      <c r="I878" s="437">
        <v>9.8000000000000007</v>
      </c>
      <c r="J878" s="438">
        <f t="shared" si="23"/>
        <v>255</v>
      </c>
      <c r="K878" s="439">
        <v>255</v>
      </c>
      <c r="L878" s="221" t="e">
        <f>IF(J878="nio",0,IF(K878&gt;0,K878*I878/M878,0))*VLOOKUP(B878,'2-Kosten per locatie'!$A$11:$C$15,3,FALSE)</f>
        <v>#DIV/0!</v>
      </c>
      <c r="M878" s="440">
        <f>IF(K878="nio",0,IF(K878&gt;0,VLOOKUP(G878,'3-Productie normen'!A:J,VLOOKUP(K878,'3-Productie normen'!$B$37:$C$43,2,FALSE),FALSE)))</f>
        <v>0</v>
      </c>
      <c r="N878" s="441"/>
      <c r="O878" s="442"/>
      <c r="P878" s="299">
        <f t="shared" si="24"/>
        <v>2499</v>
      </c>
    </row>
    <row r="879" spans="1:16" ht="14.1" customHeight="1">
      <c r="A879" s="434">
        <v>879</v>
      </c>
      <c r="B879" s="435" t="s">
        <v>1974</v>
      </c>
      <c r="C879" s="435" t="s">
        <v>1975</v>
      </c>
      <c r="D879" s="436" t="s">
        <v>3708</v>
      </c>
      <c r="E879" s="219" t="s">
        <v>1987</v>
      </c>
      <c r="F879" s="75" t="s">
        <v>1988</v>
      </c>
      <c r="G879" s="75" t="s">
        <v>38</v>
      </c>
      <c r="H879" s="75" t="s">
        <v>919</v>
      </c>
      <c r="I879" s="437">
        <v>28.3</v>
      </c>
      <c r="J879" s="438">
        <f t="shared" si="23"/>
        <v>255</v>
      </c>
      <c r="K879" s="439">
        <v>255</v>
      </c>
      <c r="L879" s="221" t="e">
        <f>IF(J879="nio",0,IF(K879&gt;0,K879*I879/M879,0))*VLOOKUP(B879,'2-Kosten per locatie'!$A$11:$C$15,3,FALSE)</f>
        <v>#DIV/0!</v>
      </c>
      <c r="M879" s="440">
        <f>IF(K879="nio",0,IF(K879&gt;0,VLOOKUP(G879,'3-Productie normen'!A:J,VLOOKUP(K879,'3-Productie normen'!$B$37:$C$43,2,FALSE),FALSE)))</f>
        <v>0</v>
      </c>
      <c r="N879" s="441"/>
      <c r="O879" s="442"/>
      <c r="P879" s="299">
        <f t="shared" si="24"/>
        <v>7216.5</v>
      </c>
    </row>
    <row r="880" spans="1:16" ht="14.1" customHeight="1">
      <c r="A880" s="434">
        <v>880</v>
      </c>
      <c r="B880" s="435" t="s">
        <v>1974</v>
      </c>
      <c r="C880" s="435" t="s">
        <v>1975</v>
      </c>
      <c r="D880" s="436" t="s">
        <v>3708</v>
      </c>
      <c r="E880" s="219" t="s">
        <v>1989</v>
      </c>
      <c r="F880" s="75" t="s">
        <v>1990</v>
      </c>
      <c r="G880" s="75" t="s">
        <v>42</v>
      </c>
      <c r="H880" s="413" t="s">
        <v>71</v>
      </c>
      <c r="I880" s="437">
        <v>9.6999999999999993</v>
      </c>
      <c r="J880" s="438">
        <f t="shared" si="23"/>
        <v>255</v>
      </c>
      <c r="K880" s="439">
        <v>255</v>
      </c>
      <c r="L880" s="221" t="e">
        <f>IF(J880="nio",0,IF(K880&gt;0,K880*I880/M880,0))*VLOOKUP(B880,'2-Kosten per locatie'!$A$11:$C$15,3,FALSE)</f>
        <v>#DIV/0!</v>
      </c>
      <c r="M880" s="440">
        <f>IF(K880="nio",0,IF(K880&gt;0,VLOOKUP(G880,'3-Productie normen'!A:J,VLOOKUP(K880,'3-Productie normen'!$B$37:$C$43,2,FALSE),FALSE)))</f>
        <v>0</v>
      </c>
      <c r="N880" s="441"/>
      <c r="O880" s="442"/>
      <c r="P880" s="299">
        <f t="shared" si="24"/>
        <v>2473.5</v>
      </c>
    </row>
    <row r="881" spans="1:16" ht="14.1" customHeight="1">
      <c r="A881" s="434">
        <v>881</v>
      </c>
      <c r="B881" s="435" t="s">
        <v>1974</v>
      </c>
      <c r="C881" s="435" t="s">
        <v>1976</v>
      </c>
      <c r="D881" s="436" t="s">
        <v>3708</v>
      </c>
      <c r="E881" s="219" t="s">
        <v>1991</v>
      </c>
      <c r="F881" s="75" t="s">
        <v>1992</v>
      </c>
      <c r="G881" s="75" t="s">
        <v>38</v>
      </c>
      <c r="H881" s="75" t="s">
        <v>919</v>
      </c>
      <c r="I881" s="437">
        <v>19.8</v>
      </c>
      <c r="J881" s="438">
        <f t="shared" si="23"/>
        <v>255</v>
      </c>
      <c r="K881" s="439">
        <v>255</v>
      </c>
      <c r="L881" s="221" t="e">
        <f>IF(J881="nio",0,IF(K881&gt;0,K881*I881/M881,0))*VLOOKUP(B881,'2-Kosten per locatie'!$A$11:$C$15,3,FALSE)</f>
        <v>#DIV/0!</v>
      </c>
      <c r="M881" s="440">
        <f>IF(K881="nio",0,IF(K881&gt;0,VLOOKUP(G881,'3-Productie normen'!A:J,VLOOKUP(K881,'3-Productie normen'!$B$37:$C$43,2,FALSE),FALSE)))</f>
        <v>0</v>
      </c>
      <c r="N881" s="441"/>
      <c r="O881" s="442"/>
      <c r="P881" s="299">
        <f t="shared" si="24"/>
        <v>5049</v>
      </c>
    </row>
    <row r="882" spans="1:16" ht="14.1" customHeight="1">
      <c r="A882" s="434">
        <v>882</v>
      </c>
      <c r="B882" s="435" t="s">
        <v>1974</v>
      </c>
      <c r="C882" s="435" t="s">
        <v>1976</v>
      </c>
      <c r="D882" s="436" t="s">
        <v>3708</v>
      </c>
      <c r="E882" s="219" t="s">
        <v>1993</v>
      </c>
      <c r="F882" s="75" t="s">
        <v>1994</v>
      </c>
      <c r="G882" s="75" t="s">
        <v>49</v>
      </c>
      <c r="H882" s="75" t="s">
        <v>919</v>
      </c>
      <c r="I882" s="437">
        <v>4.3</v>
      </c>
      <c r="J882" s="438">
        <f t="shared" si="23"/>
        <v>255</v>
      </c>
      <c r="K882" s="439">
        <v>255</v>
      </c>
      <c r="L882" s="221" t="e">
        <f>IF(J882="nio",0,IF(K882&gt;0,K882*I882/M882,0))*VLOOKUP(B882,'2-Kosten per locatie'!$A$11:$C$15,3,FALSE)</f>
        <v>#DIV/0!</v>
      </c>
      <c r="M882" s="440">
        <f>IF(K882="nio",0,IF(K882&gt;0,VLOOKUP(G882,'3-Productie normen'!A:J,VLOOKUP(K882,'3-Productie normen'!$B$37:$C$43,2,FALSE),FALSE)))</f>
        <v>0</v>
      </c>
      <c r="N882" s="441"/>
      <c r="O882" s="442"/>
      <c r="P882" s="299">
        <f t="shared" si="24"/>
        <v>1096.5</v>
      </c>
    </row>
    <row r="883" spans="1:16" ht="14.1" customHeight="1">
      <c r="A883" s="434">
        <v>883</v>
      </c>
      <c r="B883" s="435" t="s">
        <v>1974</v>
      </c>
      <c r="C883" s="435" t="s">
        <v>1976</v>
      </c>
      <c r="D883" s="436" t="s">
        <v>3708</v>
      </c>
      <c r="E883" s="219" t="s">
        <v>1995</v>
      </c>
      <c r="F883" s="75" t="s">
        <v>1996</v>
      </c>
      <c r="G883" s="75" t="s">
        <v>46</v>
      </c>
      <c r="H883" s="75" t="s">
        <v>209</v>
      </c>
      <c r="I883" s="437">
        <v>21.8</v>
      </c>
      <c r="J883" s="438">
        <f t="shared" si="23"/>
        <v>255</v>
      </c>
      <c r="K883" s="439">
        <v>255</v>
      </c>
      <c r="L883" s="221" t="e">
        <f>IF(J883="nio",0,IF(K883&gt;0,K883*I883/M883,0))*VLOOKUP(B883,'2-Kosten per locatie'!$A$11:$C$15,3,FALSE)</f>
        <v>#DIV/0!</v>
      </c>
      <c r="M883" s="440">
        <f>IF(K883="nio",0,IF(K883&gt;0,VLOOKUP(G883,'3-Productie normen'!A:J,VLOOKUP(K883,'3-Productie normen'!$B$37:$C$43,2,FALSE),FALSE)))</f>
        <v>0</v>
      </c>
      <c r="N883" s="441"/>
      <c r="O883" s="442"/>
      <c r="P883" s="299">
        <f t="shared" si="24"/>
        <v>5559</v>
      </c>
    </row>
    <row r="884" spans="1:16" ht="14.1" customHeight="1">
      <c r="A884" s="434">
        <v>884</v>
      </c>
      <c r="B884" s="435" t="s">
        <v>1974</v>
      </c>
      <c r="C884" s="435" t="s">
        <v>1976</v>
      </c>
      <c r="D884" s="436" t="s">
        <v>3708</v>
      </c>
      <c r="E884" s="219" t="s">
        <v>1997</v>
      </c>
      <c r="F884" s="75" t="s">
        <v>1998</v>
      </c>
      <c r="G884" s="75" t="s">
        <v>38</v>
      </c>
      <c r="H884" s="75" t="s">
        <v>919</v>
      </c>
      <c r="I884" s="437">
        <v>8.4</v>
      </c>
      <c r="J884" s="438">
        <f t="shared" si="23"/>
        <v>255</v>
      </c>
      <c r="K884" s="439">
        <v>255</v>
      </c>
      <c r="L884" s="221" t="e">
        <f>IF(J884="nio",0,IF(K884&gt;0,K884*I884/M884,0))*VLOOKUP(B884,'2-Kosten per locatie'!$A$11:$C$15,3,FALSE)</f>
        <v>#DIV/0!</v>
      </c>
      <c r="M884" s="440">
        <f>IF(K884="nio",0,IF(K884&gt;0,VLOOKUP(G884,'3-Productie normen'!A:J,VLOOKUP(K884,'3-Productie normen'!$B$37:$C$43,2,FALSE),FALSE)))</f>
        <v>0</v>
      </c>
      <c r="N884" s="441"/>
      <c r="O884" s="442"/>
      <c r="P884" s="299">
        <f t="shared" si="24"/>
        <v>2142</v>
      </c>
    </row>
    <row r="885" spans="1:16" ht="14.1" customHeight="1">
      <c r="A885" s="434">
        <v>885</v>
      </c>
      <c r="B885" s="435" t="s">
        <v>1974</v>
      </c>
      <c r="C885" s="435" t="s">
        <v>1976</v>
      </c>
      <c r="D885" s="436" t="s">
        <v>3708</v>
      </c>
      <c r="E885" s="219" t="s">
        <v>1999</v>
      </c>
      <c r="F885" s="75" t="s">
        <v>2000</v>
      </c>
      <c r="G885" s="413" t="s">
        <v>48</v>
      </c>
      <c r="H885" s="75" t="s">
        <v>3720</v>
      </c>
      <c r="I885" s="437">
        <v>3</v>
      </c>
      <c r="J885" s="438">
        <f t="shared" si="23"/>
        <v>255</v>
      </c>
      <c r="K885" s="439">
        <v>255</v>
      </c>
      <c r="L885" s="221" t="e">
        <f>IF(J885="nio",0,IF(K885&gt;0,K885*I885/M885,0))*VLOOKUP(B885,'2-Kosten per locatie'!$A$11:$C$15,3,FALSE)</f>
        <v>#DIV/0!</v>
      </c>
      <c r="M885" s="440">
        <f>IF(K885="nio",0,IF(K885&gt;0,VLOOKUP(G885,'3-Productie normen'!A:J,VLOOKUP(K885,'3-Productie normen'!$B$37:$C$43,2,FALSE),FALSE)))</f>
        <v>0</v>
      </c>
      <c r="N885" s="441"/>
      <c r="O885" s="442"/>
      <c r="P885" s="299">
        <f t="shared" si="24"/>
        <v>765</v>
      </c>
    </row>
    <row r="886" spans="1:16" ht="14.1" customHeight="1">
      <c r="A886" s="434">
        <v>886</v>
      </c>
      <c r="B886" s="435" t="s">
        <v>1974</v>
      </c>
      <c r="C886" s="435" t="s">
        <v>1976</v>
      </c>
      <c r="D886" s="436" t="s">
        <v>3709</v>
      </c>
      <c r="E886" s="219" t="s">
        <v>2001</v>
      </c>
      <c r="F886" s="75" t="s">
        <v>2002</v>
      </c>
      <c r="G886" s="75" t="s">
        <v>34</v>
      </c>
      <c r="H886" s="75" t="s">
        <v>209</v>
      </c>
      <c r="I886" s="437">
        <v>21.3</v>
      </c>
      <c r="J886" s="438">
        <f t="shared" si="23"/>
        <v>255</v>
      </c>
      <c r="K886" s="439">
        <v>255</v>
      </c>
      <c r="L886" s="221" t="e">
        <f>IF(J886="nio",0,IF(K886&gt;0,K886*I886/M886,0))*VLOOKUP(B886,'2-Kosten per locatie'!$A$11:$C$15,3,FALSE)</f>
        <v>#DIV/0!</v>
      </c>
      <c r="M886" s="440">
        <f>IF(K886="nio",0,IF(K886&gt;0,VLOOKUP(G886,'3-Productie normen'!A:J,VLOOKUP(K886,'3-Productie normen'!$B$37:$C$43,2,FALSE),FALSE)))</f>
        <v>0</v>
      </c>
      <c r="N886" s="441"/>
      <c r="O886" s="442"/>
      <c r="P886" s="299">
        <f t="shared" si="24"/>
        <v>5431.5</v>
      </c>
    </row>
    <row r="887" spans="1:16" ht="14.1" customHeight="1">
      <c r="A887" s="434">
        <v>887</v>
      </c>
      <c r="B887" s="435" t="s">
        <v>1974</v>
      </c>
      <c r="C887" s="435" t="s">
        <v>1976</v>
      </c>
      <c r="D887" s="436" t="s">
        <v>3709</v>
      </c>
      <c r="E887" s="219" t="s">
        <v>2003</v>
      </c>
      <c r="F887" s="75" t="s">
        <v>2004</v>
      </c>
      <c r="G887" s="75" t="s">
        <v>34</v>
      </c>
      <c r="H887" s="75" t="s">
        <v>209</v>
      </c>
      <c r="I887" s="437">
        <v>21.3</v>
      </c>
      <c r="J887" s="438">
        <f t="shared" si="23"/>
        <v>255</v>
      </c>
      <c r="K887" s="439">
        <v>255</v>
      </c>
      <c r="L887" s="221" t="e">
        <f>IF(J887="nio",0,IF(K887&gt;0,K887*I887/M887,0))*VLOOKUP(B887,'2-Kosten per locatie'!$A$11:$C$15,3,FALSE)</f>
        <v>#DIV/0!</v>
      </c>
      <c r="M887" s="440">
        <f>IF(K887="nio",0,IF(K887&gt;0,VLOOKUP(G887,'3-Productie normen'!A:J,VLOOKUP(K887,'3-Productie normen'!$B$37:$C$43,2,FALSE),FALSE)))</f>
        <v>0</v>
      </c>
      <c r="N887" s="441"/>
      <c r="O887" s="442"/>
      <c r="P887" s="299">
        <f t="shared" si="24"/>
        <v>5431.5</v>
      </c>
    </row>
    <row r="888" spans="1:16" ht="14.1" customHeight="1">
      <c r="A888" s="434">
        <v>888</v>
      </c>
      <c r="B888" s="435" t="s">
        <v>1974</v>
      </c>
      <c r="C888" s="435" t="s">
        <v>1976</v>
      </c>
      <c r="D888" s="436" t="s">
        <v>3709</v>
      </c>
      <c r="E888" s="219" t="s">
        <v>2005</v>
      </c>
      <c r="F888" s="75" t="s">
        <v>2006</v>
      </c>
      <c r="G888" s="75" t="s">
        <v>34</v>
      </c>
      <c r="H888" s="75" t="s">
        <v>209</v>
      </c>
      <c r="I888" s="437">
        <v>20.5</v>
      </c>
      <c r="J888" s="438">
        <f t="shared" si="23"/>
        <v>255</v>
      </c>
      <c r="K888" s="439">
        <v>255</v>
      </c>
      <c r="L888" s="221" t="e">
        <f>IF(J888="nio",0,IF(K888&gt;0,K888*I888/M888,0))*VLOOKUP(B888,'2-Kosten per locatie'!$A$11:$C$15,3,FALSE)</f>
        <v>#DIV/0!</v>
      </c>
      <c r="M888" s="440">
        <f>IF(K888="nio",0,IF(K888&gt;0,VLOOKUP(G888,'3-Productie normen'!A:J,VLOOKUP(K888,'3-Productie normen'!$B$37:$C$43,2,FALSE),FALSE)))</f>
        <v>0</v>
      </c>
      <c r="N888" s="441"/>
      <c r="O888" s="442"/>
      <c r="P888" s="299">
        <f t="shared" si="24"/>
        <v>5227.5</v>
      </c>
    </row>
    <row r="889" spans="1:16" ht="14.1" customHeight="1">
      <c r="A889" s="434">
        <v>889</v>
      </c>
      <c r="B889" s="435" t="s">
        <v>1974</v>
      </c>
      <c r="C889" s="435" t="s">
        <v>1976</v>
      </c>
      <c r="D889" s="436" t="s">
        <v>3709</v>
      </c>
      <c r="E889" s="219" t="s">
        <v>2007</v>
      </c>
      <c r="F889" s="75" t="s">
        <v>2008</v>
      </c>
      <c r="G889" s="75" t="s">
        <v>34</v>
      </c>
      <c r="H889" s="75" t="s">
        <v>209</v>
      </c>
      <c r="I889" s="437">
        <v>20.7</v>
      </c>
      <c r="J889" s="438">
        <f t="shared" si="23"/>
        <v>255</v>
      </c>
      <c r="K889" s="439">
        <v>255</v>
      </c>
      <c r="L889" s="221" t="e">
        <f>IF(J889="nio",0,IF(K889&gt;0,K889*I889/M889,0))*VLOOKUP(B889,'2-Kosten per locatie'!$A$11:$C$15,3,FALSE)</f>
        <v>#DIV/0!</v>
      </c>
      <c r="M889" s="440">
        <f>IF(K889="nio",0,IF(K889&gt;0,VLOOKUP(G889,'3-Productie normen'!A:J,VLOOKUP(K889,'3-Productie normen'!$B$37:$C$43,2,FALSE),FALSE)))</f>
        <v>0</v>
      </c>
      <c r="N889" s="441"/>
      <c r="O889" s="442"/>
      <c r="P889" s="299">
        <f t="shared" si="24"/>
        <v>5278.5</v>
      </c>
    </row>
    <row r="890" spans="1:16" ht="14.1" customHeight="1">
      <c r="A890" s="434">
        <v>890</v>
      </c>
      <c r="B890" s="435" t="s">
        <v>1974</v>
      </c>
      <c r="C890" s="435" t="s">
        <v>1976</v>
      </c>
      <c r="D890" s="436" t="s">
        <v>3709</v>
      </c>
      <c r="E890" s="219" t="s">
        <v>2009</v>
      </c>
      <c r="F890" s="75" t="s">
        <v>2010</v>
      </c>
      <c r="G890" s="435" t="s">
        <v>38</v>
      </c>
      <c r="H890" s="75" t="s">
        <v>919</v>
      </c>
      <c r="I890" s="437">
        <v>11.7</v>
      </c>
      <c r="J890" s="438">
        <f t="shared" si="23"/>
        <v>255</v>
      </c>
      <c r="K890" s="439">
        <v>255</v>
      </c>
      <c r="L890" s="221" t="e">
        <f>IF(J890="nio",0,IF(K890&gt;0,K890*I890/M890,0))*VLOOKUP(B890,'2-Kosten per locatie'!$A$11:$C$15,3,FALSE)</f>
        <v>#DIV/0!</v>
      </c>
      <c r="M890" s="440">
        <f>IF(K890="nio",0,IF(K890&gt;0,VLOOKUP(G890,'3-Productie normen'!A:J,VLOOKUP(K890,'3-Productie normen'!$B$37:$C$43,2,FALSE),FALSE)))</f>
        <v>0</v>
      </c>
      <c r="N890" s="441"/>
      <c r="O890" s="442"/>
      <c r="P890" s="299">
        <f t="shared" si="24"/>
        <v>2983.5</v>
      </c>
    </row>
    <row r="891" spans="1:16" ht="14.1" customHeight="1">
      <c r="A891" s="434">
        <v>891</v>
      </c>
      <c r="B891" s="435" t="s">
        <v>1974</v>
      </c>
      <c r="C891" s="435" t="s">
        <v>1976</v>
      </c>
      <c r="D891" s="436" t="s">
        <v>3709</v>
      </c>
      <c r="E891" s="219" t="s">
        <v>2011</v>
      </c>
      <c r="F891" s="75" t="s">
        <v>2012</v>
      </c>
      <c r="G891" s="75" t="s">
        <v>38</v>
      </c>
      <c r="H891" s="75" t="s">
        <v>919</v>
      </c>
      <c r="I891" s="437">
        <v>5.2</v>
      </c>
      <c r="J891" s="438">
        <f t="shared" si="23"/>
        <v>255</v>
      </c>
      <c r="K891" s="439">
        <v>255</v>
      </c>
      <c r="L891" s="221" t="e">
        <f>IF(J891="nio",0,IF(K891&gt;0,K891*I891/M891,0))*VLOOKUP(B891,'2-Kosten per locatie'!$A$11:$C$15,3,FALSE)</f>
        <v>#DIV/0!</v>
      </c>
      <c r="M891" s="440">
        <f>IF(K891="nio",0,IF(K891&gt;0,VLOOKUP(G891,'3-Productie normen'!A:J,VLOOKUP(K891,'3-Productie normen'!$B$37:$C$43,2,FALSE),FALSE)))</f>
        <v>0</v>
      </c>
      <c r="N891" s="441"/>
      <c r="O891" s="442"/>
      <c r="P891" s="299">
        <f t="shared" si="24"/>
        <v>1326</v>
      </c>
    </row>
    <row r="892" spans="1:16" ht="14.1" customHeight="1">
      <c r="A892" s="434">
        <v>892</v>
      </c>
      <c r="B892" s="435" t="s">
        <v>1974</v>
      </c>
      <c r="C892" s="435" t="s">
        <v>1976</v>
      </c>
      <c r="D892" s="436" t="s">
        <v>3709</v>
      </c>
      <c r="E892" s="219" t="s">
        <v>2013</v>
      </c>
      <c r="F892" s="75" t="s">
        <v>2014</v>
      </c>
      <c r="G892" s="274" t="s">
        <v>40</v>
      </c>
      <c r="H892" s="75" t="s">
        <v>919</v>
      </c>
      <c r="I892" s="437">
        <v>5.8</v>
      </c>
      <c r="J892" s="438">
        <f t="shared" si="23"/>
        <v>255</v>
      </c>
      <c r="K892" s="439">
        <v>255</v>
      </c>
      <c r="L892" s="221" t="e">
        <f>IF(J892="nio",0,IF(K892&gt;0,K892*I892/M892,0))*VLOOKUP(B892,'2-Kosten per locatie'!$A$11:$C$15,3,FALSE)</f>
        <v>#DIV/0!</v>
      </c>
      <c r="M892" s="440">
        <f>IF(K892="nio",0,IF(K892&gt;0,VLOOKUP(G892,'3-Productie normen'!A:J,VLOOKUP(K892,'3-Productie normen'!$B$37:$C$43,2,FALSE),FALSE)))</f>
        <v>0</v>
      </c>
      <c r="N892" s="441"/>
      <c r="O892" s="442"/>
      <c r="P892" s="299">
        <f t="shared" si="24"/>
        <v>1479</v>
      </c>
    </row>
    <row r="893" spans="1:16" ht="14.1" customHeight="1">
      <c r="A893" s="434">
        <v>893</v>
      </c>
      <c r="B893" s="435" t="s">
        <v>1974</v>
      </c>
      <c r="C893" s="435" t="s">
        <v>1976</v>
      </c>
      <c r="D893" s="436" t="s">
        <v>3709</v>
      </c>
      <c r="E893" s="219" t="s">
        <v>2015</v>
      </c>
      <c r="F893" s="75" t="s">
        <v>2016</v>
      </c>
      <c r="G893" s="435" t="s">
        <v>36</v>
      </c>
      <c r="H893" s="413" t="s">
        <v>71</v>
      </c>
      <c r="I893" s="437">
        <v>2.5</v>
      </c>
      <c r="J893" s="438">
        <f t="shared" si="23"/>
        <v>255</v>
      </c>
      <c r="K893" s="439">
        <v>255</v>
      </c>
      <c r="L893" s="221" t="e">
        <f>IF(J893="nio",0,IF(K893&gt;0,K893*I893/M893,0))*VLOOKUP(B893,'2-Kosten per locatie'!$A$11:$C$15,3,FALSE)</f>
        <v>#DIV/0!</v>
      </c>
      <c r="M893" s="440">
        <f>IF(K893="nio",0,IF(K893&gt;0,VLOOKUP(G893,'3-Productie normen'!A:J,VLOOKUP(K893,'3-Productie normen'!$B$37:$C$43,2,FALSE),FALSE)))</f>
        <v>0</v>
      </c>
      <c r="N893" s="441"/>
      <c r="O893" s="442"/>
      <c r="P893" s="299">
        <f t="shared" si="24"/>
        <v>637.5</v>
      </c>
    </row>
    <row r="894" spans="1:16" ht="14.1" customHeight="1">
      <c r="A894" s="434">
        <v>894</v>
      </c>
      <c r="B894" s="435" t="s">
        <v>1974</v>
      </c>
      <c r="C894" s="435" t="s">
        <v>1976</v>
      </c>
      <c r="D894" s="436" t="s">
        <v>3709</v>
      </c>
      <c r="E894" s="219" t="s">
        <v>2017</v>
      </c>
      <c r="F894" s="75" t="s">
        <v>2018</v>
      </c>
      <c r="G894" s="435" t="s">
        <v>36</v>
      </c>
      <c r="H894" s="413" t="s">
        <v>71</v>
      </c>
      <c r="I894" s="437">
        <v>2.5</v>
      </c>
      <c r="J894" s="438">
        <f t="shared" si="23"/>
        <v>255</v>
      </c>
      <c r="K894" s="439">
        <v>255</v>
      </c>
      <c r="L894" s="221" t="e">
        <f>IF(J894="nio",0,IF(K894&gt;0,K894*I894/M894,0))*VLOOKUP(B894,'2-Kosten per locatie'!$A$11:$C$15,3,FALSE)</f>
        <v>#DIV/0!</v>
      </c>
      <c r="M894" s="440">
        <f>IF(K894="nio",0,IF(K894&gt;0,VLOOKUP(G894,'3-Productie normen'!A:J,VLOOKUP(K894,'3-Productie normen'!$B$37:$C$43,2,FALSE),FALSE)))</f>
        <v>0</v>
      </c>
      <c r="N894" s="441"/>
      <c r="O894" s="442"/>
      <c r="P894" s="299">
        <f t="shared" si="24"/>
        <v>637.5</v>
      </c>
    </row>
    <row r="895" spans="1:16" ht="14.1" customHeight="1">
      <c r="A895" s="434">
        <v>895</v>
      </c>
      <c r="B895" s="435" t="s">
        <v>1974</v>
      </c>
      <c r="C895" s="435" t="s">
        <v>1976</v>
      </c>
      <c r="D895" s="436" t="s">
        <v>3709</v>
      </c>
      <c r="E895" s="219" t="s">
        <v>2019</v>
      </c>
      <c r="F895" s="75" t="s">
        <v>2020</v>
      </c>
      <c r="G895" s="435" t="s">
        <v>36</v>
      </c>
      <c r="H895" s="413" t="s">
        <v>71</v>
      </c>
      <c r="I895" s="437">
        <v>5</v>
      </c>
      <c r="J895" s="438">
        <f t="shared" si="23"/>
        <v>255</v>
      </c>
      <c r="K895" s="439">
        <v>255</v>
      </c>
      <c r="L895" s="221" t="e">
        <f>IF(J895="nio",0,IF(K895&gt;0,K895*I895/M895,0))*VLOOKUP(B895,'2-Kosten per locatie'!$A$11:$C$15,3,FALSE)</f>
        <v>#DIV/0!</v>
      </c>
      <c r="M895" s="440">
        <f>IF(K895="nio",0,IF(K895&gt;0,VLOOKUP(G895,'3-Productie normen'!A:J,VLOOKUP(K895,'3-Productie normen'!$B$37:$C$43,2,FALSE),FALSE)))</f>
        <v>0</v>
      </c>
      <c r="N895" s="441"/>
      <c r="O895" s="442"/>
      <c r="P895" s="299">
        <f t="shared" si="24"/>
        <v>1275</v>
      </c>
    </row>
    <row r="896" spans="1:16" ht="14.1" customHeight="1">
      <c r="A896" s="434">
        <v>896</v>
      </c>
      <c r="B896" s="435" t="s">
        <v>1974</v>
      </c>
      <c r="C896" s="435" t="s">
        <v>1976</v>
      </c>
      <c r="D896" s="436" t="s">
        <v>3709</v>
      </c>
      <c r="E896" s="219" t="s">
        <v>2021</v>
      </c>
      <c r="F896" s="75" t="s">
        <v>2022</v>
      </c>
      <c r="G896" s="75" t="s">
        <v>38</v>
      </c>
      <c r="H896" s="75" t="s">
        <v>919</v>
      </c>
      <c r="I896" s="437">
        <v>21.2</v>
      </c>
      <c r="J896" s="438">
        <f t="shared" si="23"/>
        <v>255</v>
      </c>
      <c r="K896" s="439">
        <v>255</v>
      </c>
      <c r="L896" s="221" t="e">
        <f>IF(J896="nio",0,IF(K896&gt;0,K896*I896/M896,0))*VLOOKUP(B896,'2-Kosten per locatie'!$A$11:$C$15,3,FALSE)</f>
        <v>#DIV/0!</v>
      </c>
      <c r="M896" s="440">
        <f>IF(K896="nio",0,IF(K896&gt;0,VLOOKUP(G896,'3-Productie normen'!A:J,VLOOKUP(K896,'3-Productie normen'!$B$37:$C$43,2,FALSE),FALSE)))</f>
        <v>0</v>
      </c>
      <c r="N896" s="441"/>
      <c r="O896" s="442"/>
      <c r="P896" s="299">
        <f t="shared" si="24"/>
        <v>5406</v>
      </c>
    </row>
    <row r="897" spans="1:16" ht="14.1" customHeight="1">
      <c r="A897" s="434">
        <v>897</v>
      </c>
      <c r="B897" s="435" t="s">
        <v>1974</v>
      </c>
      <c r="C897" s="435" t="s">
        <v>1976</v>
      </c>
      <c r="D897" s="436" t="s">
        <v>3709</v>
      </c>
      <c r="E897" s="219" t="s">
        <v>2023</v>
      </c>
      <c r="F897" s="75" t="s">
        <v>2024</v>
      </c>
      <c r="G897" s="435" t="s">
        <v>38</v>
      </c>
      <c r="H897" s="75" t="s">
        <v>72</v>
      </c>
      <c r="I897" s="437">
        <v>4</v>
      </c>
      <c r="J897" s="438">
        <f t="shared" si="23"/>
        <v>255</v>
      </c>
      <c r="K897" s="439">
        <v>255</v>
      </c>
      <c r="L897" s="221" t="e">
        <f>IF(J897="nio",0,IF(K897&gt;0,K897*I897/M897,0))*VLOOKUP(B897,'2-Kosten per locatie'!$A$11:$C$15,3,FALSE)</f>
        <v>#DIV/0!</v>
      </c>
      <c r="M897" s="440">
        <f>IF(K897="nio",0,IF(K897&gt;0,VLOOKUP(G897,'3-Productie normen'!A:J,VLOOKUP(K897,'3-Productie normen'!$B$37:$C$43,2,FALSE),FALSE)))</f>
        <v>0</v>
      </c>
      <c r="N897" s="441"/>
      <c r="O897" s="442"/>
      <c r="P897" s="299">
        <f t="shared" si="24"/>
        <v>1020</v>
      </c>
    </row>
    <row r="898" spans="1:16" ht="14.1" customHeight="1">
      <c r="A898" s="434">
        <v>898</v>
      </c>
      <c r="B898" s="435" t="s">
        <v>1974</v>
      </c>
      <c r="C898" s="435" t="s">
        <v>1976</v>
      </c>
      <c r="D898" s="436" t="s">
        <v>3709</v>
      </c>
      <c r="E898" s="219" t="s">
        <v>2025</v>
      </c>
      <c r="F898" s="75" t="s">
        <v>2026</v>
      </c>
      <c r="G898" s="75" t="s">
        <v>34</v>
      </c>
      <c r="H898" s="75" t="s">
        <v>209</v>
      </c>
      <c r="I898" s="437">
        <v>34.200000000000003</v>
      </c>
      <c r="J898" s="438">
        <f t="shared" si="23"/>
        <v>255</v>
      </c>
      <c r="K898" s="439">
        <v>255</v>
      </c>
      <c r="L898" s="221" t="e">
        <f>IF(J898="nio",0,IF(K898&gt;0,K898*I898/M898,0))*VLOOKUP(B898,'2-Kosten per locatie'!$A$11:$C$15,3,FALSE)</f>
        <v>#DIV/0!</v>
      </c>
      <c r="M898" s="440">
        <f>IF(K898="nio",0,IF(K898&gt;0,VLOOKUP(G898,'3-Productie normen'!A:J,VLOOKUP(K898,'3-Productie normen'!$B$37:$C$43,2,FALSE),FALSE)))</f>
        <v>0</v>
      </c>
      <c r="N898" s="441"/>
      <c r="O898" s="442"/>
      <c r="P898" s="299">
        <f t="shared" si="24"/>
        <v>8721</v>
      </c>
    </row>
    <row r="899" spans="1:16" ht="14.1" customHeight="1">
      <c r="A899" s="434">
        <v>899</v>
      </c>
      <c r="B899" s="435" t="s">
        <v>1974</v>
      </c>
      <c r="C899" s="435" t="s">
        <v>1976</v>
      </c>
      <c r="D899" s="436" t="s">
        <v>3709</v>
      </c>
      <c r="E899" s="219" t="s">
        <v>2027</v>
      </c>
      <c r="F899" s="75" t="s">
        <v>2028</v>
      </c>
      <c r="G899" s="75" t="s">
        <v>34</v>
      </c>
      <c r="H899" s="75" t="s">
        <v>209</v>
      </c>
      <c r="I899" s="437">
        <v>17.399999999999999</v>
      </c>
      <c r="J899" s="438">
        <f t="shared" si="23"/>
        <v>255</v>
      </c>
      <c r="K899" s="439">
        <v>255</v>
      </c>
      <c r="L899" s="221" t="e">
        <f>IF(J899="nio",0,IF(K899&gt;0,K899*I899/M899,0))*VLOOKUP(B899,'2-Kosten per locatie'!$A$11:$C$15,3,FALSE)</f>
        <v>#DIV/0!</v>
      </c>
      <c r="M899" s="440">
        <f>IF(K899="nio",0,IF(K899&gt;0,VLOOKUP(G899,'3-Productie normen'!A:J,VLOOKUP(K899,'3-Productie normen'!$B$37:$C$43,2,FALSE),FALSE)))</f>
        <v>0</v>
      </c>
      <c r="N899" s="441"/>
      <c r="O899" s="442"/>
      <c r="P899" s="299">
        <f t="shared" si="24"/>
        <v>4437</v>
      </c>
    </row>
    <row r="900" spans="1:16" ht="14.1" customHeight="1">
      <c r="A900" s="434">
        <v>900</v>
      </c>
      <c r="B900" s="435" t="s">
        <v>1974</v>
      </c>
      <c r="C900" s="435" t="s">
        <v>1976</v>
      </c>
      <c r="D900" s="436" t="s">
        <v>3709</v>
      </c>
      <c r="E900" s="219" t="s">
        <v>2029</v>
      </c>
      <c r="F900" s="75" t="s">
        <v>2030</v>
      </c>
      <c r="G900" s="435" t="s">
        <v>38</v>
      </c>
      <c r="H900" s="75" t="s">
        <v>919</v>
      </c>
      <c r="I900" s="437">
        <v>16.5</v>
      </c>
      <c r="J900" s="438">
        <f t="shared" si="23"/>
        <v>255</v>
      </c>
      <c r="K900" s="439">
        <v>255</v>
      </c>
      <c r="L900" s="221" t="e">
        <f>IF(J900="nio",0,IF(K900&gt;0,K900*I900/M900,0))*VLOOKUP(B900,'2-Kosten per locatie'!$A$11:$C$15,3,FALSE)</f>
        <v>#DIV/0!</v>
      </c>
      <c r="M900" s="440">
        <f>IF(K900="nio",0,IF(K900&gt;0,VLOOKUP(G900,'3-Productie normen'!A:J,VLOOKUP(K900,'3-Productie normen'!$B$37:$C$43,2,FALSE),FALSE)))</f>
        <v>0</v>
      </c>
      <c r="N900" s="441"/>
      <c r="O900" s="442"/>
      <c r="P900" s="299">
        <f t="shared" si="24"/>
        <v>4207.5</v>
      </c>
    </row>
    <row r="901" spans="1:16" ht="14.1" customHeight="1">
      <c r="A901" s="434">
        <v>901</v>
      </c>
      <c r="B901" s="435" t="s">
        <v>1974</v>
      </c>
      <c r="C901" s="435" t="s">
        <v>1976</v>
      </c>
      <c r="D901" s="436" t="s">
        <v>3709</v>
      </c>
      <c r="E901" s="219" t="s">
        <v>2031</v>
      </c>
      <c r="F901" s="75" t="s">
        <v>2032</v>
      </c>
      <c r="G901" s="75" t="s">
        <v>34</v>
      </c>
      <c r="H901" s="75" t="s">
        <v>209</v>
      </c>
      <c r="I901" s="437">
        <v>31</v>
      </c>
      <c r="J901" s="438">
        <f t="shared" si="23"/>
        <v>255</v>
      </c>
      <c r="K901" s="439">
        <v>255</v>
      </c>
      <c r="L901" s="221" t="e">
        <f>IF(J901="nio",0,IF(K901&gt;0,K901*I901/M901,0))*VLOOKUP(B901,'2-Kosten per locatie'!$A$11:$C$15,3,FALSE)</f>
        <v>#DIV/0!</v>
      </c>
      <c r="M901" s="440">
        <f>IF(K901="nio",0,IF(K901&gt;0,VLOOKUP(G901,'3-Productie normen'!A:J,VLOOKUP(K901,'3-Productie normen'!$B$37:$C$43,2,FALSE),FALSE)))</f>
        <v>0</v>
      </c>
      <c r="N901" s="441"/>
      <c r="O901" s="442"/>
      <c r="P901" s="299">
        <f t="shared" si="24"/>
        <v>7905</v>
      </c>
    </row>
    <row r="902" spans="1:16" ht="14.1" customHeight="1">
      <c r="A902" s="434">
        <v>902</v>
      </c>
      <c r="B902" s="435" t="s">
        <v>1974</v>
      </c>
      <c r="C902" s="435" t="s">
        <v>1976</v>
      </c>
      <c r="D902" s="436" t="s">
        <v>3709</v>
      </c>
      <c r="E902" s="219" t="s">
        <v>2033</v>
      </c>
      <c r="F902" s="75" t="s">
        <v>2034</v>
      </c>
      <c r="G902" s="75" t="s">
        <v>34</v>
      </c>
      <c r="H902" s="75" t="s">
        <v>209</v>
      </c>
      <c r="I902" s="437">
        <v>17.3</v>
      </c>
      <c r="J902" s="438">
        <f t="shared" si="23"/>
        <v>255</v>
      </c>
      <c r="K902" s="439">
        <v>255</v>
      </c>
      <c r="L902" s="221" t="e">
        <f>IF(J902="nio",0,IF(K902&gt;0,K902*I902/M902,0))*VLOOKUP(B902,'2-Kosten per locatie'!$A$11:$C$15,3,FALSE)</f>
        <v>#DIV/0!</v>
      </c>
      <c r="M902" s="440">
        <f>IF(K902="nio",0,IF(K902&gt;0,VLOOKUP(G902,'3-Productie normen'!A:J,VLOOKUP(K902,'3-Productie normen'!$B$37:$C$43,2,FALSE),FALSE)))</f>
        <v>0</v>
      </c>
      <c r="N902" s="441"/>
      <c r="O902" s="442"/>
      <c r="P902" s="299">
        <f t="shared" si="24"/>
        <v>4411.5</v>
      </c>
    </row>
    <row r="903" spans="1:16" ht="14.1" customHeight="1">
      <c r="A903" s="434">
        <v>903</v>
      </c>
      <c r="B903" s="435" t="s">
        <v>1974</v>
      </c>
      <c r="C903" s="435" t="s">
        <v>1976</v>
      </c>
      <c r="D903" s="436" t="s">
        <v>3709</v>
      </c>
      <c r="E903" s="219" t="s">
        <v>2035</v>
      </c>
      <c r="F903" s="75" t="s">
        <v>2036</v>
      </c>
      <c r="G903" s="75" t="s">
        <v>34</v>
      </c>
      <c r="H903" s="75" t="s">
        <v>209</v>
      </c>
      <c r="I903" s="437">
        <v>16.5</v>
      </c>
      <c r="J903" s="438">
        <f t="shared" si="23"/>
        <v>255</v>
      </c>
      <c r="K903" s="439">
        <v>255</v>
      </c>
      <c r="L903" s="221" t="e">
        <f>IF(J903="nio",0,IF(K903&gt;0,K903*I903/M903,0))*VLOOKUP(B903,'2-Kosten per locatie'!$A$11:$C$15,3,FALSE)</f>
        <v>#DIV/0!</v>
      </c>
      <c r="M903" s="440">
        <f>IF(K903="nio",0,IF(K903&gt;0,VLOOKUP(G903,'3-Productie normen'!A:J,VLOOKUP(K903,'3-Productie normen'!$B$37:$C$43,2,FALSE),FALSE)))</f>
        <v>0</v>
      </c>
      <c r="N903" s="441"/>
      <c r="O903" s="442"/>
      <c r="P903" s="299">
        <f t="shared" si="24"/>
        <v>4207.5</v>
      </c>
    </row>
    <row r="904" spans="1:16" ht="14.1" customHeight="1">
      <c r="A904" s="434">
        <v>904</v>
      </c>
      <c r="B904" s="435" t="s">
        <v>1974</v>
      </c>
      <c r="C904" s="435" t="s">
        <v>1976</v>
      </c>
      <c r="D904" s="436" t="s">
        <v>3709</v>
      </c>
      <c r="E904" s="219" t="s">
        <v>2037</v>
      </c>
      <c r="F904" s="75" t="s">
        <v>2038</v>
      </c>
      <c r="G904" s="75" t="s">
        <v>34</v>
      </c>
      <c r="H904" s="75" t="s">
        <v>209</v>
      </c>
      <c r="I904" s="437">
        <v>31.3</v>
      </c>
      <c r="J904" s="438">
        <f t="shared" si="23"/>
        <v>255</v>
      </c>
      <c r="K904" s="439">
        <v>255</v>
      </c>
      <c r="L904" s="221" t="e">
        <f>IF(J904="nio",0,IF(K904&gt;0,K904*I904/M904,0))*VLOOKUP(B904,'2-Kosten per locatie'!$A$11:$C$15,3,FALSE)</f>
        <v>#DIV/0!</v>
      </c>
      <c r="M904" s="440">
        <f>IF(K904="nio",0,IF(K904&gt;0,VLOOKUP(G904,'3-Productie normen'!A:J,VLOOKUP(K904,'3-Productie normen'!$B$37:$C$43,2,FALSE),FALSE)))</f>
        <v>0</v>
      </c>
      <c r="N904" s="441"/>
      <c r="O904" s="442"/>
      <c r="P904" s="299">
        <f t="shared" si="24"/>
        <v>7981.5</v>
      </c>
    </row>
    <row r="905" spans="1:16" ht="14.1" customHeight="1">
      <c r="A905" s="434">
        <v>905</v>
      </c>
      <c r="B905" s="435" t="s">
        <v>1974</v>
      </c>
      <c r="C905" s="435" t="s">
        <v>1976</v>
      </c>
      <c r="D905" s="436" t="s">
        <v>3709</v>
      </c>
      <c r="E905" s="219" t="s">
        <v>2039</v>
      </c>
      <c r="F905" s="75" t="s">
        <v>2040</v>
      </c>
      <c r="G905" s="413" t="s">
        <v>48</v>
      </c>
      <c r="H905" s="75" t="s">
        <v>919</v>
      </c>
      <c r="I905" s="437">
        <v>8.9</v>
      </c>
      <c r="J905" s="438">
        <f t="shared" si="23"/>
        <v>255</v>
      </c>
      <c r="K905" s="439">
        <v>255</v>
      </c>
      <c r="L905" s="221" t="e">
        <f>IF(J905="nio",0,IF(K905&gt;0,K905*I905/M905,0))*VLOOKUP(B905,'2-Kosten per locatie'!$A$11:$C$15,3,FALSE)</f>
        <v>#DIV/0!</v>
      </c>
      <c r="M905" s="440">
        <f>IF(K905="nio",0,IF(K905&gt;0,VLOOKUP(G905,'3-Productie normen'!A:J,VLOOKUP(K905,'3-Productie normen'!$B$37:$C$43,2,FALSE),FALSE)))</f>
        <v>0</v>
      </c>
      <c r="N905" s="441"/>
      <c r="O905" s="442"/>
      <c r="P905" s="299">
        <f t="shared" si="24"/>
        <v>2269.5</v>
      </c>
    </row>
    <row r="906" spans="1:16" ht="14.1" customHeight="1">
      <c r="A906" s="434">
        <v>906</v>
      </c>
      <c r="B906" s="435" t="s">
        <v>1974</v>
      </c>
      <c r="C906" s="435" t="s">
        <v>1976</v>
      </c>
      <c r="D906" s="436" t="s">
        <v>3710</v>
      </c>
      <c r="E906" s="219" t="s">
        <v>2041</v>
      </c>
      <c r="F906" s="75" t="s">
        <v>2042</v>
      </c>
      <c r="G906" s="413" t="s">
        <v>43</v>
      </c>
      <c r="H906" s="75" t="s">
        <v>209</v>
      </c>
      <c r="I906" s="437">
        <v>46.9</v>
      </c>
      <c r="J906" s="438">
        <f t="shared" si="23"/>
        <v>255</v>
      </c>
      <c r="K906" s="439">
        <v>255</v>
      </c>
      <c r="L906" s="221" t="e">
        <f>IF(J906="nio",0,IF(K906&gt;0,K906*I906/M906,0))*VLOOKUP(B906,'2-Kosten per locatie'!$A$11:$C$15,3,FALSE)</f>
        <v>#DIV/0!</v>
      </c>
      <c r="M906" s="440">
        <f>IF(K906="nio",0,IF(K906&gt;0,VLOOKUP(G906,'3-Productie normen'!A:J,VLOOKUP(K906,'3-Productie normen'!$B$37:$C$43,2,FALSE),FALSE)))</f>
        <v>0</v>
      </c>
      <c r="N906" s="441"/>
      <c r="O906" s="442"/>
      <c r="P906" s="299">
        <f t="shared" si="24"/>
        <v>11959.5</v>
      </c>
    </row>
    <row r="907" spans="1:16" ht="14.1" customHeight="1">
      <c r="A907" s="434">
        <v>907</v>
      </c>
      <c r="B907" s="435" t="s">
        <v>1974</v>
      </c>
      <c r="C907" s="435" t="s">
        <v>1976</v>
      </c>
      <c r="D907" s="436" t="s">
        <v>3710</v>
      </c>
      <c r="E907" s="219" t="s">
        <v>2043</v>
      </c>
      <c r="F907" s="75" t="s">
        <v>2044</v>
      </c>
      <c r="G907" s="75" t="s">
        <v>34</v>
      </c>
      <c r="H907" s="75" t="s">
        <v>209</v>
      </c>
      <c r="I907" s="437">
        <v>47.1</v>
      </c>
      <c r="J907" s="438">
        <f t="shared" si="23"/>
        <v>255</v>
      </c>
      <c r="K907" s="439">
        <v>255</v>
      </c>
      <c r="L907" s="221" t="e">
        <f>IF(J907="nio",0,IF(K907&gt;0,K907*I907/M907,0))*VLOOKUP(B907,'2-Kosten per locatie'!$A$11:$C$15,3,FALSE)</f>
        <v>#DIV/0!</v>
      </c>
      <c r="M907" s="440">
        <f>IF(K907="nio",0,IF(K907&gt;0,VLOOKUP(G907,'3-Productie normen'!A:J,VLOOKUP(K907,'3-Productie normen'!$B$37:$C$43,2,FALSE),FALSE)))</f>
        <v>0</v>
      </c>
      <c r="N907" s="441"/>
      <c r="O907" s="442"/>
      <c r="P907" s="299">
        <f t="shared" ref="P907:P970" si="25">J907*I907</f>
        <v>12010.5</v>
      </c>
    </row>
    <row r="908" spans="1:16" ht="14.1" customHeight="1">
      <c r="A908" s="434">
        <v>908</v>
      </c>
      <c r="B908" s="435" t="s">
        <v>1974</v>
      </c>
      <c r="C908" s="435" t="s">
        <v>1976</v>
      </c>
      <c r="D908" s="436" t="s">
        <v>3710</v>
      </c>
      <c r="E908" s="219" t="s">
        <v>2045</v>
      </c>
      <c r="F908" s="75" t="s">
        <v>2046</v>
      </c>
      <c r="G908" s="435" t="s">
        <v>38</v>
      </c>
      <c r="H908" s="75" t="s">
        <v>919</v>
      </c>
      <c r="I908" s="437">
        <v>3.6</v>
      </c>
      <c r="J908" s="438">
        <f t="shared" si="23"/>
        <v>255</v>
      </c>
      <c r="K908" s="439">
        <v>255</v>
      </c>
      <c r="L908" s="221" t="e">
        <f>IF(J908="nio",0,IF(K908&gt;0,K908*I908/M908,0))*VLOOKUP(B908,'2-Kosten per locatie'!$A$11:$C$15,3,FALSE)</f>
        <v>#DIV/0!</v>
      </c>
      <c r="M908" s="440">
        <f>IF(K908="nio",0,IF(K908&gt;0,VLOOKUP(G908,'3-Productie normen'!A:J,VLOOKUP(K908,'3-Productie normen'!$B$37:$C$43,2,FALSE),FALSE)))</f>
        <v>0</v>
      </c>
      <c r="N908" s="441"/>
      <c r="O908" s="442"/>
      <c r="P908" s="299">
        <f t="shared" si="25"/>
        <v>918</v>
      </c>
    </row>
    <row r="909" spans="1:16" ht="14.1" customHeight="1">
      <c r="A909" s="434">
        <v>909</v>
      </c>
      <c r="B909" s="435" t="s">
        <v>1974</v>
      </c>
      <c r="C909" s="435" t="s">
        <v>1976</v>
      </c>
      <c r="D909" s="436" t="s">
        <v>3710</v>
      </c>
      <c r="E909" s="219" t="s">
        <v>2047</v>
      </c>
      <c r="F909" s="75" t="s">
        <v>2048</v>
      </c>
      <c r="G909" s="75" t="s">
        <v>38</v>
      </c>
      <c r="H909" s="75" t="s">
        <v>919</v>
      </c>
      <c r="I909" s="437">
        <v>5.3</v>
      </c>
      <c r="J909" s="438">
        <f t="shared" si="23"/>
        <v>255</v>
      </c>
      <c r="K909" s="439">
        <v>255</v>
      </c>
      <c r="L909" s="221" t="e">
        <f>IF(J909="nio",0,IF(K909&gt;0,K909*I909/M909,0))*VLOOKUP(B909,'2-Kosten per locatie'!$A$11:$C$15,3,FALSE)</f>
        <v>#DIV/0!</v>
      </c>
      <c r="M909" s="440">
        <f>IF(K909="nio",0,IF(K909&gt;0,VLOOKUP(G909,'3-Productie normen'!A:J,VLOOKUP(K909,'3-Productie normen'!$B$37:$C$43,2,FALSE),FALSE)))</f>
        <v>0</v>
      </c>
      <c r="N909" s="441"/>
      <c r="O909" s="442"/>
      <c r="P909" s="299">
        <f t="shared" si="25"/>
        <v>1351.5</v>
      </c>
    </row>
    <row r="910" spans="1:16" ht="14.1" customHeight="1">
      <c r="A910" s="434">
        <v>910</v>
      </c>
      <c r="B910" s="435" t="s">
        <v>1974</v>
      </c>
      <c r="C910" s="435" t="s">
        <v>1976</v>
      </c>
      <c r="D910" s="436" t="s">
        <v>3710</v>
      </c>
      <c r="E910" s="219" t="s">
        <v>2049</v>
      </c>
      <c r="F910" s="75" t="s">
        <v>2050</v>
      </c>
      <c r="G910" s="274" t="s">
        <v>40</v>
      </c>
      <c r="H910" s="75" t="s">
        <v>919</v>
      </c>
      <c r="I910" s="437">
        <v>5.7</v>
      </c>
      <c r="J910" s="438">
        <f t="shared" si="23"/>
        <v>255</v>
      </c>
      <c r="K910" s="439">
        <v>255</v>
      </c>
      <c r="L910" s="221" t="e">
        <f>IF(J910="nio",0,IF(K910&gt;0,K910*I910/M910,0))*VLOOKUP(B910,'2-Kosten per locatie'!$A$11:$C$15,3,FALSE)</f>
        <v>#DIV/0!</v>
      </c>
      <c r="M910" s="440">
        <f>IF(K910="nio",0,IF(K910&gt;0,VLOOKUP(G910,'3-Productie normen'!A:J,VLOOKUP(K910,'3-Productie normen'!$B$37:$C$43,2,FALSE),FALSE)))</f>
        <v>0</v>
      </c>
      <c r="N910" s="441"/>
      <c r="O910" s="442"/>
      <c r="P910" s="299">
        <f t="shared" si="25"/>
        <v>1453.5</v>
      </c>
    </row>
    <row r="911" spans="1:16" ht="14.1" customHeight="1">
      <c r="A911" s="434">
        <v>911</v>
      </c>
      <c r="B911" s="435" t="s">
        <v>1974</v>
      </c>
      <c r="C911" s="435" t="s">
        <v>1976</v>
      </c>
      <c r="D911" s="436" t="s">
        <v>3710</v>
      </c>
      <c r="E911" s="219" t="s">
        <v>2051</v>
      </c>
      <c r="F911" s="75" t="s">
        <v>2052</v>
      </c>
      <c r="G911" s="435" t="s">
        <v>36</v>
      </c>
      <c r="H911" s="413" t="s">
        <v>71</v>
      </c>
      <c r="I911" s="437">
        <v>2.5</v>
      </c>
      <c r="J911" s="438">
        <f t="shared" si="23"/>
        <v>255</v>
      </c>
      <c r="K911" s="439">
        <v>255</v>
      </c>
      <c r="L911" s="221" t="e">
        <f>IF(J911="nio",0,IF(K911&gt;0,K911*I911/M911,0))*VLOOKUP(B911,'2-Kosten per locatie'!$A$11:$C$15,3,FALSE)</f>
        <v>#DIV/0!</v>
      </c>
      <c r="M911" s="440">
        <f>IF(K911="nio",0,IF(K911&gt;0,VLOOKUP(G911,'3-Productie normen'!A:J,VLOOKUP(K911,'3-Productie normen'!$B$37:$C$43,2,FALSE),FALSE)))</f>
        <v>0</v>
      </c>
      <c r="N911" s="441"/>
      <c r="O911" s="442"/>
      <c r="P911" s="299">
        <f t="shared" si="25"/>
        <v>637.5</v>
      </c>
    </row>
    <row r="912" spans="1:16" ht="14.1" customHeight="1">
      <c r="A912" s="434">
        <v>912</v>
      </c>
      <c r="B912" s="435" t="s">
        <v>1974</v>
      </c>
      <c r="C912" s="435" t="s">
        <v>1976</v>
      </c>
      <c r="D912" s="436" t="s">
        <v>3710</v>
      </c>
      <c r="E912" s="219" t="s">
        <v>2053</v>
      </c>
      <c r="F912" s="75" t="s">
        <v>2054</v>
      </c>
      <c r="G912" s="435" t="s">
        <v>36</v>
      </c>
      <c r="H912" s="413" t="s">
        <v>71</v>
      </c>
      <c r="I912" s="437">
        <v>2.5</v>
      </c>
      <c r="J912" s="438">
        <f t="shared" si="23"/>
        <v>255</v>
      </c>
      <c r="K912" s="439">
        <v>255</v>
      </c>
      <c r="L912" s="221" t="e">
        <f>IF(J912="nio",0,IF(K912&gt;0,K912*I912/M912,0))*VLOOKUP(B912,'2-Kosten per locatie'!$A$11:$C$15,3,FALSE)</f>
        <v>#DIV/0!</v>
      </c>
      <c r="M912" s="440">
        <f>IF(K912="nio",0,IF(K912&gt;0,VLOOKUP(G912,'3-Productie normen'!A:J,VLOOKUP(K912,'3-Productie normen'!$B$37:$C$43,2,FALSE),FALSE)))</f>
        <v>0</v>
      </c>
      <c r="N912" s="441"/>
      <c r="O912" s="442"/>
      <c r="P912" s="299">
        <f t="shared" si="25"/>
        <v>637.5</v>
      </c>
    </row>
    <row r="913" spans="1:16" ht="14.1" customHeight="1">
      <c r="A913" s="434">
        <v>913</v>
      </c>
      <c r="B913" s="435" t="s">
        <v>1974</v>
      </c>
      <c r="C913" s="435" t="s">
        <v>1976</v>
      </c>
      <c r="D913" s="436" t="s">
        <v>3710</v>
      </c>
      <c r="E913" s="219" t="s">
        <v>2055</v>
      </c>
      <c r="F913" s="75" t="s">
        <v>2056</v>
      </c>
      <c r="G913" s="75" t="s">
        <v>38</v>
      </c>
      <c r="H913" s="75" t="s">
        <v>919</v>
      </c>
      <c r="I913" s="437">
        <v>21.5</v>
      </c>
      <c r="J913" s="438">
        <f t="shared" si="23"/>
        <v>255</v>
      </c>
      <c r="K913" s="439">
        <v>255</v>
      </c>
      <c r="L913" s="221" t="e">
        <f>IF(J913="nio",0,IF(K913&gt;0,K913*I913/M913,0))*VLOOKUP(B913,'2-Kosten per locatie'!$A$11:$C$15,3,FALSE)</f>
        <v>#DIV/0!</v>
      </c>
      <c r="M913" s="440">
        <f>IF(K913="nio",0,IF(K913&gt;0,VLOOKUP(G913,'3-Productie normen'!A:J,VLOOKUP(K913,'3-Productie normen'!$B$37:$C$43,2,FALSE),FALSE)))</f>
        <v>0</v>
      </c>
      <c r="N913" s="441"/>
      <c r="O913" s="442"/>
      <c r="P913" s="299">
        <f t="shared" si="25"/>
        <v>5482.5</v>
      </c>
    </row>
    <row r="914" spans="1:16" ht="14.1" customHeight="1">
      <c r="A914" s="434">
        <v>914</v>
      </c>
      <c r="B914" s="435" t="s">
        <v>1974</v>
      </c>
      <c r="C914" s="435" t="s">
        <v>1976</v>
      </c>
      <c r="D914" s="436" t="s">
        <v>3710</v>
      </c>
      <c r="E914" s="219" t="s">
        <v>2057</v>
      </c>
      <c r="F914" s="75" t="s">
        <v>2058</v>
      </c>
      <c r="G914" s="75" t="s">
        <v>34</v>
      </c>
      <c r="H914" s="75" t="s">
        <v>209</v>
      </c>
      <c r="I914" s="437">
        <v>34.200000000000003</v>
      </c>
      <c r="J914" s="438">
        <f t="shared" si="23"/>
        <v>255</v>
      </c>
      <c r="K914" s="439">
        <v>255</v>
      </c>
      <c r="L914" s="221" t="e">
        <f>IF(J914="nio",0,IF(K914&gt;0,K914*I914/M914,0))*VLOOKUP(B914,'2-Kosten per locatie'!$A$11:$C$15,3,FALSE)</f>
        <v>#DIV/0!</v>
      </c>
      <c r="M914" s="440">
        <f>IF(K914="nio",0,IF(K914&gt;0,VLOOKUP(G914,'3-Productie normen'!A:J,VLOOKUP(K914,'3-Productie normen'!$B$37:$C$43,2,FALSE),FALSE)))</f>
        <v>0</v>
      </c>
      <c r="N914" s="441"/>
      <c r="O914" s="442"/>
      <c r="P914" s="299">
        <f t="shared" si="25"/>
        <v>8721</v>
      </c>
    </row>
    <row r="915" spans="1:16" ht="14.1" customHeight="1">
      <c r="A915" s="434">
        <v>915</v>
      </c>
      <c r="B915" s="435" t="s">
        <v>1974</v>
      </c>
      <c r="C915" s="435" t="s">
        <v>1976</v>
      </c>
      <c r="D915" s="436" t="s">
        <v>3710</v>
      </c>
      <c r="E915" s="219" t="s">
        <v>2059</v>
      </c>
      <c r="F915" s="75" t="s">
        <v>2060</v>
      </c>
      <c r="G915" s="75" t="s">
        <v>34</v>
      </c>
      <c r="H915" s="75" t="s">
        <v>209</v>
      </c>
      <c r="I915" s="437">
        <v>28.9</v>
      </c>
      <c r="J915" s="438">
        <f t="shared" si="23"/>
        <v>255</v>
      </c>
      <c r="K915" s="439">
        <v>255</v>
      </c>
      <c r="L915" s="221" t="e">
        <f>IF(J915="nio",0,IF(K915&gt;0,K915*I915/M915,0))*VLOOKUP(B915,'2-Kosten per locatie'!$A$11:$C$15,3,FALSE)</f>
        <v>#DIV/0!</v>
      </c>
      <c r="M915" s="440">
        <f>IF(K915="nio",0,IF(K915&gt;0,VLOOKUP(G915,'3-Productie normen'!A:J,VLOOKUP(K915,'3-Productie normen'!$B$37:$C$43,2,FALSE),FALSE)))</f>
        <v>0</v>
      </c>
      <c r="N915" s="441"/>
      <c r="O915" s="442"/>
      <c r="P915" s="299">
        <f t="shared" si="25"/>
        <v>7369.5</v>
      </c>
    </row>
    <row r="916" spans="1:16" ht="14.1" customHeight="1">
      <c r="A916" s="434">
        <v>916</v>
      </c>
      <c r="B916" s="435" t="s">
        <v>1974</v>
      </c>
      <c r="C916" s="435" t="s">
        <v>1976</v>
      </c>
      <c r="D916" s="436" t="s">
        <v>3710</v>
      </c>
      <c r="E916" s="219" t="s">
        <v>2061</v>
      </c>
      <c r="F916" s="75" t="s">
        <v>2062</v>
      </c>
      <c r="G916" s="435" t="s">
        <v>38</v>
      </c>
      <c r="H916" s="75" t="s">
        <v>919</v>
      </c>
      <c r="I916" s="437">
        <v>16.399999999999999</v>
      </c>
      <c r="J916" s="438">
        <f t="shared" si="23"/>
        <v>255</v>
      </c>
      <c r="K916" s="439">
        <v>255</v>
      </c>
      <c r="L916" s="221" t="e">
        <f>IF(J916="nio",0,IF(K916&gt;0,K916*I916/M916,0))*VLOOKUP(B916,'2-Kosten per locatie'!$A$11:$C$15,3,FALSE)</f>
        <v>#DIV/0!</v>
      </c>
      <c r="M916" s="440">
        <f>IF(K916="nio",0,IF(K916&gt;0,VLOOKUP(G916,'3-Productie normen'!A:J,VLOOKUP(K916,'3-Productie normen'!$B$37:$C$43,2,FALSE),FALSE)))</f>
        <v>0</v>
      </c>
      <c r="N916" s="441"/>
      <c r="O916" s="442"/>
      <c r="P916" s="299">
        <f t="shared" si="25"/>
        <v>4182</v>
      </c>
    </row>
    <row r="917" spans="1:16" ht="14.1" customHeight="1">
      <c r="A917" s="434">
        <v>917</v>
      </c>
      <c r="B917" s="435" t="s">
        <v>1974</v>
      </c>
      <c r="C917" s="435" t="s">
        <v>1976</v>
      </c>
      <c r="D917" s="436" t="s">
        <v>3710</v>
      </c>
      <c r="E917" s="219" t="s">
        <v>2063</v>
      </c>
      <c r="F917" s="75" t="s">
        <v>2064</v>
      </c>
      <c r="G917" s="75" t="s">
        <v>34</v>
      </c>
      <c r="H917" s="75" t="s">
        <v>209</v>
      </c>
      <c r="I917" s="437">
        <v>31</v>
      </c>
      <c r="J917" s="438">
        <f t="shared" si="23"/>
        <v>255</v>
      </c>
      <c r="K917" s="439">
        <v>255</v>
      </c>
      <c r="L917" s="221" t="e">
        <f>IF(J917="nio",0,IF(K917&gt;0,K917*I917/M917,0))*VLOOKUP(B917,'2-Kosten per locatie'!$A$11:$C$15,3,FALSE)</f>
        <v>#DIV/0!</v>
      </c>
      <c r="M917" s="440">
        <f>IF(K917="nio",0,IF(K917&gt;0,VLOOKUP(G917,'3-Productie normen'!A:J,VLOOKUP(K917,'3-Productie normen'!$B$37:$C$43,2,FALSE),FALSE)))</f>
        <v>0</v>
      </c>
      <c r="N917" s="441"/>
      <c r="O917" s="442"/>
      <c r="P917" s="299">
        <f t="shared" si="25"/>
        <v>7905</v>
      </c>
    </row>
    <row r="918" spans="1:16" ht="14.1" customHeight="1">
      <c r="A918" s="434">
        <v>918</v>
      </c>
      <c r="B918" s="435" t="s">
        <v>1974</v>
      </c>
      <c r="C918" s="435" t="s">
        <v>1976</v>
      </c>
      <c r="D918" s="436" t="s">
        <v>3710</v>
      </c>
      <c r="E918" s="219" t="s">
        <v>2065</v>
      </c>
      <c r="F918" s="75" t="s">
        <v>2066</v>
      </c>
      <c r="G918" s="75" t="s">
        <v>34</v>
      </c>
      <c r="H918" s="75" t="s">
        <v>209</v>
      </c>
      <c r="I918" s="437">
        <v>27.9</v>
      </c>
      <c r="J918" s="438">
        <f t="shared" si="23"/>
        <v>255</v>
      </c>
      <c r="K918" s="439">
        <v>255</v>
      </c>
      <c r="L918" s="221" t="e">
        <f>IF(J918="nio",0,IF(K918&gt;0,K918*I918/M918,0))*VLOOKUP(B918,'2-Kosten per locatie'!$A$11:$C$15,3,FALSE)</f>
        <v>#DIV/0!</v>
      </c>
      <c r="M918" s="440">
        <f>IF(K918="nio",0,IF(K918&gt;0,VLOOKUP(G918,'3-Productie normen'!A:J,VLOOKUP(K918,'3-Productie normen'!$B$37:$C$43,2,FALSE),FALSE)))</f>
        <v>0</v>
      </c>
      <c r="N918" s="441"/>
      <c r="O918" s="442"/>
      <c r="P918" s="299">
        <f t="shared" si="25"/>
        <v>7114.5</v>
      </c>
    </row>
    <row r="919" spans="1:16" ht="14.1" customHeight="1">
      <c r="A919" s="434">
        <v>919</v>
      </c>
      <c r="B919" s="435" t="s">
        <v>1974</v>
      </c>
      <c r="C919" s="435" t="s">
        <v>1976</v>
      </c>
      <c r="D919" s="436" t="s">
        <v>3710</v>
      </c>
      <c r="E919" s="219" t="s">
        <v>2067</v>
      </c>
      <c r="F919" s="75" t="s">
        <v>2068</v>
      </c>
      <c r="G919" s="75" t="s">
        <v>34</v>
      </c>
      <c r="H919" s="75" t="s">
        <v>209</v>
      </c>
      <c r="I919" s="437">
        <v>31.3</v>
      </c>
      <c r="J919" s="438">
        <f t="shared" si="23"/>
        <v>255</v>
      </c>
      <c r="K919" s="439">
        <v>255</v>
      </c>
      <c r="L919" s="221" t="e">
        <f>IF(J919="nio",0,IF(K919&gt;0,K919*I919/M919,0))*VLOOKUP(B919,'2-Kosten per locatie'!$A$11:$C$15,3,FALSE)</f>
        <v>#DIV/0!</v>
      </c>
      <c r="M919" s="440">
        <f>IF(K919="nio",0,IF(K919&gt;0,VLOOKUP(G919,'3-Productie normen'!A:J,VLOOKUP(K919,'3-Productie normen'!$B$37:$C$43,2,FALSE),FALSE)))</f>
        <v>0</v>
      </c>
      <c r="N919" s="441"/>
      <c r="O919" s="442"/>
      <c r="P919" s="299">
        <f t="shared" si="25"/>
        <v>7981.5</v>
      </c>
    </row>
    <row r="920" spans="1:16" ht="14.1" customHeight="1">
      <c r="A920" s="434">
        <v>920</v>
      </c>
      <c r="B920" s="435" t="s">
        <v>1974</v>
      </c>
      <c r="C920" s="435" t="s">
        <v>1976</v>
      </c>
      <c r="D920" s="436" t="s">
        <v>3710</v>
      </c>
      <c r="E920" s="219" t="s">
        <v>2069</v>
      </c>
      <c r="F920" s="75" t="s">
        <v>2070</v>
      </c>
      <c r="G920" s="413" t="s">
        <v>48</v>
      </c>
      <c r="H920" s="75" t="s">
        <v>919</v>
      </c>
      <c r="I920" s="437">
        <v>2.8</v>
      </c>
      <c r="J920" s="438">
        <f t="shared" si="23"/>
        <v>255</v>
      </c>
      <c r="K920" s="439">
        <v>255</v>
      </c>
      <c r="L920" s="221" t="e">
        <f>IF(J920="nio",0,IF(K920&gt;0,K920*I920/M920,0))*VLOOKUP(B920,'2-Kosten per locatie'!$A$11:$C$15,3,FALSE)</f>
        <v>#DIV/0!</v>
      </c>
      <c r="M920" s="440">
        <f>IF(K920="nio",0,IF(K920&gt;0,VLOOKUP(G920,'3-Productie normen'!A:J,VLOOKUP(K920,'3-Productie normen'!$B$37:$C$43,2,FALSE),FALSE)))</f>
        <v>0</v>
      </c>
      <c r="N920" s="441"/>
      <c r="O920" s="442"/>
      <c r="P920" s="299">
        <f t="shared" si="25"/>
        <v>714</v>
      </c>
    </row>
    <row r="921" spans="1:16" ht="14.1" customHeight="1">
      <c r="A921" s="434">
        <v>921</v>
      </c>
      <c r="B921" s="435" t="s">
        <v>1974</v>
      </c>
      <c r="C921" s="435" t="s">
        <v>1976</v>
      </c>
      <c r="D921" s="436" t="s">
        <v>3708</v>
      </c>
      <c r="E921" s="219" t="s">
        <v>2071</v>
      </c>
      <c r="F921" s="75" t="s">
        <v>2072</v>
      </c>
      <c r="G921" s="75" t="s">
        <v>50</v>
      </c>
      <c r="H921" s="75" t="s">
        <v>3720</v>
      </c>
      <c r="I921" s="437">
        <v>95</v>
      </c>
      <c r="J921" s="438" t="s">
        <v>50</v>
      </c>
      <c r="K921" s="439" t="s">
        <v>50</v>
      </c>
      <c r="L921" s="221">
        <f>IF(J921="nio",0,IF(K921&gt;0,K921*I921/M921,0))*VLOOKUP(B921,'2-Kosten per locatie'!$A$11:$C$15,3,FALSE)</f>
        <v>0</v>
      </c>
      <c r="M921" s="440">
        <f>IF(K921="nio",0,IF(K921&gt;0,VLOOKUP(G921,'3-Productie normen'!A:J,VLOOKUP(K921,'3-Productie normen'!$B$37:$C$43,2,FALSE),FALSE)))</f>
        <v>0</v>
      </c>
      <c r="N921" s="441"/>
      <c r="O921" s="442"/>
      <c r="P921" s="299"/>
    </row>
    <row r="922" spans="1:16" ht="14.1" customHeight="1">
      <c r="A922" s="434">
        <v>922</v>
      </c>
      <c r="B922" s="435" t="s">
        <v>1974</v>
      </c>
      <c r="C922" s="435" t="s">
        <v>1976</v>
      </c>
      <c r="D922" s="436" t="s">
        <v>3708</v>
      </c>
      <c r="E922" s="219" t="s">
        <v>2073</v>
      </c>
      <c r="F922" s="75" t="s">
        <v>2074</v>
      </c>
      <c r="G922" s="75" t="s">
        <v>50</v>
      </c>
      <c r="H922" s="75" t="s">
        <v>3720</v>
      </c>
      <c r="I922" s="437">
        <v>91.9</v>
      </c>
      <c r="J922" s="438" t="s">
        <v>50</v>
      </c>
      <c r="K922" s="439" t="s">
        <v>50</v>
      </c>
      <c r="L922" s="221">
        <f>IF(J922="nio",0,IF(K922&gt;0,K922*I922/M922,0))*VLOOKUP(B922,'2-Kosten per locatie'!$A$11:$C$15,3,FALSE)</f>
        <v>0</v>
      </c>
      <c r="M922" s="440">
        <f>IF(K922="nio",0,IF(K922&gt;0,VLOOKUP(G922,'3-Productie normen'!A:J,VLOOKUP(K922,'3-Productie normen'!$B$37:$C$43,2,FALSE),FALSE)))</f>
        <v>0</v>
      </c>
      <c r="N922" s="441"/>
      <c r="O922" s="442"/>
      <c r="P922" s="299"/>
    </row>
    <row r="923" spans="1:16" ht="14.1" customHeight="1">
      <c r="A923" s="434">
        <v>923</v>
      </c>
      <c r="B923" s="435" t="s">
        <v>1974</v>
      </c>
      <c r="C923" s="435" t="s">
        <v>1976</v>
      </c>
      <c r="D923" s="436" t="s">
        <v>3708</v>
      </c>
      <c r="E923" s="219" t="s">
        <v>2075</v>
      </c>
      <c r="F923" s="75" t="s">
        <v>2076</v>
      </c>
      <c r="G923" s="75" t="s">
        <v>50</v>
      </c>
      <c r="H923" s="75" t="s">
        <v>72</v>
      </c>
      <c r="I923" s="437">
        <v>38.5</v>
      </c>
      <c r="J923" s="438" t="s">
        <v>50</v>
      </c>
      <c r="K923" s="439" t="s">
        <v>50</v>
      </c>
      <c r="L923" s="221">
        <f>IF(J923="nio",0,IF(K923&gt;0,K923*I923/M923,0))*VLOOKUP(B923,'2-Kosten per locatie'!$A$11:$C$15,3,FALSE)</f>
        <v>0</v>
      </c>
      <c r="M923" s="440">
        <f>IF(K923="nio",0,IF(K923&gt;0,VLOOKUP(G923,'3-Productie normen'!A:J,VLOOKUP(K923,'3-Productie normen'!$B$37:$C$43,2,FALSE),FALSE)))</f>
        <v>0</v>
      </c>
      <c r="N923" s="441"/>
      <c r="O923" s="442"/>
      <c r="P923" s="299"/>
    </row>
    <row r="924" spans="1:16" ht="14.1" customHeight="1">
      <c r="A924" s="434">
        <v>924</v>
      </c>
      <c r="B924" s="435" t="s">
        <v>1974</v>
      </c>
      <c r="C924" s="435" t="s">
        <v>1976</v>
      </c>
      <c r="D924" s="436" t="s">
        <v>3709</v>
      </c>
      <c r="E924" s="219" t="s">
        <v>2077</v>
      </c>
      <c r="F924" s="75" t="s">
        <v>2078</v>
      </c>
      <c r="G924" s="75" t="s">
        <v>50</v>
      </c>
      <c r="H924" s="75" t="s">
        <v>72</v>
      </c>
      <c r="I924" s="437">
        <v>23.5</v>
      </c>
      <c r="J924" s="438" t="s">
        <v>50</v>
      </c>
      <c r="K924" s="439" t="s">
        <v>50</v>
      </c>
      <c r="L924" s="221">
        <f>IF(J924="nio",0,IF(K924&gt;0,K924*I924/M924,0))*VLOOKUP(B924,'2-Kosten per locatie'!$A$11:$C$15,3,FALSE)</f>
        <v>0</v>
      </c>
      <c r="M924" s="440">
        <f>IF(K924="nio",0,IF(K924&gt;0,VLOOKUP(G924,'3-Productie normen'!A:J,VLOOKUP(K924,'3-Productie normen'!$B$37:$C$43,2,FALSE),FALSE)))</f>
        <v>0</v>
      </c>
      <c r="N924" s="441"/>
      <c r="O924" s="442"/>
      <c r="P924" s="299"/>
    </row>
    <row r="925" spans="1:16" ht="14.1" customHeight="1">
      <c r="A925" s="434">
        <v>925</v>
      </c>
      <c r="B925" s="435" t="s">
        <v>1974</v>
      </c>
      <c r="C925" s="435" t="s">
        <v>1976</v>
      </c>
      <c r="D925" s="436" t="s">
        <v>3709</v>
      </c>
      <c r="E925" s="219" t="s">
        <v>2079</v>
      </c>
      <c r="F925" s="75" t="s">
        <v>2080</v>
      </c>
      <c r="G925" s="75" t="s">
        <v>50</v>
      </c>
      <c r="H925" s="75" t="s">
        <v>72</v>
      </c>
      <c r="I925" s="437">
        <v>9.1999999999999993</v>
      </c>
      <c r="J925" s="438" t="s">
        <v>50</v>
      </c>
      <c r="K925" s="439" t="s">
        <v>50</v>
      </c>
      <c r="L925" s="221">
        <f>IF(J925="nio",0,IF(K925&gt;0,K925*I925/M925,0))*VLOOKUP(B925,'2-Kosten per locatie'!$A$11:$C$15,3,FALSE)</f>
        <v>0</v>
      </c>
      <c r="M925" s="440">
        <f>IF(K925="nio",0,IF(K925&gt;0,VLOOKUP(G925,'3-Productie normen'!A:J,VLOOKUP(K925,'3-Productie normen'!$B$37:$C$43,2,FALSE),FALSE)))</f>
        <v>0</v>
      </c>
      <c r="N925" s="441"/>
      <c r="O925" s="442"/>
      <c r="P925" s="299"/>
    </row>
    <row r="926" spans="1:16" ht="14.1" customHeight="1">
      <c r="A926" s="434">
        <v>926</v>
      </c>
      <c r="B926" s="435" t="s">
        <v>1974</v>
      </c>
      <c r="C926" s="435" t="s">
        <v>1976</v>
      </c>
      <c r="D926" s="436" t="s">
        <v>3710</v>
      </c>
      <c r="E926" s="219" t="s">
        <v>2081</v>
      </c>
      <c r="F926" s="75" t="s">
        <v>2082</v>
      </c>
      <c r="G926" s="75" t="s">
        <v>50</v>
      </c>
      <c r="H926" s="413" t="s">
        <v>71</v>
      </c>
      <c r="I926" s="437">
        <v>5.6</v>
      </c>
      <c r="J926" s="438" t="s">
        <v>50</v>
      </c>
      <c r="K926" s="439" t="s">
        <v>50</v>
      </c>
      <c r="L926" s="221">
        <f>IF(J926="nio",0,IF(K926&gt;0,K926*I926/M926,0))*VLOOKUP(B926,'2-Kosten per locatie'!$A$11:$C$15,3,FALSE)</f>
        <v>0</v>
      </c>
      <c r="M926" s="440">
        <f>IF(K926="nio",0,IF(K926&gt;0,VLOOKUP(G926,'3-Productie normen'!A:J,VLOOKUP(K926,'3-Productie normen'!$B$37:$C$43,2,FALSE),FALSE)))</f>
        <v>0</v>
      </c>
      <c r="N926" s="441"/>
      <c r="O926" s="442"/>
      <c r="P926" s="299"/>
    </row>
    <row r="927" spans="1:16" ht="14.1" customHeight="1">
      <c r="A927" s="434">
        <v>927</v>
      </c>
      <c r="B927" s="435" t="s">
        <v>1974</v>
      </c>
      <c r="C927" s="435" t="s">
        <v>1976</v>
      </c>
      <c r="D927" s="436" t="s">
        <v>3710</v>
      </c>
      <c r="E927" s="219" t="s">
        <v>2083</v>
      </c>
      <c r="F927" s="75" t="s">
        <v>2084</v>
      </c>
      <c r="G927" s="75" t="s">
        <v>50</v>
      </c>
      <c r="H927" s="75" t="s">
        <v>72</v>
      </c>
      <c r="I927" s="437">
        <v>38.5</v>
      </c>
      <c r="J927" s="438" t="s">
        <v>50</v>
      </c>
      <c r="K927" s="439" t="s">
        <v>50</v>
      </c>
      <c r="L927" s="221">
        <f>IF(J927="nio",0,IF(K927&gt;0,K927*I927/M927,0))*VLOOKUP(B927,'2-Kosten per locatie'!$A$11:$C$15,3,FALSE)</f>
        <v>0</v>
      </c>
      <c r="M927" s="440">
        <f>IF(K927="nio",0,IF(K927&gt;0,VLOOKUP(G927,'3-Productie normen'!A:J,VLOOKUP(K927,'3-Productie normen'!$B$37:$C$43,2,FALSE),FALSE)))</f>
        <v>0</v>
      </c>
      <c r="N927" s="441"/>
      <c r="O927" s="442"/>
      <c r="P927" s="299"/>
    </row>
    <row r="928" spans="1:16" ht="14.1" customHeight="1">
      <c r="A928" s="434">
        <v>928</v>
      </c>
      <c r="B928" s="435" t="s">
        <v>2085</v>
      </c>
      <c r="C928" s="435" t="s">
        <v>2086</v>
      </c>
      <c r="D928" s="436" t="s">
        <v>3708</v>
      </c>
      <c r="E928" s="219" t="s">
        <v>2120</v>
      </c>
      <c r="F928" s="75" t="s">
        <v>2121</v>
      </c>
      <c r="G928" s="413" t="s">
        <v>47</v>
      </c>
      <c r="H928" s="75" t="s">
        <v>3723</v>
      </c>
      <c r="I928" s="437">
        <v>5</v>
      </c>
      <c r="J928" s="438">
        <f t="shared" ref="J928:J959" si="26">SUM(K928:K928)</f>
        <v>255</v>
      </c>
      <c r="K928" s="439">
        <v>255</v>
      </c>
      <c r="L928" s="221" t="e">
        <f>IF(J928="nio",0,IF(K928&gt;0,K928*I928/M928,0))*VLOOKUP(B928,'2-Kosten per locatie'!$A$11:$C$15,3,FALSE)</f>
        <v>#DIV/0!</v>
      </c>
      <c r="M928" s="440">
        <f>IF(K928="nio",0,IF(K928&gt;0,VLOOKUP(G928,'3-Productie normen'!A:J,VLOOKUP(K928,'3-Productie normen'!$B$37:$C$43,2,FALSE),FALSE)))</f>
        <v>0</v>
      </c>
      <c r="N928" s="441"/>
      <c r="O928" s="442"/>
      <c r="P928" s="299">
        <f t="shared" si="25"/>
        <v>1275</v>
      </c>
    </row>
    <row r="929" spans="1:16" ht="14.1" customHeight="1">
      <c r="A929" s="434">
        <v>929</v>
      </c>
      <c r="B929" s="435" t="s">
        <v>2085</v>
      </c>
      <c r="C929" s="435" t="s">
        <v>2086</v>
      </c>
      <c r="D929" s="436" t="s">
        <v>3708</v>
      </c>
      <c r="E929" s="219" t="s">
        <v>2122</v>
      </c>
      <c r="F929" s="75" t="s">
        <v>2123</v>
      </c>
      <c r="G929" s="75" t="s">
        <v>34</v>
      </c>
      <c r="H929" s="75" t="s">
        <v>919</v>
      </c>
      <c r="I929" s="437">
        <v>11.1</v>
      </c>
      <c r="J929" s="438">
        <f t="shared" si="26"/>
        <v>255</v>
      </c>
      <c r="K929" s="439">
        <v>255</v>
      </c>
      <c r="L929" s="221" t="e">
        <f>IF(J929="nio",0,IF(K929&gt;0,K929*I929/M929,0))*VLOOKUP(B929,'2-Kosten per locatie'!$A$11:$C$15,3,FALSE)</f>
        <v>#DIV/0!</v>
      </c>
      <c r="M929" s="440">
        <f>IF(K929="nio",0,IF(K929&gt;0,VLOOKUP(G929,'3-Productie normen'!A:J,VLOOKUP(K929,'3-Productie normen'!$B$37:$C$43,2,FALSE),FALSE)))</f>
        <v>0</v>
      </c>
      <c r="N929" s="441"/>
      <c r="O929" s="442"/>
      <c r="P929" s="299">
        <f t="shared" si="25"/>
        <v>2830.5</v>
      </c>
    </row>
    <row r="930" spans="1:16" ht="14.1" customHeight="1">
      <c r="A930" s="434">
        <v>930</v>
      </c>
      <c r="B930" s="435" t="s">
        <v>2085</v>
      </c>
      <c r="C930" s="435" t="s">
        <v>2086</v>
      </c>
      <c r="D930" s="436" t="s">
        <v>3708</v>
      </c>
      <c r="E930" s="219" t="s">
        <v>2124</v>
      </c>
      <c r="F930" s="75" t="s">
        <v>2125</v>
      </c>
      <c r="G930" s="75" t="s">
        <v>34</v>
      </c>
      <c r="H930" s="75" t="s">
        <v>919</v>
      </c>
      <c r="I930" s="437">
        <v>9.6999999999999993</v>
      </c>
      <c r="J930" s="438">
        <f t="shared" si="26"/>
        <v>255</v>
      </c>
      <c r="K930" s="439">
        <v>255</v>
      </c>
      <c r="L930" s="221" t="e">
        <f>IF(J930="nio",0,IF(K930&gt;0,K930*I930/M930,0))*VLOOKUP(B930,'2-Kosten per locatie'!$A$11:$C$15,3,FALSE)</f>
        <v>#DIV/0!</v>
      </c>
      <c r="M930" s="440">
        <f>IF(K930="nio",0,IF(K930&gt;0,VLOOKUP(G930,'3-Productie normen'!A:J,VLOOKUP(K930,'3-Productie normen'!$B$37:$C$43,2,FALSE),FALSE)))</f>
        <v>0</v>
      </c>
      <c r="N930" s="441"/>
      <c r="O930" s="442"/>
      <c r="P930" s="299">
        <f t="shared" si="25"/>
        <v>2473.5</v>
      </c>
    </row>
    <row r="931" spans="1:16" ht="14.1" customHeight="1">
      <c r="A931" s="434">
        <v>931</v>
      </c>
      <c r="B931" s="435" t="s">
        <v>2085</v>
      </c>
      <c r="C931" s="435" t="s">
        <v>2086</v>
      </c>
      <c r="D931" s="436" t="s">
        <v>3708</v>
      </c>
      <c r="E931" s="219" t="s">
        <v>2126</v>
      </c>
      <c r="F931" s="75" t="s">
        <v>2127</v>
      </c>
      <c r="G931" s="435" t="s">
        <v>38</v>
      </c>
      <c r="H931" s="75" t="s">
        <v>919</v>
      </c>
      <c r="I931" s="437">
        <v>9.1999999999999993</v>
      </c>
      <c r="J931" s="438">
        <f t="shared" si="26"/>
        <v>255</v>
      </c>
      <c r="K931" s="439">
        <v>255</v>
      </c>
      <c r="L931" s="221" t="e">
        <f>IF(J931="nio",0,IF(K931&gt;0,K931*I931/M931,0))*VLOOKUP(B931,'2-Kosten per locatie'!$A$11:$C$15,3,FALSE)</f>
        <v>#DIV/0!</v>
      </c>
      <c r="M931" s="440">
        <f>IF(K931="nio",0,IF(K931&gt;0,VLOOKUP(G931,'3-Productie normen'!A:J,VLOOKUP(K931,'3-Productie normen'!$B$37:$C$43,2,FALSE),FALSE)))</f>
        <v>0</v>
      </c>
      <c r="N931" s="441"/>
      <c r="O931" s="442"/>
      <c r="P931" s="299">
        <f t="shared" si="25"/>
        <v>2346</v>
      </c>
    </row>
    <row r="932" spans="1:16" ht="14.1" customHeight="1">
      <c r="A932" s="434">
        <v>932</v>
      </c>
      <c r="B932" s="435" t="s">
        <v>2085</v>
      </c>
      <c r="C932" s="435" t="s">
        <v>2087</v>
      </c>
      <c r="D932" s="436" t="s">
        <v>3708</v>
      </c>
      <c r="E932" s="219" t="s">
        <v>2128</v>
      </c>
      <c r="F932" s="75" t="s">
        <v>2129</v>
      </c>
      <c r="G932" s="435" t="s">
        <v>38</v>
      </c>
      <c r="H932" s="75" t="s">
        <v>3721</v>
      </c>
      <c r="I932" s="437">
        <v>5.4</v>
      </c>
      <c r="J932" s="438">
        <f t="shared" si="26"/>
        <v>255</v>
      </c>
      <c r="K932" s="439">
        <v>255</v>
      </c>
      <c r="L932" s="221" t="e">
        <f>IF(J932="nio",0,IF(K932&gt;0,K932*I932/M932,0))*VLOOKUP(B932,'2-Kosten per locatie'!$A$11:$C$15,3,FALSE)</f>
        <v>#DIV/0!</v>
      </c>
      <c r="M932" s="440">
        <f>IF(K932="nio",0,IF(K932&gt;0,VLOOKUP(G932,'3-Productie normen'!A:J,VLOOKUP(K932,'3-Productie normen'!$B$37:$C$43,2,FALSE),FALSE)))</f>
        <v>0</v>
      </c>
      <c r="N932" s="441"/>
      <c r="O932" s="442"/>
      <c r="P932" s="299">
        <f t="shared" si="25"/>
        <v>1377</v>
      </c>
    </row>
    <row r="933" spans="1:16" ht="14.1" customHeight="1">
      <c r="A933" s="434">
        <v>933</v>
      </c>
      <c r="B933" s="435" t="s">
        <v>2085</v>
      </c>
      <c r="C933" s="435" t="s">
        <v>2086</v>
      </c>
      <c r="D933" s="436" t="s">
        <v>3708</v>
      </c>
      <c r="E933" s="219" t="s">
        <v>2130</v>
      </c>
      <c r="F933" s="75" t="s">
        <v>2131</v>
      </c>
      <c r="G933" s="435" t="s">
        <v>38</v>
      </c>
      <c r="H933" s="75" t="s">
        <v>70</v>
      </c>
      <c r="I933" s="437">
        <v>2.7</v>
      </c>
      <c r="J933" s="438">
        <f t="shared" si="26"/>
        <v>255</v>
      </c>
      <c r="K933" s="439">
        <v>255</v>
      </c>
      <c r="L933" s="221" t="e">
        <f>IF(J933="nio",0,IF(K933&gt;0,K933*I933/M933,0))*VLOOKUP(B933,'2-Kosten per locatie'!$A$11:$C$15,3,FALSE)</f>
        <v>#DIV/0!</v>
      </c>
      <c r="M933" s="440">
        <f>IF(K933="nio",0,IF(K933&gt;0,VLOOKUP(G933,'3-Productie normen'!A:J,VLOOKUP(K933,'3-Productie normen'!$B$37:$C$43,2,FALSE),FALSE)))</f>
        <v>0</v>
      </c>
      <c r="N933" s="441"/>
      <c r="O933" s="442"/>
      <c r="P933" s="299">
        <f t="shared" si="25"/>
        <v>688.5</v>
      </c>
    </row>
    <row r="934" spans="1:16" ht="14.1" customHeight="1">
      <c r="A934" s="434">
        <v>934</v>
      </c>
      <c r="B934" s="435" t="s">
        <v>2085</v>
      </c>
      <c r="C934" s="435" t="s">
        <v>2087</v>
      </c>
      <c r="D934" s="436" t="s">
        <v>3708</v>
      </c>
      <c r="E934" s="219" t="s">
        <v>2132</v>
      </c>
      <c r="F934" s="75" t="s">
        <v>2133</v>
      </c>
      <c r="G934" s="75" t="s">
        <v>3718</v>
      </c>
      <c r="H934" s="75" t="s">
        <v>3719</v>
      </c>
      <c r="I934" s="437">
        <v>10.3</v>
      </c>
      <c r="J934" s="438">
        <f t="shared" si="26"/>
        <v>255</v>
      </c>
      <c r="K934" s="439">
        <v>255</v>
      </c>
      <c r="L934" s="221" t="e">
        <f>IF(J934="nio",0,IF(K934&gt;0,K934*I934/M934,0))*VLOOKUP(B934,'2-Kosten per locatie'!$A$11:$C$15,3,FALSE)</f>
        <v>#DIV/0!</v>
      </c>
      <c r="M934" s="440">
        <f>IF(K934="nio",0,IF(K934&gt;0,VLOOKUP(G934,'3-Productie normen'!A:J,VLOOKUP(K934,'3-Productie normen'!$B$37:$C$43,2,FALSE),FALSE)))</f>
        <v>0</v>
      </c>
      <c r="N934" s="441"/>
      <c r="O934" s="442"/>
      <c r="P934" s="299">
        <f t="shared" si="25"/>
        <v>2626.5</v>
      </c>
    </row>
    <row r="935" spans="1:16" ht="14.1" customHeight="1">
      <c r="A935" s="434">
        <v>935</v>
      </c>
      <c r="B935" s="435" t="s">
        <v>2085</v>
      </c>
      <c r="C935" s="435" t="s">
        <v>2086</v>
      </c>
      <c r="D935" s="436" t="s">
        <v>3709</v>
      </c>
      <c r="E935" s="219" t="s">
        <v>2134</v>
      </c>
      <c r="F935" s="75" t="s">
        <v>2135</v>
      </c>
      <c r="G935" s="435" t="s">
        <v>38</v>
      </c>
      <c r="H935" s="75" t="s">
        <v>919</v>
      </c>
      <c r="I935" s="437">
        <v>3.7</v>
      </c>
      <c r="J935" s="438">
        <f t="shared" si="26"/>
        <v>255</v>
      </c>
      <c r="K935" s="439">
        <v>255</v>
      </c>
      <c r="L935" s="221" t="e">
        <f>IF(J935="nio",0,IF(K935&gt;0,K935*I935/M935,0))*VLOOKUP(B935,'2-Kosten per locatie'!$A$11:$C$15,3,FALSE)</f>
        <v>#DIV/0!</v>
      </c>
      <c r="M935" s="440">
        <f>IF(K935="nio",0,IF(K935&gt;0,VLOOKUP(G935,'3-Productie normen'!A:J,VLOOKUP(K935,'3-Productie normen'!$B$37:$C$43,2,FALSE),FALSE)))</f>
        <v>0</v>
      </c>
      <c r="N935" s="441"/>
      <c r="O935" s="442"/>
      <c r="P935" s="299">
        <f t="shared" si="25"/>
        <v>943.5</v>
      </c>
    </row>
    <row r="936" spans="1:16" ht="14.1" customHeight="1">
      <c r="A936" s="434">
        <v>936</v>
      </c>
      <c r="B936" s="435" t="s">
        <v>2085</v>
      </c>
      <c r="C936" s="435" t="s">
        <v>2087</v>
      </c>
      <c r="D936" s="436" t="s">
        <v>3709</v>
      </c>
      <c r="E936" s="219" t="s">
        <v>2136</v>
      </c>
      <c r="F936" s="75" t="s">
        <v>2137</v>
      </c>
      <c r="G936" s="75" t="s">
        <v>46</v>
      </c>
      <c r="H936" s="75" t="s">
        <v>70</v>
      </c>
      <c r="I936" s="437">
        <v>23.2</v>
      </c>
      <c r="J936" s="438">
        <f t="shared" si="26"/>
        <v>255</v>
      </c>
      <c r="K936" s="439">
        <v>255</v>
      </c>
      <c r="L936" s="221" t="e">
        <f>IF(J936="nio",0,IF(K936&gt;0,K936*I936/M936,0))*VLOOKUP(B936,'2-Kosten per locatie'!$A$11:$C$15,3,FALSE)</f>
        <v>#DIV/0!</v>
      </c>
      <c r="M936" s="440">
        <f>IF(K936="nio",0,IF(K936&gt;0,VLOOKUP(G936,'3-Productie normen'!A:J,VLOOKUP(K936,'3-Productie normen'!$B$37:$C$43,2,FALSE),FALSE)))</f>
        <v>0</v>
      </c>
      <c r="N936" s="441"/>
      <c r="O936" s="442"/>
      <c r="P936" s="299">
        <f t="shared" si="25"/>
        <v>5916</v>
      </c>
    </row>
    <row r="937" spans="1:16" ht="14.1" customHeight="1">
      <c r="A937" s="434">
        <v>937</v>
      </c>
      <c r="B937" s="435" t="s">
        <v>2085</v>
      </c>
      <c r="C937" s="435" t="s">
        <v>2087</v>
      </c>
      <c r="D937" s="436" t="s">
        <v>3709</v>
      </c>
      <c r="E937" s="219" t="s">
        <v>2138</v>
      </c>
      <c r="F937" s="75" t="s">
        <v>2139</v>
      </c>
      <c r="G937" s="435" t="s">
        <v>38</v>
      </c>
      <c r="H937" s="75" t="s">
        <v>919</v>
      </c>
      <c r="I937" s="437">
        <v>5.7</v>
      </c>
      <c r="J937" s="438">
        <f t="shared" si="26"/>
        <v>255</v>
      </c>
      <c r="K937" s="439">
        <v>255</v>
      </c>
      <c r="L937" s="221" t="e">
        <f>IF(J937="nio",0,IF(K937&gt;0,K937*I937/M937,0))*VLOOKUP(B937,'2-Kosten per locatie'!$A$11:$C$15,3,FALSE)</f>
        <v>#DIV/0!</v>
      </c>
      <c r="M937" s="440">
        <f>IF(K937="nio",0,IF(K937&gt;0,VLOOKUP(G937,'3-Productie normen'!A:J,VLOOKUP(K937,'3-Productie normen'!$B$37:$C$43,2,FALSE),FALSE)))</f>
        <v>0</v>
      </c>
      <c r="N937" s="441"/>
      <c r="O937" s="442"/>
      <c r="P937" s="299">
        <f t="shared" si="25"/>
        <v>1453.5</v>
      </c>
    </row>
    <row r="938" spans="1:16" ht="14.1" customHeight="1">
      <c r="A938" s="434">
        <v>938</v>
      </c>
      <c r="B938" s="435" t="s">
        <v>2085</v>
      </c>
      <c r="C938" s="435" t="s">
        <v>2086</v>
      </c>
      <c r="D938" s="436" t="s">
        <v>3709</v>
      </c>
      <c r="E938" s="219" t="s">
        <v>2140</v>
      </c>
      <c r="F938" s="75" t="s">
        <v>2141</v>
      </c>
      <c r="G938" s="75" t="s">
        <v>34</v>
      </c>
      <c r="H938" s="75" t="s">
        <v>70</v>
      </c>
      <c r="I938" s="437">
        <v>11.8</v>
      </c>
      <c r="J938" s="438">
        <f t="shared" si="26"/>
        <v>255</v>
      </c>
      <c r="K938" s="439">
        <v>255</v>
      </c>
      <c r="L938" s="221" t="e">
        <f>IF(J938="nio",0,IF(K938&gt;0,K938*I938/M938,0))*VLOOKUP(B938,'2-Kosten per locatie'!$A$11:$C$15,3,FALSE)</f>
        <v>#DIV/0!</v>
      </c>
      <c r="M938" s="440">
        <f>IF(K938="nio",0,IF(K938&gt;0,VLOOKUP(G938,'3-Productie normen'!A:J,VLOOKUP(K938,'3-Productie normen'!$B$37:$C$43,2,FALSE),FALSE)))</f>
        <v>0</v>
      </c>
      <c r="N938" s="441"/>
      <c r="O938" s="442"/>
      <c r="P938" s="299">
        <f t="shared" si="25"/>
        <v>3009</v>
      </c>
    </row>
    <row r="939" spans="1:16" ht="14.1" customHeight="1">
      <c r="A939" s="434">
        <v>939</v>
      </c>
      <c r="B939" s="435" t="s">
        <v>2085</v>
      </c>
      <c r="C939" s="435" t="s">
        <v>2088</v>
      </c>
      <c r="D939" s="436" t="s">
        <v>3708</v>
      </c>
      <c r="E939" s="219" t="s">
        <v>2142</v>
      </c>
      <c r="F939" s="75" t="s">
        <v>2143</v>
      </c>
      <c r="G939" s="75" t="s">
        <v>34</v>
      </c>
      <c r="H939" s="75" t="s">
        <v>919</v>
      </c>
      <c r="I939" s="437">
        <v>11.1</v>
      </c>
      <c r="J939" s="438">
        <f t="shared" si="26"/>
        <v>255</v>
      </c>
      <c r="K939" s="439">
        <v>255</v>
      </c>
      <c r="L939" s="221" t="e">
        <f>IF(J939="nio",0,IF(K939&gt;0,K939*I939/M939,0))*VLOOKUP(B939,'2-Kosten per locatie'!$A$11:$C$15,3,FALSE)</f>
        <v>#DIV/0!</v>
      </c>
      <c r="M939" s="440">
        <f>IF(K939="nio",0,IF(K939&gt;0,VLOOKUP(G939,'3-Productie normen'!A:J,VLOOKUP(K939,'3-Productie normen'!$B$37:$C$43,2,FALSE),FALSE)))</f>
        <v>0</v>
      </c>
      <c r="N939" s="441"/>
      <c r="O939" s="442"/>
      <c r="P939" s="299">
        <f t="shared" si="25"/>
        <v>2830.5</v>
      </c>
    </row>
    <row r="940" spans="1:16" ht="14.1" customHeight="1">
      <c r="A940" s="434">
        <v>940</v>
      </c>
      <c r="B940" s="435" t="s">
        <v>2085</v>
      </c>
      <c r="C940" s="435" t="s">
        <v>2088</v>
      </c>
      <c r="D940" s="436" t="s">
        <v>3708</v>
      </c>
      <c r="E940" s="219" t="s">
        <v>2144</v>
      </c>
      <c r="F940" s="75" t="s">
        <v>2145</v>
      </c>
      <c r="G940" s="435" t="s">
        <v>36</v>
      </c>
      <c r="H940" s="413" t="s">
        <v>71</v>
      </c>
      <c r="I940" s="437">
        <v>1.2</v>
      </c>
      <c r="J940" s="438">
        <f t="shared" si="26"/>
        <v>255</v>
      </c>
      <c r="K940" s="439">
        <v>255</v>
      </c>
      <c r="L940" s="221" t="e">
        <f>IF(J940="nio",0,IF(K940&gt;0,K940*I940/M940,0))*VLOOKUP(B940,'2-Kosten per locatie'!$A$11:$C$15,3,FALSE)</f>
        <v>#DIV/0!</v>
      </c>
      <c r="M940" s="440">
        <f>IF(K940="nio",0,IF(K940&gt;0,VLOOKUP(G940,'3-Productie normen'!A:J,VLOOKUP(K940,'3-Productie normen'!$B$37:$C$43,2,FALSE),FALSE)))</f>
        <v>0</v>
      </c>
      <c r="N940" s="441"/>
      <c r="O940" s="442"/>
      <c r="P940" s="299">
        <f t="shared" si="25"/>
        <v>306</v>
      </c>
    </row>
    <row r="941" spans="1:16" ht="14.1" customHeight="1">
      <c r="A941" s="434">
        <v>941</v>
      </c>
      <c r="B941" s="435" t="s">
        <v>2085</v>
      </c>
      <c r="C941" s="435" t="s">
        <v>2088</v>
      </c>
      <c r="D941" s="436" t="s">
        <v>3708</v>
      </c>
      <c r="E941" s="219" t="s">
        <v>2146</v>
      </c>
      <c r="F941" s="75" t="s">
        <v>2147</v>
      </c>
      <c r="G941" s="435" t="s">
        <v>36</v>
      </c>
      <c r="H941" s="413" t="s">
        <v>71</v>
      </c>
      <c r="I941" s="437">
        <v>1.2</v>
      </c>
      <c r="J941" s="438">
        <f t="shared" si="26"/>
        <v>255</v>
      </c>
      <c r="K941" s="439">
        <v>255</v>
      </c>
      <c r="L941" s="221" t="e">
        <f>IF(J941="nio",0,IF(K941&gt;0,K941*I941/M941,0))*VLOOKUP(B941,'2-Kosten per locatie'!$A$11:$C$15,3,FALSE)</f>
        <v>#DIV/0!</v>
      </c>
      <c r="M941" s="440">
        <f>IF(K941="nio",0,IF(K941&gt;0,VLOOKUP(G941,'3-Productie normen'!A:J,VLOOKUP(K941,'3-Productie normen'!$B$37:$C$43,2,FALSE),FALSE)))</f>
        <v>0</v>
      </c>
      <c r="N941" s="441"/>
      <c r="O941" s="442"/>
      <c r="P941" s="299">
        <f t="shared" si="25"/>
        <v>306</v>
      </c>
    </row>
    <row r="942" spans="1:16" ht="14.1" customHeight="1">
      <c r="A942" s="434">
        <v>942</v>
      </c>
      <c r="B942" s="435" t="s">
        <v>2085</v>
      </c>
      <c r="C942" s="435" t="s">
        <v>2088</v>
      </c>
      <c r="D942" s="436" t="s">
        <v>3708</v>
      </c>
      <c r="E942" s="219" t="s">
        <v>2148</v>
      </c>
      <c r="F942" s="75" t="s">
        <v>2149</v>
      </c>
      <c r="G942" s="75" t="s">
        <v>34</v>
      </c>
      <c r="H942" s="75" t="s">
        <v>919</v>
      </c>
      <c r="I942" s="437">
        <v>9.6999999999999993</v>
      </c>
      <c r="J942" s="438">
        <f t="shared" si="26"/>
        <v>255</v>
      </c>
      <c r="K942" s="439">
        <v>255</v>
      </c>
      <c r="L942" s="221" t="e">
        <f>IF(J942="nio",0,IF(K942&gt;0,K942*I942/M942,0))*VLOOKUP(B942,'2-Kosten per locatie'!$A$11:$C$15,3,FALSE)</f>
        <v>#DIV/0!</v>
      </c>
      <c r="M942" s="440">
        <f>IF(K942="nio",0,IF(K942&gt;0,VLOOKUP(G942,'3-Productie normen'!A:J,VLOOKUP(K942,'3-Productie normen'!$B$37:$C$43,2,FALSE),FALSE)))</f>
        <v>0</v>
      </c>
      <c r="N942" s="441"/>
      <c r="O942" s="442"/>
      <c r="P942" s="299">
        <f t="shared" si="25"/>
        <v>2473.5</v>
      </c>
    </row>
    <row r="943" spans="1:16" ht="14.1" customHeight="1">
      <c r="A943" s="434">
        <v>943</v>
      </c>
      <c r="B943" s="435" t="s">
        <v>2085</v>
      </c>
      <c r="C943" s="435" t="s">
        <v>2089</v>
      </c>
      <c r="D943" s="436" t="s">
        <v>3708</v>
      </c>
      <c r="E943" s="219" t="s">
        <v>2150</v>
      </c>
      <c r="F943" s="75" t="s">
        <v>2151</v>
      </c>
      <c r="G943" s="413" t="s">
        <v>3715</v>
      </c>
      <c r="H943" s="75" t="s">
        <v>3721</v>
      </c>
      <c r="I943" s="437">
        <v>11.1</v>
      </c>
      <c r="J943" s="438">
        <f t="shared" si="26"/>
        <v>255</v>
      </c>
      <c r="K943" s="439">
        <v>255</v>
      </c>
      <c r="L943" s="221" t="e">
        <f>IF(J943="nio",0,IF(K943&gt;0,K943*I943/M943,0))*VLOOKUP(B943,'2-Kosten per locatie'!$A$11:$C$15,3,FALSE)</f>
        <v>#DIV/0!</v>
      </c>
      <c r="M943" s="440">
        <f>IF(K943="nio",0,IF(K943&gt;0,VLOOKUP(G943,'3-Productie normen'!A:J,VLOOKUP(K943,'3-Productie normen'!$B$37:$C$43,2,FALSE),FALSE)))</f>
        <v>0</v>
      </c>
      <c r="N943" s="441"/>
      <c r="O943" s="442"/>
      <c r="P943" s="299">
        <f t="shared" si="25"/>
        <v>2830.5</v>
      </c>
    </row>
    <row r="944" spans="1:16" ht="14.1" customHeight="1">
      <c r="A944" s="434">
        <v>944</v>
      </c>
      <c r="B944" s="435" t="s">
        <v>2085</v>
      </c>
      <c r="C944" s="435" t="s">
        <v>2090</v>
      </c>
      <c r="D944" s="436" t="s">
        <v>3708</v>
      </c>
      <c r="E944" s="219" t="s">
        <v>2152</v>
      </c>
      <c r="F944" s="75" t="s">
        <v>2153</v>
      </c>
      <c r="G944" s="413" t="s">
        <v>47</v>
      </c>
      <c r="H944" s="75" t="s">
        <v>3723</v>
      </c>
      <c r="I944" s="437">
        <v>5</v>
      </c>
      <c r="J944" s="438">
        <f t="shared" si="26"/>
        <v>255</v>
      </c>
      <c r="K944" s="439">
        <v>255</v>
      </c>
      <c r="L944" s="221" t="e">
        <f>IF(J944="nio",0,IF(K944&gt;0,K944*I944/M944,0))*VLOOKUP(B944,'2-Kosten per locatie'!$A$11:$C$15,3,FALSE)</f>
        <v>#DIV/0!</v>
      </c>
      <c r="M944" s="440">
        <f>IF(K944="nio",0,IF(K944&gt;0,VLOOKUP(G944,'3-Productie normen'!A:J,VLOOKUP(K944,'3-Productie normen'!$B$37:$C$43,2,FALSE),FALSE)))</f>
        <v>0</v>
      </c>
      <c r="N944" s="441"/>
      <c r="O944" s="442"/>
      <c r="P944" s="299">
        <f t="shared" si="25"/>
        <v>1275</v>
      </c>
    </row>
    <row r="945" spans="1:16" ht="14.1" customHeight="1">
      <c r="A945" s="434">
        <v>945</v>
      </c>
      <c r="B945" s="435" t="s">
        <v>2085</v>
      </c>
      <c r="C945" s="435" t="s">
        <v>2090</v>
      </c>
      <c r="D945" s="436" t="s">
        <v>3708</v>
      </c>
      <c r="E945" s="219" t="s">
        <v>2154</v>
      </c>
      <c r="F945" s="75" t="s">
        <v>2155</v>
      </c>
      <c r="G945" s="75" t="s">
        <v>34</v>
      </c>
      <c r="H945" s="75" t="s">
        <v>919</v>
      </c>
      <c r="I945" s="437">
        <v>11</v>
      </c>
      <c r="J945" s="438">
        <f t="shared" si="26"/>
        <v>255</v>
      </c>
      <c r="K945" s="439">
        <v>255</v>
      </c>
      <c r="L945" s="221" t="e">
        <f>IF(J945="nio",0,IF(K945&gt;0,K945*I945/M945,0))*VLOOKUP(B945,'2-Kosten per locatie'!$A$11:$C$15,3,FALSE)</f>
        <v>#DIV/0!</v>
      </c>
      <c r="M945" s="440">
        <f>IF(K945="nio",0,IF(K945&gt;0,VLOOKUP(G945,'3-Productie normen'!A:J,VLOOKUP(K945,'3-Productie normen'!$B$37:$C$43,2,FALSE),FALSE)))</f>
        <v>0</v>
      </c>
      <c r="N945" s="441"/>
      <c r="O945" s="442"/>
      <c r="P945" s="299">
        <f t="shared" si="25"/>
        <v>2805</v>
      </c>
    </row>
    <row r="946" spans="1:16" ht="14.1" customHeight="1">
      <c r="A946" s="434">
        <v>946</v>
      </c>
      <c r="B946" s="435" t="s">
        <v>2085</v>
      </c>
      <c r="C946" s="435" t="s">
        <v>2090</v>
      </c>
      <c r="D946" s="436" t="s">
        <v>3708</v>
      </c>
      <c r="E946" s="219" t="s">
        <v>2156</v>
      </c>
      <c r="F946" s="75" t="s">
        <v>2157</v>
      </c>
      <c r="G946" s="75" t="s">
        <v>34</v>
      </c>
      <c r="H946" s="75" t="s">
        <v>919</v>
      </c>
      <c r="I946" s="437">
        <v>9.6999999999999993</v>
      </c>
      <c r="J946" s="438">
        <f t="shared" si="26"/>
        <v>255</v>
      </c>
      <c r="K946" s="439">
        <v>255</v>
      </c>
      <c r="L946" s="221" t="e">
        <f>IF(J946="nio",0,IF(K946&gt;0,K946*I946/M946,0))*VLOOKUP(B946,'2-Kosten per locatie'!$A$11:$C$15,3,FALSE)</f>
        <v>#DIV/0!</v>
      </c>
      <c r="M946" s="440">
        <f>IF(K946="nio",0,IF(K946&gt;0,VLOOKUP(G946,'3-Productie normen'!A:J,VLOOKUP(K946,'3-Productie normen'!$B$37:$C$43,2,FALSE),FALSE)))</f>
        <v>0</v>
      </c>
      <c r="N946" s="441"/>
      <c r="O946" s="442"/>
      <c r="P946" s="299">
        <f t="shared" si="25"/>
        <v>2473.5</v>
      </c>
    </row>
    <row r="947" spans="1:16" ht="14.1" customHeight="1">
      <c r="A947" s="434">
        <v>947</v>
      </c>
      <c r="B947" s="435" t="s">
        <v>2085</v>
      </c>
      <c r="C947" s="435" t="s">
        <v>2090</v>
      </c>
      <c r="D947" s="436" t="s">
        <v>3708</v>
      </c>
      <c r="E947" s="219" t="s">
        <v>2158</v>
      </c>
      <c r="F947" s="75" t="s">
        <v>2159</v>
      </c>
      <c r="G947" s="435" t="s">
        <v>38</v>
      </c>
      <c r="H947" s="75" t="s">
        <v>919</v>
      </c>
      <c r="I947" s="437">
        <v>9.1999999999999993</v>
      </c>
      <c r="J947" s="438">
        <f t="shared" si="26"/>
        <v>255</v>
      </c>
      <c r="K947" s="439">
        <v>255</v>
      </c>
      <c r="L947" s="221" t="e">
        <f>IF(J947="nio",0,IF(K947&gt;0,K947*I947/M947,0))*VLOOKUP(B947,'2-Kosten per locatie'!$A$11:$C$15,3,FALSE)</f>
        <v>#DIV/0!</v>
      </c>
      <c r="M947" s="440">
        <f>IF(K947="nio",0,IF(K947&gt;0,VLOOKUP(G947,'3-Productie normen'!A:J,VLOOKUP(K947,'3-Productie normen'!$B$37:$C$43,2,FALSE),FALSE)))</f>
        <v>0</v>
      </c>
      <c r="N947" s="441"/>
      <c r="O947" s="442"/>
      <c r="P947" s="299">
        <f t="shared" si="25"/>
        <v>2346</v>
      </c>
    </row>
    <row r="948" spans="1:16" ht="14.1" customHeight="1">
      <c r="A948" s="434">
        <v>948</v>
      </c>
      <c r="B948" s="435" t="s">
        <v>2085</v>
      </c>
      <c r="C948" s="435" t="s">
        <v>2090</v>
      </c>
      <c r="D948" s="436" t="s">
        <v>3708</v>
      </c>
      <c r="E948" s="219" t="s">
        <v>2160</v>
      </c>
      <c r="F948" s="75" t="s">
        <v>2161</v>
      </c>
      <c r="G948" s="435" t="s">
        <v>38</v>
      </c>
      <c r="H948" s="75" t="s">
        <v>70</v>
      </c>
      <c r="I948" s="437">
        <v>2.7</v>
      </c>
      <c r="J948" s="438">
        <f t="shared" si="26"/>
        <v>255</v>
      </c>
      <c r="K948" s="439">
        <v>255</v>
      </c>
      <c r="L948" s="221" t="e">
        <f>IF(J948="nio",0,IF(K948&gt;0,K948*I948/M948,0))*VLOOKUP(B948,'2-Kosten per locatie'!$A$11:$C$15,3,FALSE)</f>
        <v>#DIV/0!</v>
      </c>
      <c r="M948" s="440">
        <f>IF(K948="nio",0,IF(K948&gt;0,VLOOKUP(G948,'3-Productie normen'!A:J,VLOOKUP(K948,'3-Productie normen'!$B$37:$C$43,2,FALSE),FALSE)))</f>
        <v>0</v>
      </c>
      <c r="N948" s="441"/>
      <c r="O948" s="442"/>
      <c r="P948" s="299">
        <f t="shared" si="25"/>
        <v>688.5</v>
      </c>
    </row>
    <row r="949" spans="1:16" ht="14.1" customHeight="1">
      <c r="A949" s="434">
        <v>949</v>
      </c>
      <c r="B949" s="435" t="s">
        <v>2085</v>
      </c>
      <c r="C949" s="435" t="s">
        <v>2091</v>
      </c>
      <c r="D949" s="436" t="s">
        <v>3708</v>
      </c>
      <c r="E949" s="219" t="s">
        <v>2162</v>
      </c>
      <c r="F949" s="75" t="s">
        <v>2163</v>
      </c>
      <c r="G949" s="75" t="s">
        <v>3718</v>
      </c>
      <c r="H949" s="75" t="s">
        <v>3719</v>
      </c>
      <c r="I949" s="437">
        <v>10.5</v>
      </c>
      <c r="J949" s="438">
        <f t="shared" si="26"/>
        <v>255</v>
      </c>
      <c r="K949" s="439">
        <v>255</v>
      </c>
      <c r="L949" s="221" t="e">
        <f>IF(J949="nio",0,IF(K949&gt;0,K949*I949/M949,0))*VLOOKUP(B949,'2-Kosten per locatie'!$A$11:$C$15,3,FALSE)</f>
        <v>#DIV/0!</v>
      </c>
      <c r="M949" s="440">
        <f>IF(K949="nio",0,IF(K949&gt;0,VLOOKUP(G949,'3-Productie normen'!A:J,VLOOKUP(K949,'3-Productie normen'!$B$37:$C$43,2,FALSE),FALSE)))</f>
        <v>0</v>
      </c>
      <c r="N949" s="441"/>
      <c r="O949" s="442"/>
      <c r="P949" s="299">
        <f t="shared" si="25"/>
        <v>2677.5</v>
      </c>
    </row>
    <row r="950" spans="1:16" ht="14.1" customHeight="1">
      <c r="A950" s="434">
        <v>950</v>
      </c>
      <c r="B950" s="435" t="s">
        <v>2085</v>
      </c>
      <c r="C950" s="435" t="s">
        <v>2091</v>
      </c>
      <c r="D950" s="436" t="s">
        <v>3709</v>
      </c>
      <c r="E950" s="219" t="s">
        <v>2164</v>
      </c>
      <c r="F950" s="75" t="s">
        <v>2165</v>
      </c>
      <c r="G950" s="75" t="s">
        <v>46</v>
      </c>
      <c r="H950" s="75" t="s">
        <v>70</v>
      </c>
      <c r="I950" s="437">
        <v>23.2</v>
      </c>
      <c r="J950" s="438">
        <f t="shared" si="26"/>
        <v>255</v>
      </c>
      <c r="K950" s="439">
        <v>255</v>
      </c>
      <c r="L950" s="221" t="e">
        <f>IF(J950="nio",0,IF(K950&gt;0,K950*I950/M950,0))*VLOOKUP(B950,'2-Kosten per locatie'!$A$11:$C$15,3,FALSE)</f>
        <v>#DIV/0!</v>
      </c>
      <c r="M950" s="440">
        <f>IF(K950="nio",0,IF(K950&gt;0,VLOOKUP(G950,'3-Productie normen'!A:J,VLOOKUP(K950,'3-Productie normen'!$B$37:$C$43,2,FALSE),FALSE)))</f>
        <v>0</v>
      </c>
      <c r="N950" s="441"/>
      <c r="O950" s="442"/>
      <c r="P950" s="299">
        <f t="shared" si="25"/>
        <v>5916</v>
      </c>
    </row>
    <row r="951" spans="1:16" ht="14.1" customHeight="1">
      <c r="A951" s="434">
        <v>951</v>
      </c>
      <c r="B951" s="435" t="s">
        <v>2085</v>
      </c>
      <c r="C951" s="435" t="s">
        <v>2091</v>
      </c>
      <c r="D951" s="436" t="s">
        <v>3709</v>
      </c>
      <c r="E951" s="219" t="s">
        <v>2166</v>
      </c>
      <c r="F951" s="75" t="s">
        <v>2167</v>
      </c>
      <c r="G951" s="435" t="s">
        <v>38</v>
      </c>
      <c r="H951" s="75" t="s">
        <v>919</v>
      </c>
      <c r="I951" s="437">
        <v>5.7</v>
      </c>
      <c r="J951" s="438">
        <f t="shared" si="26"/>
        <v>255</v>
      </c>
      <c r="K951" s="439">
        <v>255</v>
      </c>
      <c r="L951" s="221" t="e">
        <f>IF(J951="nio",0,IF(K951&gt;0,K951*I951/M951,0))*VLOOKUP(B951,'2-Kosten per locatie'!$A$11:$C$15,3,FALSE)</f>
        <v>#DIV/0!</v>
      </c>
      <c r="M951" s="440">
        <f>IF(K951="nio",0,IF(K951&gt;0,VLOOKUP(G951,'3-Productie normen'!A:J,VLOOKUP(K951,'3-Productie normen'!$B$37:$C$43,2,FALSE),FALSE)))</f>
        <v>0</v>
      </c>
      <c r="N951" s="441"/>
      <c r="O951" s="442"/>
      <c r="P951" s="299">
        <f t="shared" si="25"/>
        <v>1453.5</v>
      </c>
    </row>
    <row r="952" spans="1:16" ht="14.1" customHeight="1">
      <c r="A952" s="434">
        <v>952</v>
      </c>
      <c r="B952" s="435" t="s">
        <v>2085</v>
      </c>
      <c r="C952" s="435" t="s">
        <v>2090</v>
      </c>
      <c r="D952" s="436" t="s">
        <v>3709</v>
      </c>
      <c r="E952" s="219" t="s">
        <v>2168</v>
      </c>
      <c r="F952" s="75" t="s">
        <v>2169</v>
      </c>
      <c r="G952" s="75" t="s">
        <v>34</v>
      </c>
      <c r="H952" s="75" t="s">
        <v>70</v>
      </c>
      <c r="I952" s="437">
        <v>11.8</v>
      </c>
      <c r="J952" s="438">
        <f t="shared" si="26"/>
        <v>255</v>
      </c>
      <c r="K952" s="439">
        <v>255</v>
      </c>
      <c r="L952" s="221" t="e">
        <f>IF(J952="nio",0,IF(K952&gt;0,K952*I952/M952,0))*VLOOKUP(B952,'2-Kosten per locatie'!$A$11:$C$15,3,FALSE)</f>
        <v>#DIV/0!</v>
      </c>
      <c r="M952" s="440">
        <f>IF(K952="nio",0,IF(K952&gt;0,VLOOKUP(G952,'3-Productie normen'!A:J,VLOOKUP(K952,'3-Productie normen'!$B$37:$C$43,2,FALSE),FALSE)))</f>
        <v>0</v>
      </c>
      <c r="N952" s="441"/>
      <c r="O952" s="442"/>
      <c r="P952" s="299">
        <f t="shared" si="25"/>
        <v>3009</v>
      </c>
    </row>
    <row r="953" spans="1:16" ht="14.1" customHeight="1">
      <c r="A953" s="434">
        <v>953</v>
      </c>
      <c r="B953" s="435" t="s">
        <v>2085</v>
      </c>
      <c r="C953" s="435" t="s">
        <v>2092</v>
      </c>
      <c r="D953" s="436" t="s">
        <v>3708</v>
      </c>
      <c r="E953" s="219" t="s">
        <v>2170</v>
      </c>
      <c r="F953" s="75" t="s">
        <v>2171</v>
      </c>
      <c r="G953" s="435" t="s">
        <v>36</v>
      </c>
      <c r="H953" s="413" t="s">
        <v>71</v>
      </c>
      <c r="I953" s="437">
        <v>1.2</v>
      </c>
      <c r="J953" s="438">
        <f t="shared" si="26"/>
        <v>255</v>
      </c>
      <c r="K953" s="439">
        <v>255</v>
      </c>
      <c r="L953" s="221" t="e">
        <f>IF(J953="nio",0,IF(K953&gt;0,K953*I953/M953,0))*VLOOKUP(B953,'2-Kosten per locatie'!$A$11:$C$15,3,FALSE)</f>
        <v>#DIV/0!</v>
      </c>
      <c r="M953" s="440">
        <f>IF(K953="nio",0,IF(K953&gt;0,VLOOKUP(G953,'3-Productie normen'!A:J,VLOOKUP(K953,'3-Productie normen'!$B$37:$C$43,2,FALSE),FALSE)))</f>
        <v>0</v>
      </c>
      <c r="N953" s="441"/>
      <c r="O953" s="442"/>
      <c r="P953" s="299">
        <f t="shared" si="25"/>
        <v>306</v>
      </c>
    </row>
    <row r="954" spans="1:16" ht="14.1" customHeight="1">
      <c r="A954" s="434">
        <v>954</v>
      </c>
      <c r="B954" s="435" t="s">
        <v>2085</v>
      </c>
      <c r="C954" s="435" t="s">
        <v>2092</v>
      </c>
      <c r="D954" s="436" t="s">
        <v>3708</v>
      </c>
      <c r="E954" s="219" t="s">
        <v>2172</v>
      </c>
      <c r="F954" s="75" t="s">
        <v>2173</v>
      </c>
      <c r="G954" s="435" t="s">
        <v>36</v>
      </c>
      <c r="H954" s="413" t="s">
        <v>71</v>
      </c>
      <c r="I954" s="437">
        <v>1.2</v>
      </c>
      <c r="J954" s="438">
        <f t="shared" si="26"/>
        <v>255</v>
      </c>
      <c r="K954" s="439">
        <v>255</v>
      </c>
      <c r="L954" s="221" t="e">
        <f>IF(J954="nio",0,IF(K954&gt;0,K954*I954/M954,0))*VLOOKUP(B954,'2-Kosten per locatie'!$A$11:$C$15,3,FALSE)</f>
        <v>#DIV/0!</v>
      </c>
      <c r="M954" s="440">
        <f>IF(K954="nio",0,IF(K954&gt;0,VLOOKUP(G954,'3-Productie normen'!A:J,VLOOKUP(K954,'3-Productie normen'!$B$37:$C$43,2,FALSE),FALSE)))</f>
        <v>0</v>
      </c>
      <c r="N954" s="441"/>
      <c r="O954" s="442"/>
      <c r="P954" s="299">
        <f t="shared" si="25"/>
        <v>306</v>
      </c>
    </row>
    <row r="955" spans="1:16" ht="14.1" customHeight="1">
      <c r="A955" s="434">
        <v>955</v>
      </c>
      <c r="B955" s="435" t="s">
        <v>2085</v>
      </c>
      <c r="C955" s="435" t="s">
        <v>2092</v>
      </c>
      <c r="D955" s="436" t="s">
        <v>3708</v>
      </c>
      <c r="E955" s="219" t="s">
        <v>2174</v>
      </c>
      <c r="F955" s="75" t="s">
        <v>2175</v>
      </c>
      <c r="G955" s="75" t="s">
        <v>34</v>
      </c>
      <c r="H955" s="75" t="s">
        <v>919</v>
      </c>
      <c r="I955" s="437">
        <v>11.1</v>
      </c>
      <c r="J955" s="438">
        <f t="shared" si="26"/>
        <v>255</v>
      </c>
      <c r="K955" s="439">
        <v>255</v>
      </c>
      <c r="L955" s="221" t="e">
        <f>IF(J955="nio",0,IF(K955&gt;0,K955*I955/M955,0))*VLOOKUP(B955,'2-Kosten per locatie'!$A$11:$C$15,3,FALSE)</f>
        <v>#DIV/0!</v>
      </c>
      <c r="M955" s="440">
        <f>IF(K955="nio",0,IF(K955&gt;0,VLOOKUP(G955,'3-Productie normen'!A:J,VLOOKUP(K955,'3-Productie normen'!$B$37:$C$43,2,FALSE),FALSE)))</f>
        <v>0</v>
      </c>
      <c r="N955" s="441"/>
      <c r="O955" s="442"/>
      <c r="P955" s="299">
        <f t="shared" si="25"/>
        <v>2830.5</v>
      </c>
    </row>
    <row r="956" spans="1:16" ht="14.1" customHeight="1">
      <c r="A956" s="434">
        <v>956</v>
      </c>
      <c r="B956" s="435" t="s">
        <v>2085</v>
      </c>
      <c r="C956" s="435" t="s">
        <v>2092</v>
      </c>
      <c r="D956" s="436" t="s">
        <v>3708</v>
      </c>
      <c r="E956" s="219" t="s">
        <v>2176</v>
      </c>
      <c r="F956" s="75" t="s">
        <v>2177</v>
      </c>
      <c r="G956" s="75" t="s">
        <v>34</v>
      </c>
      <c r="H956" s="75" t="s">
        <v>919</v>
      </c>
      <c r="I956" s="437">
        <v>9.6999999999999993</v>
      </c>
      <c r="J956" s="438">
        <f t="shared" si="26"/>
        <v>255</v>
      </c>
      <c r="K956" s="439">
        <v>255</v>
      </c>
      <c r="L956" s="221" t="e">
        <f>IF(J956="nio",0,IF(K956&gt;0,K956*I956/M956,0))*VLOOKUP(B956,'2-Kosten per locatie'!$A$11:$C$15,3,FALSE)</f>
        <v>#DIV/0!</v>
      </c>
      <c r="M956" s="440">
        <f>IF(K956="nio",0,IF(K956&gt;0,VLOOKUP(G956,'3-Productie normen'!A:J,VLOOKUP(K956,'3-Productie normen'!$B$37:$C$43,2,FALSE),FALSE)))</f>
        <v>0</v>
      </c>
      <c r="N956" s="441"/>
      <c r="O956" s="442"/>
      <c r="P956" s="299">
        <f t="shared" si="25"/>
        <v>2473.5</v>
      </c>
    </row>
    <row r="957" spans="1:16" ht="14.1" customHeight="1">
      <c r="A957" s="434">
        <v>957</v>
      </c>
      <c r="B957" s="435" t="s">
        <v>2085</v>
      </c>
      <c r="C957" s="435" t="s">
        <v>2093</v>
      </c>
      <c r="D957" s="436" t="s">
        <v>3708</v>
      </c>
      <c r="E957" s="219" t="s">
        <v>2178</v>
      </c>
      <c r="F957" s="75" t="s">
        <v>2179</v>
      </c>
      <c r="G957" s="435" t="s">
        <v>38</v>
      </c>
      <c r="H957" s="75" t="s">
        <v>3721</v>
      </c>
      <c r="I957" s="437">
        <v>5.4</v>
      </c>
      <c r="J957" s="438">
        <f t="shared" si="26"/>
        <v>255</v>
      </c>
      <c r="K957" s="439">
        <v>255</v>
      </c>
      <c r="L957" s="221" t="e">
        <f>IF(J957="nio",0,IF(K957&gt;0,K957*I957/M957,0))*VLOOKUP(B957,'2-Kosten per locatie'!$A$11:$C$15,3,FALSE)</f>
        <v>#DIV/0!</v>
      </c>
      <c r="M957" s="440">
        <f>IF(K957="nio",0,IF(K957&gt;0,VLOOKUP(G957,'3-Productie normen'!A:J,VLOOKUP(K957,'3-Productie normen'!$B$37:$C$43,2,FALSE),FALSE)))</f>
        <v>0</v>
      </c>
      <c r="N957" s="441"/>
      <c r="O957" s="442"/>
      <c r="P957" s="299">
        <f t="shared" si="25"/>
        <v>1377</v>
      </c>
    </row>
    <row r="958" spans="1:16" ht="14.1" customHeight="1">
      <c r="A958" s="434">
        <v>958</v>
      </c>
      <c r="B958" s="435" t="s">
        <v>2085</v>
      </c>
      <c r="C958" s="435" t="s">
        <v>2094</v>
      </c>
      <c r="D958" s="436" t="s">
        <v>3708</v>
      </c>
      <c r="E958" s="219" t="s">
        <v>2180</v>
      </c>
      <c r="F958" s="75" t="s">
        <v>2181</v>
      </c>
      <c r="G958" s="413" t="s">
        <v>3715</v>
      </c>
      <c r="H958" s="75" t="s">
        <v>3721</v>
      </c>
      <c r="I958" s="437">
        <v>11.5</v>
      </c>
      <c r="J958" s="438">
        <f t="shared" si="26"/>
        <v>255</v>
      </c>
      <c r="K958" s="439">
        <v>255</v>
      </c>
      <c r="L958" s="221" t="e">
        <f>IF(J958="nio",0,IF(K958&gt;0,K958*I958/M958,0))*VLOOKUP(B958,'2-Kosten per locatie'!$A$11:$C$15,3,FALSE)</f>
        <v>#DIV/0!</v>
      </c>
      <c r="M958" s="440">
        <f>IF(K958="nio",0,IF(K958&gt;0,VLOOKUP(G958,'3-Productie normen'!A:J,VLOOKUP(K958,'3-Productie normen'!$B$37:$C$43,2,FALSE),FALSE)))</f>
        <v>0</v>
      </c>
      <c r="N958" s="441"/>
      <c r="O958" s="442"/>
      <c r="P958" s="299">
        <f t="shared" si="25"/>
        <v>2932.5</v>
      </c>
    </row>
    <row r="959" spans="1:16" ht="14.1" customHeight="1">
      <c r="A959" s="434">
        <v>959</v>
      </c>
      <c r="B959" s="435" t="s">
        <v>2085</v>
      </c>
      <c r="C959" s="435" t="s">
        <v>2095</v>
      </c>
      <c r="D959" s="436" t="s">
        <v>3708</v>
      </c>
      <c r="E959" s="219" t="s">
        <v>2182</v>
      </c>
      <c r="F959" s="75" t="s">
        <v>2183</v>
      </c>
      <c r="G959" s="413" t="s">
        <v>47</v>
      </c>
      <c r="H959" s="75" t="s">
        <v>70</v>
      </c>
      <c r="I959" s="437">
        <v>24.3</v>
      </c>
      <c r="J959" s="438">
        <f t="shared" si="26"/>
        <v>255</v>
      </c>
      <c r="K959" s="439">
        <v>255</v>
      </c>
      <c r="L959" s="221" t="e">
        <f>IF(J959="nio",0,IF(K959&gt;0,K959*I959/M959,0))*VLOOKUP(B959,'2-Kosten per locatie'!$A$11:$C$15,3,FALSE)</f>
        <v>#DIV/0!</v>
      </c>
      <c r="M959" s="440">
        <f>IF(K959="nio",0,IF(K959&gt;0,VLOOKUP(G959,'3-Productie normen'!A:J,VLOOKUP(K959,'3-Productie normen'!$B$37:$C$43,2,FALSE),FALSE)))</f>
        <v>0</v>
      </c>
      <c r="N959" s="441"/>
      <c r="O959" s="442"/>
      <c r="P959" s="299">
        <f t="shared" si="25"/>
        <v>6196.5</v>
      </c>
    </row>
    <row r="960" spans="1:16" ht="14.1" customHeight="1">
      <c r="A960" s="434">
        <v>960</v>
      </c>
      <c r="B960" s="435" t="s">
        <v>2085</v>
      </c>
      <c r="C960" s="435" t="s">
        <v>2095</v>
      </c>
      <c r="D960" s="436" t="s">
        <v>3708</v>
      </c>
      <c r="E960" s="219" t="s">
        <v>2184</v>
      </c>
      <c r="F960" s="75" t="s">
        <v>2185</v>
      </c>
      <c r="G960" s="75" t="s">
        <v>34</v>
      </c>
      <c r="H960" s="75" t="s">
        <v>919</v>
      </c>
      <c r="I960" s="437">
        <v>19.100000000000001</v>
      </c>
      <c r="J960" s="438">
        <f t="shared" ref="J960:J991" si="27">SUM(K960:K960)</f>
        <v>255</v>
      </c>
      <c r="K960" s="439">
        <v>255</v>
      </c>
      <c r="L960" s="221" t="e">
        <f>IF(J960="nio",0,IF(K960&gt;0,K960*I960/M960,0))*VLOOKUP(B960,'2-Kosten per locatie'!$A$11:$C$15,3,FALSE)</f>
        <v>#DIV/0!</v>
      </c>
      <c r="M960" s="440">
        <f>IF(K960="nio",0,IF(K960&gt;0,VLOOKUP(G960,'3-Productie normen'!A:J,VLOOKUP(K960,'3-Productie normen'!$B$37:$C$43,2,FALSE),FALSE)))</f>
        <v>0</v>
      </c>
      <c r="N960" s="441"/>
      <c r="O960" s="442"/>
      <c r="P960" s="299">
        <f t="shared" si="25"/>
        <v>4870.5</v>
      </c>
    </row>
    <row r="961" spans="1:16" ht="14.1" customHeight="1">
      <c r="A961" s="434">
        <v>961</v>
      </c>
      <c r="B961" s="435" t="s">
        <v>2085</v>
      </c>
      <c r="C961" s="435" t="s">
        <v>2095</v>
      </c>
      <c r="D961" s="436" t="s">
        <v>3708</v>
      </c>
      <c r="E961" s="219" t="s">
        <v>2186</v>
      </c>
      <c r="F961" s="75" t="s">
        <v>2187</v>
      </c>
      <c r="G961" s="435" t="s">
        <v>36</v>
      </c>
      <c r="H961" s="413" t="s">
        <v>71</v>
      </c>
      <c r="I961" s="437">
        <v>1.8</v>
      </c>
      <c r="J961" s="438">
        <f t="shared" si="27"/>
        <v>255</v>
      </c>
      <c r="K961" s="439">
        <v>255</v>
      </c>
      <c r="L961" s="221" t="e">
        <f>IF(J961="nio",0,IF(K961&gt;0,K961*I961/M961,0))*VLOOKUP(B961,'2-Kosten per locatie'!$A$11:$C$15,3,FALSE)</f>
        <v>#DIV/0!</v>
      </c>
      <c r="M961" s="440">
        <f>IF(K961="nio",0,IF(K961&gt;0,VLOOKUP(G961,'3-Productie normen'!A:J,VLOOKUP(K961,'3-Productie normen'!$B$37:$C$43,2,FALSE),FALSE)))</f>
        <v>0</v>
      </c>
      <c r="N961" s="441"/>
      <c r="O961" s="442"/>
      <c r="P961" s="299">
        <f t="shared" si="25"/>
        <v>459</v>
      </c>
    </row>
    <row r="962" spans="1:16" ht="14.1" customHeight="1">
      <c r="A962" s="434">
        <v>962</v>
      </c>
      <c r="B962" s="435" t="s">
        <v>2085</v>
      </c>
      <c r="C962" s="435" t="s">
        <v>2096</v>
      </c>
      <c r="D962" s="436" t="s">
        <v>3708</v>
      </c>
      <c r="E962" s="219" t="s">
        <v>2188</v>
      </c>
      <c r="F962" s="75" t="s">
        <v>2189</v>
      </c>
      <c r="G962" s="435" t="s">
        <v>38</v>
      </c>
      <c r="H962" s="75" t="s">
        <v>3721</v>
      </c>
      <c r="I962" s="437">
        <v>6.1</v>
      </c>
      <c r="J962" s="438">
        <f t="shared" si="27"/>
        <v>255</v>
      </c>
      <c r="K962" s="439">
        <v>255</v>
      </c>
      <c r="L962" s="221" t="e">
        <f>IF(J962="nio",0,IF(K962&gt;0,K962*I962/M962,0))*VLOOKUP(B962,'2-Kosten per locatie'!$A$11:$C$15,3,FALSE)</f>
        <v>#DIV/0!</v>
      </c>
      <c r="M962" s="440">
        <f>IF(K962="nio",0,IF(K962&gt;0,VLOOKUP(G962,'3-Productie normen'!A:J,VLOOKUP(K962,'3-Productie normen'!$B$37:$C$43,2,FALSE),FALSE)))</f>
        <v>0</v>
      </c>
      <c r="N962" s="441"/>
      <c r="O962" s="442"/>
      <c r="P962" s="299">
        <f t="shared" si="25"/>
        <v>1555.5</v>
      </c>
    </row>
    <row r="963" spans="1:16" ht="14.1" customHeight="1">
      <c r="A963" s="434">
        <v>963</v>
      </c>
      <c r="B963" s="435" t="s">
        <v>2085</v>
      </c>
      <c r="C963" s="435" t="s">
        <v>2095</v>
      </c>
      <c r="D963" s="436" t="s">
        <v>3708</v>
      </c>
      <c r="E963" s="219" t="s">
        <v>2190</v>
      </c>
      <c r="F963" s="75" t="s">
        <v>2191</v>
      </c>
      <c r="G963" s="435" t="s">
        <v>38</v>
      </c>
      <c r="H963" s="75" t="s">
        <v>70</v>
      </c>
      <c r="I963" s="437">
        <v>2.5</v>
      </c>
      <c r="J963" s="438">
        <f t="shared" si="27"/>
        <v>255</v>
      </c>
      <c r="K963" s="439">
        <v>255</v>
      </c>
      <c r="L963" s="221" t="e">
        <f>IF(J963="nio",0,IF(K963&gt;0,K963*I963/M963,0))*VLOOKUP(B963,'2-Kosten per locatie'!$A$11:$C$15,3,FALSE)</f>
        <v>#DIV/0!</v>
      </c>
      <c r="M963" s="440">
        <f>IF(K963="nio",0,IF(K963&gt;0,VLOOKUP(G963,'3-Productie normen'!A:J,VLOOKUP(K963,'3-Productie normen'!$B$37:$C$43,2,FALSE),FALSE)))</f>
        <v>0</v>
      </c>
      <c r="N963" s="441"/>
      <c r="O963" s="442"/>
      <c r="P963" s="299">
        <f t="shared" si="25"/>
        <v>637.5</v>
      </c>
    </row>
    <row r="964" spans="1:16" ht="14.1" customHeight="1">
      <c r="A964" s="434">
        <v>964</v>
      </c>
      <c r="B964" s="435" t="s">
        <v>2085</v>
      </c>
      <c r="C964" s="435" t="s">
        <v>2096</v>
      </c>
      <c r="D964" s="436" t="s">
        <v>3708</v>
      </c>
      <c r="E964" s="219" t="s">
        <v>2192</v>
      </c>
      <c r="F964" s="75" t="s">
        <v>2193</v>
      </c>
      <c r="G964" s="413" t="s">
        <v>3715</v>
      </c>
      <c r="H964" s="75" t="s">
        <v>3721</v>
      </c>
      <c r="I964" s="437">
        <v>11.1</v>
      </c>
      <c r="J964" s="438">
        <f t="shared" si="27"/>
        <v>255</v>
      </c>
      <c r="K964" s="439">
        <v>255</v>
      </c>
      <c r="L964" s="221" t="e">
        <f>IF(J964="nio",0,IF(K964&gt;0,K964*I964/M964,0))*VLOOKUP(B964,'2-Kosten per locatie'!$A$11:$C$15,3,FALSE)</f>
        <v>#DIV/0!</v>
      </c>
      <c r="M964" s="440">
        <f>IF(K964="nio",0,IF(K964&gt;0,VLOOKUP(G964,'3-Productie normen'!A:J,VLOOKUP(K964,'3-Productie normen'!$B$37:$C$43,2,FALSE),FALSE)))</f>
        <v>0</v>
      </c>
      <c r="N964" s="441"/>
      <c r="O964" s="442"/>
      <c r="P964" s="299">
        <f t="shared" si="25"/>
        <v>2830.5</v>
      </c>
    </row>
    <row r="965" spans="1:16" ht="14.1" customHeight="1">
      <c r="A965" s="434">
        <v>965</v>
      </c>
      <c r="B965" s="435" t="s">
        <v>2085</v>
      </c>
      <c r="C965" s="435" t="s">
        <v>2096</v>
      </c>
      <c r="D965" s="436" t="s">
        <v>3708</v>
      </c>
      <c r="E965" s="219" t="s">
        <v>2194</v>
      </c>
      <c r="F965" s="75" t="s">
        <v>2195</v>
      </c>
      <c r="G965" s="75" t="s">
        <v>3718</v>
      </c>
      <c r="H965" s="75" t="s">
        <v>3719</v>
      </c>
      <c r="I965" s="437">
        <v>9.9</v>
      </c>
      <c r="J965" s="438">
        <f t="shared" si="27"/>
        <v>255</v>
      </c>
      <c r="K965" s="439">
        <v>255</v>
      </c>
      <c r="L965" s="221" t="e">
        <f>IF(J965="nio",0,IF(K965&gt;0,K965*I965/M965,0))*VLOOKUP(B965,'2-Kosten per locatie'!$A$11:$C$15,3,FALSE)</f>
        <v>#DIV/0!</v>
      </c>
      <c r="M965" s="440">
        <f>IF(K965="nio",0,IF(K965&gt;0,VLOOKUP(G965,'3-Productie normen'!A:J,VLOOKUP(K965,'3-Productie normen'!$B$37:$C$43,2,FALSE),FALSE)))</f>
        <v>0</v>
      </c>
      <c r="N965" s="441"/>
      <c r="O965" s="442"/>
      <c r="P965" s="299">
        <f t="shared" si="25"/>
        <v>2524.5</v>
      </c>
    </row>
    <row r="966" spans="1:16" ht="14.1" customHeight="1">
      <c r="A966" s="434">
        <v>966</v>
      </c>
      <c r="B966" s="435" t="s">
        <v>2085</v>
      </c>
      <c r="C966" s="435" t="s">
        <v>2096</v>
      </c>
      <c r="D966" s="436" t="s">
        <v>3709</v>
      </c>
      <c r="E966" s="219" t="s">
        <v>2196</v>
      </c>
      <c r="F966" s="75" t="s">
        <v>2197</v>
      </c>
      <c r="G966" s="75" t="s">
        <v>46</v>
      </c>
      <c r="H966" s="75" t="s">
        <v>70</v>
      </c>
      <c r="I966" s="437">
        <v>28.1</v>
      </c>
      <c r="J966" s="438">
        <f t="shared" si="27"/>
        <v>255</v>
      </c>
      <c r="K966" s="439">
        <v>255</v>
      </c>
      <c r="L966" s="221" t="e">
        <f>IF(J966="nio",0,IF(K966&gt;0,K966*I966/M966,0))*VLOOKUP(B966,'2-Kosten per locatie'!$A$11:$C$15,3,FALSE)</f>
        <v>#DIV/0!</v>
      </c>
      <c r="M966" s="440">
        <f>IF(K966="nio",0,IF(K966&gt;0,VLOOKUP(G966,'3-Productie normen'!A:J,VLOOKUP(K966,'3-Productie normen'!$B$37:$C$43,2,FALSE),FALSE)))</f>
        <v>0</v>
      </c>
      <c r="N966" s="441"/>
      <c r="O966" s="442"/>
      <c r="P966" s="299">
        <f t="shared" si="25"/>
        <v>7165.5</v>
      </c>
    </row>
    <row r="967" spans="1:16" ht="14.1" customHeight="1">
      <c r="A967" s="434">
        <v>967</v>
      </c>
      <c r="B967" s="435" t="s">
        <v>2085</v>
      </c>
      <c r="C967" s="435" t="s">
        <v>2096</v>
      </c>
      <c r="D967" s="436" t="s">
        <v>3709</v>
      </c>
      <c r="E967" s="219" t="s">
        <v>2198</v>
      </c>
      <c r="F967" s="75" t="s">
        <v>2199</v>
      </c>
      <c r="G967" s="435" t="s">
        <v>38</v>
      </c>
      <c r="H967" s="75" t="s">
        <v>919</v>
      </c>
      <c r="I967" s="437">
        <v>6.1</v>
      </c>
      <c r="J967" s="438">
        <f t="shared" si="27"/>
        <v>255</v>
      </c>
      <c r="K967" s="439">
        <v>255</v>
      </c>
      <c r="L967" s="221" t="e">
        <f>IF(J967="nio",0,IF(K967&gt;0,K967*I967/M967,0))*VLOOKUP(B967,'2-Kosten per locatie'!$A$11:$C$15,3,FALSE)</f>
        <v>#DIV/0!</v>
      </c>
      <c r="M967" s="440">
        <f>IF(K967="nio",0,IF(K967&gt;0,VLOOKUP(G967,'3-Productie normen'!A:J,VLOOKUP(K967,'3-Productie normen'!$B$37:$C$43,2,FALSE),FALSE)))</f>
        <v>0</v>
      </c>
      <c r="N967" s="441"/>
      <c r="O967" s="442"/>
      <c r="P967" s="299">
        <f t="shared" si="25"/>
        <v>1555.5</v>
      </c>
    </row>
    <row r="968" spans="1:16" ht="14.1" customHeight="1">
      <c r="A968" s="434">
        <v>968</v>
      </c>
      <c r="B968" s="435" t="s">
        <v>2085</v>
      </c>
      <c r="C968" s="435" t="s">
        <v>2095</v>
      </c>
      <c r="D968" s="436" t="s">
        <v>3709</v>
      </c>
      <c r="E968" s="219" t="s">
        <v>2200</v>
      </c>
      <c r="F968" s="75" t="s">
        <v>2201</v>
      </c>
      <c r="G968" s="75" t="s">
        <v>34</v>
      </c>
      <c r="H968" s="75" t="s">
        <v>70</v>
      </c>
      <c r="I968" s="437">
        <v>17.7</v>
      </c>
      <c r="J968" s="438">
        <f t="shared" si="27"/>
        <v>255</v>
      </c>
      <c r="K968" s="439">
        <v>255</v>
      </c>
      <c r="L968" s="221" t="e">
        <f>IF(J968="nio",0,IF(K968&gt;0,K968*I968/M968,0))*VLOOKUP(B968,'2-Kosten per locatie'!$A$11:$C$15,3,FALSE)</f>
        <v>#DIV/0!</v>
      </c>
      <c r="M968" s="440">
        <f>IF(K968="nio",0,IF(K968&gt;0,VLOOKUP(G968,'3-Productie normen'!A:J,VLOOKUP(K968,'3-Productie normen'!$B$37:$C$43,2,FALSE),FALSE)))</f>
        <v>0</v>
      </c>
      <c r="N968" s="441"/>
      <c r="O968" s="442"/>
      <c r="P968" s="299">
        <f t="shared" si="25"/>
        <v>4513.5</v>
      </c>
    </row>
    <row r="969" spans="1:16" ht="14.1" customHeight="1">
      <c r="A969" s="434">
        <v>969</v>
      </c>
      <c r="B969" s="435" t="s">
        <v>2085</v>
      </c>
      <c r="C969" s="435" t="s">
        <v>2097</v>
      </c>
      <c r="D969" s="436" t="s">
        <v>3708</v>
      </c>
      <c r="E969" s="219" t="s">
        <v>2202</v>
      </c>
      <c r="F969" s="75" t="s">
        <v>2203</v>
      </c>
      <c r="G969" s="75" t="s">
        <v>34</v>
      </c>
      <c r="H969" s="75" t="s">
        <v>919</v>
      </c>
      <c r="I969" s="437">
        <v>18.100000000000001</v>
      </c>
      <c r="J969" s="438">
        <f t="shared" si="27"/>
        <v>255</v>
      </c>
      <c r="K969" s="439">
        <v>255</v>
      </c>
      <c r="L969" s="221" t="e">
        <f>IF(J969="nio",0,IF(K969&gt;0,K969*I969/M969,0))*VLOOKUP(B969,'2-Kosten per locatie'!$A$11:$C$15,3,FALSE)</f>
        <v>#DIV/0!</v>
      </c>
      <c r="M969" s="440">
        <f>IF(K969="nio",0,IF(K969&gt;0,VLOOKUP(G969,'3-Productie normen'!A:J,VLOOKUP(K969,'3-Productie normen'!$B$37:$C$43,2,FALSE),FALSE)))</f>
        <v>0</v>
      </c>
      <c r="N969" s="441"/>
      <c r="O969" s="442"/>
      <c r="P969" s="299">
        <f t="shared" si="25"/>
        <v>4615.5</v>
      </c>
    </row>
    <row r="970" spans="1:16" ht="14.1" customHeight="1">
      <c r="A970" s="434">
        <v>970</v>
      </c>
      <c r="B970" s="435" t="s">
        <v>2085</v>
      </c>
      <c r="C970" s="435" t="s">
        <v>2097</v>
      </c>
      <c r="D970" s="436" t="s">
        <v>3708</v>
      </c>
      <c r="E970" s="219" t="s">
        <v>2204</v>
      </c>
      <c r="F970" s="75" t="s">
        <v>2205</v>
      </c>
      <c r="G970" s="435" t="s">
        <v>36</v>
      </c>
      <c r="H970" s="413" t="s">
        <v>71</v>
      </c>
      <c r="I970" s="437">
        <v>3.6</v>
      </c>
      <c r="J970" s="438">
        <f t="shared" si="27"/>
        <v>255</v>
      </c>
      <c r="K970" s="439">
        <v>255</v>
      </c>
      <c r="L970" s="221" t="e">
        <f>IF(J970="nio",0,IF(K970&gt;0,K970*I970/M970,0))*VLOOKUP(B970,'2-Kosten per locatie'!$A$11:$C$15,3,FALSE)</f>
        <v>#DIV/0!</v>
      </c>
      <c r="M970" s="440">
        <f>IF(K970="nio",0,IF(K970&gt;0,VLOOKUP(G970,'3-Productie normen'!A:J,VLOOKUP(K970,'3-Productie normen'!$B$37:$C$43,2,FALSE),FALSE)))</f>
        <v>0</v>
      </c>
      <c r="N970" s="441"/>
      <c r="O970" s="442"/>
      <c r="P970" s="299">
        <f t="shared" si="25"/>
        <v>918</v>
      </c>
    </row>
    <row r="971" spans="1:16" ht="14.1" customHeight="1">
      <c r="A971" s="434">
        <v>971</v>
      </c>
      <c r="B971" s="435" t="s">
        <v>2085</v>
      </c>
      <c r="C971" s="435" t="s">
        <v>2098</v>
      </c>
      <c r="D971" s="436" t="s">
        <v>3708</v>
      </c>
      <c r="E971" s="219" t="s">
        <v>2206</v>
      </c>
      <c r="F971" s="75" t="s">
        <v>2207</v>
      </c>
      <c r="G971" s="435" t="s">
        <v>38</v>
      </c>
      <c r="H971" s="75" t="s">
        <v>3721</v>
      </c>
      <c r="I971" s="437">
        <v>6.1</v>
      </c>
      <c r="J971" s="438">
        <f t="shared" si="27"/>
        <v>255</v>
      </c>
      <c r="K971" s="439">
        <v>255</v>
      </c>
      <c r="L971" s="221" t="e">
        <f>IF(J971="nio",0,IF(K971&gt;0,K971*I971/M971,0))*VLOOKUP(B971,'2-Kosten per locatie'!$A$11:$C$15,3,FALSE)</f>
        <v>#DIV/0!</v>
      </c>
      <c r="M971" s="440">
        <f>IF(K971="nio",0,IF(K971&gt;0,VLOOKUP(G971,'3-Productie normen'!A:J,VLOOKUP(K971,'3-Productie normen'!$B$37:$C$43,2,FALSE),FALSE)))</f>
        <v>0</v>
      </c>
      <c r="N971" s="441"/>
      <c r="O971" s="442"/>
      <c r="P971" s="299">
        <f t="shared" ref="P971:P1034" si="28">J971*I971</f>
        <v>1555.5</v>
      </c>
    </row>
    <row r="972" spans="1:16" ht="14.1" customHeight="1">
      <c r="A972" s="434">
        <v>972</v>
      </c>
      <c r="B972" s="435" t="s">
        <v>2085</v>
      </c>
      <c r="C972" s="435" t="s">
        <v>2098</v>
      </c>
      <c r="D972" s="436" t="s">
        <v>3708</v>
      </c>
      <c r="E972" s="219" t="s">
        <v>2208</v>
      </c>
      <c r="F972" s="75" t="s">
        <v>2209</v>
      </c>
      <c r="G972" s="413" t="s">
        <v>3715</v>
      </c>
      <c r="H972" s="75" t="s">
        <v>3721</v>
      </c>
      <c r="I972" s="437">
        <v>11.1</v>
      </c>
      <c r="J972" s="438">
        <f t="shared" si="27"/>
        <v>255</v>
      </c>
      <c r="K972" s="439">
        <v>255</v>
      </c>
      <c r="L972" s="221" t="e">
        <f>IF(J972="nio",0,IF(K972&gt;0,K972*I972/M972,0))*VLOOKUP(B972,'2-Kosten per locatie'!$A$11:$C$15,3,FALSE)</f>
        <v>#DIV/0!</v>
      </c>
      <c r="M972" s="440">
        <f>IF(K972="nio",0,IF(K972&gt;0,VLOOKUP(G972,'3-Productie normen'!A:J,VLOOKUP(K972,'3-Productie normen'!$B$37:$C$43,2,FALSE),FALSE)))</f>
        <v>0</v>
      </c>
      <c r="N972" s="441"/>
      <c r="O972" s="442"/>
      <c r="P972" s="299">
        <f t="shared" si="28"/>
        <v>2830.5</v>
      </c>
    </row>
    <row r="973" spans="1:16" ht="14.1" customHeight="1">
      <c r="A973" s="434">
        <v>973</v>
      </c>
      <c r="B973" s="435" t="s">
        <v>2085</v>
      </c>
      <c r="C973" s="435" t="s">
        <v>2098</v>
      </c>
      <c r="D973" s="436" t="s">
        <v>3708</v>
      </c>
      <c r="E973" s="219" t="s">
        <v>2210</v>
      </c>
      <c r="F973" s="75" t="s">
        <v>2211</v>
      </c>
      <c r="G973" s="75" t="s">
        <v>3718</v>
      </c>
      <c r="H973" s="75" t="s">
        <v>3719</v>
      </c>
      <c r="I973" s="437">
        <v>9.9</v>
      </c>
      <c r="J973" s="438">
        <f t="shared" si="27"/>
        <v>255</v>
      </c>
      <c r="K973" s="439">
        <v>255</v>
      </c>
      <c r="L973" s="221" t="e">
        <f>IF(J973="nio",0,IF(K973&gt;0,K973*I973/M973,0))*VLOOKUP(B973,'2-Kosten per locatie'!$A$11:$C$15,3,FALSE)</f>
        <v>#DIV/0!</v>
      </c>
      <c r="M973" s="440">
        <f>IF(K973="nio",0,IF(K973&gt;0,VLOOKUP(G973,'3-Productie normen'!A:J,VLOOKUP(K973,'3-Productie normen'!$B$37:$C$43,2,FALSE),FALSE)))</f>
        <v>0</v>
      </c>
      <c r="N973" s="441"/>
      <c r="O973" s="442"/>
      <c r="P973" s="299">
        <f t="shared" si="28"/>
        <v>2524.5</v>
      </c>
    </row>
    <row r="974" spans="1:16" ht="14.1" customHeight="1">
      <c r="A974" s="434">
        <v>974</v>
      </c>
      <c r="B974" s="435" t="s">
        <v>2085</v>
      </c>
      <c r="C974" s="435" t="s">
        <v>2098</v>
      </c>
      <c r="D974" s="436" t="s">
        <v>3709</v>
      </c>
      <c r="E974" s="219" t="s">
        <v>2212</v>
      </c>
      <c r="F974" s="75" t="s">
        <v>2213</v>
      </c>
      <c r="G974" s="75" t="s">
        <v>46</v>
      </c>
      <c r="H974" s="75" t="s">
        <v>70</v>
      </c>
      <c r="I974" s="437">
        <v>28.1</v>
      </c>
      <c r="J974" s="438">
        <f t="shared" si="27"/>
        <v>255</v>
      </c>
      <c r="K974" s="439">
        <v>255</v>
      </c>
      <c r="L974" s="221" t="e">
        <f>IF(J974="nio",0,IF(K974&gt;0,K974*I974/M974,0))*VLOOKUP(B974,'2-Kosten per locatie'!$A$11:$C$15,3,FALSE)</f>
        <v>#DIV/0!</v>
      </c>
      <c r="M974" s="440">
        <f>IF(K974="nio",0,IF(K974&gt;0,VLOOKUP(G974,'3-Productie normen'!A:J,VLOOKUP(K974,'3-Productie normen'!$B$37:$C$43,2,FALSE),FALSE)))</f>
        <v>0</v>
      </c>
      <c r="N974" s="441"/>
      <c r="O974" s="442"/>
      <c r="P974" s="299">
        <f t="shared" si="28"/>
        <v>7165.5</v>
      </c>
    </row>
    <row r="975" spans="1:16" ht="14.1" customHeight="1">
      <c r="A975" s="434">
        <v>975</v>
      </c>
      <c r="B975" s="435" t="s">
        <v>2085</v>
      </c>
      <c r="C975" s="435" t="s">
        <v>2099</v>
      </c>
      <c r="D975" s="436" t="s">
        <v>3708</v>
      </c>
      <c r="E975" s="219" t="s">
        <v>2214</v>
      </c>
      <c r="F975" s="75" t="s">
        <v>2215</v>
      </c>
      <c r="G975" s="413" t="s">
        <v>47</v>
      </c>
      <c r="H975" s="75" t="s">
        <v>3723</v>
      </c>
      <c r="I975" s="437">
        <v>4.3</v>
      </c>
      <c r="J975" s="438">
        <f t="shared" si="27"/>
        <v>255</v>
      </c>
      <c r="K975" s="439">
        <v>255</v>
      </c>
      <c r="L975" s="221" t="e">
        <f>IF(J975="nio",0,IF(K975&gt;0,K975*I975/M975,0))*VLOOKUP(B975,'2-Kosten per locatie'!$A$11:$C$15,3,FALSE)</f>
        <v>#DIV/0!</v>
      </c>
      <c r="M975" s="440">
        <f>IF(K975="nio",0,IF(K975&gt;0,VLOOKUP(G975,'3-Productie normen'!A:J,VLOOKUP(K975,'3-Productie normen'!$B$37:$C$43,2,FALSE),FALSE)))</f>
        <v>0</v>
      </c>
      <c r="N975" s="441"/>
      <c r="O975" s="442"/>
      <c r="P975" s="299">
        <f t="shared" si="28"/>
        <v>1096.5</v>
      </c>
    </row>
    <row r="976" spans="1:16" ht="14.1" customHeight="1">
      <c r="A976" s="434">
        <v>976</v>
      </c>
      <c r="B976" s="435" t="s">
        <v>2085</v>
      </c>
      <c r="C976" s="435" t="s">
        <v>2099</v>
      </c>
      <c r="D976" s="436" t="s">
        <v>3708</v>
      </c>
      <c r="E976" s="219" t="s">
        <v>2216</v>
      </c>
      <c r="F976" s="75" t="s">
        <v>2217</v>
      </c>
      <c r="G976" s="435" t="s">
        <v>38</v>
      </c>
      <c r="H976" s="75" t="s">
        <v>70</v>
      </c>
      <c r="I976" s="437">
        <v>62.4</v>
      </c>
      <c r="J976" s="438">
        <f t="shared" si="27"/>
        <v>255</v>
      </c>
      <c r="K976" s="439">
        <v>255</v>
      </c>
      <c r="L976" s="221" t="e">
        <f>IF(J976="nio",0,IF(K976&gt;0,K976*I976/M976,0))*VLOOKUP(B976,'2-Kosten per locatie'!$A$11:$C$15,3,FALSE)</f>
        <v>#DIV/0!</v>
      </c>
      <c r="M976" s="440">
        <f>IF(K976="nio",0,IF(K976&gt;0,VLOOKUP(G976,'3-Productie normen'!A:J,VLOOKUP(K976,'3-Productie normen'!$B$37:$C$43,2,FALSE),FALSE)))</f>
        <v>0</v>
      </c>
      <c r="N976" s="441"/>
      <c r="O976" s="442"/>
      <c r="P976" s="299">
        <f t="shared" si="28"/>
        <v>15912</v>
      </c>
    </row>
    <row r="977" spans="1:16" ht="14.1" customHeight="1">
      <c r="A977" s="434">
        <v>977</v>
      </c>
      <c r="B977" s="435" t="s">
        <v>2085</v>
      </c>
      <c r="C977" s="435" t="s">
        <v>2100</v>
      </c>
      <c r="D977" s="436" t="s">
        <v>3708</v>
      </c>
      <c r="E977" s="219" t="s">
        <v>2218</v>
      </c>
      <c r="F977" s="75" t="s">
        <v>2219</v>
      </c>
      <c r="G977" s="75" t="s">
        <v>34</v>
      </c>
      <c r="H977" s="75" t="s">
        <v>919</v>
      </c>
      <c r="I977" s="437">
        <v>10.199999999999999</v>
      </c>
      <c r="J977" s="438">
        <f t="shared" si="27"/>
        <v>255</v>
      </c>
      <c r="K977" s="439">
        <v>255</v>
      </c>
      <c r="L977" s="221" t="e">
        <f>IF(J977="nio",0,IF(K977&gt;0,K977*I977/M977,0))*VLOOKUP(B977,'2-Kosten per locatie'!$A$11:$C$15,3,FALSE)</f>
        <v>#DIV/0!</v>
      </c>
      <c r="M977" s="440">
        <f>IF(K977="nio",0,IF(K977&gt;0,VLOOKUP(G977,'3-Productie normen'!A:J,VLOOKUP(K977,'3-Productie normen'!$B$37:$C$43,2,FALSE),FALSE)))</f>
        <v>0</v>
      </c>
      <c r="N977" s="441"/>
      <c r="O977" s="442"/>
      <c r="P977" s="299">
        <f t="shared" si="28"/>
        <v>2601</v>
      </c>
    </row>
    <row r="978" spans="1:16" ht="14.1" customHeight="1">
      <c r="A978" s="434">
        <v>978</v>
      </c>
      <c r="B978" s="435" t="s">
        <v>2085</v>
      </c>
      <c r="C978" s="435" t="s">
        <v>2100</v>
      </c>
      <c r="D978" s="436" t="s">
        <v>3708</v>
      </c>
      <c r="E978" s="219" t="s">
        <v>2220</v>
      </c>
      <c r="F978" s="75" t="s">
        <v>2221</v>
      </c>
      <c r="G978" s="435" t="s">
        <v>36</v>
      </c>
      <c r="H978" s="413" t="s">
        <v>71</v>
      </c>
      <c r="I978" s="437">
        <v>2</v>
      </c>
      <c r="J978" s="438">
        <f t="shared" si="27"/>
        <v>255</v>
      </c>
      <c r="K978" s="439">
        <v>255</v>
      </c>
      <c r="L978" s="221" t="e">
        <f>IF(J978="nio",0,IF(K978&gt;0,K978*I978/M978,0))*VLOOKUP(B978,'2-Kosten per locatie'!$A$11:$C$15,3,FALSE)</f>
        <v>#DIV/0!</v>
      </c>
      <c r="M978" s="440">
        <f>IF(K978="nio",0,IF(K978&gt;0,VLOOKUP(G978,'3-Productie normen'!A:J,VLOOKUP(K978,'3-Productie normen'!$B$37:$C$43,2,FALSE),FALSE)))</f>
        <v>0</v>
      </c>
      <c r="N978" s="441"/>
      <c r="O978" s="442"/>
      <c r="P978" s="299">
        <f t="shared" si="28"/>
        <v>510</v>
      </c>
    </row>
    <row r="979" spans="1:16" ht="14.1" customHeight="1">
      <c r="A979" s="434">
        <v>979</v>
      </c>
      <c r="B979" s="435" t="s">
        <v>2085</v>
      </c>
      <c r="C979" s="435" t="s">
        <v>2100</v>
      </c>
      <c r="D979" s="436" t="s">
        <v>3708</v>
      </c>
      <c r="E979" s="219" t="s">
        <v>2222</v>
      </c>
      <c r="F979" s="75" t="s">
        <v>2223</v>
      </c>
      <c r="G979" s="435" t="s">
        <v>36</v>
      </c>
      <c r="H979" s="413" t="s">
        <v>71</v>
      </c>
      <c r="I979" s="437">
        <v>2.2999999999999998</v>
      </c>
      <c r="J979" s="438">
        <f t="shared" si="27"/>
        <v>255</v>
      </c>
      <c r="K979" s="439">
        <v>255</v>
      </c>
      <c r="L979" s="221" t="e">
        <f>IF(J979="nio",0,IF(K979&gt;0,K979*I979/M979,0))*VLOOKUP(B979,'2-Kosten per locatie'!$A$11:$C$15,3,FALSE)</f>
        <v>#DIV/0!</v>
      </c>
      <c r="M979" s="440">
        <f>IF(K979="nio",0,IF(K979&gt;0,VLOOKUP(G979,'3-Productie normen'!A:J,VLOOKUP(K979,'3-Productie normen'!$B$37:$C$43,2,FALSE),FALSE)))</f>
        <v>0</v>
      </c>
      <c r="N979" s="441"/>
      <c r="O979" s="442"/>
      <c r="P979" s="299">
        <f t="shared" si="28"/>
        <v>586.5</v>
      </c>
    </row>
    <row r="980" spans="1:16" ht="14.1" customHeight="1">
      <c r="A980" s="434">
        <v>980</v>
      </c>
      <c r="B980" s="435" t="s">
        <v>2085</v>
      </c>
      <c r="C980" s="435" t="s">
        <v>2101</v>
      </c>
      <c r="D980" s="436" t="s">
        <v>3708</v>
      </c>
      <c r="E980" s="219" t="s">
        <v>2224</v>
      </c>
      <c r="F980" s="75" t="s">
        <v>2225</v>
      </c>
      <c r="G980" s="75" t="s">
        <v>46</v>
      </c>
      <c r="H980" s="75" t="s">
        <v>919</v>
      </c>
      <c r="I980" s="437">
        <v>33.4</v>
      </c>
      <c r="J980" s="438">
        <f t="shared" si="27"/>
        <v>255</v>
      </c>
      <c r="K980" s="439">
        <v>255</v>
      </c>
      <c r="L980" s="221" t="e">
        <f>IF(J980="nio",0,IF(K980&gt;0,K980*I980/M980,0))*VLOOKUP(B980,'2-Kosten per locatie'!$A$11:$C$15,3,FALSE)</f>
        <v>#DIV/0!</v>
      </c>
      <c r="M980" s="440">
        <f>IF(K980="nio",0,IF(K980&gt;0,VLOOKUP(G980,'3-Productie normen'!A:J,VLOOKUP(K980,'3-Productie normen'!$B$37:$C$43,2,FALSE),FALSE)))</f>
        <v>0</v>
      </c>
      <c r="N980" s="441"/>
      <c r="O980" s="442"/>
      <c r="P980" s="299">
        <f t="shared" si="28"/>
        <v>8517</v>
      </c>
    </row>
    <row r="981" spans="1:16" ht="14.1" customHeight="1">
      <c r="A981" s="434">
        <v>981</v>
      </c>
      <c r="B981" s="435" t="s">
        <v>2085</v>
      </c>
      <c r="C981" s="435" t="s">
        <v>2100</v>
      </c>
      <c r="D981" s="436" t="s">
        <v>3708</v>
      </c>
      <c r="E981" s="219" t="s">
        <v>2226</v>
      </c>
      <c r="F981" s="75" t="s">
        <v>2227</v>
      </c>
      <c r="G981" s="75" t="s">
        <v>34</v>
      </c>
      <c r="H981" s="75" t="s">
        <v>919</v>
      </c>
      <c r="I981" s="437">
        <v>14.3</v>
      </c>
      <c r="J981" s="438">
        <f t="shared" si="27"/>
        <v>255</v>
      </c>
      <c r="K981" s="439">
        <v>255</v>
      </c>
      <c r="L981" s="221" t="e">
        <f>IF(J981="nio",0,IF(K981&gt;0,K981*I981/M981,0))*VLOOKUP(B981,'2-Kosten per locatie'!$A$11:$C$15,3,FALSE)</f>
        <v>#DIV/0!</v>
      </c>
      <c r="M981" s="440">
        <f>IF(K981="nio",0,IF(K981&gt;0,VLOOKUP(G981,'3-Productie normen'!A:J,VLOOKUP(K981,'3-Productie normen'!$B$37:$C$43,2,FALSE),FALSE)))</f>
        <v>0</v>
      </c>
      <c r="N981" s="441"/>
      <c r="O981" s="442"/>
      <c r="P981" s="299">
        <f t="shared" si="28"/>
        <v>3646.5</v>
      </c>
    </row>
    <row r="982" spans="1:16" ht="14.1" customHeight="1">
      <c r="A982" s="434">
        <v>982</v>
      </c>
      <c r="B982" s="435" t="s">
        <v>2085</v>
      </c>
      <c r="C982" s="435" t="s">
        <v>2100</v>
      </c>
      <c r="D982" s="436" t="s">
        <v>3708</v>
      </c>
      <c r="E982" s="219" t="s">
        <v>2228</v>
      </c>
      <c r="F982" s="75" t="s">
        <v>2229</v>
      </c>
      <c r="G982" s="75" t="s">
        <v>34</v>
      </c>
      <c r="H982" s="75" t="s">
        <v>919</v>
      </c>
      <c r="I982" s="437">
        <v>14.3</v>
      </c>
      <c r="J982" s="438">
        <f t="shared" si="27"/>
        <v>255</v>
      </c>
      <c r="K982" s="439">
        <v>255</v>
      </c>
      <c r="L982" s="221" t="e">
        <f>IF(J982="nio",0,IF(K982&gt;0,K982*I982/M982,0))*VLOOKUP(B982,'2-Kosten per locatie'!$A$11:$C$15,3,FALSE)</f>
        <v>#DIV/0!</v>
      </c>
      <c r="M982" s="440">
        <f>IF(K982="nio",0,IF(K982&gt;0,VLOOKUP(G982,'3-Productie normen'!A:J,VLOOKUP(K982,'3-Productie normen'!$B$37:$C$43,2,FALSE),FALSE)))</f>
        <v>0</v>
      </c>
      <c r="N982" s="441"/>
      <c r="O982" s="442"/>
      <c r="P982" s="299">
        <f t="shared" si="28"/>
        <v>3646.5</v>
      </c>
    </row>
    <row r="983" spans="1:16" ht="14.1" customHeight="1">
      <c r="A983" s="434">
        <v>983</v>
      </c>
      <c r="B983" s="435" t="s">
        <v>2085</v>
      </c>
      <c r="C983" s="435" t="s">
        <v>2099</v>
      </c>
      <c r="D983" s="436" t="s">
        <v>3708</v>
      </c>
      <c r="E983" s="219" t="s">
        <v>2230</v>
      </c>
      <c r="F983" s="75" t="s">
        <v>2231</v>
      </c>
      <c r="G983" s="413" t="s">
        <v>43</v>
      </c>
      <c r="H983" s="75" t="s">
        <v>919</v>
      </c>
      <c r="I983" s="437">
        <v>14.3</v>
      </c>
      <c r="J983" s="438">
        <f t="shared" si="27"/>
        <v>255</v>
      </c>
      <c r="K983" s="439">
        <v>255</v>
      </c>
      <c r="L983" s="221" t="e">
        <f>IF(J983="nio",0,IF(K983&gt;0,K983*I983/M983,0))*VLOOKUP(B983,'2-Kosten per locatie'!$A$11:$C$15,3,FALSE)</f>
        <v>#DIV/0!</v>
      </c>
      <c r="M983" s="440">
        <f>IF(K983="nio",0,IF(K983&gt;0,VLOOKUP(G983,'3-Productie normen'!A:J,VLOOKUP(K983,'3-Productie normen'!$B$37:$C$43,2,FALSE),FALSE)))</f>
        <v>0</v>
      </c>
      <c r="N983" s="441"/>
      <c r="O983" s="442"/>
      <c r="P983" s="299">
        <f t="shared" si="28"/>
        <v>3646.5</v>
      </c>
    </row>
    <row r="984" spans="1:16" ht="14.1" customHeight="1">
      <c r="A984" s="434">
        <v>984</v>
      </c>
      <c r="B984" s="435" t="s">
        <v>2085</v>
      </c>
      <c r="C984" s="435" t="s">
        <v>2099</v>
      </c>
      <c r="D984" s="436" t="s">
        <v>3708</v>
      </c>
      <c r="E984" s="219" t="s">
        <v>2232</v>
      </c>
      <c r="F984" s="75" t="s">
        <v>2233</v>
      </c>
      <c r="G984" s="435" t="s">
        <v>3712</v>
      </c>
      <c r="H984" s="75" t="s">
        <v>919</v>
      </c>
      <c r="I984" s="437">
        <v>14.3</v>
      </c>
      <c r="J984" s="438">
        <f t="shared" si="27"/>
        <v>255</v>
      </c>
      <c r="K984" s="439">
        <v>255</v>
      </c>
      <c r="L984" s="221" t="e">
        <f>IF(J984="nio",0,IF(K984&gt;0,K984*I984/M984,0))*VLOOKUP(B984,'2-Kosten per locatie'!$A$11:$C$15,3,FALSE)</f>
        <v>#DIV/0!</v>
      </c>
      <c r="M984" s="440">
        <f>IF(K984="nio",0,IF(K984&gt;0,VLOOKUP(G984,'3-Productie normen'!A:J,VLOOKUP(K984,'3-Productie normen'!$B$37:$C$43,2,FALSE),FALSE)))</f>
        <v>0</v>
      </c>
      <c r="N984" s="441"/>
      <c r="O984" s="442"/>
      <c r="P984" s="299">
        <f t="shared" si="28"/>
        <v>3646.5</v>
      </c>
    </row>
    <row r="985" spans="1:16" ht="14.1" customHeight="1">
      <c r="A985" s="434">
        <v>985</v>
      </c>
      <c r="B985" s="435" t="s">
        <v>2085</v>
      </c>
      <c r="C985" s="435" t="s">
        <v>2099</v>
      </c>
      <c r="D985" s="436" t="s">
        <v>3708</v>
      </c>
      <c r="E985" s="219" t="s">
        <v>2234</v>
      </c>
      <c r="F985" s="75" t="s">
        <v>2235</v>
      </c>
      <c r="G985" s="413" t="s">
        <v>47</v>
      </c>
      <c r="H985" s="75" t="s">
        <v>3723</v>
      </c>
      <c r="I985" s="437">
        <v>4.4000000000000004</v>
      </c>
      <c r="J985" s="438">
        <f t="shared" si="27"/>
        <v>255</v>
      </c>
      <c r="K985" s="439">
        <v>255</v>
      </c>
      <c r="L985" s="221" t="e">
        <f>IF(J985="nio",0,IF(K985&gt;0,K985*I985/M985,0))*VLOOKUP(B985,'2-Kosten per locatie'!$A$11:$C$15,3,FALSE)</f>
        <v>#DIV/0!</v>
      </c>
      <c r="M985" s="440">
        <f>IF(K985="nio",0,IF(K985&gt;0,VLOOKUP(G985,'3-Productie normen'!A:J,VLOOKUP(K985,'3-Productie normen'!$B$37:$C$43,2,FALSE),FALSE)))</f>
        <v>0</v>
      </c>
      <c r="N985" s="441"/>
      <c r="O985" s="442"/>
      <c r="P985" s="299">
        <f t="shared" si="28"/>
        <v>1122</v>
      </c>
    </row>
    <row r="986" spans="1:16" ht="14.1" customHeight="1">
      <c r="A986" s="434">
        <v>986</v>
      </c>
      <c r="B986" s="435" t="s">
        <v>2085</v>
      </c>
      <c r="C986" s="435" t="s">
        <v>2099</v>
      </c>
      <c r="D986" s="436" t="s">
        <v>3708</v>
      </c>
      <c r="E986" s="219" t="s">
        <v>2236</v>
      </c>
      <c r="F986" s="75" t="s">
        <v>2237</v>
      </c>
      <c r="G986" s="75" t="s">
        <v>3717</v>
      </c>
      <c r="H986" s="75" t="s">
        <v>919</v>
      </c>
      <c r="I986" s="437">
        <v>15.9</v>
      </c>
      <c r="J986" s="438">
        <f t="shared" si="27"/>
        <v>255</v>
      </c>
      <c r="K986" s="439">
        <v>255</v>
      </c>
      <c r="L986" s="221" t="e">
        <f>IF(J986="nio",0,IF(K986&gt;0,K986*I986/M986,0))*VLOOKUP(B986,'2-Kosten per locatie'!$A$11:$C$15,3,FALSE)</f>
        <v>#DIV/0!</v>
      </c>
      <c r="M986" s="440">
        <f>IF(K986="nio",0,IF(K986&gt;0,VLOOKUP(G986,'3-Productie normen'!A:J,VLOOKUP(K986,'3-Productie normen'!$B$37:$C$43,2,FALSE),FALSE)))</f>
        <v>0</v>
      </c>
      <c r="N986" s="441"/>
      <c r="O986" s="442"/>
      <c r="P986" s="299">
        <f t="shared" si="28"/>
        <v>4054.5</v>
      </c>
    </row>
    <row r="987" spans="1:16" ht="14.1" customHeight="1">
      <c r="A987" s="434">
        <v>987</v>
      </c>
      <c r="B987" s="435" t="s">
        <v>2085</v>
      </c>
      <c r="C987" s="435" t="s">
        <v>2100</v>
      </c>
      <c r="D987" s="436" t="s">
        <v>3708</v>
      </c>
      <c r="E987" s="219" t="s">
        <v>2238</v>
      </c>
      <c r="F987" s="75" t="s">
        <v>2239</v>
      </c>
      <c r="G987" s="435" t="s">
        <v>36</v>
      </c>
      <c r="H987" s="413" t="s">
        <v>71</v>
      </c>
      <c r="I987" s="437">
        <v>4.8</v>
      </c>
      <c r="J987" s="438">
        <f t="shared" si="27"/>
        <v>255</v>
      </c>
      <c r="K987" s="439">
        <v>255</v>
      </c>
      <c r="L987" s="221" t="e">
        <f>IF(J987="nio",0,IF(K987&gt;0,K987*I987/M987,0))*VLOOKUP(B987,'2-Kosten per locatie'!$A$11:$C$15,3,FALSE)</f>
        <v>#DIV/0!</v>
      </c>
      <c r="M987" s="440">
        <f>IF(K987="nio",0,IF(K987&gt;0,VLOOKUP(G987,'3-Productie normen'!A:J,VLOOKUP(K987,'3-Productie normen'!$B$37:$C$43,2,FALSE),FALSE)))</f>
        <v>0</v>
      </c>
      <c r="N987" s="441"/>
      <c r="O987" s="442"/>
      <c r="P987" s="299">
        <f t="shared" si="28"/>
        <v>1224</v>
      </c>
    </row>
    <row r="988" spans="1:16" ht="14.1" customHeight="1">
      <c r="A988" s="434">
        <v>988</v>
      </c>
      <c r="B988" s="435" t="s">
        <v>2085</v>
      </c>
      <c r="C988" s="435" t="s">
        <v>2100</v>
      </c>
      <c r="D988" s="436" t="s">
        <v>3708</v>
      </c>
      <c r="E988" s="219" t="s">
        <v>2240</v>
      </c>
      <c r="F988" s="75" t="s">
        <v>2241</v>
      </c>
      <c r="G988" s="435" t="s">
        <v>36</v>
      </c>
      <c r="H988" s="413" t="s">
        <v>71</v>
      </c>
      <c r="I988" s="437">
        <v>1</v>
      </c>
      <c r="J988" s="438">
        <f t="shared" si="27"/>
        <v>255</v>
      </c>
      <c r="K988" s="439">
        <v>255</v>
      </c>
      <c r="L988" s="221" t="e">
        <f>IF(J988="nio",0,IF(K988&gt;0,K988*I988/M988,0))*VLOOKUP(B988,'2-Kosten per locatie'!$A$11:$C$15,3,FALSE)</f>
        <v>#DIV/0!</v>
      </c>
      <c r="M988" s="440">
        <f>IF(K988="nio",0,IF(K988&gt;0,VLOOKUP(G988,'3-Productie normen'!A:J,VLOOKUP(K988,'3-Productie normen'!$B$37:$C$43,2,FALSE),FALSE)))</f>
        <v>0</v>
      </c>
      <c r="N988" s="441"/>
      <c r="O988" s="442"/>
      <c r="P988" s="299">
        <f t="shared" si="28"/>
        <v>255</v>
      </c>
    </row>
    <row r="989" spans="1:16" ht="14.1" customHeight="1">
      <c r="A989" s="434">
        <v>989</v>
      </c>
      <c r="B989" s="435" t="s">
        <v>2085</v>
      </c>
      <c r="C989" s="435" t="s">
        <v>2100</v>
      </c>
      <c r="D989" s="436" t="s">
        <v>3708</v>
      </c>
      <c r="E989" s="219" t="s">
        <v>2242</v>
      </c>
      <c r="F989" s="75" t="s">
        <v>2243</v>
      </c>
      <c r="G989" s="435" t="s">
        <v>36</v>
      </c>
      <c r="H989" s="413" t="s">
        <v>71</v>
      </c>
      <c r="I989" s="437">
        <v>1</v>
      </c>
      <c r="J989" s="438">
        <f t="shared" si="27"/>
        <v>255</v>
      </c>
      <c r="K989" s="439">
        <v>255</v>
      </c>
      <c r="L989" s="221" t="e">
        <f>IF(J989="nio",0,IF(K989&gt;0,K989*I989/M989,0))*VLOOKUP(B989,'2-Kosten per locatie'!$A$11:$C$15,3,FALSE)</f>
        <v>#DIV/0!</v>
      </c>
      <c r="M989" s="440">
        <f>IF(K989="nio",0,IF(K989&gt;0,VLOOKUP(G989,'3-Productie normen'!A:J,VLOOKUP(K989,'3-Productie normen'!$B$37:$C$43,2,FALSE),FALSE)))</f>
        <v>0</v>
      </c>
      <c r="N989" s="441"/>
      <c r="O989" s="442"/>
      <c r="P989" s="299">
        <f t="shared" si="28"/>
        <v>255</v>
      </c>
    </row>
    <row r="990" spans="1:16" ht="14.1" customHeight="1">
      <c r="A990" s="434">
        <v>990</v>
      </c>
      <c r="B990" s="435" t="s">
        <v>2085</v>
      </c>
      <c r="C990" s="435" t="s">
        <v>2099</v>
      </c>
      <c r="D990" s="436" t="s">
        <v>3708</v>
      </c>
      <c r="E990" s="219" t="s">
        <v>2244</v>
      </c>
      <c r="F990" s="75" t="s">
        <v>2245</v>
      </c>
      <c r="G990" s="75" t="s">
        <v>46</v>
      </c>
      <c r="H990" s="75" t="s">
        <v>3722</v>
      </c>
      <c r="I990" s="437">
        <v>96.6</v>
      </c>
      <c r="J990" s="438">
        <f t="shared" si="27"/>
        <v>255</v>
      </c>
      <c r="K990" s="439">
        <v>255</v>
      </c>
      <c r="L990" s="221" t="e">
        <f>IF(J990="nio",0,IF(K990&gt;0,K990*I990/M990,0))*VLOOKUP(B990,'2-Kosten per locatie'!$A$11:$C$15,3,FALSE)</f>
        <v>#DIV/0!</v>
      </c>
      <c r="M990" s="440">
        <f>IF(K990="nio",0,IF(K990&gt;0,VLOOKUP(G990,'3-Productie normen'!A:J,VLOOKUP(K990,'3-Productie normen'!$B$37:$C$43,2,FALSE),FALSE)))</f>
        <v>0</v>
      </c>
      <c r="N990" s="441"/>
      <c r="O990" s="442"/>
      <c r="P990" s="299">
        <f t="shared" si="28"/>
        <v>24633</v>
      </c>
    </row>
    <row r="991" spans="1:16" ht="14.1" customHeight="1">
      <c r="A991" s="434">
        <v>991</v>
      </c>
      <c r="B991" s="435" t="s">
        <v>2085</v>
      </c>
      <c r="C991" s="435" t="s">
        <v>2099</v>
      </c>
      <c r="D991" s="436" t="s">
        <v>3708</v>
      </c>
      <c r="E991" s="219" t="s">
        <v>2246</v>
      </c>
      <c r="F991" s="75" t="s">
        <v>2247</v>
      </c>
      <c r="G991" s="435" t="s">
        <v>3716</v>
      </c>
      <c r="H991" s="75" t="s">
        <v>70</v>
      </c>
      <c r="I991" s="437">
        <v>47.6</v>
      </c>
      <c r="J991" s="438">
        <f t="shared" si="27"/>
        <v>255</v>
      </c>
      <c r="K991" s="439">
        <v>255</v>
      </c>
      <c r="L991" s="221" t="e">
        <f>IF(J991="nio",0,IF(K991&gt;0,K991*I991/M991,0))*VLOOKUP(B991,'2-Kosten per locatie'!$A$11:$C$15,3,FALSE)</f>
        <v>#DIV/0!</v>
      </c>
      <c r="M991" s="440">
        <f>IF(K991="nio",0,IF(K991&gt;0,VLOOKUP(G991,'3-Productie normen'!A:J,VLOOKUP(K991,'3-Productie normen'!$B$37:$C$43,2,FALSE),FALSE)))</f>
        <v>0</v>
      </c>
      <c r="N991" s="441"/>
      <c r="O991" s="442"/>
      <c r="P991" s="299">
        <f t="shared" si="28"/>
        <v>12138</v>
      </c>
    </row>
    <row r="992" spans="1:16" ht="14.1" customHeight="1">
      <c r="A992" s="434">
        <v>992</v>
      </c>
      <c r="B992" s="435" t="s">
        <v>2085</v>
      </c>
      <c r="C992" s="435" t="s">
        <v>2099</v>
      </c>
      <c r="D992" s="436" t="s">
        <v>3708</v>
      </c>
      <c r="E992" s="219" t="s">
        <v>2248</v>
      </c>
      <c r="F992" s="75" t="s">
        <v>2249</v>
      </c>
      <c r="G992" s="435" t="s">
        <v>3716</v>
      </c>
      <c r="H992" s="75" t="s">
        <v>70</v>
      </c>
      <c r="I992" s="437">
        <v>47.6</v>
      </c>
      <c r="J992" s="438">
        <f t="shared" ref="J992:J1023" si="29">SUM(K992:K992)</f>
        <v>255</v>
      </c>
      <c r="K992" s="439">
        <v>255</v>
      </c>
      <c r="L992" s="221" t="e">
        <f>IF(J992="nio",0,IF(K992&gt;0,K992*I992/M992,0))*VLOOKUP(B992,'2-Kosten per locatie'!$A$11:$C$15,3,FALSE)</f>
        <v>#DIV/0!</v>
      </c>
      <c r="M992" s="440">
        <f>IF(K992="nio",0,IF(K992&gt;0,VLOOKUP(G992,'3-Productie normen'!A:J,VLOOKUP(K992,'3-Productie normen'!$B$37:$C$43,2,FALSE),FALSE)))</f>
        <v>0</v>
      </c>
      <c r="N992" s="441"/>
      <c r="O992" s="442"/>
      <c r="P992" s="299">
        <f t="shared" si="28"/>
        <v>12138</v>
      </c>
    </row>
    <row r="993" spans="1:16" ht="14.1" customHeight="1">
      <c r="A993" s="434">
        <v>993</v>
      </c>
      <c r="B993" s="435" t="s">
        <v>2085</v>
      </c>
      <c r="C993" s="435" t="s">
        <v>2100</v>
      </c>
      <c r="D993" s="436" t="s">
        <v>3708</v>
      </c>
      <c r="E993" s="219" t="s">
        <v>2250</v>
      </c>
      <c r="F993" s="75" t="s">
        <v>2251</v>
      </c>
      <c r="G993" s="435" t="s">
        <v>36</v>
      </c>
      <c r="H993" s="413" t="s">
        <v>71</v>
      </c>
      <c r="I993" s="437">
        <v>1.6</v>
      </c>
      <c r="J993" s="438">
        <f t="shared" si="29"/>
        <v>255</v>
      </c>
      <c r="K993" s="439">
        <v>255</v>
      </c>
      <c r="L993" s="221" t="e">
        <f>IF(J993="nio",0,IF(K993&gt;0,K993*I993/M993,0))*VLOOKUP(B993,'2-Kosten per locatie'!$A$11:$C$15,3,FALSE)</f>
        <v>#DIV/0!</v>
      </c>
      <c r="M993" s="440">
        <f>IF(K993="nio",0,IF(K993&gt;0,VLOOKUP(G993,'3-Productie normen'!A:J,VLOOKUP(K993,'3-Productie normen'!$B$37:$C$43,2,FALSE),FALSE)))</f>
        <v>0</v>
      </c>
      <c r="N993" s="441"/>
      <c r="O993" s="442"/>
      <c r="P993" s="299">
        <f t="shared" si="28"/>
        <v>408</v>
      </c>
    </row>
    <row r="994" spans="1:16" ht="14.1" customHeight="1">
      <c r="A994" s="434">
        <v>994</v>
      </c>
      <c r="B994" s="435" t="s">
        <v>2085</v>
      </c>
      <c r="C994" s="435" t="s">
        <v>2100</v>
      </c>
      <c r="D994" s="436" t="s">
        <v>3708</v>
      </c>
      <c r="E994" s="219" t="s">
        <v>2252</v>
      </c>
      <c r="F994" s="75" t="s">
        <v>2253</v>
      </c>
      <c r="G994" s="435" t="s">
        <v>36</v>
      </c>
      <c r="H994" s="413" t="s">
        <v>71</v>
      </c>
      <c r="I994" s="437">
        <v>1.4</v>
      </c>
      <c r="J994" s="438">
        <f t="shared" si="29"/>
        <v>255</v>
      </c>
      <c r="K994" s="439">
        <v>255</v>
      </c>
      <c r="L994" s="221" t="e">
        <f>IF(J994="nio",0,IF(K994&gt;0,K994*I994/M994,0))*VLOOKUP(B994,'2-Kosten per locatie'!$A$11:$C$15,3,FALSE)</f>
        <v>#DIV/0!</v>
      </c>
      <c r="M994" s="440">
        <f>IF(K994="nio",0,IF(K994&gt;0,VLOOKUP(G994,'3-Productie normen'!A:J,VLOOKUP(K994,'3-Productie normen'!$B$37:$C$43,2,FALSE),FALSE)))</f>
        <v>0</v>
      </c>
      <c r="N994" s="441"/>
      <c r="O994" s="442"/>
      <c r="P994" s="299">
        <f t="shared" si="28"/>
        <v>357</v>
      </c>
    </row>
    <row r="995" spans="1:16" ht="14.1" customHeight="1">
      <c r="A995" s="434">
        <v>995</v>
      </c>
      <c r="B995" s="435" t="s">
        <v>2085</v>
      </c>
      <c r="C995" s="435" t="s">
        <v>2099</v>
      </c>
      <c r="D995" s="436" t="s">
        <v>3708</v>
      </c>
      <c r="E995" s="219" t="s">
        <v>2254</v>
      </c>
      <c r="F995" s="75" t="s">
        <v>2255</v>
      </c>
      <c r="G995" s="435" t="s">
        <v>38</v>
      </c>
      <c r="H995" s="75" t="s">
        <v>919</v>
      </c>
      <c r="I995" s="437">
        <v>5.0999999999999996</v>
      </c>
      <c r="J995" s="438">
        <f t="shared" si="29"/>
        <v>255</v>
      </c>
      <c r="K995" s="439">
        <v>255</v>
      </c>
      <c r="L995" s="221" t="e">
        <f>IF(J995="nio",0,IF(K995&gt;0,K995*I995/M995,0))*VLOOKUP(B995,'2-Kosten per locatie'!$A$11:$C$15,3,FALSE)</f>
        <v>#DIV/0!</v>
      </c>
      <c r="M995" s="440">
        <f>IF(K995="nio",0,IF(K995&gt;0,VLOOKUP(G995,'3-Productie normen'!A:J,VLOOKUP(K995,'3-Productie normen'!$B$37:$C$43,2,FALSE),FALSE)))</f>
        <v>0</v>
      </c>
      <c r="N995" s="441"/>
      <c r="O995" s="442"/>
      <c r="P995" s="299">
        <f t="shared" si="28"/>
        <v>1300.5</v>
      </c>
    </row>
    <row r="996" spans="1:16" ht="14.1" customHeight="1">
      <c r="A996" s="434">
        <v>996</v>
      </c>
      <c r="B996" s="435" t="s">
        <v>2085</v>
      </c>
      <c r="C996" s="435" t="s">
        <v>2100</v>
      </c>
      <c r="D996" s="436" t="s">
        <v>3708</v>
      </c>
      <c r="E996" s="219" t="s">
        <v>2256</v>
      </c>
      <c r="F996" s="75" t="s">
        <v>2257</v>
      </c>
      <c r="G996" s="75" t="s">
        <v>49</v>
      </c>
      <c r="H996" s="75" t="s">
        <v>70</v>
      </c>
      <c r="I996" s="437">
        <v>2.2999999999999998</v>
      </c>
      <c r="J996" s="438">
        <f t="shared" si="29"/>
        <v>255</v>
      </c>
      <c r="K996" s="439">
        <v>255</v>
      </c>
      <c r="L996" s="221" t="e">
        <f>IF(J996="nio",0,IF(K996&gt;0,K996*I996/M996,0))*VLOOKUP(B996,'2-Kosten per locatie'!$A$11:$C$15,3,FALSE)</f>
        <v>#DIV/0!</v>
      </c>
      <c r="M996" s="440">
        <f>IF(K996="nio",0,IF(K996&gt;0,VLOOKUP(G996,'3-Productie normen'!A:J,VLOOKUP(K996,'3-Productie normen'!$B$37:$C$43,2,FALSE),FALSE)))</f>
        <v>0</v>
      </c>
      <c r="N996" s="441"/>
      <c r="O996" s="442"/>
      <c r="P996" s="299">
        <f t="shared" si="28"/>
        <v>586.5</v>
      </c>
    </row>
    <row r="997" spans="1:16" ht="14.1" customHeight="1">
      <c r="A997" s="434">
        <v>997</v>
      </c>
      <c r="B997" s="435" t="s">
        <v>2085</v>
      </c>
      <c r="C997" s="435" t="s">
        <v>2099</v>
      </c>
      <c r="D997" s="436" t="s">
        <v>3709</v>
      </c>
      <c r="E997" s="219" t="s">
        <v>2258</v>
      </c>
      <c r="F997" s="75" t="s">
        <v>2259</v>
      </c>
      <c r="G997" s="75" t="s">
        <v>38</v>
      </c>
      <c r="H997" s="75" t="s">
        <v>3728</v>
      </c>
      <c r="I997" s="420">
        <v>64</v>
      </c>
      <c r="J997" s="438">
        <f t="shared" si="29"/>
        <v>255</v>
      </c>
      <c r="K997" s="439">
        <v>255</v>
      </c>
      <c r="L997" s="221" t="e">
        <f>IF(J997="nio",0,IF(K997&gt;0,K997*I997/M997,0))*VLOOKUP(B997,'2-Kosten per locatie'!$A$11:$C$15,3,FALSE)</f>
        <v>#DIV/0!</v>
      </c>
      <c r="M997" s="440">
        <f>IF(K997="nio",0,IF(K997&gt;0,VLOOKUP(G997,'3-Productie normen'!A:J,VLOOKUP(K997,'3-Productie normen'!$B$37:$C$43,2,FALSE),FALSE)))</f>
        <v>0</v>
      </c>
      <c r="N997" s="441"/>
      <c r="O997" s="442"/>
      <c r="P997" s="299">
        <f t="shared" si="28"/>
        <v>16320</v>
      </c>
    </row>
    <row r="998" spans="1:16" ht="14.1" customHeight="1">
      <c r="A998" s="434">
        <v>998</v>
      </c>
      <c r="B998" s="435" t="s">
        <v>2085</v>
      </c>
      <c r="C998" s="435" t="s">
        <v>2099</v>
      </c>
      <c r="D998" s="436" t="s">
        <v>3709</v>
      </c>
      <c r="E998" s="219" t="s">
        <v>2260</v>
      </c>
      <c r="F998" s="75" t="s">
        <v>2261</v>
      </c>
      <c r="G998" s="435" t="s">
        <v>38</v>
      </c>
      <c r="H998" s="75" t="s">
        <v>70</v>
      </c>
      <c r="I998" s="437">
        <v>58.9</v>
      </c>
      <c r="J998" s="438">
        <f t="shared" si="29"/>
        <v>255</v>
      </c>
      <c r="K998" s="439">
        <v>255</v>
      </c>
      <c r="L998" s="221" t="e">
        <f>IF(J998="nio",0,IF(K998&gt;0,K998*I998/M998,0))*VLOOKUP(B998,'2-Kosten per locatie'!$A$11:$C$15,3,FALSE)</f>
        <v>#DIV/0!</v>
      </c>
      <c r="M998" s="440">
        <f>IF(K998="nio",0,IF(K998&gt;0,VLOOKUP(G998,'3-Productie normen'!A:J,VLOOKUP(K998,'3-Productie normen'!$B$37:$C$43,2,FALSE),FALSE)))</f>
        <v>0</v>
      </c>
      <c r="N998" s="441"/>
      <c r="O998" s="442"/>
      <c r="P998" s="299">
        <f t="shared" si="28"/>
        <v>15019.5</v>
      </c>
    </row>
    <row r="999" spans="1:16" ht="14.1" customHeight="1">
      <c r="A999" s="434">
        <v>999</v>
      </c>
      <c r="B999" s="435" t="s">
        <v>2085</v>
      </c>
      <c r="C999" s="435" t="s">
        <v>2100</v>
      </c>
      <c r="D999" s="436" t="s">
        <v>3709</v>
      </c>
      <c r="E999" s="219" t="s">
        <v>2262</v>
      </c>
      <c r="F999" s="75" t="s">
        <v>2263</v>
      </c>
      <c r="G999" s="435" t="s">
        <v>38</v>
      </c>
      <c r="H999" s="75" t="s">
        <v>70</v>
      </c>
      <c r="I999" s="437">
        <v>3</v>
      </c>
      <c r="J999" s="438">
        <f t="shared" si="29"/>
        <v>255</v>
      </c>
      <c r="K999" s="439">
        <v>255</v>
      </c>
      <c r="L999" s="221" t="e">
        <f>IF(J999="nio",0,IF(K999&gt;0,K999*I999/M999,0))*VLOOKUP(B999,'2-Kosten per locatie'!$A$11:$C$15,3,FALSE)</f>
        <v>#DIV/0!</v>
      </c>
      <c r="M999" s="440">
        <f>IF(K999="nio",0,IF(K999&gt;0,VLOOKUP(G999,'3-Productie normen'!A:J,VLOOKUP(K999,'3-Productie normen'!$B$37:$C$43,2,FALSE),FALSE)))</f>
        <v>0</v>
      </c>
      <c r="N999" s="441"/>
      <c r="O999" s="442"/>
      <c r="P999" s="299">
        <f t="shared" si="28"/>
        <v>765</v>
      </c>
    </row>
    <row r="1000" spans="1:16" ht="14.1" customHeight="1">
      <c r="A1000" s="434">
        <v>1000</v>
      </c>
      <c r="B1000" s="435" t="s">
        <v>2085</v>
      </c>
      <c r="C1000" s="435" t="s">
        <v>2100</v>
      </c>
      <c r="D1000" s="436" t="s">
        <v>3709</v>
      </c>
      <c r="E1000" s="219" t="s">
        <v>2264</v>
      </c>
      <c r="F1000" s="75" t="s">
        <v>2265</v>
      </c>
      <c r="G1000" s="435" t="s">
        <v>38</v>
      </c>
      <c r="H1000" s="75" t="s">
        <v>70</v>
      </c>
      <c r="I1000" s="437">
        <v>3.3</v>
      </c>
      <c r="J1000" s="438">
        <f t="shared" si="29"/>
        <v>255</v>
      </c>
      <c r="K1000" s="439">
        <v>255</v>
      </c>
      <c r="L1000" s="221" t="e">
        <f>IF(J1000="nio",0,IF(K1000&gt;0,K1000*I1000/M1000,0))*VLOOKUP(B1000,'2-Kosten per locatie'!$A$11:$C$15,3,FALSE)</f>
        <v>#DIV/0!</v>
      </c>
      <c r="M1000" s="440">
        <f>IF(K1000="nio",0,IF(K1000&gt;0,VLOOKUP(G1000,'3-Productie normen'!A:J,VLOOKUP(K1000,'3-Productie normen'!$B$37:$C$43,2,FALSE),FALSE)))</f>
        <v>0</v>
      </c>
      <c r="N1000" s="441"/>
      <c r="O1000" s="442"/>
      <c r="P1000" s="299">
        <f t="shared" si="28"/>
        <v>841.5</v>
      </c>
    </row>
    <row r="1001" spans="1:16" ht="14.1" customHeight="1">
      <c r="A1001" s="434">
        <v>1001</v>
      </c>
      <c r="B1001" s="435" t="s">
        <v>2085</v>
      </c>
      <c r="C1001" s="435" t="s">
        <v>2099</v>
      </c>
      <c r="D1001" s="436" t="s">
        <v>3709</v>
      </c>
      <c r="E1001" s="219" t="s">
        <v>2266</v>
      </c>
      <c r="F1001" s="75" t="s">
        <v>2267</v>
      </c>
      <c r="G1001" s="435" t="s">
        <v>38</v>
      </c>
      <c r="H1001" s="75" t="s">
        <v>70</v>
      </c>
      <c r="I1001" s="437">
        <v>3.6</v>
      </c>
      <c r="J1001" s="438">
        <f t="shared" si="29"/>
        <v>255</v>
      </c>
      <c r="K1001" s="439">
        <v>255</v>
      </c>
      <c r="L1001" s="221" t="e">
        <f>IF(J1001="nio",0,IF(K1001&gt;0,K1001*I1001/M1001,0))*VLOOKUP(B1001,'2-Kosten per locatie'!$A$11:$C$15,3,FALSE)</f>
        <v>#DIV/0!</v>
      </c>
      <c r="M1001" s="440">
        <f>IF(K1001="nio",0,IF(K1001&gt;0,VLOOKUP(G1001,'3-Productie normen'!A:J,VLOOKUP(K1001,'3-Productie normen'!$B$37:$C$43,2,FALSE),FALSE)))</f>
        <v>0</v>
      </c>
      <c r="N1001" s="441"/>
      <c r="O1001" s="442"/>
      <c r="P1001" s="299">
        <f t="shared" si="28"/>
        <v>918</v>
      </c>
    </row>
    <row r="1002" spans="1:16" ht="14.1" customHeight="1">
      <c r="A1002" s="434">
        <v>1002</v>
      </c>
      <c r="B1002" s="435" t="s">
        <v>2085</v>
      </c>
      <c r="C1002" s="435" t="s">
        <v>2099</v>
      </c>
      <c r="D1002" s="436" t="s">
        <v>3709</v>
      </c>
      <c r="E1002" s="219" t="s">
        <v>2268</v>
      </c>
      <c r="F1002" s="75" t="s">
        <v>2269</v>
      </c>
      <c r="G1002" s="75" t="s">
        <v>46</v>
      </c>
      <c r="H1002" s="413" t="s">
        <v>71</v>
      </c>
      <c r="I1002" s="437">
        <v>5.4</v>
      </c>
      <c r="J1002" s="438">
        <f t="shared" si="29"/>
        <v>255</v>
      </c>
      <c r="K1002" s="439">
        <v>255</v>
      </c>
      <c r="L1002" s="221" t="e">
        <f>IF(J1002="nio",0,IF(K1002&gt;0,K1002*I1002/M1002,0))*VLOOKUP(B1002,'2-Kosten per locatie'!$A$11:$C$15,3,FALSE)</f>
        <v>#DIV/0!</v>
      </c>
      <c r="M1002" s="440">
        <f>IF(K1002="nio",0,IF(K1002&gt;0,VLOOKUP(G1002,'3-Productie normen'!A:J,VLOOKUP(K1002,'3-Productie normen'!$B$37:$C$43,2,FALSE),FALSE)))</f>
        <v>0</v>
      </c>
      <c r="N1002" s="441"/>
      <c r="O1002" s="442"/>
      <c r="P1002" s="299">
        <f t="shared" si="28"/>
        <v>1377</v>
      </c>
    </row>
    <row r="1003" spans="1:16" ht="14.1" customHeight="1">
      <c r="A1003" s="434">
        <v>1003</v>
      </c>
      <c r="B1003" s="435" t="s">
        <v>2085</v>
      </c>
      <c r="C1003" s="435" t="s">
        <v>2099</v>
      </c>
      <c r="D1003" s="436" t="s">
        <v>3709</v>
      </c>
      <c r="E1003" s="219" t="s">
        <v>2270</v>
      </c>
      <c r="F1003" s="75" t="s">
        <v>2271</v>
      </c>
      <c r="G1003" s="435" t="s">
        <v>36</v>
      </c>
      <c r="H1003" s="413" t="s">
        <v>71</v>
      </c>
      <c r="I1003" s="437">
        <v>6.5</v>
      </c>
      <c r="J1003" s="438">
        <f t="shared" si="29"/>
        <v>255</v>
      </c>
      <c r="K1003" s="439">
        <v>255</v>
      </c>
      <c r="L1003" s="221" t="e">
        <f>IF(J1003="nio",0,IF(K1003&gt;0,K1003*I1003/M1003,0))*VLOOKUP(B1003,'2-Kosten per locatie'!$A$11:$C$15,3,FALSE)</f>
        <v>#DIV/0!</v>
      </c>
      <c r="M1003" s="440">
        <f>IF(K1003="nio",0,IF(K1003&gt;0,VLOOKUP(G1003,'3-Productie normen'!A:J,VLOOKUP(K1003,'3-Productie normen'!$B$37:$C$43,2,FALSE),FALSE)))</f>
        <v>0</v>
      </c>
      <c r="N1003" s="441"/>
      <c r="O1003" s="442"/>
      <c r="P1003" s="299">
        <f t="shared" si="28"/>
        <v>1657.5</v>
      </c>
    </row>
    <row r="1004" spans="1:16" ht="14.1" customHeight="1">
      <c r="A1004" s="434">
        <v>1004</v>
      </c>
      <c r="B1004" s="435" t="s">
        <v>2085</v>
      </c>
      <c r="C1004" s="435" t="s">
        <v>2099</v>
      </c>
      <c r="D1004" s="436" t="s">
        <v>3709</v>
      </c>
      <c r="E1004" s="219" t="s">
        <v>2272</v>
      </c>
      <c r="F1004" s="75" t="s">
        <v>2273</v>
      </c>
      <c r="G1004" s="435" t="s">
        <v>36</v>
      </c>
      <c r="H1004" s="413" t="s">
        <v>71</v>
      </c>
      <c r="I1004" s="437">
        <v>1</v>
      </c>
      <c r="J1004" s="438">
        <f t="shared" si="29"/>
        <v>255</v>
      </c>
      <c r="K1004" s="439">
        <v>255</v>
      </c>
      <c r="L1004" s="221" t="e">
        <f>IF(J1004="nio",0,IF(K1004&gt;0,K1004*I1004/M1004,0))*VLOOKUP(B1004,'2-Kosten per locatie'!$A$11:$C$15,3,FALSE)</f>
        <v>#DIV/0!</v>
      </c>
      <c r="M1004" s="440">
        <f>IF(K1004="nio",0,IF(K1004&gt;0,VLOOKUP(G1004,'3-Productie normen'!A:J,VLOOKUP(K1004,'3-Productie normen'!$B$37:$C$43,2,FALSE),FALSE)))</f>
        <v>0</v>
      </c>
      <c r="N1004" s="441"/>
      <c r="O1004" s="442"/>
      <c r="P1004" s="299">
        <f t="shared" si="28"/>
        <v>255</v>
      </c>
    </row>
    <row r="1005" spans="1:16" ht="14.1" customHeight="1">
      <c r="A1005" s="434">
        <v>1005</v>
      </c>
      <c r="B1005" s="435" t="s">
        <v>2085</v>
      </c>
      <c r="C1005" s="435" t="s">
        <v>2099</v>
      </c>
      <c r="D1005" s="436" t="s">
        <v>3709</v>
      </c>
      <c r="E1005" s="219" t="s">
        <v>2274</v>
      </c>
      <c r="F1005" s="75" t="s">
        <v>2275</v>
      </c>
      <c r="G1005" s="435" t="s">
        <v>36</v>
      </c>
      <c r="H1005" s="413" t="s">
        <v>71</v>
      </c>
      <c r="I1005" s="437">
        <v>1</v>
      </c>
      <c r="J1005" s="438">
        <f t="shared" si="29"/>
        <v>255</v>
      </c>
      <c r="K1005" s="439">
        <v>255</v>
      </c>
      <c r="L1005" s="221" t="e">
        <f>IF(J1005="nio",0,IF(K1005&gt;0,K1005*I1005/M1005,0))*VLOOKUP(B1005,'2-Kosten per locatie'!$A$11:$C$15,3,FALSE)</f>
        <v>#DIV/0!</v>
      </c>
      <c r="M1005" s="440">
        <f>IF(K1005="nio",0,IF(K1005&gt;0,VLOOKUP(G1005,'3-Productie normen'!A:J,VLOOKUP(K1005,'3-Productie normen'!$B$37:$C$43,2,FALSE),FALSE)))</f>
        <v>0</v>
      </c>
      <c r="N1005" s="441"/>
      <c r="O1005" s="442"/>
      <c r="P1005" s="299">
        <f t="shared" si="28"/>
        <v>255</v>
      </c>
    </row>
    <row r="1006" spans="1:16" ht="14.1" customHeight="1">
      <c r="A1006" s="434">
        <v>1006</v>
      </c>
      <c r="B1006" s="435" t="s">
        <v>2085</v>
      </c>
      <c r="C1006" s="435" t="s">
        <v>2099</v>
      </c>
      <c r="D1006" s="436" t="s">
        <v>3709</v>
      </c>
      <c r="E1006" s="219" t="s">
        <v>2276</v>
      </c>
      <c r="F1006" s="75" t="s">
        <v>2277</v>
      </c>
      <c r="G1006" s="435" t="s">
        <v>36</v>
      </c>
      <c r="H1006" s="413" t="s">
        <v>71</v>
      </c>
      <c r="I1006" s="437">
        <v>1</v>
      </c>
      <c r="J1006" s="438">
        <f t="shared" si="29"/>
        <v>255</v>
      </c>
      <c r="K1006" s="439">
        <v>255</v>
      </c>
      <c r="L1006" s="221" t="e">
        <f>IF(J1006="nio",0,IF(K1006&gt;0,K1006*I1006/M1006,0))*VLOOKUP(B1006,'2-Kosten per locatie'!$A$11:$C$15,3,FALSE)</f>
        <v>#DIV/0!</v>
      </c>
      <c r="M1006" s="440">
        <f>IF(K1006="nio",0,IF(K1006&gt;0,VLOOKUP(G1006,'3-Productie normen'!A:J,VLOOKUP(K1006,'3-Productie normen'!$B$37:$C$43,2,FALSE),FALSE)))</f>
        <v>0</v>
      </c>
      <c r="N1006" s="441"/>
      <c r="O1006" s="442"/>
      <c r="P1006" s="299">
        <f t="shared" si="28"/>
        <v>255</v>
      </c>
    </row>
    <row r="1007" spans="1:16" ht="14.1" customHeight="1">
      <c r="A1007" s="434">
        <v>1007</v>
      </c>
      <c r="B1007" s="435" t="s">
        <v>2085</v>
      </c>
      <c r="C1007" s="435" t="s">
        <v>2101</v>
      </c>
      <c r="D1007" s="436" t="s">
        <v>3709</v>
      </c>
      <c r="E1007" s="219" t="s">
        <v>2278</v>
      </c>
      <c r="F1007" s="75" t="s">
        <v>2279</v>
      </c>
      <c r="G1007" s="75" t="s">
        <v>46</v>
      </c>
      <c r="H1007" s="75" t="s">
        <v>209</v>
      </c>
      <c r="I1007" s="437">
        <v>28.1</v>
      </c>
      <c r="J1007" s="438">
        <f t="shared" si="29"/>
        <v>255</v>
      </c>
      <c r="K1007" s="439">
        <v>255</v>
      </c>
      <c r="L1007" s="221" t="e">
        <f>IF(J1007="nio",0,IF(K1007&gt;0,K1007*I1007/M1007,0))*VLOOKUP(B1007,'2-Kosten per locatie'!$A$11:$C$15,3,FALSE)</f>
        <v>#DIV/0!</v>
      </c>
      <c r="M1007" s="440">
        <f>IF(K1007="nio",0,IF(K1007&gt;0,VLOOKUP(G1007,'3-Productie normen'!A:J,VLOOKUP(K1007,'3-Productie normen'!$B$37:$C$43,2,FALSE),FALSE)))</f>
        <v>0</v>
      </c>
      <c r="N1007" s="441"/>
      <c r="O1007" s="442"/>
      <c r="P1007" s="299">
        <f t="shared" si="28"/>
        <v>7165.5</v>
      </c>
    </row>
    <row r="1008" spans="1:16" ht="14.1" customHeight="1">
      <c r="A1008" s="434">
        <v>1008</v>
      </c>
      <c r="B1008" s="435" t="s">
        <v>2085</v>
      </c>
      <c r="C1008" s="435" t="s">
        <v>2101</v>
      </c>
      <c r="D1008" s="436" t="s">
        <v>3709</v>
      </c>
      <c r="E1008" s="219" t="s">
        <v>2280</v>
      </c>
      <c r="F1008" s="75" t="s">
        <v>2281</v>
      </c>
      <c r="G1008" s="413" t="s">
        <v>43</v>
      </c>
      <c r="H1008" s="75" t="s">
        <v>209</v>
      </c>
      <c r="I1008" s="437">
        <v>25.1</v>
      </c>
      <c r="J1008" s="438">
        <f t="shared" si="29"/>
        <v>255</v>
      </c>
      <c r="K1008" s="439">
        <v>255</v>
      </c>
      <c r="L1008" s="221" t="e">
        <f>IF(J1008="nio",0,IF(K1008&gt;0,K1008*I1008/M1008,0))*VLOOKUP(B1008,'2-Kosten per locatie'!$A$11:$C$15,3,FALSE)</f>
        <v>#DIV/0!</v>
      </c>
      <c r="M1008" s="440">
        <f>IF(K1008="nio",0,IF(K1008&gt;0,VLOOKUP(G1008,'3-Productie normen'!A:J,VLOOKUP(K1008,'3-Productie normen'!$B$37:$C$43,2,FALSE),FALSE)))</f>
        <v>0</v>
      </c>
      <c r="N1008" s="441"/>
      <c r="O1008" s="442"/>
      <c r="P1008" s="299">
        <f t="shared" si="28"/>
        <v>6400.5</v>
      </c>
    </row>
    <row r="1009" spans="1:16" ht="14.1" customHeight="1">
      <c r="A1009" s="434">
        <v>1009</v>
      </c>
      <c r="B1009" s="435" t="s">
        <v>2085</v>
      </c>
      <c r="C1009" s="435" t="s">
        <v>2101</v>
      </c>
      <c r="D1009" s="436" t="s">
        <v>3709</v>
      </c>
      <c r="E1009" s="219" t="s">
        <v>2282</v>
      </c>
      <c r="F1009" s="75" t="s">
        <v>2283</v>
      </c>
      <c r="G1009" s="75" t="s">
        <v>46</v>
      </c>
      <c r="H1009" s="75" t="s">
        <v>209</v>
      </c>
      <c r="I1009" s="437">
        <v>25.1</v>
      </c>
      <c r="J1009" s="438">
        <f t="shared" si="29"/>
        <v>255</v>
      </c>
      <c r="K1009" s="439">
        <v>255</v>
      </c>
      <c r="L1009" s="221" t="e">
        <f>IF(J1009="nio",0,IF(K1009&gt;0,K1009*I1009/M1009,0))*VLOOKUP(B1009,'2-Kosten per locatie'!$A$11:$C$15,3,FALSE)</f>
        <v>#DIV/0!</v>
      </c>
      <c r="M1009" s="440">
        <f>IF(K1009="nio",0,IF(K1009&gt;0,VLOOKUP(G1009,'3-Productie normen'!A:J,VLOOKUP(K1009,'3-Productie normen'!$B$37:$C$43,2,FALSE),FALSE)))</f>
        <v>0</v>
      </c>
      <c r="N1009" s="441"/>
      <c r="O1009" s="442"/>
      <c r="P1009" s="299">
        <f t="shared" si="28"/>
        <v>6400.5</v>
      </c>
    </row>
    <row r="1010" spans="1:16" ht="14.1" customHeight="1">
      <c r="A1010" s="434">
        <v>1010</v>
      </c>
      <c r="B1010" s="435" t="s">
        <v>2085</v>
      </c>
      <c r="C1010" s="435" t="s">
        <v>2101</v>
      </c>
      <c r="D1010" s="436" t="s">
        <v>3709</v>
      </c>
      <c r="E1010" s="219" t="s">
        <v>2284</v>
      </c>
      <c r="F1010" s="75" t="s">
        <v>2285</v>
      </c>
      <c r="G1010" s="75" t="s">
        <v>46</v>
      </c>
      <c r="H1010" s="75" t="s">
        <v>209</v>
      </c>
      <c r="I1010" s="437">
        <v>28</v>
      </c>
      <c r="J1010" s="438">
        <f t="shared" si="29"/>
        <v>255</v>
      </c>
      <c r="K1010" s="439">
        <v>255</v>
      </c>
      <c r="L1010" s="221" t="e">
        <f>IF(J1010="nio",0,IF(K1010&gt;0,K1010*I1010/M1010,0))*VLOOKUP(B1010,'2-Kosten per locatie'!$A$11:$C$15,3,FALSE)</f>
        <v>#DIV/0!</v>
      </c>
      <c r="M1010" s="440">
        <f>IF(K1010="nio",0,IF(K1010&gt;0,VLOOKUP(G1010,'3-Productie normen'!A:J,VLOOKUP(K1010,'3-Productie normen'!$B$37:$C$43,2,FALSE),FALSE)))</f>
        <v>0</v>
      </c>
      <c r="N1010" s="441"/>
      <c r="O1010" s="442"/>
      <c r="P1010" s="299">
        <f t="shared" si="28"/>
        <v>7140</v>
      </c>
    </row>
    <row r="1011" spans="1:16" ht="14.1" customHeight="1">
      <c r="A1011" s="434">
        <v>1011</v>
      </c>
      <c r="B1011" s="435" t="s">
        <v>2085</v>
      </c>
      <c r="C1011" s="435" t="s">
        <v>2100</v>
      </c>
      <c r="D1011" s="436" t="s">
        <v>3709</v>
      </c>
      <c r="E1011" s="219" t="s">
        <v>2286</v>
      </c>
      <c r="F1011" s="75" t="s">
        <v>2287</v>
      </c>
      <c r="G1011" s="274" t="s">
        <v>40</v>
      </c>
      <c r="H1011" s="75" t="s">
        <v>70</v>
      </c>
      <c r="I1011" s="437">
        <v>16.5</v>
      </c>
      <c r="J1011" s="438">
        <f t="shared" si="29"/>
        <v>255</v>
      </c>
      <c r="K1011" s="439">
        <v>255</v>
      </c>
      <c r="L1011" s="221" t="e">
        <f>IF(J1011="nio",0,IF(K1011&gt;0,K1011*I1011/M1011,0))*VLOOKUP(B1011,'2-Kosten per locatie'!$A$11:$C$15,3,FALSE)</f>
        <v>#DIV/0!</v>
      </c>
      <c r="M1011" s="440">
        <f>IF(K1011="nio",0,IF(K1011&gt;0,VLOOKUP(G1011,'3-Productie normen'!A:J,VLOOKUP(K1011,'3-Productie normen'!$B$37:$C$43,2,FALSE),FALSE)))</f>
        <v>0</v>
      </c>
      <c r="N1011" s="441"/>
      <c r="O1011" s="442"/>
      <c r="P1011" s="299">
        <f t="shared" si="28"/>
        <v>4207.5</v>
      </c>
    </row>
    <row r="1012" spans="1:16" ht="14.1" customHeight="1">
      <c r="A1012" s="434">
        <v>1012</v>
      </c>
      <c r="B1012" s="435" t="s">
        <v>2085</v>
      </c>
      <c r="C1012" s="435" t="s">
        <v>2100</v>
      </c>
      <c r="D1012" s="436" t="s">
        <v>3709</v>
      </c>
      <c r="E1012" s="219" t="s">
        <v>2288</v>
      </c>
      <c r="F1012" s="75" t="s">
        <v>2289</v>
      </c>
      <c r="G1012" s="435" t="s">
        <v>38</v>
      </c>
      <c r="H1012" s="75" t="s">
        <v>70</v>
      </c>
      <c r="I1012" s="437">
        <v>43.5</v>
      </c>
      <c r="J1012" s="438">
        <f t="shared" si="29"/>
        <v>255</v>
      </c>
      <c r="K1012" s="439">
        <v>255</v>
      </c>
      <c r="L1012" s="221" t="e">
        <f>IF(J1012="nio",0,IF(K1012&gt;0,K1012*I1012/M1012,0))*VLOOKUP(B1012,'2-Kosten per locatie'!$A$11:$C$15,3,FALSE)</f>
        <v>#DIV/0!</v>
      </c>
      <c r="M1012" s="440">
        <f>IF(K1012="nio",0,IF(K1012&gt;0,VLOOKUP(G1012,'3-Productie normen'!A:J,VLOOKUP(K1012,'3-Productie normen'!$B$37:$C$43,2,FALSE),FALSE)))</f>
        <v>0</v>
      </c>
      <c r="N1012" s="441"/>
      <c r="O1012" s="442"/>
      <c r="P1012" s="299">
        <f t="shared" si="28"/>
        <v>11092.5</v>
      </c>
    </row>
    <row r="1013" spans="1:16" ht="14.1" customHeight="1">
      <c r="A1013" s="434">
        <v>1013</v>
      </c>
      <c r="B1013" s="435" t="s">
        <v>2085</v>
      </c>
      <c r="C1013" s="435" t="s">
        <v>2100</v>
      </c>
      <c r="D1013" s="436" t="s">
        <v>3709</v>
      </c>
      <c r="E1013" s="219" t="s">
        <v>2290</v>
      </c>
      <c r="F1013" s="75" t="s">
        <v>2291</v>
      </c>
      <c r="G1013" s="435" t="s">
        <v>38</v>
      </c>
      <c r="H1013" s="75" t="s">
        <v>919</v>
      </c>
      <c r="I1013" s="437">
        <v>4.7</v>
      </c>
      <c r="J1013" s="438">
        <f t="shared" si="29"/>
        <v>255</v>
      </c>
      <c r="K1013" s="439">
        <v>255</v>
      </c>
      <c r="L1013" s="221" t="e">
        <f>IF(J1013="nio",0,IF(K1013&gt;0,K1013*I1013/M1013,0))*VLOOKUP(B1013,'2-Kosten per locatie'!$A$11:$C$15,3,FALSE)</f>
        <v>#DIV/0!</v>
      </c>
      <c r="M1013" s="440">
        <f>IF(K1013="nio",0,IF(K1013&gt;0,VLOOKUP(G1013,'3-Productie normen'!A:J,VLOOKUP(K1013,'3-Productie normen'!$B$37:$C$43,2,FALSE),FALSE)))</f>
        <v>0</v>
      </c>
      <c r="N1013" s="441"/>
      <c r="O1013" s="442"/>
      <c r="P1013" s="299">
        <f t="shared" si="28"/>
        <v>1198.5</v>
      </c>
    </row>
    <row r="1014" spans="1:16" ht="14.1" customHeight="1">
      <c r="A1014" s="434">
        <v>1014</v>
      </c>
      <c r="B1014" s="435" t="s">
        <v>2085</v>
      </c>
      <c r="C1014" s="435" t="s">
        <v>2101</v>
      </c>
      <c r="D1014" s="436" t="s">
        <v>3709</v>
      </c>
      <c r="E1014" s="219" t="s">
        <v>2292</v>
      </c>
      <c r="F1014" s="75" t="s">
        <v>2293</v>
      </c>
      <c r="G1014" s="435" t="s">
        <v>38</v>
      </c>
      <c r="H1014" s="75" t="s">
        <v>919</v>
      </c>
      <c r="I1014" s="437">
        <v>4.7</v>
      </c>
      <c r="J1014" s="438">
        <f t="shared" si="29"/>
        <v>255</v>
      </c>
      <c r="K1014" s="439">
        <v>255</v>
      </c>
      <c r="L1014" s="221" t="e">
        <f>IF(J1014="nio",0,IF(K1014&gt;0,K1014*I1014/M1014,0))*VLOOKUP(B1014,'2-Kosten per locatie'!$A$11:$C$15,3,FALSE)</f>
        <v>#DIV/0!</v>
      </c>
      <c r="M1014" s="440">
        <f>IF(K1014="nio",0,IF(K1014&gt;0,VLOOKUP(G1014,'3-Productie normen'!A:J,VLOOKUP(K1014,'3-Productie normen'!$B$37:$C$43,2,FALSE),FALSE)))</f>
        <v>0</v>
      </c>
      <c r="N1014" s="441"/>
      <c r="O1014" s="442"/>
      <c r="P1014" s="299">
        <f t="shared" si="28"/>
        <v>1198.5</v>
      </c>
    </row>
    <row r="1015" spans="1:16" ht="14.1" customHeight="1">
      <c r="A1015" s="434">
        <v>1015</v>
      </c>
      <c r="B1015" s="435" t="s">
        <v>2085</v>
      </c>
      <c r="C1015" s="435" t="s">
        <v>2099</v>
      </c>
      <c r="D1015" s="436" t="s">
        <v>3709</v>
      </c>
      <c r="E1015" s="219" t="s">
        <v>2294</v>
      </c>
      <c r="F1015" s="75" t="s">
        <v>2295</v>
      </c>
      <c r="G1015" s="413" t="s">
        <v>43</v>
      </c>
      <c r="H1015" s="75" t="s">
        <v>919</v>
      </c>
      <c r="I1015" s="437">
        <v>50.6</v>
      </c>
      <c r="J1015" s="438">
        <f t="shared" si="29"/>
        <v>255</v>
      </c>
      <c r="K1015" s="439">
        <v>255</v>
      </c>
      <c r="L1015" s="221" t="e">
        <f>IF(J1015="nio",0,IF(K1015&gt;0,K1015*I1015/M1015,0))*VLOOKUP(B1015,'2-Kosten per locatie'!$A$11:$C$15,3,FALSE)</f>
        <v>#DIV/0!</v>
      </c>
      <c r="M1015" s="440">
        <f>IF(K1015="nio",0,IF(K1015&gt;0,VLOOKUP(G1015,'3-Productie normen'!A:J,VLOOKUP(K1015,'3-Productie normen'!$B$37:$C$43,2,FALSE),FALSE)))</f>
        <v>0</v>
      </c>
      <c r="N1015" s="441"/>
      <c r="O1015" s="442"/>
      <c r="P1015" s="299">
        <f t="shared" si="28"/>
        <v>12903</v>
      </c>
    </row>
    <row r="1016" spans="1:16" ht="14.1" customHeight="1">
      <c r="A1016" s="434">
        <v>1016</v>
      </c>
      <c r="B1016" s="435" t="s">
        <v>2085</v>
      </c>
      <c r="C1016" s="435" t="s">
        <v>2099</v>
      </c>
      <c r="D1016" s="436" t="s">
        <v>3709</v>
      </c>
      <c r="E1016" s="219" t="s">
        <v>2296</v>
      </c>
      <c r="F1016" s="75" t="s">
        <v>2297</v>
      </c>
      <c r="G1016" s="75" t="s">
        <v>3717</v>
      </c>
      <c r="H1016" s="75" t="s">
        <v>919</v>
      </c>
      <c r="I1016" s="437">
        <v>29.6</v>
      </c>
      <c r="J1016" s="438">
        <f t="shared" si="29"/>
        <v>255</v>
      </c>
      <c r="K1016" s="439">
        <v>255</v>
      </c>
      <c r="L1016" s="221" t="e">
        <f>IF(J1016="nio",0,IF(K1016&gt;0,K1016*I1016/M1016,0))*VLOOKUP(B1016,'2-Kosten per locatie'!$A$11:$C$15,3,FALSE)</f>
        <v>#DIV/0!</v>
      </c>
      <c r="M1016" s="440">
        <f>IF(K1016="nio",0,IF(K1016&gt;0,VLOOKUP(G1016,'3-Productie normen'!A:J,VLOOKUP(K1016,'3-Productie normen'!$B$37:$C$43,2,FALSE),FALSE)))</f>
        <v>0</v>
      </c>
      <c r="N1016" s="441"/>
      <c r="O1016" s="442"/>
      <c r="P1016" s="299">
        <f t="shared" si="28"/>
        <v>7548</v>
      </c>
    </row>
    <row r="1017" spans="1:16" ht="14.1" customHeight="1">
      <c r="A1017" s="434">
        <v>1017</v>
      </c>
      <c r="B1017" s="435" t="s">
        <v>2085</v>
      </c>
      <c r="C1017" s="435" t="s">
        <v>2101</v>
      </c>
      <c r="D1017" s="436" t="s">
        <v>3709</v>
      </c>
      <c r="E1017" s="219" t="s">
        <v>2298</v>
      </c>
      <c r="F1017" s="75" t="s">
        <v>2299</v>
      </c>
      <c r="G1017" s="75" t="s">
        <v>3717</v>
      </c>
      <c r="H1017" s="75" t="s">
        <v>919</v>
      </c>
      <c r="I1017" s="437">
        <v>81.400000000000006</v>
      </c>
      <c r="J1017" s="438">
        <f t="shared" si="29"/>
        <v>255</v>
      </c>
      <c r="K1017" s="439">
        <v>255</v>
      </c>
      <c r="L1017" s="221" t="e">
        <f>IF(J1017="nio",0,IF(K1017&gt;0,K1017*I1017/M1017,0))*VLOOKUP(B1017,'2-Kosten per locatie'!$A$11:$C$15,3,FALSE)</f>
        <v>#DIV/0!</v>
      </c>
      <c r="M1017" s="440">
        <f>IF(K1017="nio",0,IF(K1017&gt;0,VLOOKUP(G1017,'3-Productie normen'!A:J,VLOOKUP(K1017,'3-Productie normen'!$B$37:$C$43,2,FALSE),FALSE)))</f>
        <v>0</v>
      </c>
      <c r="N1017" s="441"/>
      <c r="O1017" s="442"/>
      <c r="P1017" s="299">
        <f t="shared" si="28"/>
        <v>20757</v>
      </c>
    </row>
    <row r="1018" spans="1:16" ht="14.1" customHeight="1">
      <c r="A1018" s="434">
        <v>1018</v>
      </c>
      <c r="B1018" s="435" t="s">
        <v>2085</v>
      </c>
      <c r="C1018" s="435" t="s">
        <v>2102</v>
      </c>
      <c r="D1018" s="436" t="s">
        <v>3708</v>
      </c>
      <c r="E1018" s="219" t="s">
        <v>2300</v>
      </c>
      <c r="F1018" s="75" t="s">
        <v>2301</v>
      </c>
      <c r="G1018" s="75" t="s">
        <v>34</v>
      </c>
      <c r="H1018" s="75" t="s">
        <v>919</v>
      </c>
      <c r="I1018" s="437">
        <v>18.100000000000001</v>
      </c>
      <c r="J1018" s="438">
        <f t="shared" si="29"/>
        <v>255</v>
      </c>
      <c r="K1018" s="439">
        <v>255</v>
      </c>
      <c r="L1018" s="221" t="e">
        <f>IF(J1018="nio",0,IF(K1018&gt;0,K1018*I1018/M1018,0))*VLOOKUP(B1018,'2-Kosten per locatie'!$A$11:$C$15,3,FALSE)</f>
        <v>#DIV/0!</v>
      </c>
      <c r="M1018" s="440">
        <f>IF(K1018="nio",0,IF(K1018&gt;0,VLOOKUP(G1018,'3-Productie normen'!A:J,VLOOKUP(K1018,'3-Productie normen'!$B$37:$C$43,2,FALSE),FALSE)))</f>
        <v>0</v>
      </c>
      <c r="N1018" s="441"/>
      <c r="O1018" s="442"/>
      <c r="P1018" s="299">
        <f t="shared" si="28"/>
        <v>4615.5</v>
      </c>
    </row>
    <row r="1019" spans="1:16" ht="14.1" customHeight="1">
      <c r="A1019" s="434">
        <v>1019</v>
      </c>
      <c r="B1019" s="435" t="s">
        <v>2085</v>
      </c>
      <c r="C1019" s="435" t="s">
        <v>2103</v>
      </c>
      <c r="D1019" s="436" t="s">
        <v>3708</v>
      </c>
      <c r="E1019" s="219" t="s">
        <v>2302</v>
      </c>
      <c r="F1019" s="75" t="s">
        <v>2303</v>
      </c>
      <c r="G1019" s="435" t="s">
        <v>38</v>
      </c>
      <c r="H1019" s="75" t="s">
        <v>3721</v>
      </c>
      <c r="I1019" s="437">
        <v>6</v>
      </c>
      <c r="J1019" s="438">
        <f t="shared" si="29"/>
        <v>255</v>
      </c>
      <c r="K1019" s="439">
        <v>255</v>
      </c>
      <c r="L1019" s="221" t="e">
        <f>IF(J1019="nio",0,IF(K1019&gt;0,K1019*I1019/M1019,0))*VLOOKUP(B1019,'2-Kosten per locatie'!$A$11:$C$15,3,FALSE)</f>
        <v>#DIV/0!</v>
      </c>
      <c r="M1019" s="440">
        <f>IF(K1019="nio",0,IF(K1019&gt;0,VLOOKUP(G1019,'3-Productie normen'!A:J,VLOOKUP(K1019,'3-Productie normen'!$B$37:$C$43,2,FALSE),FALSE)))</f>
        <v>0</v>
      </c>
      <c r="N1019" s="441"/>
      <c r="O1019" s="442"/>
      <c r="P1019" s="299">
        <f t="shared" si="28"/>
        <v>1530</v>
      </c>
    </row>
    <row r="1020" spans="1:16" ht="14.1" customHeight="1">
      <c r="A1020" s="434">
        <v>1020</v>
      </c>
      <c r="B1020" s="435" t="s">
        <v>2085</v>
      </c>
      <c r="C1020" s="435" t="s">
        <v>2103</v>
      </c>
      <c r="D1020" s="436" t="s">
        <v>3708</v>
      </c>
      <c r="E1020" s="219" t="s">
        <v>2304</v>
      </c>
      <c r="F1020" s="75" t="s">
        <v>2305</v>
      </c>
      <c r="G1020" s="413" t="s">
        <v>3715</v>
      </c>
      <c r="H1020" s="75" t="s">
        <v>3721</v>
      </c>
      <c r="I1020" s="437">
        <v>11.1</v>
      </c>
      <c r="J1020" s="438">
        <f t="shared" si="29"/>
        <v>255</v>
      </c>
      <c r="K1020" s="439">
        <v>255</v>
      </c>
      <c r="L1020" s="221" t="e">
        <f>IF(J1020="nio",0,IF(K1020&gt;0,K1020*I1020/M1020,0))*VLOOKUP(B1020,'2-Kosten per locatie'!$A$11:$C$15,3,FALSE)</f>
        <v>#DIV/0!</v>
      </c>
      <c r="M1020" s="440">
        <f>IF(K1020="nio",0,IF(K1020&gt;0,VLOOKUP(G1020,'3-Productie normen'!A:J,VLOOKUP(K1020,'3-Productie normen'!$B$37:$C$43,2,FALSE),FALSE)))</f>
        <v>0</v>
      </c>
      <c r="N1020" s="441"/>
      <c r="O1020" s="442"/>
      <c r="P1020" s="299">
        <f t="shared" si="28"/>
        <v>2830.5</v>
      </c>
    </row>
    <row r="1021" spans="1:16" ht="14.1" customHeight="1">
      <c r="A1021" s="434">
        <v>1021</v>
      </c>
      <c r="B1021" s="435" t="s">
        <v>2085</v>
      </c>
      <c r="C1021" s="435" t="s">
        <v>2102</v>
      </c>
      <c r="D1021" s="436" t="s">
        <v>3708</v>
      </c>
      <c r="E1021" s="219" t="s">
        <v>2306</v>
      </c>
      <c r="F1021" s="75" t="s">
        <v>2307</v>
      </c>
      <c r="G1021" s="75" t="s">
        <v>3718</v>
      </c>
      <c r="H1021" s="75" t="s">
        <v>3719</v>
      </c>
      <c r="I1021" s="437">
        <v>10</v>
      </c>
      <c r="J1021" s="438">
        <f t="shared" si="29"/>
        <v>255</v>
      </c>
      <c r="K1021" s="439">
        <v>255</v>
      </c>
      <c r="L1021" s="221" t="e">
        <f>IF(J1021="nio",0,IF(K1021&gt;0,K1021*I1021/M1021,0))*VLOOKUP(B1021,'2-Kosten per locatie'!$A$11:$C$15,3,FALSE)</f>
        <v>#DIV/0!</v>
      </c>
      <c r="M1021" s="440">
        <f>IF(K1021="nio",0,IF(K1021&gt;0,VLOOKUP(G1021,'3-Productie normen'!A:J,VLOOKUP(K1021,'3-Productie normen'!$B$37:$C$43,2,FALSE),FALSE)))</f>
        <v>0</v>
      </c>
      <c r="N1021" s="441"/>
      <c r="O1021" s="442"/>
      <c r="P1021" s="299">
        <f t="shared" si="28"/>
        <v>2550</v>
      </c>
    </row>
    <row r="1022" spans="1:16" ht="14.1" customHeight="1">
      <c r="A1022" s="434">
        <v>1022</v>
      </c>
      <c r="B1022" s="435" t="s">
        <v>2085</v>
      </c>
      <c r="C1022" s="435" t="s">
        <v>2103</v>
      </c>
      <c r="D1022" s="436" t="s">
        <v>3709</v>
      </c>
      <c r="E1022" s="219" t="s">
        <v>2308</v>
      </c>
      <c r="F1022" s="75" t="s">
        <v>2309</v>
      </c>
      <c r="G1022" s="75" t="s">
        <v>46</v>
      </c>
      <c r="H1022" s="75" t="s">
        <v>70</v>
      </c>
      <c r="I1022" s="437">
        <v>28.1</v>
      </c>
      <c r="J1022" s="438">
        <f t="shared" si="29"/>
        <v>255</v>
      </c>
      <c r="K1022" s="439">
        <v>255</v>
      </c>
      <c r="L1022" s="221" t="e">
        <f>IF(J1022="nio",0,IF(K1022&gt;0,K1022*I1022/M1022,0))*VLOOKUP(B1022,'2-Kosten per locatie'!$A$11:$C$15,3,FALSE)</f>
        <v>#DIV/0!</v>
      </c>
      <c r="M1022" s="440">
        <f>IF(K1022="nio",0,IF(K1022&gt;0,VLOOKUP(G1022,'3-Productie normen'!A:J,VLOOKUP(K1022,'3-Productie normen'!$B$37:$C$43,2,FALSE),FALSE)))</f>
        <v>0</v>
      </c>
      <c r="N1022" s="441"/>
      <c r="O1022" s="442"/>
      <c r="P1022" s="299">
        <f t="shared" si="28"/>
        <v>7165.5</v>
      </c>
    </row>
    <row r="1023" spans="1:16" ht="14.1" customHeight="1">
      <c r="A1023" s="434">
        <v>1023</v>
      </c>
      <c r="B1023" s="435" t="s">
        <v>2085</v>
      </c>
      <c r="C1023" s="435" t="s">
        <v>2104</v>
      </c>
      <c r="D1023" s="436" t="s">
        <v>3709</v>
      </c>
      <c r="E1023" s="219" t="s">
        <v>2310</v>
      </c>
      <c r="F1023" s="75" t="s">
        <v>2311</v>
      </c>
      <c r="G1023" s="435" t="s">
        <v>38</v>
      </c>
      <c r="H1023" s="75" t="s">
        <v>919</v>
      </c>
      <c r="I1023" s="437">
        <v>6.1</v>
      </c>
      <c r="J1023" s="438">
        <f t="shared" si="29"/>
        <v>255</v>
      </c>
      <c r="K1023" s="439">
        <v>255</v>
      </c>
      <c r="L1023" s="221" t="e">
        <f>IF(J1023="nio",0,IF(K1023&gt;0,K1023*I1023/M1023,0))*VLOOKUP(B1023,'2-Kosten per locatie'!$A$11:$C$15,3,FALSE)</f>
        <v>#DIV/0!</v>
      </c>
      <c r="M1023" s="440">
        <f>IF(K1023="nio",0,IF(K1023&gt;0,VLOOKUP(G1023,'3-Productie normen'!A:J,VLOOKUP(K1023,'3-Productie normen'!$B$37:$C$43,2,FALSE),FALSE)))</f>
        <v>0</v>
      </c>
      <c r="N1023" s="441"/>
      <c r="O1023" s="442"/>
      <c r="P1023" s="299">
        <f t="shared" si="28"/>
        <v>1555.5</v>
      </c>
    </row>
    <row r="1024" spans="1:16" ht="14.1" customHeight="1">
      <c r="A1024" s="434">
        <v>1024</v>
      </c>
      <c r="B1024" s="435" t="s">
        <v>2085</v>
      </c>
      <c r="C1024" s="435" t="s">
        <v>2105</v>
      </c>
      <c r="D1024" s="436" t="s">
        <v>3709</v>
      </c>
      <c r="E1024" s="219" t="s">
        <v>2312</v>
      </c>
      <c r="F1024" s="75" t="s">
        <v>2313</v>
      </c>
      <c r="G1024" s="75" t="s">
        <v>34</v>
      </c>
      <c r="H1024" s="75" t="s">
        <v>70</v>
      </c>
      <c r="I1024" s="437">
        <v>17.7</v>
      </c>
      <c r="J1024" s="438">
        <f t="shared" ref="J1024:J1055" si="30">SUM(K1024:K1024)</f>
        <v>255</v>
      </c>
      <c r="K1024" s="439">
        <v>255</v>
      </c>
      <c r="L1024" s="221" t="e">
        <f>IF(J1024="nio",0,IF(K1024&gt;0,K1024*I1024/M1024,0))*VLOOKUP(B1024,'2-Kosten per locatie'!$A$11:$C$15,3,FALSE)</f>
        <v>#DIV/0!</v>
      </c>
      <c r="M1024" s="440">
        <f>IF(K1024="nio",0,IF(K1024&gt;0,VLOOKUP(G1024,'3-Productie normen'!A:J,VLOOKUP(K1024,'3-Productie normen'!$B$37:$C$43,2,FALSE),FALSE)))</f>
        <v>0</v>
      </c>
      <c r="N1024" s="441"/>
      <c r="O1024" s="442"/>
      <c r="P1024" s="299">
        <f t="shared" si="28"/>
        <v>4513.5</v>
      </c>
    </row>
    <row r="1025" spans="1:16" ht="14.1" customHeight="1">
      <c r="A1025" s="434">
        <v>1025</v>
      </c>
      <c r="B1025" s="435" t="s">
        <v>2085</v>
      </c>
      <c r="C1025" s="435" t="s">
        <v>2105</v>
      </c>
      <c r="D1025" s="436" t="s">
        <v>3708</v>
      </c>
      <c r="E1025" s="219" t="s">
        <v>2314</v>
      </c>
      <c r="F1025" s="75" t="s">
        <v>2315</v>
      </c>
      <c r="G1025" s="435" t="s">
        <v>36</v>
      </c>
      <c r="H1025" s="413" t="s">
        <v>71</v>
      </c>
      <c r="I1025" s="437">
        <v>3.6</v>
      </c>
      <c r="J1025" s="438">
        <f t="shared" si="30"/>
        <v>255</v>
      </c>
      <c r="K1025" s="439">
        <v>255</v>
      </c>
      <c r="L1025" s="221" t="e">
        <f>IF(J1025="nio",0,IF(K1025&gt;0,K1025*I1025/M1025,0))*VLOOKUP(B1025,'2-Kosten per locatie'!$A$11:$C$15,3,FALSE)</f>
        <v>#DIV/0!</v>
      </c>
      <c r="M1025" s="440">
        <f>IF(K1025="nio",0,IF(K1025&gt;0,VLOOKUP(G1025,'3-Productie normen'!A:J,VLOOKUP(K1025,'3-Productie normen'!$B$37:$C$43,2,FALSE),FALSE)))</f>
        <v>0</v>
      </c>
      <c r="N1025" s="441"/>
      <c r="O1025" s="442"/>
      <c r="P1025" s="299">
        <f t="shared" si="28"/>
        <v>918</v>
      </c>
    </row>
    <row r="1026" spans="1:16" ht="14.1" customHeight="1">
      <c r="A1026" s="434">
        <v>1026</v>
      </c>
      <c r="B1026" s="435" t="s">
        <v>2085</v>
      </c>
      <c r="C1026" s="435" t="s">
        <v>2105</v>
      </c>
      <c r="D1026" s="436" t="s">
        <v>3708</v>
      </c>
      <c r="E1026" s="219" t="s">
        <v>2316</v>
      </c>
      <c r="F1026" s="75" t="s">
        <v>2317</v>
      </c>
      <c r="G1026" s="413" t="s">
        <v>47</v>
      </c>
      <c r="H1026" s="75" t="s">
        <v>70</v>
      </c>
      <c r="I1026" s="437">
        <v>24.3</v>
      </c>
      <c r="J1026" s="438">
        <f t="shared" si="30"/>
        <v>255</v>
      </c>
      <c r="K1026" s="439">
        <v>255</v>
      </c>
      <c r="L1026" s="221" t="e">
        <f>IF(J1026="nio",0,IF(K1026&gt;0,K1026*I1026/M1026,0))*VLOOKUP(B1026,'2-Kosten per locatie'!$A$11:$C$15,3,FALSE)</f>
        <v>#DIV/0!</v>
      </c>
      <c r="M1026" s="440">
        <f>IF(K1026="nio",0,IF(K1026&gt;0,VLOOKUP(G1026,'3-Productie normen'!A:J,VLOOKUP(K1026,'3-Productie normen'!$B$37:$C$43,2,FALSE),FALSE)))</f>
        <v>0</v>
      </c>
      <c r="N1026" s="441"/>
      <c r="O1026" s="442"/>
      <c r="P1026" s="299">
        <f t="shared" si="28"/>
        <v>6196.5</v>
      </c>
    </row>
    <row r="1027" spans="1:16" ht="14.1" customHeight="1">
      <c r="A1027" s="434">
        <v>1027</v>
      </c>
      <c r="B1027" s="435" t="s">
        <v>2085</v>
      </c>
      <c r="C1027" s="435" t="s">
        <v>2105</v>
      </c>
      <c r="D1027" s="436" t="s">
        <v>3708</v>
      </c>
      <c r="E1027" s="219" t="s">
        <v>2318</v>
      </c>
      <c r="F1027" s="75" t="s">
        <v>2319</v>
      </c>
      <c r="G1027" s="75" t="s">
        <v>34</v>
      </c>
      <c r="H1027" s="75" t="s">
        <v>919</v>
      </c>
      <c r="I1027" s="437">
        <v>19.100000000000001</v>
      </c>
      <c r="J1027" s="438">
        <f t="shared" si="30"/>
        <v>255</v>
      </c>
      <c r="K1027" s="439">
        <v>255</v>
      </c>
      <c r="L1027" s="221" t="e">
        <f>IF(J1027="nio",0,IF(K1027&gt;0,K1027*I1027/M1027,0))*VLOOKUP(B1027,'2-Kosten per locatie'!$A$11:$C$15,3,FALSE)</f>
        <v>#DIV/0!</v>
      </c>
      <c r="M1027" s="440">
        <f>IF(K1027="nio",0,IF(K1027&gt;0,VLOOKUP(G1027,'3-Productie normen'!A:J,VLOOKUP(K1027,'3-Productie normen'!$B$37:$C$43,2,FALSE),FALSE)))</f>
        <v>0</v>
      </c>
      <c r="N1027" s="441"/>
      <c r="O1027" s="442"/>
      <c r="P1027" s="299">
        <f t="shared" si="28"/>
        <v>4870.5</v>
      </c>
    </row>
    <row r="1028" spans="1:16" ht="14.1" customHeight="1">
      <c r="A1028" s="434">
        <v>1028</v>
      </c>
      <c r="B1028" s="435" t="s">
        <v>2085</v>
      </c>
      <c r="C1028" s="435" t="s">
        <v>2105</v>
      </c>
      <c r="D1028" s="436" t="s">
        <v>3708</v>
      </c>
      <c r="E1028" s="219" t="s">
        <v>2320</v>
      </c>
      <c r="F1028" s="75" t="s">
        <v>2321</v>
      </c>
      <c r="G1028" s="435" t="s">
        <v>36</v>
      </c>
      <c r="H1028" s="413" t="s">
        <v>71</v>
      </c>
      <c r="I1028" s="437">
        <v>1.8</v>
      </c>
      <c r="J1028" s="438">
        <f t="shared" si="30"/>
        <v>255</v>
      </c>
      <c r="K1028" s="439">
        <v>255</v>
      </c>
      <c r="L1028" s="221" t="e">
        <f>IF(J1028="nio",0,IF(K1028&gt;0,K1028*I1028/M1028,0))*VLOOKUP(B1028,'2-Kosten per locatie'!$A$11:$C$15,3,FALSE)</f>
        <v>#DIV/0!</v>
      </c>
      <c r="M1028" s="440">
        <f>IF(K1028="nio",0,IF(K1028&gt;0,VLOOKUP(G1028,'3-Productie normen'!A:J,VLOOKUP(K1028,'3-Productie normen'!$B$37:$C$43,2,FALSE),FALSE)))</f>
        <v>0</v>
      </c>
      <c r="N1028" s="441"/>
      <c r="O1028" s="442"/>
      <c r="P1028" s="299">
        <f t="shared" si="28"/>
        <v>459</v>
      </c>
    </row>
    <row r="1029" spans="1:16" ht="14.1" customHeight="1">
      <c r="A1029" s="434">
        <v>1029</v>
      </c>
      <c r="B1029" s="435" t="s">
        <v>2085</v>
      </c>
      <c r="C1029" s="435" t="s">
        <v>2106</v>
      </c>
      <c r="D1029" s="436" t="s">
        <v>3708</v>
      </c>
      <c r="E1029" s="219" t="s">
        <v>2322</v>
      </c>
      <c r="F1029" s="75" t="s">
        <v>2323</v>
      </c>
      <c r="G1029" s="435" t="s">
        <v>38</v>
      </c>
      <c r="H1029" s="75" t="s">
        <v>3721</v>
      </c>
      <c r="I1029" s="437">
        <v>6.1</v>
      </c>
      <c r="J1029" s="438">
        <f t="shared" si="30"/>
        <v>255</v>
      </c>
      <c r="K1029" s="439">
        <v>255</v>
      </c>
      <c r="L1029" s="221" t="e">
        <f>IF(J1029="nio",0,IF(K1029&gt;0,K1029*I1029/M1029,0))*VLOOKUP(B1029,'2-Kosten per locatie'!$A$11:$C$15,3,FALSE)</f>
        <v>#DIV/0!</v>
      </c>
      <c r="M1029" s="440">
        <f>IF(K1029="nio",0,IF(K1029&gt;0,VLOOKUP(G1029,'3-Productie normen'!A:J,VLOOKUP(K1029,'3-Productie normen'!$B$37:$C$43,2,FALSE),FALSE)))</f>
        <v>0</v>
      </c>
      <c r="N1029" s="441"/>
      <c r="O1029" s="442"/>
      <c r="P1029" s="299">
        <f t="shared" si="28"/>
        <v>1555.5</v>
      </c>
    </row>
    <row r="1030" spans="1:16" ht="14.1" customHeight="1">
      <c r="A1030" s="434">
        <v>1030</v>
      </c>
      <c r="B1030" s="435" t="s">
        <v>2085</v>
      </c>
      <c r="C1030" s="435" t="s">
        <v>2105</v>
      </c>
      <c r="D1030" s="436" t="s">
        <v>3708</v>
      </c>
      <c r="E1030" s="219" t="s">
        <v>2324</v>
      </c>
      <c r="F1030" s="75" t="s">
        <v>2325</v>
      </c>
      <c r="G1030" s="435" t="s">
        <v>38</v>
      </c>
      <c r="H1030" s="75" t="s">
        <v>70</v>
      </c>
      <c r="I1030" s="437">
        <v>2.5</v>
      </c>
      <c r="J1030" s="438">
        <f t="shared" si="30"/>
        <v>255</v>
      </c>
      <c r="K1030" s="439">
        <v>255</v>
      </c>
      <c r="L1030" s="221" t="e">
        <f>IF(J1030="nio",0,IF(K1030&gt;0,K1030*I1030/M1030,0))*VLOOKUP(B1030,'2-Kosten per locatie'!$A$11:$C$15,3,FALSE)</f>
        <v>#DIV/0!</v>
      </c>
      <c r="M1030" s="440">
        <f>IF(K1030="nio",0,IF(K1030&gt;0,VLOOKUP(G1030,'3-Productie normen'!A:J,VLOOKUP(K1030,'3-Productie normen'!$B$37:$C$43,2,FALSE),FALSE)))</f>
        <v>0</v>
      </c>
      <c r="N1030" s="441"/>
      <c r="O1030" s="442"/>
      <c r="P1030" s="299">
        <f t="shared" si="28"/>
        <v>637.5</v>
      </c>
    </row>
    <row r="1031" spans="1:16" ht="14.1" customHeight="1">
      <c r="A1031" s="434">
        <v>1031</v>
      </c>
      <c r="B1031" s="435" t="s">
        <v>2085</v>
      </c>
      <c r="C1031" s="435" t="s">
        <v>2107</v>
      </c>
      <c r="D1031" s="436" t="s">
        <v>3708</v>
      </c>
      <c r="E1031" s="219" t="s">
        <v>2326</v>
      </c>
      <c r="F1031" s="75" t="s">
        <v>2327</v>
      </c>
      <c r="G1031" s="413" t="s">
        <v>3715</v>
      </c>
      <c r="H1031" s="75" t="s">
        <v>3721</v>
      </c>
      <c r="I1031" s="437">
        <v>11.1</v>
      </c>
      <c r="J1031" s="438">
        <f t="shared" si="30"/>
        <v>255</v>
      </c>
      <c r="K1031" s="439">
        <v>255</v>
      </c>
      <c r="L1031" s="221" t="e">
        <f>IF(J1031="nio",0,IF(K1031&gt;0,K1031*I1031/M1031,0))*VLOOKUP(B1031,'2-Kosten per locatie'!$A$11:$C$15,3,FALSE)</f>
        <v>#DIV/0!</v>
      </c>
      <c r="M1031" s="440">
        <f>IF(K1031="nio",0,IF(K1031&gt;0,VLOOKUP(G1031,'3-Productie normen'!A:J,VLOOKUP(K1031,'3-Productie normen'!$B$37:$C$43,2,FALSE),FALSE)))</f>
        <v>0</v>
      </c>
      <c r="N1031" s="441"/>
      <c r="O1031" s="442"/>
      <c r="P1031" s="299">
        <f t="shared" si="28"/>
        <v>2830.5</v>
      </c>
    </row>
    <row r="1032" spans="1:16" ht="14.1" customHeight="1">
      <c r="A1032" s="434">
        <v>1032</v>
      </c>
      <c r="B1032" s="435" t="s">
        <v>2085</v>
      </c>
      <c r="C1032" s="435" t="s">
        <v>2105</v>
      </c>
      <c r="D1032" s="436" t="s">
        <v>3708</v>
      </c>
      <c r="E1032" s="219" t="s">
        <v>2328</v>
      </c>
      <c r="F1032" s="75" t="s">
        <v>2329</v>
      </c>
      <c r="G1032" s="75" t="s">
        <v>3718</v>
      </c>
      <c r="H1032" s="75" t="s">
        <v>3719</v>
      </c>
      <c r="I1032" s="437">
        <v>10.9</v>
      </c>
      <c r="J1032" s="438">
        <f t="shared" si="30"/>
        <v>255</v>
      </c>
      <c r="K1032" s="439">
        <v>255</v>
      </c>
      <c r="L1032" s="221" t="e">
        <f>IF(J1032="nio",0,IF(K1032&gt;0,K1032*I1032/M1032,0))*VLOOKUP(B1032,'2-Kosten per locatie'!$A$11:$C$15,3,FALSE)</f>
        <v>#DIV/0!</v>
      </c>
      <c r="M1032" s="440">
        <f>IF(K1032="nio",0,IF(K1032&gt;0,VLOOKUP(G1032,'3-Productie normen'!A:J,VLOOKUP(K1032,'3-Productie normen'!$B$37:$C$43,2,FALSE),FALSE)))</f>
        <v>0</v>
      </c>
      <c r="N1032" s="441"/>
      <c r="O1032" s="442"/>
      <c r="P1032" s="299">
        <f t="shared" si="28"/>
        <v>2779.5</v>
      </c>
    </row>
    <row r="1033" spans="1:16" ht="14.1" customHeight="1">
      <c r="A1033" s="434">
        <v>1033</v>
      </c>
      <c r="B1033" s="435" t="s">
        <v>2085</v>
      </c>
      <c r="C1033" s="435" t="s">
        <v>2107</v>
      </c>
      <c r="D1033" s="436" t="s">
        <v>3709</v>
      </c>
      <c r="E1033" s="219" t="s">
        <v>2330</v>
      </c>
      <c r="F1033" s="75" t="s">
        <v>2331</v>
      </c>
      <c r="G1033" s="75" t="s">
        <v>46</v>
      </c>
      <c r="H1033" s="75" t="s">
        <v>70</v>
      </c>
      <c r="I1033" s="437">
        <v>28.1</v>
      </c>
      <c r="J1033" s="438">
        <f t="shared" si="30"/>
        <v>255</v>
      </c>
      <c r="K1033" s="439">
        <v>255</v>
      </c>
      <c r="L1033" s="221" t="e">
        <f>IF(J1033="nio",0,IF(K1033&gt;0,K1033*I1033/M1033,0))*VLOOKUP(B1033,'2-Kosten per locatie'!$A$11:$C$15,3,FALSE)</f>
        <v>#DIV/0!</v>
      </c>
      <c r="M1033" s="440">
        <f>IF(K1033="nio",0,IF(K1033&gt;0,VLOOKUP(G1033,'3-Productie normen'!A:J,VLOOKUP(K1033,'3-Productie normen'!$B$37:$C$43,2,FALSE),FALSE)))</f>
        <v>0</v>
      </c>
      <c r="N1033" s="441"/>
      <c r="O1033" s="442"/>
      <c r="P1033" s="299">
        <f t="shared" si="28"/>
        <v>7165.5</v>
      </c>
    </row>
    <row r="1034" spans="1:16" ht="14.1" customHeight="1">
      <c r="A1034" s="434">
        <v>1034</v>
      </c>
      <c r="B1034" s="435" t="s">
        <v>2085</v>
      </c>
      <c r="C1034" s="435" t="s">
        <v>2108</v>
      </c>
      <c r="D1034" s="436" t="s">
        <v>3708</v>
      </c>
      <c r="E1034" s="219" t="s">
        <v>2332</v>
      </c>
      <c r="F1034" s="75" t="s">
        <v>2333</v>
      </c>
      <c r="G1034" s="435" t="s">
        <v>36</v>
      </c>
      <c r="H1034" s="413" t="s">
        <v>71</v>
      </c>
      <c r="I1034" s="437">
        <v>1.2</v>
      </c>
      <c r="J1034" s="438">
        <f t="shared" si="30"/>
        <v>255</v>
      </c>
      <c r="K1034" s="439">
        <v>255</v>
      </c>
      <c r="L1034" s="221" t="e">
        <f>IF(J1034="nio",0,IF(K1034&gt;0,K1034*I1034/M1034,0))*VLOOKUP(B1034,'2-Kosten per locatie'!$A$11:$C$15,3,FALSE)</f>
        <v>#DIV/0!</v>
      </c>
      <c r="M1034" s="440">
        <f>IF(K1034="nio",0,IF(K1034&gt;0,VLOOKUP(G1034,'3-Productie normen'!A:J,VLOOKUP(K1034,'3-Productie normen'!$B$37:$C$43,2,FALSE),FALSE)))</f>
        <v>0</v>
      </c>
      <c r="N1034" s="441"/>
      <c r="O1034" s="442"/>
      <c r="P1034" s="299">
        <f t="shared" si="28"/>
        <v>306</v>
      </c>
    </row>
    <row r="1035" spans="1:16" ht="14.1" customHeight="1">
      <c r="A1035" s="434">
        <v>1035</v>
      </c>
      <c r="B1035" s="435" t="s">
        <v>2085</v>
      </c>
      <c r="C1035" s="435" t="s">
        <v>2108</v>
      </c>
      <c r="D1035" s="436" t="s">
        <v>3708</v>
      </c>
      <c r="E1035" s="219" t="s">
        <v>2334</v>
      </c>
      <c r="F1035" s="75" t="s">
        <v>2335</v>
      </c>
      <c r="G1035" s="435" t="s">
        <v>36</v>
      </c>
      <c r="H1035" s="413" t="s">
        <v>71</v>
      </c>
      <c r="I1035" s="437">
        <v>1.2</v>
      </c>
      <c r="J1035" s="438">
        <f t="shared" si="30"/>
        <v>255</v>
      </c>
      <c r="K1035" s="439">
        <v>255</v>
      </c>
      <c r="L1035" s="221" t="e">
        <f>IF(J1035="nio",0,IF(K1035&gt;0,K1035*I1035/M1035,0))*VLOOKUP(B1035,'2-Kosten per locatie'!$A$11:$C$15,3,FALSE)</f>
        <v>#DIV/0!</v>
      </c>
      <c r="M1035" s="440">
        <f>IF(K1035="nio",0,IF(K1035&gt;0,VLOOKUP(G1035,'3-Productie normen'!A:J,VLOOKUP(K1035,'3-Productie normen'!$B$37:$C$43,2,FALSE),FALSE)))</f>
        <v>0</v>
      </c>
      <c r="N1035" s="441"/>
      <c r="O1035" s="442"/>
      <c r="P1035" s="299">
        <f t="shared" ref="P1035:P1063" si="31">J1035*I1035</f>
        <v>306</v>
      </c>
    </row>
    <row r="1036" spans="1:16" ht="14.1" customHeight="1">
      <c r="A1036" s="434">
        <v>1036</v>
      </c>
      <c r="B1036" s="435" t="s">
        <v>2085</v>
      </c>
      <c r="C1036" s="435" t="s">
        <v>2108</v>
      </c>
      <c r="D1036" s="436" t="s">
        <v>3708</v>
      </c>
      <c r="E1036" s="219" t="s">
        <v>2336</v>
      </c>
      <c r="F1036" s="75" t="s">
        <v>2337</v>
      </c>
      <c r="G1036" s="75" t="s">
        <v>34</v>
      </c>
      <c r="H1036" s="75" t="s">
        <v>919</v>
      </c>
      <c r="I1036" s="437">
        <v>11.1</v>
      </c>
      <c r="J1036" s="438">
        <f t="shared" si="30"/>
        <v>255</v>
      </c>
      <c r="K1036" s="439">
        <v>255</v>
      </c>
      <c r="L1036" s="221" t="e">
        <f>IF(J1036="nio",0,IF(K1036&gt;0,K1036*I1036/M1036,0))*VLOOKUP(B1036,'2-Kosten per locatie'!$A$11:$C$15,3,FALSE)</f>
        <v>#DIV/0!</v>
      </c>
      <c r="M1036" s="440">
        <f>IF(K1036="nio",0,IF(K1036&gt;0,VLOOKUP(G1036,'3-Productie normen'!A:J,VLOOKUP(K1036,'3-Productie normen'!$B$37:$C$43,2,FALSE),FALSE)))</f>
        <v>0</v>
      </c>
      <c r="N1036" s="441"/>
      <c r="O1036" s="442"/>
      <c r="P1036" s="299">
        <f t="shared" si="31"/>
        <v>2830.5</v>
      </c>
    </row>
    <row r="1037" spans="1:16" ht="14.1" customHeight="1">
      <c r="A1037" s="434">
        <v>1037</v>
      </c>
      <c r="B1037" s="435" t="s">
        <v>2085</v>
      </c>
      <c r="C1037" s="435" t="s">
        <v>2108</v>
      </c>
      <c r="D1037" s="436" t="s">
        <v>3708</v>
      </c>
      <c r="E1037" s="219" t="s">
        <v>2338</v>
      </c>
      <c r="F1037" s="75" t="s">
        <v>2339</v>
      </c>
      <c r="G1037" s="75" t="s">
        <v>34</v>
      </c>
      <c r="H1037" s="75" t="s">
        <v>919</v>
      </c>
      <c r="I1037" s="437">
        <v>9.6999999999999993</v>
      </c>
      <c r="J1037" s="438">
        <f t="shared" si="30"/>
        <v>255</v>
      </c>
      <c r="K1037" s="439">
        <v>255</v>
      </c>
      <c r="L1037" s="221" t="e">
        <f>IF(J1037="nio",0,IF(K1037&gt;0,K1037*I1037/M1037,0))*VLOOKUP(B1037,'2-Kosten per locatie'!$A$11:$C$15,3,FALSE)</f>
        <v>#DIV/0!</v>
      </c>
      <c r="M1037" s="440">
        <f>IF(K1037="nio",0,IF(K1037&gt;0,VLOOKUP(G1037,'3-Productie normen'!A:J,VLOOKUP(K1037,'3-Productie normen'!$B$37:$C$43,2,FALSE),FALSE)))</f>
        <v>0</v>
      </c>
      <c r="N1037" s="441"/>
      <c r="O1037" s="442"/>
      <c r="P1037" s="299">
        <f t="shared" si="31"/>
        <v>2473.5</v>
      </c>
    </row>
    <row r="1038" spans="1:16" ht="14.1" customHeight="1">
      <c r="A1038" s="434">
        <v>1038</v>
      </c>
      <c r="B1038" s="435" t="s">
        <v>2085</v>
      </c>
      <c r="C1038" s="435" t="s">
        <v>2109</v>
      </c>
      <c r="D1038" s="436" t="s">
        <v>3708</v>
      </c>
      <c r="E1038" s="219" t="s">
        <v>2340</v>
      </c>
      <c r="F1038" s="75" t="s">
        <v>2341</v>
      </c>
      <c r="G1038" s="435" t="s">
        <v>38</v>
      </c>
      <c r="H1038" s="75" t="s">
        <v>3721</v>
      </c>
      <c r="I1038" s="437">
        <v>5.7</v>
      </c>
      <c r="J1038" s="438">
        <f t="shared" si="30"/>
        <v>255</v>
      </c>
      <c r="K1038" s="439">
        <v>255</v>
      </c>
      <c r="L1038" s="221" t="e">
        <f>IF(J1038="nio",0,IF(K1038&gt;0,K1038*I1038/M1038,0))*VLOOKUP(B1038,'2-Kosten per locatie'!$A$11:$C$15,3,FALSE)</f>
        <v>#DIV/0!</v>
      </c>
      <c r="M1038" s="440">
        <f>IF(K1038="nio",0,IF(K1038&gt;0,VLOOKUP(G1038,'3-Productie normen'!A:J,VLOOKUP(K1038,'3-Productie normen'!$B$37:$C$43,2,FALSE),FALSE)))</f>
        <v>0</v>
      </c>
      <c r="N1038" s="441"/>
      <c r="O1038" s="442"/>
      <c r="P1038" s="299">
        <f t="shared" si="31"/>
        <v>1453.5</v>
      </c>
    </row>
    <row r="1039" spans="1:16" ht="14.1" customHeight="1">
      <c r="A1039" s="434">
        <v>1039</v>
      </c>
      <c r="B1039" s="435" t="s">
        <v>2085</v>
      </c>
      <c r="C1039" s="435" t="s">
        <v>2109</v>
      </c>
      <c r="D1039" s="436" t="s">
        <v>3708</v>
      </c>
      <c r="E1039" s="219" t="s">
        <v>2342</v>
      </c>
      <c r="F1039" s="75" t="s">
        <v>2343</v>
      </c>
      <c r="G1039" s="435" t="s">
        <v>38</v>
      </c>
      <c r="H1039" s="75" t="s">
        <v>70</v>
      </c>
      <c r="I1039" s="437">
        <v>2.7</v>
      </c>
      <c r="J1039" s="438">
        <f t="shared" si="30"/>
        <v>255</v>
      </c>
      <c r="K1039" s="439">
        <v>255</v>
      </c>
      <c r="L1039" s="221" t="e">
        <f>IF(J1039="nio",0,IF(K1039&gt;0,K1039*I1039/M1039,0))*VLOOKUP(B1039,'2-Kosten per locatie'!$A$11:$C$15,3,FALSE)</f>
        <v>#DIV/0!</v>
      </c>
      <c r="M1039" s="440">
        <f>IF(K1039="nio",0,IF(K1039&gt;0,VLOOKUP(G1039,'3-Productie normen'!A:J,VLOOKUP(K1039,'3-Productie normen'!$B$37:$C$43,2,FALSE),FALSE)))</f>
        <v>0</v>
      </c>
      <c r="N1039" s="441"/>
      <c r="O1039" s="442"/>
      <c r="P1039" s="299">
        <f t="shared" si="31"/>
        <v>688.5</v>
      </c>
    </row>
    <row r="1040" spans="1:16" ht="14.1" customHeight="1">
      <c r="A1040" s="434">
        <v>1040</v>
      </c>
      <c r="B1040" s="435" t="s">
        <v>2085</v>
      </c>
      <c r="C1040" s="435" t="s">
        <v>2110</v>
      </c>
      <c r="D1040" s="436" t="s">
        <v>3708</v>
      </c>
      <c r="E1040" s="219" t="s">
        <v>2344</v>
      </c>
      <c r="F1040" s="75" t="s">
        <v>2345</v>
      </c>
      <c r="G1040" s="413" t="s">
        <v>3715</v>
      </c>
      <c r="H1040" s="75" t="s">
        <v>3721</v>
      </c>
      <c r="I1040" s="437">
        <v>12.1</v>
      </c>
      <c r="J1040" s="438">
        <f t="shared" si="30"/>
        <v>255</v>
      </c>
      <c r="K1040" s="439">
        <v>255</v>
      </c>
      <c r="L1040" s="221" t="e">
        <f>IF(J1040="nio",0,IF(K1040&gt;0,K1040*I1040/M1040,0))*VLOOKUP(B1040,'2-Kosten per locatie'!$A$11:$C$15,3,FALSE)</f>
        <v>#DIV/0!</v>
      </c>
      <c r="M1040" s="440">
        <f>IF(K1040="nio",0,IF(K1040&gt;0,VLOOKUP(G1040,'3-Productie normen'!A:J,VLOOKUP(K1040,'3-Productie normen'!$B$37:$C$43,2,FALSE),FALSE)))</f>
        <v>0</v>
      </c>
      <c r="N1040" s="441"/>
      <c r="O1040" s="442"/>
      <c r="P1040" s="299">
        <f t="shared" si="31"/>
        <v>3085.5</v>
      </c>
    </row>
    <row r="1041" spans="1:16" ht="14.1" customHeight="1">
      <c r="A1041" s="434">
        <v>1041</v>
      </c>
      <c r="B1041" s="435" t="s">
        <v>2085</v>
      </c>
      <c r="C1041" s="435" t="s">
        <v>2110</v>
      </c>
      <c r="D1041" s="436" t="s">
        <v>3709</v>
      </c>
      <c r="E1041" s="219" t="s">
        <v>2346</v>
      </c>
      <c r="F1041" s="75" t="s">
        <v>2347</v>
      </c>
      <c r="G1041" s="75" t="s">
        <v>46</v>
      </c>
      <c r="H1041" s="75" t="s">
        <v>70</v>
      </c>
      <c r="I1041" s="437">
        <v>23.1</v>
      </c>
      <c r="J1041" s="438">
        <f t="shared" si="30"/>
        <v>255</v>
      </c>
      <c r="K1041" s="439">
        <v>255</v>
      </c>
      <c r="L1041" s="221" t="e">
        <f>IF(J1041="nio",0,IF(K1041&gt;0,K1041*I1041/M1041,0))*VLOOKUP(B1041,'2-Kosten per locatie'!$A$11:$C$15,3,FALSE)</f>
        <v>#DIV/0!</v>
      </c>
      <c r="M1041" s="440">
        <f>IF(K1041="nio",0,IF(K1041&gt;0,VLOOKUP(G1041,'3-Productie normen'!A:J,VLOOKUP(K1041,'3-Productie normen'!$B$37:$C$43,2,FALSE),FALSE)))</f>
        <v>0</v>
      </c>
      <c r="N1041" s="441"/>
      <c r="O1041" s="442"/>
      <c r="P1041" s="299">
        <f t="shared" si="31"/>
        <v>5890.5</v>
      </c>
    </row>
    <row r="1042" spans="1:16" ht="14.1" customHeight="1">
      <c r="A1042" s="434">
        <v>1042</v>
      </c>
      <c r="B1042" s="435" t="s">
        <v>2085</v>
      </c>
      <c r="C1042" s="435" t="s">
        <v>2108</v>
      </c>
      <c r="D1042" s="436" t="s">
        <v>3709</v>
      </c>
      <c r="E1042" s="219" t="s">
        <v>2348</v>
      </c>
      <c r="F1042" s="75" t="s">
        <v>2349</v>
      </c>
      <c r="G1042" s="75" t="s">
        <v>34</v>
      </c>
      <c r="H1042" s="75" t="s">
        <v>70</v>
      </c>
      <c r="I1042" s="437">
        <v>11.8</v>
      </c>
      <c r="J1042" s="438">
        <f t="shared" si="30"/>
        <v>255</v>
      </c>
      <c r="K1042" s="439">
        <v>255</v>
      </c>
      <c r="L1042" s="221" t="e">
        <f>IF(J1042="nio",0,IF(K1042&gt;0,K1042*I1042/M1042,0))*VLOOKUP(B1042,'2-Kosten per locatie'!$A$11:$C$15,3,FALSE)</f>
        <v>#DIV/0!</v>
      </c>
      <c r="M1042" s="440">
        <f>IF(K1042="nio",0,IF(K1042&gt;0,VLOOKUP(G1042,'3-Productie normen'!A:J,VLOOKUP(K1042,'3-Productie normen'!$B$37:$C$43,2,FALSE),FALSE)))</f>
        <v>0</v>
      </c>
      <c r="N1042" s="441"/>
      <c r="O1042" s="442"/>
      <c r="P1042" s="299">
        <f t="shared" si="31"/>
        <v>3009</v>
      </c>
    </row>
    <row r="1043" spans="1:16" ht="14.1" customHeight="1">
      <c r="A1043" s="434">
        <v>1043</v>
      </c>
      <c r="B1043" s="435" t="s">
        <v>2085</v>
      </c>
      <c r="C1043" s="435" t="s">
        <v>2111</v>
      </c>
      <c r="D1043" s="436" t="s">
        <v>3708</v>
      </c>
      <c r="E1043" s="219" t="s">
        <v>2350</v>
      </c>
      <c r="F1043" s="75" t="s">
        <v>2351</v>
      </c>
      <c r="G1043" s="413" t="s">
        <v>47</v>
      </c>
      <c r="H1043" s="75" t="s">
        <v>3723</v>
      </c>
      <c r="I1043" s="437">
        <v>4.9000000000000004</v>
      </c>
      <c r="J1043" s="438">
        <f t="shared" si="30"/>
        <v>255</v>
      </c>
      <c r="K1043" s="439">
        <v>255</v>
      </c>
      <c r="L1043" s="221" t="e">
        <f>IF(J1043="nio",0,IF(K1043&gt;0,K1043*I1043/M1043,0))*VLOOKUP(B1043,'2-Kosten per locatie'!$A$11:$C$15,3,FALSE)</f>
        <v>#DIV/0!</v>
      </c>
      <c r="M1043" s="440">
        <f>IF(K1043="nio",0,IF(K1043&gt;0,VLOOKUP(G1043,'3-Productie normen'!A:J,VLOOKUP(K1043,'3-Productie normen'!$B$37:$C$43,2,FALSE),FALSE)))</f>
        <v>0</v>
      </c>
      <c r="N1043" s="441"/>
      <c r="O1043" s="442"/>
      <c r="P1043" s="299">
        <f t="shared" si="31"/>
        <v>1249.5</v>
      </c>
    </row>
    <row r="1044" spans="1:16" ht="14.1" customHeight="1">
      <c r="A1044" s="434">
        <v>1044</v>
      </c>
      <c r="B1044" s="435" t="s">
        <v>2085</v>
      </c>
      <c r="C1044" s="435" t="s">
        <v>2111</v>
      </c>
      <c r="D1044" s="436" t="s">
        <v>3708</v>
      </c>
      <c r="E1044" s="219" t="s">
        <v>2352</v>
      </c>
      <c r="F1044" s="75" t="s">
        <v>2353</v>
      </c>
      <c r="G1044" s="75" t="s">
        <v>34</v>
      </c>
      <c r="H1044" s="75" t="s">
        <v>919</v>
      </c>
      <c r="I1044" s="437">
        <v>11.1</v>
      </c>
      <c r="J1044" s="438">
        <f t="shared" si="30"/>
        <v>255</v>
      </c>
      <c r="K1044" s="439">
        <v>255</v>
      </c>
      <c r="L1044" s="221" t="e">
        <f>IF(J1044="nio",0,IF(K1044&gt;0,K1044*I1044/M1044,0))*VLOOKUP(B1044,'2-Kosten per locatie'!$A$11:$C$15,3,FALSE)</f>
        <v>#DIV/0!</v>
      </c>
      <c r="M1044" s="440">
        <f>IF(K1044="nio",0,IF(K1044&gt;0,VLOOKUP(G1044,'3-Productie normen'!A:J,VLOOKUP(K1044,'3-Productie normen'!$B$37:$C$43,2,FALSE),FALSE)))</f>
        <v>0</v>
      </c>
      <c r="N1044" s="441"/>
      <c r="O1044" s="442"/>
      <c r="P1044" s="299">
        <f t="shared" si="31"/>
        <v>2830.5</v>
      </c>
    </row>
    <row r="1045" spans="1:16" ht="14.1" customHeight="1">
      <c r="A1045" s="434">
        <v>1045</v>
      </c>
      <c r="B1045" s="435" t="s">
        <v>2085</v>
      </c>
      <c r="C1045" s="435" t="s">
        <v>2111</v>
      </c>
      <c r="D1045" s="436" t="s">
        <v>3708</v>
      </c>
      <c r="E1045" s="219" t="s">
        <v>2354</v>
      </c>
      <c r="F1045" s="75" t="s">
        <v>2355</v>
      </c>
      <c r="G1045" s="75" t="s">
        <v>34</v>
      </c>
      <c r="H1045" s="75" t="s">
        <v>919</v>
      </c>
      <c r="I1045" s="437">
        <v>9.6999999999999993</v>
      </c>
      <c r="J1045" s="438">
        <f t="shared" si="30"/>
        <v>255</v>
      </c>
      <c r="K1045" s="439">
        <v>255</v>
      </c>
      <c r="L1045" s="221" t="e">
        <f>IF(J1045="nio",0,IF(K1045&gt;0,K1045*I1045/M1045,0))*VLOOKUP(B1045,'2-Kosten per locatie'!$A$11:$C$15,3,FALSE)</f>
        <v>#DIV/0!</v>
      </c>
      <c r="M1045" s="440">
        <f>IF(K1045="nio",0,IF(K1045&gt;0,VLOOKUP(G1045,'3-Productie normen'!A:J,VLOOKUP(K1045,'3-Productie normen'!$B$37:$C$43,2,FALSE),FALSE)))</f>
        <v>0</v>
      </c>
      <c r="N1045" s="441"/>
      <c r="O1045" s="442"/>
      <c r="P1045" s="299">
        <f t="shared" si="31"/>
        <v>2473.5</v>
      </c>
    </row>
    <row r="1046" spans="1:16" ht="14.1" customHeight="1">
      <c r="A1046" s="434">
        <v>1046</v>
      </c>
      <c r="B1046" s="435" t="s">
        <v>2085</v>
      </c>
      <c r="C1046" s="435" t="s">
        <v>2111</v>
      </c>
      <c r="D1046" s="436" t="s">
        <v>3708</v>
      </c>
      <c r="E1046" s="219" t="s">
        <v>2356</v>
      </c>
      <c r="F1046" s="75" t="s">
        <v>2357</v>
      </c>
      <c r="G1046" s="435" t="s">
        <v>38</v>
      </c>
      <c r="H1046" s="75" t="s">
        <v>919</v>
      </c>
      <c r="I1046" s="437">
        <v>9.1999999999999993</v>
      </c>
      <c r="J1046" s="438">
        <f t="shared" si="30"/>
        <v>255</v>
      </c>
      <c r="K1046" s="439">
        <v>255</v>
      </c>
      <c r="L1046" s="221" t="e">
        <f>IF(J1046="nio",0,IF(K1046&gt;0,K1046*I1046/M1046,0))*VLOOKUP(B1046,'2-Kosten per locatie'!$A$11:$C$15,3,FALSE)</f>
        <v>#DIV/0!</v>
      </c>
      <c r="M1046" s="440">
        <f>IF(K1046="nio",0,IF(K1046&gt;0,VLOOKUP(G1046,'3-Productie normen'!A:J,VLOOKUP(K1046,'3-Productie normen'!$B$37:$C$43,2,FALSE),FALSE)))</f>
        <v>0</v>
      </c>
      <c r="N1046" s="441"/>
      <c r="O1046" s="442"/>
      <c r="P1046" s="299">
        <f t="shared" si="31"/>
        <v>2346</v>
      </c>
    </row>
    <row r="1047" spans="1:16" ht="14.1" customHeight="1">
      <c r="A1047" s="434">
        <v>1047</v>
      </c>
      <c r="B1047" s="435" t="s">
        <v>2085</v>
      </c>
      <c r="C1047" s="435" t="s">
        <v>2112</v>
      </c>
      <c r="D1047" s="436" t="s">
        <v>3708</v>
      </c>
      <c r="E1047" s="219" t="s">
        <v>2358</v>
      </c>
      <c r="F1047" s="75" t="s">
        <v>2359</v>
      </c>
      <c r="G1047" s="75" t="s">
        <v>3718</v>
      </c>
      <c r="H1047" s="75" t="s">
        <v>3719</v>
      </c>
      <c r="I1047" s="437">
        <v>10.9</v>
      </c>
      <c r="J1047" s="438">
        <f t="shared" si="30"/>
        <v>255</v>
      </c>
      <c r="K1047" s="439">
        <v>255</v>
      </c>
      <c r="L1047" s="221" t="e">
        <f>IF(J1047="nio",0,IF(K1047&gt;0,K1047*I1047/M1047,0))*VLOOKUP(B1047,'2-Kosten per locatie'!$A$11:$C$15,3,FALSE)</f>
        <v>#DIV/0!</v>
      </c>
      <c r="M1047" s="440">
        <f>IF(K1047="nio",0,IF(K1047&gt;0,VLOOKUP(G1047,'3-Productie normen'!A:J,VLOOKUP(K1047,'3-Productie normen'!$B$37:$C$43,2,FALSE),FALSE)))</f>
        <v>0</v>
      </c>
      <c r="N1047" s="441"/>
      <c r="O1047" s="442"/>
      <c r="P1047" s="299">
        <f t="shared" si="31"/>
        <v>2779.5</v>
      </c>
    </row>
    <row r="1048" spans="1:16" ht="14.1" customHeight="1">
      <c r="A1048" s="434">
        <v>1048</v>
      </c>
      <c r="B1048" s="435" t="s">
        <v>2085</v>
      </c>
      <c r="C1048" s="435" t="s">
        <v>2113</v>
      </c>
      <c r="D1048" s="436" t="s">
        <v>3709</v>
      </c>
      <c r="E1048" s="219" t="s">
        <v>2360</v>
      </c>
      <c r="F1048" s="75" t="s">
        <v>2361</v>
      </c>
      <c r="G1048" s="435" t="s">
        <v>38</v>
      </c>
      <c r="H1048" s="75" t="s">
        <v>919</v>
      </c>
      <c r="I1048" s="437">
        <v>5.7</v>
      </c>
      <c r="J1048" s="438">
        <f t="shared" si="30"/>
        <v>255</v>
      </c>
      <c r="K1048" s="439">
        <v>255</v>
      </c>
      <c r="L1048" s="221" t="e">
        <f>IF(J1048="nio",0,IF(K1048&gt;0,K1048*I1048/M1048,0))*VLOOKUP(B1048,'2-Kosten per locatie'!$A$11:$C$15,3,FALSE)</f>
        <v>#DIV/0!</v>
      </c>
      <c r="M1048" s="440">
        <f>IF(K1048="nio",0,IF(K1048&gt;0,VLOOKUP(G1048,'3-Productie normen'!A:J,VLOOKUP(K1048,'3-Productie normen'!$B$37:$C$43,2,FALSE),FALSE)))</f>
        <v>0</v>
      </c>
      <c r="N1048" s="441"/>
      <c r="O1048" s="442"/>
      <c r="P1048" s="299">
        <f t="shared" si="31"/>
        <v>1453.5</v>
      </c>
    </row>
    <row r="1049" spans="1:16" ht="14.1" customHeight="1">
      <c r="A1049" s="434">
        <v>1049</v>
      </c>
      <c r="B1049" s="435" t="s">
        <v>2085</v>
      </c>
      <c r="C1049" s="435" t="s">
        <v>2114</v>
      </c>
      <c r="D1049" s="436" t="s">
        <v>3708</v>
      </c>
      <c r="E1049" s="219" t="s">
        <v>2362</v>
      </c>
      <c r="F1049" s="75" t="s">
        <v>2363</v>
      </c>
      <c r="G1049" s="413" t="s">
        <v>47</v>
      </c>
      <c r="H1049" s="75" t="s">
        <v>3723</v>
      </c>
      <c r="I1049" s="437">
        <v>4.9000000000000004</v>
      </c>
      <c r="J1049" s="438">
        <f t="shared" si="30"/>
        <v>255</v>
      </c>
      <c r="K1049" s="439">
        <v>255</v>
      </c>
      <c r="L1049" s="221" t="e">
        <f>IF(J1049="nio",0,IF(K1049&gt;0,K1049*I1049/M1049,0))*VLOOKUP(B1049,'2-Kosten per locatie'!$A$11:$C$15,3,FALSE)</f>
        <v>#DIV/0!</v>
      </c>
      <c r="M1049" s="440">
        <f>IF(K1049="nio",0,IF(K1049&gt;0,VLOOKUP(G1049,'3-Productie normen'!A:J,VLOOKUP(K1049,'3-Productie normen'!$B$37:$C$43,2,FALSE),FALSE)))</f>
        <v>0</v>
      </c>
      <c r="N1049" s="441"/>
      <c r="O1049" s="442"/>
      <c r="P1049" s="299">
        <f t="shared" si="31"/>
        <v>1249.5</v>
      </c>
    </row>
    <row r="1050" spans="1:16" ht="14.1" customHeight="1">
      <c r="A1050" s="434">
        <v>1050</v>
      </c>
      <c r="B1050" s="435" t="s">
        <v>2085</v>
      </c>
      <c r="C1050" s="435" t="s">
        <v>2114</v>
      </c>
      <c r="D1050" s="436" t="s">
        <v>3708</v>
      </c>
      <c r="E1050" s="219" t="s">
        <v>2364</v>
      </c>
      <c r="F1050" s="75" t="s">
        <v>2365</v>
      </c>
      <c r="G1050" s="435" t="s">
        <v>36</v>
      </c>
      <c r="H1050" s="413" t="s">
        <v>71</v>
      </c>
      <c r="I1050" s="437">
        <v>1.2</v>
      </c>
      <c r="J1050" s="438">
        <f t="shared" si="30"/>
        <v>255</v>
      </c>
      <c r="K1050" s="439">
        <v>255</v>
      </c>
      <c r="L1050" s="221" t="e">
        <f>IF(J1050="nio",0,IF(K1050&gt;0,K1050*I1050/M1050,0))*VLOOKUP(B1050,'2-Kosten per locatie'!$A$11:$C$15,3,FALSE)</f>
        <v>#DIV/0!</v>
      </c>
      <c r="M1050" s="440">
        <f>IF(K1050="nio",0,IF(K1050&gt;0,VLOOKUP(G1050,'3-Productie normen'!A:J,VLOOKUP(K1050,'3-Productie normen'!$B$37:$C$43,2,FALSE),FALSE)))</f>
        <v>0</v>
      </c>
      <c r="N1050" s="441"/>
      <c r="O1050" s="442"/>
      <c r="P1050" s="299">
        <f t="shared" si="31"/>
        <v>306</v>
      </c>
    </row>
    <row r="1051" spans="1:16" ht="14.1" customHeight="1">
      <c r="A1051" s="434">
        <v>1051</v>
      </c>
      <c r="B1051" s="435" t="s">
        <v>2085</v>
      </c>
      <c r="C1051" s="435" t="s">
        <v>2114</v>
      </c>
      <c r="D1051" s="436" t="s">
        <v>3708</v>
      </c>
      <c r="E1051" s="219" t="s">
        <v>2366</v>
      </c>
      <c r="F1051" s="75" t="s">
        <v>2367</v>
      </c>
      <c r="G1051" s="435" t="s">
        <v>36</v>
      </c>
      <c r="H1051" s="413" t="s">
        <v>71</v>
      </c>
      <c r="I1051" s="437">
        <v>1.2</v>
      </c>
      <c r="J1051" s="438">
        <f t="shared" si="30"/>
        <v>255</v>
      </c>
      <c r="K1051" s="439">
        <v>255</v>
      </c>
      <c r="L1051" s="221" t="e">
        <f>IF(J1051="nio",0,IF(K1051&gt;0,K1051*I1051/M1051,0))*VLOOKUP(B1051,'2-Kosten per locatie'!$A$11:$C$15,3,FALSE)</f>
        <v>#DIV/0!</v>
      </c>
      <c r="M1051" s="440">
        <f>IF(K1051="nio",0,IF(K1051&gt;0,VLOOKUP(G1051,'3-Productie normen'!A:J,VLOOKUP(K1051,'3-Productie normen'!$B$37:$C$43,2,FALSE),FALSE)))</f>
        <v>0</v>
      </c>
      <c r="N1051" s="441"/>
      <c r="O1051" s="442"/>
      <c r="P1051" s="299">
        <f t="shared" si="31"/>
        <v>306</v>
      </c>
    </row>
    <row r="1052" spans="1:16" ht="14.1" customHeight="1">
      <c r="A1052" s="434">
        <v>1052</v>
      </c>
      <c r="B1052" s="435" t="s">
        <v>2085</v>
      </c>
      <c r="C1052" s="435" t="s">
        <v>2114</v>
      </c>
      <c r="D1052" s="436" t="s">
        <v>3708</v>
      </c>
      <c r="E1052" s="219" t="s">
        <v>2368</v>
      </c>
      <c r="F1052" s="75" t="s">
        <v>2369</v>
      </c>
      <c r="G1052" s="75" t="s">
        <v>34</v>
      </c>
      <c r="H1052" s="75" t="s">
        <v>919</v>
      </c>
      <c r="I1052" s="437">
        <v>11.1</v>
      </c>
      <c r="J1052" s="438">
        <f t="shared" si="30"/>
        <v>255</v>
      </c>
      <c r="K1052" s="439">
        <v>255</v>
      </c>
      <c r="L1052" s="221" t="e">
        <f>IF(J1052="nio",0,IF(K1052&gt;0,K1052*I1052/M1052,0))*VLOOKUP(B1052,'2-Kosten per locatie'!$A$11:$C$15,3,FALSE)</f>
        <v>#DIV/0!</v>
      </c>
      <c r="M1052" s="440">
        <f>IF(K1052="nio",0,IF(K1052&gt;0,VLOOKUP(G1052,'3-Productie normen'!A:J,VLOOKUP(K1052,'3-Productie normen'!$B$37:$C$43,2,FALSE),FALSE)))</f>
        <v>0</v>
      </c>
      <c r="N1052" s="441"/>
      <c r="O1052" s="442"/>
      <c r="P1052" s="299">
        <f t="shared" si="31"/>
        <v>2830.5</v>
      </c>
    </row>
    <row r="1053" spans="1:16" ht="14.1" customHeight="1">
      <c r="A1053" s="434">
        <v>1053</v>
      </c>
      <c r="B1053" s="435" t="s">
        <v>2085</v>
      </c>
      <c r="C1053" s="435" t="s">
        <v>2114</v>
      </c>
      <c r="D1053" s="436" t="s">
        <v>3708</v>
      </c>
      <c r="E1053" s="219" t="s">
        <v>2370</v>
      </c>
      <c r="F1053" s="75" t="s">
        <v>2371</v>
      </c>
      <c r="G1053" s="75" t="s">
        <v>34</v>
      </c>
      <c r="H1053" s="75" t="s">
        <v>919</v>
      </c>
      <c r="I1053" s="437">
        <v>9.6999999999999993</v>
      </c>
      <c r="J1053" s="438">
        <f t="shared" si="30"/>
        <v>255</v>
      </c>
      <c r="K1053" s="439">
        <v>255</v>
      </c>
      <c r="L1053" s="221" t="e">
        <f>IF(J1053="nio",0,IF(K1053&gt;0,K1053*I1053/M1053,0))*VLOOKUP(B1053,'2-Kosten per locatie'!$A$11:$C$15,3,FALSE)</f>
        <v>#DIV/0!</v>
      </c>
      <c r="M1053" s="440">
        <f>IF(K1053="nio",0,IF(K1053&gt;0,VLOOKUP(G1053,'3-Productie normen'!A:J,VLOOKUP(K1053,'3-Productie normen'!$B$37:$C$43,2,FALSE),FALSE)))</f>
        <v>0</v>
      </c>
      <c r="N1053" s="441"/>
      <c r="O1053" s="442"/>
      <c r="P1053" s="299">
        <f t="shared" si="31"/>
        <v>2473.5</v>
      </c>
    </row>
    <row r="1054" spans="1:16" ht="14.1" customHeight="1">
      <c r="A1054" s="434">
        <v>1054</v>
      </c>
      <c r="B1054" s="435" t="s">
        <v>2085</v>
      </c>
      <c r="C1054" s="435" t="s">
        <v>2114</v>
      </c>
      <c r="D1054" s="436" t="s">
        <v>3708</v>
      </c>
      <c r="E1054" s="219" t="s">
        <v>2372</v>
      </c>
      <c r="F1054" s="75" t="s">
        <v>2373</v>
      </c>
      <c r="G1054" s="435" t="s">
        <v>38</v>
      </c>
      <c r="H1054" s="75" t="s">
        <v>919</v>
      </c>
      <c r="I1054" s="437">
        <v>9.5</v>
      </c>
      <c r="J1054" s="438">
        <f t="shared" si="30"/>
        <v>255</v>
      </c>
      <c r="K1054" s="439">
        <v>255</v>
      </c>
      <c r="L1054" s="221" t="e">
        <f>IF(J1054="nio",0,IF(K1054&gt;0,K1054*I1054/M1054,0))*VLOOKUP(B1054,'2-Kosten per locatie'!$A$11:$C$15,3,FALSE)</f>
        <v>#DIV/0!</v>
      </c>
      <c r="M1054" s="440">
        <f>IF(K1054="nio",0,IF(K1054&gt;0,VLOOKUP(G1054,'3-Productie normen'!A:J,VLOOKUP(K1054,'3-Productie normen'!$B$37:$C$43,2,FALSE),FALSE)))</f>
        <v>0</v>
      </c>
      <c r="N1054" s="441"/>
      <c r="O1054" s="442"/>
      <c r="P1054" s="299">
        <f t="shared" si="31"/>
        <v>2422.5</v>
      </c>
    </row>
    <row r="1055" spans="1:16" ht="14.1" customHeight="1">
      <c r="A1055" s="434">
        <v>1055</v>
      </c>
      <c r="B1055" s="435" t="s">
        <v>2085</v>
      </c>
      <c r="C1055" s="435" t="s">
        <v>2115</v>
      </c>
      <c r="D1055" s="436" t="s">
        <v>3708</v>
      </c>
      <c r="E1055" s="219" t="s">
        <v>2374</v>
      </c>
      <c r="F1055" s="75" t="s">
        <v>2375</v>
      </c>
      <c r="G1055" s="435" t="s">
        <v>38</v>
      </c>
      <c r="H1055" s="75" t="s">
        <v>3721</v>
      </c>
      <c r="I1055" s="437">
        <v>5.7</v>
      </c>
      <c r="J1055" s="438">
        <f t="shared" si="30"/>
        <v>255</v>
      </c>
      <c r="K1055" s="439">
        <v>255</v>
      </c>
      <c r="L1055" s="221" t="e">
        <f>IF(J1055="nio",0,IF(K1055&gt;0,K1055*I1055/M1055,0))*VLOOKUP(B1055,'2-Kosten per locatie'!$A$11:$C$15,3,FALSE)</f>
        <v>#DIV/0!</v>
      </c>
      <c r="M1055" s="440">
        <f>IF(K1055="nio",0,IF(K1055&gt;0,VLOOKUP(G1055,'3-Productie normen'!A:J,VLOOKUP(K1055,'3-Productie normen'!$B$37:$C$43,2,FALSE),FALSE)))</f>
        <v>0</v>
      </c>
      <c r="N1055" s="441"/>
      <c r="O1055" s="442"/>
      <c r="P1055" s="299">
        <f t="shared" si="31"/>
        <v>1453.5</v>
      </c>
    </row>
    <row r="1056" spans="1:16" ht="14.1" customHeight="1">
      <c r="A1056" s="434">
        <v>1056</v>
      </c>
      <c r="B1056" s="435" t="s">
        <v>2085</v>
      </c>
      <c r="C1056" s="435" t="s">
        <v>2116</v>
      </c>
      <c r="D1056" s="436" t="s">
        <v>3708</v>
      </c>
      <c r="E1056" s="219" t="s">
        <v>2376</v>
      </c>
      <c r="F1056" s="75" t="s">
        <v>2377</v>
      </c>
      <c r="G1056" s="413" t="s">
        <v>3715</v>
      </c>
      <c r="H1056" s="75" t="s">
        <v>3721</v>
      </c>
      <c r="I1056" s="437">
        <v>12.1</v>
      </c>
      <c r="J1056" s="438">
        <f t="shared" ref="J1056:J1063" si="32">SUM(K1056:K1056)</f>
        <v>255</v>
      </c>
      <c r="K1056" s="439">
        <v>255</v>
      </c>
      <c r="L1056" s="221" t="e">
        <f>IF(J1056="nio",0,IF(K1056&gt;0,K1056*I1056/M1056,0))*VLOOKUP(B1056,'2-Kosten per locatie'!$A$11:$C$15,3,FALSE)</f>
        <v>#DIV/0!</v>
      </c>
      <c r="M1056" s="440">
        <f>IF(K1056="nio",0,IF(K1056&gt;0,VLOOKUP(G1056,'3-Productie normen'!A:J,VLOOKUP(K1056,'3-Productie normen'!$B$37:$C$43,2,FALSE),FALSE)))</f>
        <v>0</v>
      </c>
      <c r="N1056" s="441"/>
      <c r="O1056" s="442"/>
      <c r="P1056" s="299">
        <f t="shared" si="31"/>
        <v>3085.5</v>
      </c>
    </row>
    <row r="1057" spans="1:16" ht="14.1" customHeight="1">
      <c r="A1057" s="434">
        <v>1057</v>
      </c>
      <c r="B1057" s="435" t="s">
        <v>2085</v>
      </c>
      <c r="C1057" s="435" t="s">
        <v>2117</v>
      </c>
      <c r="D1057" s="436" t="s">
        <v>3708</v>
      </c>
      <c r="E1057" s="219" t="s">
        <v>2378</v>
      </c>
      <c r="F1057" s="75" t="s">
        <v>2379</v>
      </c>
      <c r="G1057" s="75" t="s">
        <v>34</v>
      </c>
      <c r="H1057" s="75" t="s">
        <v>919</v>
      </c>
      <c r="I1057" s="437">
        <v>11.1</v>
      </c>
      <c r="J1057" s="438">
        <f t="shared" si="32"/>
        <v>255</v>
      </c>
      <c r="K1057" s="439">
        <v>255</v>
      </c>
      <c r="L1057" s="221" t="e">
        <f>IF(J1057="nio",0,IF(K1057&gt;0,K1057*I1057/M1057,0))*VLOOKUP(B1057,'2-Kosten per locatie'!$A$11:$C$15,3,FALSE)</f>
        <v>#DIV/0!</v>
      </c>
      <c r="M1057" s="440">
        <f>IF(K1057="nio",0,IF(K1057&gt;0,VLOOKUP(G1057,'3-Productie normen'!A:J,VLOOKUP(K1057,'3-Productie normen'!$B$37:$C$43,2,FALSE),FALSE)))</f>
        <v>0</v>
      </c>
      <c r="N1057" s="441"/>
      <c r="O1057" s="442"/>
      <c r="P1057" s="299">
        <f t="shared" si="31"/>
        <v>2830.5</v>
      </c>
    </row>
    <row r="1058" spans="1:16" ht="14.1" customHeight="1">
      <c r="A1058" s="434">
        <v>1058</v>
      </c>
      <c r="B1058" s="435" t="s">
        <v>2085</v>
      </c>
      <c r="C1058" s="435" t="s">
        <v>2117</v>
      </c>
      <c r="D1058" s="436" t="s">
        <v>3708</v>
      </c>
      <c r="E1058" s="219" t="s">
        <v>2380</v>
      </c>
      <c r="F1058" s="75" t="s">
        <v>2381</v>
      </c>
      <c r="G1058" s="75" t="s">
        <v>34</v>
      </c>
      <c r="H1058" s="75" t="s">
        <v>919</v>
      </c>
      <c r="I1058" s="437">
        <v>9.6999999999999993</v>
      </c>
      <c r="J1058" s="438">
        <f t="shared" si="32"/>
        <v>255</v>
      </c>
      <c r="K1058" s="439">
        <v>255</v>
      </c>
      <c r="L1058" s="221" t="e">
        <f>IF(J1058="nio",0,IF(K1058&gt;0,K1058*I1058/M1058,0))*VLOOKUP(B1058,'2-Kosten per locatie'!$A$11:$C$15,3,FALSE)</f>
        <v>#DIV/0!</v>
      </c>
      <c r="M1058" s="440">
        <f>IF(K1058="nio",0,IF(K1058&gt;0,VLOOKUP(G1058,'3-Productie normen'!A:J,VLOOKUP(K1058,'3-Productie normen'!$B$37:$C$43,2,FALSE),FALSE)))</f>
        <v>0</v>
      </c>
      <c r="N1058" s="441"/>
      <c r="O1058" s="442"/>
      <c r="P1058" s="299">
        <f t="shared" si="31"/>
        <v>2473.5</v>
      </c>
    </row>
    <row r="1059" spans="1:16" ht="14.1" customHeight="1">
      <c r="A1059" s="434">
        <v>1059</v>
      </c>
      <c r="B1059" s="435" t="s">
        <v>2085</v>
      </c>
      <c r="C1059" s="435" t="s">
        <v>2117</v>
      </c>
      <c r="D1059" s="436" t="s">
        <v>3708</v>
      </c>
      <c r="E1059" s="219" t="s">
        <v>2382</v>
      </c>
      <c r="F1059" s="75" t="s">
        <v>2383</v>
      </c>
      <c r="G1059" s="435" t="s">
        <v>38</v>
      </c>
      <c r="H1059" s="75" t="s">
        <v>70</v>
      </c>
      <c r="I1059" s="437">
        <v>2.7</v>
      </c>
      <c r="J1059" s="438">
        <f t="shared" si="32"/>
        <v>255</v>
      </c>
      <c r="K1059" s="439">
        <v>255</v>
      </c>
      <c r="L1059" s="221" t="e">
        <f>IF(J1059="nio",0,IF(K1059&gt;0,K1059*I1059/M1059,0))*VLOOKUP(B1059,'2-Kosten per locatie'!$A$11:$C$15,3,FALSE)</f>
        <v>#DIV/0!</v>
      </c>
      <c r="M1059" s="440">
        <f>IF(K1059="nio",0,IF(K1059&gt;0,VLOOKUP(G1059,'3-Productie normen'!A:J,VLOOKUP(K1059,'3-Productie normen'!$B$37:$C$43,2,FALSE),FALSE)))</f>
        <v>0</v>
      </c>
      <c r="N1059" s="441"/>
      <c r="O1059" s="442"/>
      <c r="P1059" s="299">
        <f t="shared" si="31"/>
        <v>688.5</v>
      </c>
    </row>
    <row r="1060" spans="1:16" ht="14.1" customHeight="1">
      <c r="A1060" s="434">
        <v>1060</v>
      </c>
      <c r="B1060" s="435" t="s">
        <v>2085</v>
      </c>
      <c r="C1060" s="435" t="s">
        <v>2118</v>
      </c>
      <c r="D1060" s="436" t="s">
        <v>3708</v>
      </c>
      <c r="E1060" s="219" t="s">
        <v>2384</v>
      </c>
      <c r="F1060" s="75" t="s">
        <v>2385</v>
      </c>
      <c r="G1060" s="75" t="s">
        <v>3718</v>
      </c>
      <c r="H1060" s="75" t="s">
        <v>3719</v>
      </c>
      <c r="I1060" s="437">
        <v>10.9</v>
      </c>
      <c r="J1060" s="438">
        <f t="shared" si="32"/>
        <v>255</v>
      </c>
      <c r="K1060" s="439">
        <v>255</v>
      </c>
      <c r="L1060" s="221" t="e">
        <f>IF(J1060="nio",0,IF(K1060&gt;0,K1060*I1060/M1060,0))*VLOOKUP(B1060,'2-Kosten per locatie'!$A$11:$C$15,3,FALSE)</f>
        <v>#DIV/0!</v>
      </c>
      <c r="M1060" s="440">
        <f>IF(K1060="nio",0,IF(K1060&gt;0,VLOOKUP(G1060,'3-Productie normen'!A:J,VLOOKUP(K1060,'3-Productie normen'!$B$37:$C$43,2,FALSE),FALSE)))</f>
        <v>0</v>
      </c>
      <c r="N1060" s="441"/>
      <c r="O1060" s="442"/>
      <c r="P1060" s="299">
        <f t="shared" si="31"/>
        <v>2779.5</v>
      </c>
    </row>
    <row r="1061" spans="1:16" ht="14.1" customHeight="1">
      <c r="A1061" s="434">
        <v>1061</v>
      </c>
      <c r="B1061" s="435" t="s">
        <v>2085</v>
      </c>
      <c r="C1061" s="435" t="s">
        <v>2119</v>
      </c>
      <c r="D1061" s="436" t="s">
        <v>3709</v>
      </c>
      <c r="E1061" s="219" t="s">
        <v>2386</v>
      </c>
      <c r="F1061" s="75" t="s">
        <v>2387</v>
      </c>
      <c r="G1061" s="75" t="s">
        <v>46</v>
      </c>
      <c r="H1061" s="75" t="s">
        <v>70</v>
      </c>
      <c r="I1061" s="437">
        <v>23.2</v>
      </c>
      <c r="J1061" s="438">
        <f t="shared" si="32"/>
        <v>255</v>
      </c>
      <c r="K1061" s="439">
        <v>255</v>
      </c>
      <c r="L1061" s="221" t="e">
        <f>IF(J1061="nio",0,IF(K1061&gt;0,K1061*I1061/M1061,0))*VLOOKUP(B1061,'2-Kosten per locatie'!$A$11:$C$15,3,FALSE)</f>
        <v>#DIV/0!</v>
      </c>
      <c r="M1061" s="440">
        <f>IF(K1061="nio",0,IF(K1061&gt;0,VLOOKUP(G1061,'3-Productie normen'!A:J,VLOOKUP(K1061,'3-Productie normen'!$B$37:$C$43,2,FALSE),FALSE)))</f>
        <v>0</v>
      </c>
      <c r="N1061" s="441"/>
      <c r="O1061" s="442"/>
      <c r="P1061" s="299">
        <f t="shared" si="31"/>
        <v>5916</v>
      </c>
    </row>
    <row r="1062" spans="1:16" ht="14.1" customHeight="1">
      <c r="A1062" s="434">
        <v>1062</v>
      </c>
      <c r="B1062" s="435" t="s">
        <v>2085</v>
      </c>
      <c r="C1062" s="435" t="s">
        <v>2117</v>
      </c>
      <c r="D1062" s="436" t="s">
        <v>3709</v>
      </c>
      <c r="E1062" s="219" t="s">
        <v>2388</v>
      </c>
      <c r="F1062" s="75" t="s">
        <v>2389</v>
      </c>
      <c r="G1062" s="435" t="s">
        <v>38</v>
      </c>
      <c r="H1062" s="75" t="s">
        <v>919</v>
      </c>
      <c r="I1062" s="437">
        <v>5.7</v>
      </c>
      <c r="J1062" s="438">
        <f t="shared" si="32"/>
        <v>255</v>
      </c>
      <c r="K1062" s="439">
        <v>255</v>
      </c>
      <c r="L1062" s="221" t="e">
        <f>IF(J1062="nio",0,IF(K1062&gt;0,K1062*I1062/M1062,0))*VLOOKUP(B1062,'2-Kosten per locatie'!$A$11:$C$15,3,FALSE)</f>
        <v>#DIV/0!</v>
      </c>
      <c r="M1062" s="440">
        <f>IF(K1062="nio",0,IF(K1062&gt;0,VLOOKUP(G1062,'3-Productie normen'!A:J,VLOOKUP(K1062,'3-Productie normen'!$B$37:$C$43,2,FALSE),FALSE)))</f>
        <v>0</v>
      </c>
      <c r="N1062" s="441"/>
      <c r="O1062" s="442"/>
      <c r="P1062" s="299">
        <f t="shared" si="31"/>
        <v>1453.5</v>
      </c>
    </row>
    <row r="1063" spans="1:16" ht="14.1" customHeight="1">
      <c r="A1063" s="434">
        <v>1063</v>
      </c>
      <c r="B1063" s="435" t="s">
        <v>2085</v>
      </c>
      <c r="C1063" s="435" t="s">
        <v>2117</v>
      </c>
      <c r="D1063" s="436" t="s">
        <v>3709</v>
      </c>
      <c r="E1063" s="219" t="s">
        <v>2390</v>
      </c>
      <c r="F1063" s="75" t="s">
        <v>2391</v>
      </c>
      <c r="G1063" s="75" t="s">
        <v>34</v>
      </c>
      <c r="H1063" s="75" t="s">
        <v>70</v>
      </c>
      <c r="I1063" s="437">
        <v>11.8</v>
      </c>
      <c r="J1063" s="438">
        <f t="shared" si="32"/>
        <v>255</v>
      </c>
      <c r="K1063" s="439">
        <v>255</v>
      </c>
      <c r="L1063" s="221" t="e">
        <f>IF(J1063="nio",0,IF(K1063&gt;0,K1063*I1063/M1063,0))*VLOOKUP(B1063,'2-Kosten per locatie'!$A$11:$C$15,3,FALSE)</f>
        <v>#DIV/0!</v>
      </c>
      <c r="M1063" s="440">
        <f>IF(K1063="nio",0,IF(K1063&gt;0,VLOOKUP(G1063,'3-Productie normen'!A:J,VLOOKUP(K1063,'3-Productie normen'!$B$37:$C$43,2,FALSE),FALSE)))</f>
        <v>0</v>
      </c>
      <c r="N1063" s="441"/>
      <c r="O1063" s="442"/>
      <c r="P1063" s="299">
        <f t="shared" si="31"/>
        <v>3009</v>
      </c>
    </row>
    <row r="1064" spans="1:16" ht="14.1" customHeight="1">
      <c r="A1064" s="434">
        <v>1064</v>
      </c>
      <c r="B1064" s="435" t="s">
        <v>2085</v>
      </c>
      <c r="C1064" s="435" t="s">
        <v>2392</v>
      </c>
      <c r="D1064" s="75" t="s">
        <v>3708</v>
      </c>
      <c r="E1064" s="219" t="s">
        <v>2393</v>
      </c>
      <c r="F1064" s="75" t="s">
        <v>2394</v>
      </c>
      <c r="G1064" s="75" t="s">
        <v>50</v>
      </c>
      <c r="H1064" s="75"/>
      <c r="I1064" s="437"/>
      <c r="J1064" s="438" t="s">
        <v>50</v>
      </c>
      <c r="K1064" s="439" t="s">
        <v>50</v>
      </c>
      <c r="L1064" s="221">
        <f>IF(J1064="nio",0,IF(K1064&gt;0,K1064*I1064/M1064,0))*VLOOKUP(B1064,'2-Kosten per locatie'!$A$11:$C$15,3,FALSE)</f>
        <v>0</v>
      </c>
      <c r="M1064" s="440">
        <f>IF(K1064="nio",0,IF(K1064&gt;0,VLOOKUP(G1064,'3-Productie normen'!A:J,VLOOKUP(K1064,'3-Productie normen'!$B$37:$C$43,2,FALSE),FALSE)))</f>
        <v>0</v>
      </c>
      <c r="N1064" s="441"/>
      <c r="O1064" s="442"/>
      <c r="P1064" s="299"/>
    </row>
    <row r="1065" spans="1:16" ht="14.1" customHeight="1">
      <c r="A1065" s="434">
        <v>1065</v>
      </c>
      <c r="B1065" s="435" t="s">
        <v>2085</v>
      </c>
      <c r="C1065" s="435" t="s">
        <v>2087</v>
      </c>
      <c r="D1065" s="436" t="s">
        <v>3708</v>
      </c>
      <c r="E1065" s="219" t="s">
        <v>2395</v>
      </c>
      <c r="F1065" s="75" t="s">
        <v>2396</v>
      </c>
      <c r="G1065" s="75" t="s">
        <v>50</v>
      </c>
      <c r="H1065" s="75" t="s">
        <v>3723</v>
      </c>
      <c r="I1065" s="437">
        <v>8.3000000000000007</v>
      </c>
      <c r="J1065" s="438" t="s">
        <v>50</v>
      </c>
      <c r="K1065" s="439" t="s">
        <v>50</v>
      </c>
      <c r="L1065" s="221">
        <f>IF(J1065="nio",0,IF(K1065&gt;0,K1065*I1065/M1065,0))*VLOOKUP(B1065,'2-Kosten per locatie'!$A$11:$C$15,3,FALSE)</f>
        <v>0</v>
      </c>
      <c r="M1065" s="440">
        <f>IF(K1065="nio",0,IF(K1065&gt;0,VLOOKUP(G1065,'3-Productie normen'!A:J,VLOOKUP(K1065,'3-Productie normen'!$B$37:$C$43,2,FALSE),FALSE)))</f>
        <v>0</v>
      </c>
      <c r="N1065" s="441"/>
      <c r="O1065" s="442"/>
      <c r="P1065" s="299"/>
    </row>
    <row r="1066" spans="1:16" ht="14.1" customHeight="1">
      <c r="A1066" s="434">
        <v>1066</v>
      </c>
      <c r="B1066" s="435" t="s">
        <v>2085</v>
      </c>
      <c r="C1066" s="435" t="s">
        <v>2087</v>
      </c>
      <c r="D1066" s="436" t="s">
        <v>3708</v>
      </c>
      <c r="E1066" s="219" t="s">
        <v>2397</v>
      </c>
      <c r="F1066" s="75" t="s">
        <v>2398</v>
      </c>
      <c r="G1066" s="75" t="s">
        <v>50</v>
      </c>
      <c r="H1066" s="75" t="s">
        <v>919</v>
      </c>
      <c r="I1066" s="437">
        <v>2.6</v>
      </c>
      <c r="J1066" s="438" t="s">
        <v>50</v>
      </c>
      <c r="K1066" s="439" t="s">
        <v>50</v>
      </c>
      <c r="L1066" s="221">
        <f>IF(J1066="nio",0,IF(K1066&gt;0,K1066*I1066/M1066,0))*VLOOKUP(B1066,'2-Kosten per locatie'!$A$11:$C$15,3,FALSE)</f>
        <v>0</v>
      </c>
      <c r="M1066" s="440">
        <f>IF(K1066="nio",0,IF(K1066&gt;0,VLOOKUP(G1066,'3-Productie normen'!A:J,VLOOKUP(K1066,'3-Productie normen'!$B$37:$C$43,2,FALSE),FALSE)))</f>
        <v>0</v>
      </c>
      <c r="N1066" s="441"/>
      <c r="O1066" s="442"/>
      <c r="P1066" s="299"/>
    </row>
    <row r="1067" spans="1:16" ht="14.1" customHeight="1">
      <c r="A1067" s="434">
        <v>1067</v>
      </c>
      <c r="B1067" s="435" t="s">
        <v>2085</v>
      </c>
      <c r="C1067" s="435" t="s">
        <v>2087</v>
      </c>
      <c r="D1067" s="436" t="s">
        <v>3708</v>
      </c>
      <c r="E1067" s="219" t="s">
        <v>2399</v>
      </c>
      <c r="F1067" s="75" t="s">
        <v>2400</v>
      </c>
      <c r="G1067" s="75" t="s">
        <v>50</v>
      </c>
      <c r="H1067" s="413" t="s">
        <v>71</v>
      </c>
      <c r="I1067" s="437">
        <v>3.2</v>
      </c>
      <c r="J1067" s="438" t="s">
        <v>50</v>
      </c>
      <c r="K1067" s="439" t="s">
        <v>50</v>
      </c>
      <c r="L1067" s="221">
        <f>IF(J1067="nio",0,IF(K1067&gt;0,K1067*I1067/M1067,0))*VLOOKUP(B1067,'2-Kosten per locatie'!$A$11:$C$15,3,FALSE)</f>
        <v>0</v>
      </c>
      <c r="M1067" s="440">
        <f>IF(K1067="nio",0,IF(K1067&gt;0,VLOOKUP(G1067,'3-Productie normen'!A:J,VLOOKUP(K1067,'3-Productie normen'!$B$37:$C$43,2,FALSE),FALSE)))</f>
        <v>0</v>
      </c>
      <c r="N1067" s="441"/>
      <c r="O1067" s="442"/>
      <c r="P1067" s="299"/>
    </row>
    <row r="1068" spans="1:16" ht="14.1" customHeight="1">
      <c r="A1068" s="434">
        <v>1068</v>
      </c>
      <c r="B1068" s="435" t="s">
        <v>2085</v>
      </c>
      <c r="C1068" s="435" t="s">
        <v>2087</v>
      </c>
      <c r="D1068" s="436" t="s">
        <v>3708</v>
      </c>
      <c r="E1068" s="219" t="s">
        <v>2401</v>
      </c>
      <c r="F1068" s="75" t="s">
        <v>2402</v>
      </c>
      <c r="G1068" s="75" t="s">
        <v>50</v>
      </c>
      <c r="H1068" s="413" t="s">
        <v>71</v>
      </c>
      <c r="I1068" s="437">
        <v>1.2</v>
      </c>
      <c r="J1068" s="438" t="s">
        <v>50</v>
      </c>
      <c r="K1068" s="439" t="s">
        <v>50</v>
      </c>
      <c r="L1068" s="221">
        <f>IF(J1068="nio",0,IF(K1068&gt;0,K1068*I1068/M1068,0))*VLOOKUP(B1068,'2-Kosten per locatie'!$A$11:$C$15,3,FALSE)</f>
        <v>0</v>
      </c>
      <c r="M1068" s="440">
        <f>IF(K1068="nio",0,IF(K1068&gt;0,VLOOKUP(G1068,'3-Productie normen'!A:J,VLOOKUP(K1068,'3-Productie normen'!$B$37:$C$43,2,FALSE),FALSE)))</f>
        <v>0</v>
      </c>
      <c r="N1068" s="441"/>
      <c r="O1068" s="442"/>
      <c r="P1068" s="299"/>
    </row>
    <row r="1069" spans="1:16" ht="14.1" customHeight="1">
      <c r="A1069" s="434">
        <v>1069</v>
      </c>
      <c r="B1069" s="435" t="s">
        <v>2085</v>
      </c>
      <c r="C1069" s="435" t="s">
        <v>2087</v>
      </c>
      <c r="D1069" s="436" t="s">
        <v>3708</v>
      </c>
      <c r="E1069" s="219" t="s">
        <v>2403</v>
      </c>
      <c r="F1069" s="75" t="s">
        <v>2404</v>
      </c>
      <c r="G1069" s="75" t="s">
        <v>50</v>
      </c>
      <c r="H1069" s="75" t="s">
        <v>3719</v>
      </c>
      <c r="I1069" s="437">
        <v>22.6</v>
      </c>
      <c r="J1069" s="438" t="s">
        <v>50</v>
      </c>
      <c r="K1069" s="439" t="s">
        <v>50</v>
      </c>
      <c r="L1069" s="221">
        <f>IF(J1069="nio",0,IF(K1069&gt;0,K1069*I1069/M1069,0))*VLOOKUP(B1069,'2-Kosten per locatie'!$A$11:$C$15,3,FALSE)</f>
        <v>0</v>
      </c>
      <c r="M1069" s="440">
        <f>IF(K1069="nio",0,IF(K1069&gt;0,VLOOKUP(G1069,'3-Productie normen'!A:J,VLOOKUP(K1069,'3-Productie normen'!$B$37:$C$43,2,FALSE),FALSE)))</f>
        <v>0</v>
      </c>
      <c r="N1069" s="441"/>
      <c r="O1069" s="442"/>
      <c r="P1069" s="299"/>
    </row>
    <row r="1070" spans="1:16" ht="14.1" customHeight="1">
      <c r="A1070" s="434">
        <v>1070</v>
      </c>
      <c r="B1070" s="435" t="s">
        <v>2085</v>
      </c>
      <c r="C1070" s="435" t="s">
        <v>2086</v>
      </c>
      <c r="D1070" s="436" t="s">
        <v>3708</v>
      </c>
      <c r="E1070" s="219" t="s">
        <v>2405</v>
      </c>
      <c r="F1070" s="75" t="s">
        <v>2406</v>
      </c>
      <c r="G1070" s="75" t="s">
        <v>50</v>
      </c>
      <c r="H1070" s="75" t="s">
        <v>919</v>
      </c>
      <c r="I1070" s="437">
        <v>1.2</v>
      </c>
      <c r="J1070" s="438" t="s">
        <v>50</v>
      </c>
      <c r="K1070" s="439" t="s">
        <v>50</v>
      </c>
      <c r="L1070" s="221">
        <f>IF(J1070="nio",0,IF(K1070&gt;0,K1070*I1070/M1070,0))*VLOOKUP(B1070,'2-Kosten per locatie'!$A$11:$C$15,3,FALSE)</f>
        <v>0</v>
      </c>
      <c r="M1070" s="440">
        <f>IF(K1070="nio",0,IF(K1070&gt;0,VLOOKUP(G1070,'3-Productie normen'!A:J,VLOOKUP(K1070,'3-Productie normen'!$B$37:$C$43,2,FALSE),FALSE)))</f>
        <v>0</v>
      </c>
      <c r="N1070" s="441"/>
      <c r="O1070" s="442"/>
      <c r="P1070" s="299"/>
    </row>
    <row r="1071" spans="1:16" ht="14.1" customHeight="1">
      <c r="A1071" s="434">
        <v>1071</v>
      </c>
      <c r="B1071" s="435" t="s">
        <v>2085</v>
      </c>
      <c r="C1071" s="435" t="s">
        <v>2087</v>
      </c>
      <c r="D1071" s="436" t="s">
        <v>3708</v>
      </c>
      <c r="E1071" s="219" t="s">
        <v>2407</v>
      </c>
      <c r="F1071" s="75" t="s">
        <v>2408</v>
      </c>
      <c r="G1071" s="75" t="s">
        <v>50</v>
      </c>
      <c r="H1071" s="75" t="s">
        <v>919</v>
      </c>
      <c r="I1071" s="437">
        <v>44.5</v>
      </c>
      <c r="J1071" s="438" t="s">
        <v>50</v>
      </c>
      <c r="K1071" s="439" t="s">
        <v>50</v>
      </c>
      <c r="L1071" s="221">
        <f>IF(J1071="nio",0,IF(K1071&gt;0,K1071*I1071/M1071,0))*VLOOKUP(B1071,'2-Kosten per locatie'!$A$11:$C$15,3,FALSE)</f>
        <v>0</v>
      </c>
      <c r="M1071" s="440">
        <f>IF(K1071="nio",0,IF(K1071&gt;0,VLOOKUP(G1071,'3-Productie normen'!A:J,VLOOKUP(K1071,'3-Productie normen'!$B$37:$C$43,2,FALSE),FALSE)))</f>
        <v>0</v>
      </c>
      <c r="N1071" s="441"/>
      <c r="O1071" s="442"/>
      <c r="P1071" s="299"/>
    </row>
    <row r="1072" spans="1:16" ht="14.1" customHeight="1">
      <c r="A1072" s="434">
        <v>1072</v>
      </c>
      <c r="B1072" s="435" t="s">
        <v>2085</v>
      </c>
      <c r="C1072" s="435" t="s">
        <v>2087</v>
      </c>
      <c r="D1072" s="436" t="s">
        <v>3708</v>
      </c>
      <c r="E1072" s="219" t="s">
        <v>2409</v>
      </c>
      <c r="F1072" s="75" t="s">
        <v>2410</v>
      </c>
      <c r="G1072" s="75" t="s">
        <v>50</v>
      </c>
      <c r="H1072" s="75" t="s">
        <v>919</v>
      </c>
      <c r="I1072" s="437">
        <v>66.3</v>
      </c>
      <c r="J1072" s="438" t="s">
        <v>50</v>
      </c>
      <c r="K1072" s="439" t="s">
        <v>50</v>
      </c>
      <c r="L1072" s="221">
        <f>IF(J1072="nio",0,IF(K1072&gt;0,K1072*I1072/M1072,0))*VLOOKUP(B1072,'2-Kosten per locatie'!$A$11:$C$15,3,FALSE)</f>
        <v>0</v>
      </c>
      <c r="M1072" s="440">
        <f>IF(K1072="nio",0,IF(K1072&gt;0,VLOOKUP(G1072,'3-Productie normen'!A:J,VLOOKUP(K1072,'3-Productie normen'!$B$37:$C$43,2,FALSE),FALSE)))</f>
        <v>0</v>
      </c>
      <c r="N1072" s="441"/>
      <c r="O1072" s="442"/>
      <c r="P1072" s="299"/>
    </row>
    <row r="1073" spans="1:16" ht="14.1" customHeight="1">
      <c r="A1073" s="434">
        <v>1073</v>
      </c>
      <c r="B1073" s="435" t="s">
        <v>2085</v>
      </c>
      <c r="C1073" s="435" t="s">
        <v>2086</v>
      </c>
      <c r="D1073" s="436" t="s">
        <v>3708</v>
      </c>
      <c r="E1073" s="219" t="s">
        <v>2411</v>
      </c>
      <c r="F1073" s="75" t="s">
        <v>2412</v>
      </c>
      <c r="G1073" s="75" t="s">
        <v>50</v>
      </c>
      <c r="H1073" s="75" t="s">
        <v>70</v>
      </c>
      <c r="I1073" s="437">
        <v>5.3</v>
      </c>
      <c r="J1073" s="438" t="s">
        <v>50</v>
      </c>
      <c r="K1073" s="439" t="s">
        <v>50</v>
      </c>
      <c r="L1073" s="221">
        <f>IF(J1073="nio",0,IF(K1073&gt;0,K1073*I1073/M1073,0))*VLOOKUP(B1073,'2-Kosten per locatie'!$A$11:$C$15,3,FALSE)</f>
        <v>0</v>
      </c>
      <c r="M1073" s="440">
        <f>IF(K1073="nio",0,IF(K1073&gt;0,VLOOKUP(G1073,'3-Productie normen'!A:J,VLOOKUP(K1073,'3-Productie normen'!$B$37:$C$43,2,FALSE),FALSE)))</f>
        <v>0</v>
      </c>
      <c r="N1073" s="441"/>
      <c r="O1073" s="442"/>
      <c r="P1073" s="299"/>
    </row>
    <row r="1074" spans="1:16" ht="14.1" customHeight="1">
      <c r="A1074" s="434">
        <v>1074</v>
      </c>
      <c r="B1074" s="435" t="s">
        <v>2085</v>
      </c>
      <c r="C1074" s="435" t="s">
        <v>2087</v>
      </c>
      <c r="D1074" s="436" t="s">
        <v>3708</v>
      </c>
      <c r="E1074" s="219" t="s">
        <v>2413</v>
      </c>
      <c r="F1074" s="75" t="s">
        <v>2414</v>
      </c>
      <c r="G1074" s="75" t="s">
        <v>50</v>
      </c>
      <c r="H1074" s="413" t="s">
        <v>71</v>
      </c>
      <c r="I1074" s="437">
        <v>5.9</v>
      </c>
      <c r="J1074" s="438" t="s">
        <v>50</v>
      </c>
      <c r="K1074" s="439" t="s">
        <v>50</v>
      </c>
      <c r="L1074" s="221">
        <f>IF(J1074="nio",0,IF(K1074&gt;0,K1074*I1074/M1074,0))*VLOOKUP(B1074,'2-Kosten per locatie'!$A$11:$C$15,3,FALSE)</f>
        <v>0</v>
      </c>
      <c r="M1074" s="440">
        <f>IF(K1074="nio",0,IF(K1074&gt;0,VLOOKUP(G1074,'3-Productie normen'!A:J,VLOOKUP(K1074,'3-Productie normen'!$B$37:$C$43,2,FALSE),FALSE)))</f>
        <v>0</v>
      </c>
      <c r="N1074" s="441"/>
      <c r="O1074" s="442"/>
      <c r="P1074" s="299"/>
    </row>
    <row r="1075" spans="1:16" ht="14.1" customHeight="1">
      <c r="A1075" s="434">
        <v>1075</v>
      </c>
      <c r="B1075" s="435" t="s">
        <v>2085</v>
      </c>
      <c r="C1075" s="435" t="s">
        <v>2086</v>
      </c>
      <c r="D1075" s="436" t="s">
        <v>3708</v>
      </c>
      <c r="E1075" s="219" t="s">
        <v>2415</v>
      </c>
      <c r="F1075" s="75" t="s">
        <v>2416</v>
      </c>
      <c r="G1075" s="75" t="s">
        <v>50</v>
      </c>
      <c r="H1075" s="75" t="s">
        <v>919</v>
      </c>
      <c r="I1075" s="437">
        <v>5.9</v>
      </c>
      <c r="J1075" s="438" t="s">
        <v>50</v>
      </c>
      <c r="K1075" s="439" t="s">
        <v>50</v>
      </c>
      <c r="L1075" s="221">
        <f>IF(J1075="nio",0,IF(K1075&gt;0,K1075*I1075/M1075,0))*VLOOKUP(B1075,'2-Kosten per locatie'!$A$11:$C$15,3,FALSE)</f>
        <v>0</v>
      </c>
      <c r="M1075" s="440">
        <f>IF(K1075="nio",0,IF(K1075&gt;0,VLOOKUP(G1075,'3-Productie normen'!A:J,VLOOKUP(K1075,'3-Productie normen'!$B$37:$C$43,2,FALSE),FALSE)))</f>
        <v>0</v>
      </c>
      <c r="N1075" s="441"/>
      <c r="O1075" s="442"/>
      <c r="P1075" s="299"/>
    </row>
    <row r="1076" spans="1:16" ht="14.1" customHeight="1">
      <c r="A1076" s="434">
        <v>1076</v>
      </c>
      <c r="B1076" s="435" t="s">
        <v>2085</v>
      </c>
      <c r="C1076" s="435" t="s">
        <v>2087</v>
      </c>
      <c r="D1076" s="436" t="s">
        <v>3708</v>
      </c>
      <c r="E1076" s="219" t="s">
        <v>2417</v>
      </c>
      <c r="F1076" s="75" t="s">
        <v>2418</v>
      </c>
      <c r="G1076" s="75" t="s">
        <v>50</v>
      </c>
      <c r="H1076" s="75" t="s">
        <v>919</v>
      </c>
      <c r="I1076" s="437">
        <v>5.5</v>
      </c>
      <c r="J1076" s="438" t="s">
        <v>50</v>
      </c>
      <c r="K1076" s="439" t="s">
        <v>50</v>
      </c>
      <c r="L1076" s="221">
        <f>IF(J1076="nio",0,IF(K1076&gt;0,K1076*I1076/M1076,0))*VLOOKUP(B1076,'2-Kosten per locatie'!$A$11:$C$15,3,FALSE)</f>
        <v>0</v>
      </c>
      <c r="M1076" s="440">
        <f>IF(K1076="nio",0,IF(K1076&gt;0,VLOOKUP(G1076,'3-Productie normen'!A:J,VLOOKUP(K1076,'3-Productie normen'!$B$37:$C$43,2,FALSE),FALSE)))</f>
        <v>0</v>
      </c>
      <c r="N1076" s="441"/>
      <c r="O1076" s="442"/>
      <c r="P1076" s="299"/>
    </row>
    <row r="1077" spans="1:16" ht="14.1" customHeight="1">
      <c r="A1077" s="434">
        <v>1077</v>
      </c>
      <c r="B1077" s="435" t="s">
        <v>2085</v>
      </c>
      <c r="C1077" s="435" t="s">
        <v>2086</v>
      </c>
      <c r="D1077" s="436" t="s">
        <v>3708</v>
      </c>
      <c r="E1077" s="219" t="s">
        <v>2419</v>
      </c>
      <c r="F1077" s="75" t="s">
        <v>2420</v>
      </c>
      <c r="G1077" s="75" t="s">
        <v>50</v>
      </c>
      <c r="H1077" s="75" t="s">
        <v>72</v>
      </c>
      <c r="I1077" s="437">
        <v>4.4000000000000004</v>
      </c>
      <c r="J1077" s="438" t="s">
        <v>50</v>
      </c>
      <c r="K1077" s="439" t="s">
        <v>50</v>
      </c>
      <c r="L1077" s="221">
        <f>IF(J1077="nio",0,IF(K1077&gt;0,K1077*I1077/M1077,0))*VLOOKUP(B1077,'2-Kosten per locatie'!$A$11:$C$15,3,FALSE)</f>
        <v>0</v>
      </c>
      <c r="M1077" s="440">
        <f>IF(K1077="nio",0,IF(K1077&gt;0,VLOOKUP(G1077,'3-Productie normen'!A:J,VLOOKUP(K1077,'3-Productie normen'!$B$37:$C$43,2,FALSE),FALSE)))</f>
        <v>0</v>
      </c>
      <c r="N1077" s="441"/>
      <c r="O1077" s="442"/>
      <c r="P1077" s="299"/>
    </row>
    <row r="1078" spans="1:16" ht="14.1" customHeight="1">
      <c r="A1078" s="434">
        <v>1078</v>
      </c>
      <c r="B1078" s="435" t="s">
        <v>2085</v>
      </c>
      <c r="C1078" s="435" t="s">
        <v>2086</v>
      </c>
      <c r="D1078" s="436" t="s">
        <v>3708</v>
      </c>
      <c r="E1078" s="219" t="s">
        <v>2421</v>
      </c>
      <c r="F1078" s="75" t="s">
        <v>2422</v>
      </c>
      <c r="G1078" s="75" t="s">
        <v>50</v>
      </c>
      <c r="H1078" s="75" t="s">
        <v>1504</v>
      </c>
      <c r="I1078" s="437">
        <v>4.4000000000000004</v>
      </c>
      <c r="J1078" s="438" t="s">
        <v>50</v>
      </c>
      <c r="K1078" s="439" t="s">
        <v>50</v>
      </c>
      <c r="L1078" s="221">
        <f>IF(J1078="nio",0,IF(K1078&gt;0,K1078*I1078/M1078,0))*VLOOKUP(B1078,'2-Kosten per locatie'!$A$11:$C$15,3,FALSE)</f>
        <v>0</v>
      </c>
      <c r="M1078" s="440">
        <f>IF(K1078="nio",0,IF(K1078&gt;0,VLOOKUP(G1078,'3-Productie normen'!A:J,VLOOKUP(K1078,'3-Productie normen'!$B$37:$C$43,2,FALSE),FALSE)))</f>
        <v>0</v>
      </c>
      <c r="N1078" s="441"/>
      <c r="O1078" s="442"/>
      <c r="P1078" s="299"/>
    </row>
    <row r="1079" spans="1:16" ht="14.1" customHeight="1">
      <c r="A1079" s="434">
        <v>1079</v>
      </c>
      <c r="B1079" s="435" t="s">
        <v>2085</v>
      </c>
      <c r="C1079" s="435" t="s">
        <v>2087</v>
      </c>
      <c r="D1079" s="436" t="s">
        <v>3709</v>
      </c>
      <c r="E1079" s="219" t="s">
        <v>2423</v>
      </c>
      <c r="F1079" s="75" t="s">
        <v>2424</v>
      </c>
      <c r="G1079" s="75" t="s">
        <v>50</v>
      </c>
      <c r="H1079" s="75"/>
      <c r="I1079" s="437">
        <v>31.8</v>
      </c>
      <c r="J1079" s="438" t="s">
        <v>50</v>
      </c>
      <c r="K1079" s="439" t="s">
        <v>50</v>
      </c>
      <c r="L1079" s="221">
        <f>IF(J1079="nio",0,IF(K1079&gt;0,K1079*I1079/M1079,0))*VLOOKUP(B1079,'2-Kosten per locatie'!$A$11:$C$15,3,FALSE)</f>
        <v>0</v>
      </c>
      <c r="M1079" s="440">
        <f>IF(K1079="nio",0,IF(K1079&gt;0,VLOOKUP(G1079,'3-Productie normen'!A:J,VLOOKUP(K1079,'3-Productie normen'!$B$37:$C$43,2,FALSE),FALSE)))</f>
        <v>0</v>
      </c>
      <c r="N1079" s="441"/>
      <c r="O1079" s="442"/>
      <c r="P1079" s="299"/>
    </row>
    <row r="1080" spans="1:16" ht="14.1" customHeight="1">
      <c r="A1080" s="434">
        <v>1080</v>
      </c>
      <c r="B1080" s="435" t="s">
        <v>2085</v>
      </c>
      <c r="C1080" s="435" t="s">
        <v>2087</v>
      </c>
      <c r="D1080" s="436" t="s">
        <v>3709</v>
      </c>
      <c r="E1080" s="219" t="s">
        <v>2425</v>
      </c>
      <c r="F1080" s="75" t="s">
        <v>2426</v>
      </c>
      <c r="G1080" s="75" t="s">
        <v>50</v>
      </c>
      <c r="H1080" s="75" t="s">
        <v>919</v>
      </c>
      <c r="I1080" s="437">
        <v>25.7</v>
      </c>
      <c r="J1080" s="438" t="s">
        <v>50</v>
      </c>
      <c r="K1080" s="439" t="s">
        <v>50</v>
      </c>
      <c r="L1080" s="221">
        <f>IF(J1080="nio",0,IF(K1080&gt;0,K1080*I1080/M1080,0))*VLOOKUP(B1080,'2-Kosten per locatie'!$A$11:$C$15,3,FALSE)</f>
        <v>0</v>
      </c>
      <c r="M1080" s="440">
        <f>IF(K1080="nio",0,IF(K1080&gt;0,VLOOKUP(G1080,'3-Productie normen'!A:J,VLOOKUP(K1080,'3-Productie normen'!$B$37:$C$43,2,FALSE),FALSE)))</f>
        <v>0</v>
      </c>
      <c r="N1080" s="441"/>
      <c r="O1080" s="442"/>
      <c r="P1080" s="299"/>
    </row>
    <row r="1081" spans="1:16" ht="14.1" customHeight="1">
      <c r="A1081" s="434">
        <v>1081</v>
      </c>
      <c r="B1081" s="435" t="s">
        <v>2085</v>
      </c>
      <c r="C1081" s="435" t="s">
        <v>2087</v>
      </c>
      <c r="D1081" s="436" t="s">
        <v>3709</v>
      </c>
      <c r="E1081" s="219" t="s">
        <v>2427</v>
      </c>
      <c r="F1081" s="75" t="s">
        <v>2428</v>
      </c>
      <c r="G1081" s="75" t="s">
        <v>50</v>
      </c>
      <c r="H1081" s="75" t="s">
        <v>919</v>
      </c>
      <c r="I1081" s="437">
        <v>8.9</v>
      </c>
      <c r="J1081" s="438" t="s">
        <v>50</v>
      </c>
      <c r="K1081" s="439" t="s">
        <v>50</v>
      </c>
      <c r="L1081" s="221">
        <f>IF(J1081="nio",0,IF(K1081&gt;0,K1081*I1081/M1081,0))*VLOOKUP(B1081,'2-Kosten per locatie'!$A$11:$C$15,3,FALSE)</f>
        <v>0</v>
      </c>
      <c r="M1081" s="440">
        <f>IF(K1081="nio",0,IF(K1081&gt;0,VLOOKUP(G1081,'3-Productie normen'!A:J,VLOOKUP(K1081,'3-Productie normen'!$B$37:$C$43,2,FALSE),FALSE)))</f>
        <v>0</v>
      </c>
      <c r="N1081" s="441"/>
      <c r="O1081" s="442"/>
      <c r="P1081" s="299"/>
    </row>
    <row r="1082" spans="1:16" ht="14.1" customHeight="1">
      <c r="A1082" s="434">
        <v>1082</v>
      </c>
      <c r="B1082" s="435" t="s">
        <v>2085</v>
      </c>
      <c r="C1082" s="435" t="s">
        <v>2087</v>
      </c>
      <c r="D1082" s="436" t="s">
        <v>3709</v>
      </c>
      <c r="E1082" s="219" t="s">
        <v>2429</v>
      </c>
      <c r="F1082" s="75" t="s">
        <v>2430</v>
      </c>
      <c r="G1082" s="75" t="s">
        <v>50</v>
      </c>
      <c r="H1082" s="413" t="s">
        <v>71</v>
      </c>
      <c r="I1082" s="437">
        <v>1.7</v>
      </c>
      <c r="J1082" s="438" t="s">
        <v>50</v>
      </c>
      <c r="K1082" s="439" t="s">
        <v>50</v>
      </c>
      <c r="L1082" s="221">
        <f>IF(J1082="nio",0,IF(K1082&gt;0,K1082*I1082/M1082,0))*VLOOKUP(B1082,'2-Kosten per locatie'!$A$11:$C$15,3,FALSE)</f>
        <v>0</v>
      </c>
      <c r="M1082" s="440">
        <f>IF(K1082="nio",0,IF(K1082&gt;0,VLOOKUP(G1082,'3-Productie normen'!A:J,VLOOKUP(K1082,'3-Productie normen'!$B$37:$C$43,2,FALSE),FALSE)))</f>
        <v>0</v>
      </c>
      <c r="N1082" s="441"/>
      <c r="O1082" s="442"/>
      <c r="P1082" s="299"/>
    </row>
    <row r="1083" spans="1:16" ht="14.1" customHeight="1">
      <c r="A1083" s="434">
        <v>1083</v>
      </c>
      <c r="B1083" s="435" t="s">
        <v>2085</v>
      </c>
      <c r="C1083" s="435" t="s">
        <v>2087</v>
      </c>
      <c r="D1083" s="436" t="s">
        <v>3709</v>
      </c>
      <c r="E1083" s="219" t="s">
        <v>2431</v>
      </c>
      <c r="F1083" s="75" t="s">
        <v>2432</v>
      </c>
      <c r="G1083" s="75" t="s">
        <v>50</v>
      </c>
      <c r="H1083" s="75" t="s">
        <v>919</v>
      </c>
      <c r="I1083" s="437">
        <v>8.9</v>
      </c>
      <c r="J1083" s="438" t="s">
        <v>50</v>
      </c>
      <c r="K1083" s="439" t="s">
        <v>50</v>
      </c>
      <c r="L1083" s="221">
        <f>IF(J1083="nio",0,IF(K1083&gt;0,K1083*I1083/M1083,0))*VLOOKUP(B1083,'2-Kosten per locatie'!$A$11:$C$15,3,FALSE)</f>
        <v>0</v>
      </c>
      <c r="M1083" s="440">
        <f>IF(K1083="nio",0,IF(K1083&gt;0,VLOOKUP(G1083,'3-Productie normen'!A:J,VLOOKUP(K1083,'3-Productie normen'!$B$37:$C$43,2,FALSE),FALSE)))</f>
        <v>0</v>
      </c>
      <c r="N1083" s="441"/>
      <c r="O1083" s="442"/>
      <c r="P1083" s="299"/>
    </row>
    <row r="1084" spans="1:16" ht="14.1" customHeight="1">
      <c r="A1084" s="434">
        <v>1084</v>
      </c>
      <c r="B1084" s="435" t="s">
        <v>2085</v>
      </c>
      <c r="C1084" s="435" t="s">
        <v>2087</v>
      </c>
      <c r="D1084" s="436" t="s">
        <v>3709</v>
      </c>
      <c r="E1084" s="219" t="s">
        <v>2433</v>
      </c>
      <c r="F1084" s="75" t="s">
        <v>2434</v>
      </c>
      <c r="G1084" s="75" t="s">
        <v>50</v>
      </c>
      <c r="H1084" s="413" t="s">
        <v>71</v>
      </c>
      <c r="I1084" s="437">
        <v>1.7</v>
      </c>
      <c r="J1084" s="438" t="s">
        <v>50</v>
      </c>
      <c r="K1084" s="439" t="s">
        <v>50</v>
      </c>
      <c r="L1084" s="221">
        <f>IF(J1084="nio",0,IF(K1084&gt;0,K1084*I1084/M1084,0))*VLOOKUP(B1084,'2-Kosten per locatie'!$A$11:$C$15,3,FALSE)</f>
        <v>0</v>
      </c>
      <c r="M1084" s="440">
        <f>IF(K1084="nio",0,IF(K1084&gt;0,VLOOKUP(G1084,'3-Productie normen'!A:J,VLOOKUP(K1084,'3-Productie normen'!$B$37:$C$43,2,FALSE),FALSE)))</f>
        <v>0</v>
      </c>
      <c r="N1084" s="441"/>
      <c r="O1084" s="442"/>
      <c r="P1084" s="299"/>
    </row>
    <row r="1085" spans="1:16" ht="14.1" customHeight="1">
      <c r="A1085" s="434">
        <v>1085</v>
      </c>
      <c r="B1085" s="435" t="s">
        <v>2085</v>
      </c>
      <c r="C1085" s="435" t="s">
        <v>2087</v>
      </c>
      <c r="D1085" s="436" t="s">
        <v>3709</v>
      </c>
      <c r="E1085" s="219" t="s">
        <v>2435</v>
      </c>
      <c r="F1085" s="75" t="s">
        <v>2436</v>
      </c>
      <c r="G1085" s="75" t="s">
        <v>50</v>
      </c>
      <c r="H1085" s="75" t="s">
        <v>919</v>
      </c>
      <c r="I1085" s="437">
        <v>8.9</v>
      </c>
      <c r="J1085" s="438" t="s">
        <v>50</v>
      </c>
      <c r="K1085" s="439" t="s">
        <v>50</v>
      </c>
      <c r="L1085" s="221">
        <f>IF(J1085="nio",0,IF(K1085&gt;0,K1085*I1085/M1085,0))*VLOOKUP(B1085,'2-Kosten per locatie'!$A$11:$C$15,3,FALSE)</f>
        <v>0</v>
      </c>
      <c r="M1085" s="440">
        <f>IF(K1085="nio",0,IF(K1085&gt;0,VLOOKUP(G1085,'3-Productie normen'!A:J,VLOOKUP(K1085,'3-Productie normen'!$B$37:$C$43,2,FALSE),FALSE)))</f>
        <v>0</v>
      </c>
      <c r="N1085" s="441"/>
      <c r="O1085" s="442"/>
      <c r="P1085" s="299"/>
    </row>
    <row r="1086" spans="1:16" ht="14.1" customHeight="1">
      <c r="A1086" s="434">
        <v>1086</v>
      </c>
      <c r="B1086" s="435" t="s">
        <v>2085</v>
      </c>
      <c r="C1086" s="435" t="s">
        <v>2087</v>
      </c>
      <c r="D1086" s="436" t="s">
        <v>3709</v>
      </c>
      <c r="E1086" s="219" t="s">
        <v>2437</v>
      </c>
      <c r="F1086" s="75" t="s">
        <v>2438</v>
      </c>
      <c r="G1086" s="75" t="s">
        <v>50</v>
      </c>
      <c r="H1086" s="413" t="s">
        <v>71</v>
      </c>
      <c r="I1086" s="437">
        <v>1.7</v>
      </c>
      <c r="J1086" s="438" t="s">
        <v>50</v>
      </c>
      <c r="K1086" s="439" t="s">
        <v>50</v>
      </c>
      <c r="L1086" s="221">
        <f>IF(J1086="nio",0,IF(K1086&gt;0,K1086*I1086/M1086,0))*VLOOKUP(B1086,'2-Kosten per locatie'!$A$11:$C$15,3,FALSE)</f>
        <v>0</v>
      </c>
      <c r="M1086" s="440">
        <f>IF(K1086="nio",0,IF(K1086&gt;0,VLOOKUP(G1086,'3-Productie normen'!A:J,VLOOKUP(K1086,'3-Productie normen'!$B$37:$C$43,2,FALSE),FALSE)))</f>
        <v>0</v>
      </c>
      <c r="N1086" s="441"/>
      <c r="O1086" s="442"/>
      <c r="P1086" s="299"/>
    </row>
    <row r="1087" spans="1:16" ht="14.1" customHeight="1">
      <c r="A1087" s="434">
        <v>1087</v>
      </c>
      <c r="B1087" s="435" t="s">
        <v>2085</v>
      </c>
      <c r="C1087" s="435" t="s">
        <v>2087</v>
      </c>
      <c r="D1087" s="436" t="s">
        <v>3709</v>
      </c>
      <c r="E1087" s="219" t="s">
        <v>2439</v>
      </c>
      <c r="F1087" s="75" t="s">
        <v>2440</v>
      </c>
      <c r="G1087" s="75" t="s">
        <v>50</v>
      </c>
      <c r="H1087" s="75" t="s">
        <v>919</v>
      </c>
      <c r="I1087" s="437">
        <v>8.9</v>
      </c>
      <c r="J1087" s="438" t="s">
        <v>50</v>
      </c>
      <c r="K1087" s="439" t="s">
        <v>50</v>
      </c>
      <c r="L1087" s="221">
        <f>IF(J1087="nio",0,IF(K1087&gt;0,K1087*I1087/M1087,0))*VLOOKUP(B1087,'2-Kosten per locatie'!$A$11:$C$15,3,FALSE)</f>
        <v>0</v>
      </c>
      <c r="M1087" s="440">
        <f>IF(K1087="nio",0,IF(K1087&gt;0,VLOOKUP(G1087,'3-Productie normen'!A:J,VLOOKUP(K1087,'3-Productie normen'!$B$37:$C$43,2,FALSE),FALSE)))</f>
        <v>0</v>
      </c>
      <c r="N1087" s="441"/>
      <c r="O1087" s="442"/>
      <c r="P1087" s="299"/>
    </row>
    <row r="1088" spans="1:16" ht="14.1" customHeight="1">
      <c r="A1088" s="434">
        <v>1088</v>
      </c>
      <c r="B1088" s="435" t="s">
        <v>2085</v>
      </c>
      <c r="C1088" s="435" t="s">
        <v>2087</v>
      </c>
      <c r="D1088" s="436" t="s">
        <v>3709</v>
      </c>
      <c r="E1088" s="219" t="s">
        <v>2441</v>
      </c>
      <c r="F1088" s="75" t="s">
        <v>2442</v>
      </c>
      <c r="G1088" s="75" t="s">
        <v>50</v>
      </c>
      <c r="H1088" s="413" t="s">
        <v>71</v>
      </c>
      <c r="I1088" s="437">
        <v>1.7</v>
      </c>
      <c r="J1088" s="438" t="s">
        <v>50</v>
      </c>
      <c r="K1088" s="439" t="s">
        <v>50</v>
      </c>
      <c r="L1088" s="221">
        <f>IF(J1088="nio",0,IF(K1088&gt;0,K1088*I1088/M1088,0))*VLOOKUP(B1088,'2-Kosten per locatie'!$A$11:$C$15,3,FALSE)</f>
        <v>0</v>
      </c>
      <c r="M1088" s="440">
        <f>IF(K1088="nio",0,IF(K1088&gt;0,VLOOKUP(G1088,'3-Productie normen'!A:J,VLOOKUP(K1088,'3-Productie normen'!$B$37:$C$43,2,FALSE),FALSE)))</f>
        <v>0</v>
      </c>
      <c r="N1088" s="441"/>
      <c r="O1088" s="442"/>
      <c r="P1088" s="299"/>
    </row>
    <row r="1089" spans="1:16" ht="14.1" customHeight="1">
      <c r="A1089" s="434">
        <v>1089</v>
      </c>
      <c r="B1089" s="435" t="s">
        <v>2085</v>
      </c>
      <c r="C1089" s="435" t="s">
        <v>2087</v>
      </c>
      <c r="D1089" s="436" t="s">
        <v>3709</v>
      </c>
      <c r="E1089" s="219" t="s">
        <v>2443</v>
      </c>
      <c r="F1089" s="75" t="s">
        <v>2444</v>
      </c>
      <c r="G1089" s="75" t="s">
        <v>50</v>
      </c>
      <c r="H1089" s="75" t="s">
        <v>919</v>
      </c>
      <c r="I1089" s="437">
        <v>8.9</v>
      </c>
      <c r="J1089" s="438" t="s">
        <v>50</v>
      </c>
      <c r="K1089" s="439" t="s">
        <v>50</v>
      </c>
      <c r="L1089" s="221">
        <f>IF(J1089="nio",0,IF(K1089&gt;0,K1089*I1089/M1089,0))*VLOOKUP(B1089,'2-Kosten per locatie'!$A$11:$C$15,3,FALSE)</f>
        <v>0</v>
      </c>
      <c r="M1089" s="440">
        <f>IF(K1089="nio",0,IF(K1089&gt;0,VLOOKUP(G1089,'3-Productie normen'!A:J,VLOOKUP(K1089,'3-Productie normen'!$B$37:$C$43,2,FALSE),FALSE)))</f>
        <v>0</v>
      </c>
      <c r="N1089" s="441"/>
      <c r="O1089" s="442"/>
      <c r="P1089" s="299"/>
    </row>
    <row r="1090" spans="1:16" ht="14.1" customHeight="1">
      <c r="A1090" s="434">
        <v>1090</v>
      </c>
      <c r="B1090" s="435" t="s">
        <v>2085</v>
      </c>
      <c r="C1090" s="435" t="s">
        <v>2087</v>
      </c>
      <c r="D1090" s="436" t="s">
        <v>3709</v>
      </c>
      <c r="E1090" s="219" t="s">
        <v>2445</v>
      </c>
      <c r="F1090" s="75" t="s">
        <v>2446</v>
      </c>
      <c r="G1090" s="75" t="s">
        <v>50</v>
      </c>
      <c r="H1090" s="413" t="s">
        <v>71</v>
      </c>
      <c r="I1090" s="437">
        <v>1.7</v>
      </c>
      <c r="J1090" s="438" t="s">
        <v>50</v>
      </c>
      <c r="K1090" s="439" t="s">
        <v>50</v>
      </c>
      <c r="L1090" s="221">
        <f>IF(J1090="nio",0,IF(K1090&gt;0,K1090*I1090/M1090,0))*VLOOKUP(B1090,'2-Kosten per locatie'!$A$11:$C$15,3,FALSE)</f>
        <v>0</v>
      </c>
      <c r="M1090" s="440">
        <f>IF(K1090="nio",0,IF(K1090&gt;0,VLOOKUP(G1090,'3-Productie normen'!A:J,VLOOKUP(K1090,'3-Productie normen'!$B$37:$C$43,2,FALSE),FALSE)))</f>
        <v>0</v>
      </c>
      <c r="N1090" s="441"/>
      <c r="O1090" s="442"/>
      <c r="P1090" s="299"/>
    </row>
    <row r="1091" spans="1:16" ht="14.1" customHeight="1">
      <c r="A1091" s="434">
        <v>1091</v>
      </c>
      <c r="B1091" s="435" t="s">
        <v>2085</v>
      </c>
      <c r="C1091" s="435" t="s">
        <v>2087</v>
      </c>
      <c r="D1091" s="436" t="s">
        <v>3709</v>
      </c>
      <c r="E1091" s="219" t="s">
        <v>2447</v>
      </c>
      <c r="F1091" s="75" t="s">
        <v>2448</v>
      </c>
      <c r="G1091" s="75" t="s">
        <v>50</v>
      </c>
      <c r="H1091" s="75" t="s">
        <v>919</v>
      </c>
      <c r="I1091" s="437">
        <v>8.9</v>
      </c>
      <c r="J1091" s="438" t="s">
        <v>50</v>
      </c>
      <c r="K1091" s="439" t="s">
        <v>50</v>
      </c>
      <c r="L1091" s="221">
        <f>IF(J1091="nio",0,IF(K1091&gt;0,K1091*I1091/M1091,0))*VLOOKUP(B1091,'2-Kosten per locatie'!$A$11:$C$15,3,FALSE)</f>
        <v>0</v>
      </c>
      <c r="M1091" s="440">
        <f>IF(K1091="nio",0,IF(K1091&gt;0,VLOOKUP(G1091,'3-Productie normen'!A:J,VLOOKUP(K1091,'3-Productie normen'!$B$37:$C$43,2,FALSE),FALSE)))</f>
        <v>0</v>
      </c>
      <c r="N1091" s="441"/>
      <c r="O1091" s="442"/>
      <c r="P1091" s="299"/>
    </row>
    <row r="1092" spans="1:16" ht="14.1" customHeight="1">
      <c r="A1092" s="434">
        <v>1092</v>
      </c>
      <c r="B1092" s="435" t="s">
        <v>2085</v>
      </c>
      <c r="C1092" s="435" t="s">
        <v>2087</v>
      </c>
      <c r="D1092" s="436" t="s">
        <v>3709</v>
      </c>
      <c r="E1092" s="219" t="s">
        <v>2449</v>
      </c>
      <c r="F1092" s="75" t="s">
        <v>2450</v>
      </c>
      <c r="G1092" s="75" t="s">
        <v>50</v>
      </c>
      <c r="H1092" s="413" t="s">
        <v>71</v>
      </c>
      <c r="I1092" s="437">
        <v>1.7</v>
      </c>
      <c r="J1092" s="438" t="s">
        <v>50</v>
      </c>
      <c r="K1092" s="439" t="s">
        <v>50</v>
      </c>
      <c r="L1092" s="221">
        <f>IF(J1092="nio",0,IF(K1092&gt;0,K1092*I1092/M1092,0))*VLOOKUP(B1092,'2-Kosten per locatie'!$A$11:$C$15,3,FALSE)</f>
        <v>0</v>
      </c>
      <c r="M1092" s="440">
        <f>IF(K1092="nio",0,IF(K1092&gt;0,VLOOKUP(G1092,'3-Productie normen'!A:J,VLOOKUP(K1092,'3-Productie normen'!$B$37:$C$43,2,FALSE),FALSE)))</f>
        <v>0</v>
      </c>
      <c r="N1092" s="441"/>
      <c r="O1092" s="442"/>
      <c r="P1092" s="299"/>
    </row>
    <row r="1093" spans="1:16" ht="14.1" customHeight="1">
      <c r="A1093" s="434">
        <v>1093</v>
      </c>
      <c r="B1093" s="435" t="s">
        <v>2085</v>
      </c>
      <c r="C1093" s="435" t="s">
        <v>2087</v>
      </c>
      <c r="D1093" s="436" t="s">
        <v>3709</v>
      </c>
      <c r="E1093" s="219" t="s">
        <v>2451</v>
      </c>
      <c r="F1093" s="75" t="s">
        <v>2452</v>
      </c>
      <c r="G1093" s="75" t="s">
        <v>50</v>
      </c>
      <c r="H1093" s="75" t="s">
        <v>919</v>
      </c>
      <c r="I1093" s="437">
        <v>8.9</v>
      </c>
      <c r="J1093" s="438" t="s">
        <v>50</v>
      </c>
      <c r="K1093" s="439" t="s">
        <v>50</v>
      </c>
      <c r="L1093" s="221">
        <f>IF(J1093="nio",0,IF(K1093&gt;0,K1093*I1093/M1093,0))*VLOOKUP(B1093,'2-Kosten per locatie'!$A$11:$C$15,3,FALSE)</f>
        <v>0</v>
      </c>
      <c r="M1093" s="440">
        <f>IF(K1093="nio",0,IF(K1093&gt;0,VLOOKUP(G1093,'3-Productie normen'!A:J,VLOOKUP(K1093,'3-Productie normen'!$B$37:$C$43,2,FALSE),FALSE)))</f>
        <v>0</v>
      </c>
      <c r="N1093" s="441"/>
      <c r="O1093" s="442"/>
      <c r="P1093" s="299"/>
    </row>
    <row r="1094" spans="1:16" ht="14.1" customHeight="1">
      <c r="A1094" s="434">
        <v>1094</v>
      </c>
      <c r="B1094" s="435" t="s">
        <v>2085</v>
      </c>
      <c r="C1094" s="435" t="s">
        <v>2087</v>
      </c>
      <c r="D1094" s="436" t="s">
        <v>3709</v>
      </c>
      <c r="E1094" s="219" t="s">
        <v>2453</v>
      </c>
      <c r="F1094" s="75" t="s">
        <v>2454</v>
      </c>
      <c r="G1094" s="75" t="s">
        <v>50</v>
      </c>
      <c r="H1094" s="413" t="s">
        <v>71</v>
      </c>
      <c r="I1094" s="437">
        <v>1.7</v>
      </c>
      <c r="J1094" s="438" t="s">
        <v>50</v>
      </c>
      <c r="K1094" s="439" t="s">
        <v>50</v>
      </c>
      <c r="L1094" s="221">
        <f>IF(J1094="nio",0,IF(K1094&gt;0,K1094*I1094/M1094,0))*VLOOKUP(B1094,'2-Kosten per locatie'!$A$11:$C$15,3,FALSE)</f>
        <v>0</v>
      </c>
      <c r="M1094" s="440">
        <f>IF(K1094="nio",0,IF(K1094&gt;0,VLOOKUP(G1094,'3-Productie normen'!A:J,VLOOKUP(K1094,'3-Productie normen'!$B$37:$C$43,2,FALSE),FALSE)))</f>
        <v>0</v>
      </c>
      <c r="N1094" s="441"/>
      <c r="O1094" s="442"/>
      <c r="P1094" s="299"/>
    </row>
    <row r="1095" spans="1:16" ht="14.1" customHeight="1">
      <c r="A1095" s="434">
        <v>1095</v>
      </c>
      <c r="B1095" s="435" t="s">
        <v>2085</v>
      </c>
      <c r="C1095" s="435" t="s">
        <v>2087</v>
      </c>
      <c r="D1095" s="436" t="s">
        <v>3709</v>
      </c>
      <c r="E1095" s="219" t="s">
        <v>2455</v>
      </c>
      <c r="F1095" s="75" t="s">
        <v>2456</v>
      </c>
      <c r="G1095" s="75" t="s">
        <v>50</v>
      </c>
      <c r="H1095" s="75" t="s">
        <v>919</v>
      </c>
      <c r="I1095" s="437">
        <v>8.9</v>
      </c>
      <c r="J1095" s="438" t="s">
        <v>50</v>
      </c>
      <c r="K1095" s="439" t="s">
        <v>50</v>
      </c>
      <c r="L1095" s="221">
        <f>IF(J1095="nio",0,IF(K1095&gt;0,K1095*I1095/M1095,0))*VLOOKUP(B1095,'2-Kosten per locatie'!$A$11:$C$15,3,FALSE)</f>
        <v>0</v>
      </c>
      <c r="M1095" s="440">
        <f>IF(K1095="nio",0,IF(K1095&gt;0,VLOOKUP(G1095,'3-Productie normen'!A:J,VLOOKUP(K1095,'3-Productie normen'!$B$37:$C$43,2,FALSE),FALSE)))</f>
        <v>0</v>
      </c>
      <c r="N1095" s="441"/>
      <c r="O1095" s="442"/>
      <c r="P1095" s="299"/>
    </row>
    <row r="1096" spans="1:16" ht="14.1" customHeight="1">
      <c r="A1096" s="434">
        <v>1096</v>
      </c>
      <c r="B1096" s="435" t="s">
        <v>2085</v>
      </c>
      <c r="C1096" s="435" t="s">
        <v>2087</v>
      </c>
      <c r="D1096" s="436" t="s">
        <v>3709</v>
      </c>
      <c r="E1096" s="219" t="s">
        <v>2457</v>
      </c>
      <c r="F1096" s="75" t="s">
        <v>2458</v>
      </c>
      <c r="G1096" s="75" t="s">
        <v>50</v>
      </c>
      <c r="H1096" s="413" t="s">
        <v>71</v>
      </c>
      <c r="I1096" s="437">
        <v>1.7</v>
      </c>
      <c r="J1096" s="438" t="s">
        <v>50</v>
      </c>
      <c r="K1096" s="439" t="s">
        <v>50</v>
      </c>
      <c r="L1096" s="221">
        <f>IF(J1096="nio",0,IF(K1096&gt;0,K1096*I1096/M1096,0))*VLOOKUP(B1096,'2-Kosten per locatie'!$A$11:$C$15,3,FALSE)</f>
        <v>0</v>
      </c>
      <c r="M1096" s="440">
        <f>IF(K1096="nio",0,IF(K1096&gt;0,VLOOKUP(G1096,'3-Productie normen'!A:J,VLOOKUP(K1096,'3-Productie normen'!$B$37:$C$43,2,FALSE),FALSE)))</f>
        <v>0</v>
      </c>
      <c r="N1096" s="441"/>
      <c r="O1096" s="442"/>
      <c r="P1096" s="299"/>
    </row>
    <row r="1097" spans="1:16" ht="14.1" customHeight="1">
      <c r="A1097" s="434">
        <v>1097</v>
      </c>
      <c r="B1097" s="435" t="s">
        <v>2085</v>
      </c>
      <c r="C1097" s="435" t="s">
        <v>2087</v>
      </c>
      <c r="D1097" s="436" t="s">
        <v>3709</v>
      </c>
      <c r="E1097" s="219" t="s">
        <v>2459</v>
      </c>
      <c r="F1097" s="75" t="s">
        <v>2460</v>
      </c>
      <c r="G1097" s="75" t="s">
        <v>50</v>
      </c>
      <c r="H1097" s="75" t="s">
        <v>919</v>
      </c>
      <c r="I1097" s="437">
        <v>8.9</v>
      </c>
      <c r="J1097" s="438" t="s">
        <v>50</v>
      </c>
      <c r="K1097" s="439" t="s">
        <v>50</v>
      </c>
      <c r="L1097" s="221">
        <f>IF(J1097="nio",0,IF(K1097&gt;0,K1097*I1097/M1097,0))*VLOOKUP(B1097,'2-Kosten per locatie'!$A$11:$C$15,3,FALSE)</f>
        <v>0</v>
      </c>
      <c r="M1097" s="440">
        <f>IF(K1097="nio",0,IF(K1097&gt;0,VLOOKUP(G1097,'3-Productie normen'!A:J,VLOOKUP(K1097,'3-Productie normen'!$B$37:$C$43,2,FALSE),FALSE)))</f>
        <v>0</v>
      </c>
      <c r="N1097" s="441"/>
      <c r="O1097" s="442"/>
      <c r="P1097" s="299"/>
    </row>
    <row r="1098" spans="1:16" ht="14.1" customHeight="1">
      <c r="A1098" s="434">
        <v>1098</v>
      </c>
      <c r="B1098" s="435" t="s">
        <v>2085</v>
      </c>
      <c r="C1098" s="435" t="s">
        <v>2087</v>
      </c>
      <c r="D1098" s="436" t="s">
        <v>3709</v>
      </c>
      <c r="E1098" s="219" t="s">
        <v>2461</v>
      </c>
      <c r="F1098" s="75" t="s">
        <v>2462</v>
      </c>
      <c r="G1098" s="75" t="s">
        <v>50</v>
      </c>
      <c r="H1098" s="413" t="s">
        <v>71</v>
      </c>
      <c r="I1098" s="437">
        <v>1.7</v>
      </c>
      <c r="J1098" s="438" t="s">
        <v>50</v>
      </c>
      <c r="K1098" s="439" t="s">
        <v>50</v>
      </c>
      <c r="L1098" s="221">
        <f>IF(J1098="nio",0,IF(K1098&gt;0,K1098*I1098/M1098,0))*VLOOKUP(B1098,'2-Kosten per locatie'!$A$11:$C$15,3,FALSE)</f>
        <v>0</v>
      </c>
      <c r="M1098" s="440">
        <f>IF(K1098="nio",0,IF(K1098&gt;0,VLOOKUP(G1098,'3-Productie normen'!A:J,VLOOKUP(K1098,'3-Productie normen'!$B$37:$C$43,2,FALSE),FALSE)))</f>
        <v>0</v>
      </c>
      <c r="N1098" s="441"/>
      <c r="O1098" s="442"/>
      <c r="P1098" s="299"/>
    </row>
    <row r="1099" spans="1:16" ht="14.1" customHeight="1">
      <c r="A1099" s="434">
        <v>1099</v>
      </c>
      <c r="B1099" s="435" t="s">
        <v>2085</v>
      </c>
      <c r="C1099" s="435" t="s">
        <v>2087</v>
      </c>
      <c r="D1099" s="436" t="s">
        <v>3709</v>
      </c>
      <c r="E1099" s="219" t="s">
        <v>2463</v>
      </c>
      <c r="F1099" s="75" t="s">
        <v>2464</v>
      </c>
      <c r="G1099" s="75" t="s">
        <v>50</v>
      </c>
      <c r="H1099" s="75" t="s">
        <v>919</v>
      </c>
      <c r="I1099" s="437">
        <v>8.9</v>
      </c>
      <c r="J1099" s="438" t="s">
        <v>50</v>
      </c>
      <c r="K1099" s="439" t="s">
        <v>50</v>
      </c>
      <c r="L1099" s="221">
        <f>IF(J1099="nio",0,IF(K1099&gt;0,K1099*I1099/M1099,0))*VLOOKUP(B1099,'2-Kosten per locatie'!$A$11:$C$15,3,FALSE)</f>
        <v>0</v>
      </c>
      <c r="M1099" s="440">
        <f>IF(K1099="nio",0,IF(K1099&gt;0,VLOOKUP(G1099,'3-Productie normen'!A:J,VLOOKUP(K1099,'3-Productie normen'!$B$37:$C$43,2,FALSE),FALSE)))</f>
        <v>0</v>
      </c>
      <c r="N1099" s="441"/>
      <c r="O1099" s="442"/>
      <c r="P1099" s="299"/>
    </row>
    <row r="1100" spans="1:16" ht="14.1" customHeight="1">
      <c r="A1100" s="434">
        <v>1100</v>
      </c>
      <c r="B1100" s="435" t="s">
        <v>2085</v>
      </c>
      <c r="C1100" s="435" t="s">
        <v>2087</v>
      </c>
      <c r="D1100" s="436" t="s">
        <v>3709</v>
      </c>
      <c r="E1100" s="219" t="s">
        <v>2465</v>
      </c>
      <c r="F1100" s="75" t="s">
        <v>2466</v>
      </c>
      <c r="G1100" s="75" t="s">
        <v>50</v>
      </c>
      <c r="H1100" s="413" t="s">
        <v>71</v>
      </c>
      <c r="I1100" s="437">
        <v>1.7</v>
      </c>
      <c r="J1100" s="438" t="s">
        <v>50</v>
      </c>
      <c r="K1100" s="439" t="s">
        <v>50</v>
      </c>
      <c r="L1100" s="221">
        <f>IF(J1100="nio",0,IF(K1100&gt;0,K1100*I1100/M1100,0))*VLOOKUP(B1100,'2-Kosten per locatie'!$A$11:$C$15,3,FALSE)</f>
        <v>0</v>
      </c>
      <c r="M1100" s="440">
        <f>IF(K1100="nio",0,IF(K1100&gt;0,VLOOKUP(G1100,'3-Productie normen'!A:J,VLOOKUP(K1100,'3-Productie normen'!$B$37:$C$43,2,FALSE),FALSE)))</f>
        <v>0</v>
      </c>
      <c r="N1100" s="441"/>
      <c r="O1100" s="442"/>
      <c r="P1100" s="299"/>
    </row>
    <row r="1101" spans="1:16" ht="14.1" customHeight="1">
      <c r="A1101" s="434">
        <v>1101</v>
      </c>
      <c r="B1101" s="435" t="s">
        <v>2085</v>
      </c>
      <c r="C1101" s="435" t="s">
        <v>2087</v>
      </c>
      <c r="D1101" s="436" t="s">
        <v>3709</v>
      </c>
      <c r="E1101" s="219" t="s">
        <v>2467</v>
      </c>
      <c r="F1101" s="75" t="s">
        <v>2468</v>
      </c>
      <c r="G1101" s="75" t="s">
        <v>50</v>
      </c>
      <c r="H1101" s="75" t="s">
        <v>919</v>
      </c>
      <c r="I1101" s="437">
        <v>8.9</v>
      </c>
      <c r="J1101" s="438" t="s">
        <v>50</v>
      </c>
      <c r="K1101" s="439" t="s">
        <v>50</v>
      </c>
      <c r="L1101" s="221">
        <f>IF(J1101="nio",0,IF(K1101&gt;0,K1101*I1101/M1101,0))*VLOOKUP(B1101,'2-Kosten per locatie'!$A$11:$C$15,3,FALSE)</f>
        <v>0</v>
      </c>
      <c r="M1101" s="440">
        <f>IF(K1101="nio",0,IF(K1101&gt;0,VLOOKUP(G1101,'3-Productie normen'!A:J,VLOOKUP(K1101,'3-Productie normen'!$B$37:$C$43,2,FALSE),FALSE)))</f>
        <v>0</v>
      </c>
      <c r="N1101" s="441"/>
      <c r="O1101" s="442"/>
      <c r="P1101" s="299"/>
    </row>
    <row r="1102" spans="1:16" ht="14.1" customHeight="1">
      <c r="A1102" s="434">
        <v>1102</v>
      </c>
      <c r="B1102" s="435" t="s">
        <v>2085</v>
      </c>
      <c r="C1102" s="435" t="s">
        <v>2087</v>
      </c>
      <c r="D1102" s="436" t="s">
        <v>3709</v>
      </c>
      <c r="E1102" s="219" t="s">
        <v>2469</v>
      </c>
      <c r="F1102" s="75" t="s">
        <v>2470</v>
      </c>
      <c r="G1102" s="75" t="s">
        <v>50</v>
      </c>
      <c r="H1102" s="413" t="s">
        <v>71</v>
      </c>
      <c r="I1102" s="437">
        <v>1.7</v>
      </c>
      <c r="J1102" s="438" t="s">
        <v>50</v>
      </c>
      <c r="K1102" s="439" t="s">
        <v>50</v>
      </c>
      <c r="L1102" s="221">
        <f>IF(J1102="nio",0,IF(K1102&gt;0,K1102*I1102/M1102,0))*VLOOKUP(B1102,'2-Kosten per locatie'!$A$11:$C$15,3,FALSE)</f>
        <v>0</v>
      </c>
      <c r="M1102" s="440">
        <f>IF(K1102="nio",0,IF(K1102&gt;0,VLOOKUP(G1102,'3-Productie normen'!A:J,VLOOKUP(K1102,'3-Productie normen'!$B$37:$C$43,2,FALSE),FALSE)))</f>
        <v>0</v>
      </c>
      <c r="N1102" s="441"/>
      <c r="O1102" s="442"/>
      <c r="P1102" s="299"/>
    </row>
    <row r="1103" spans="1:16" ht="14.1" customHeight="1">
      <c r="A1103" s="434">
        <v>1103</v>
      </c>
      <c r="B1103" s="435" t="s">
        <v>2085</v>
      </c>
      <c r="C1103" s="435" t="s">
        <v>2087</v>
      </c>
      <c r="D1103" s="436" t="s">
        <v>3709</v>
      </c>
      <c r="E1103" s="219" t="s">
        <v>2471</v>
      </c>
      <c r="F1103" s="75" t="s">
        <v>2472</v>
      </c>
      <c r="G1103" s="75" t="s">
        <v>50</v>
      </c>
      <c r="H1103" s="75" t="s">
        <v>919</v>
      </c>
      <c r="I1103" s="437">
        <v>19.7</v>
      </c>
      <c r="J1103" s="438" t="s">
        <v>50</v>
      </c>
      <c r="K1103" s="439" t="s">
        <v>50</v>
      </c>
      <c r="L1103" s="221">
        <f>IF(J1103="nio",0,IF(K1103&gt;0,K1103*I1103/M1103,0))*VLOOKUP(B1103,'2-Kosten per locatie'!$A$11:$C$15,3,FALSE)</f>
        <v>0</v>
      </c>
      <c r="M1103" s="440">
        <f>IF(K1103="nio",0,IF(K1103&gt;0,VLOOKUP(G1103,'3-Productie normen'!A:J,VLOOKUP(K1103,'3-Productie normen'!$B$37:$C$43,2,FALSE),FALSE)))</f>
        <v>0</v>
      </c>
      <c r="N1103" s="441"/>
      <c r="O1103" s="442"/>
      <c r="P1103" s="299"/>
    </row>
    <row r="1104" spans="1:16" ht="14.1" customHeight="1">
      <c r="A1104" s="434">
        <v>1104</v>
      </c>
      <c r="B1104" s="435" t="s">
        <v>2085</v>
      </c>
      <c r="C1104" s="435" t="s">
        <v>2087</v>
      </c>
      <c r="D1104" s="436" t="s">
        <v>3709</v>
      </c>
      <c r="E1104" s="219" t="s">
        <v>2473</v>
      </c>
      <c r="F1104" s="75" t="s">
        <v>2474</v>
      </c>
      <c r="G1104" s="75" t="s">
        <v>50</v>
      </c>
      <c r="H1104" s="75" t="s">
        <v>919</v>
      </c>
      <c r="I1104" s="437">
        <v>7.5</v>
      </c>
      <c r="J1104" s="438" t="s">
        <v>50</v>
      </c>
      <c r="K1104" s="439" t="s">
        <v>50</v>
      </c>
      <c r="L1104" s="221">
        <f>IF(J1104="nio",0,IF(K1104&gt;0,K1104*I1104/M1104,0))*VLOOKUP(B1104,'2-Kosten per locatie'!$A$11:$C$15,3,FALSE)</f>
        <v>0</v>
      </c>
      <c r="M1104" s="440">
        <f>IF(K1104="nio",0,IF(K1104&gt;0,VLOOKUP(G1104,'3-Productie normen'!A:J,VLOOKUP(K1104,'3-Productie normen'!$B$37:$C$43,2,FALSE),FALSE)))</f>
        <v>0</v>
      </c>
      <c r="N1104" s="441"/>
      <c r="O1104" s="442"/>
      <c r="P1104" s="299"/>
    </row>
    <row r="1105" spans="1:16" ht="14.1" customHeight="1">
      <c r="A1105" s="434">
        <v>1105</v>
      </c>
      <c r="B1105" s="435" t="s">
        <v>2085</v>
      </c>
      <c r="C1105" s="435" t="s">
        <v>2086</v>
      </c>
      <c r="D1105" s="436" t="s">
        <v>3709</v>
      </c>
      <c r="E1105" s="219" t="s">
        <v>2475</v>
      </c>
      <c r="F1105" s="75" t="s">
        <v>2476</v>
      </c>
      <c r="G1105" s="75" t="s">
        <v>50</v>
      </c>
      <c r="H1105" s="75" t="s">
        <v>919</v>
      </c>
      <c r="I1105" s="437">
        <v>8.9</v>
      </c>
      <c r="J1105" s="438" t="s">
        <v>50</v>
      </c>
      <c r="K1105" s="439" t="s">
        <v>50</v>
      </c>
      <c r="L1105" s="221">
        <f>IF(J1105="nio",0,IF(K1105&gt;0,K1105*I1105/M1105,0))*VLOOKUP(B1105,'2-Kosten per locatie'!$A$11:$C$15,3,FALSE)</f>
        <v>0</v>
      </c>
      <c r="M1105" s="440">
        <f>IF(K1105="nio",0,IF(K1105&gt;0,VLOOKUP(G1105,'3-Productie normen'!A:J,VLOOKUP(K1105,'3-Productie normen'!$B$37:$C$43,2,FALSE),FALSE)))</f>
        <v>0</v>
      </c>
      <c r="N1105" s="441"/>
      <c r="O1105" s="442"/>
      <c r="P1105" s="299"/>
    </row>
    <row r="1106" spans="1:16" ht="14.1" customHeight="1">
      <c r="A1106" s="434">
        <v>1106</v>
      </c>
      <c r="B1106" s="435" t="s">
        <v>2085</v>
      </c>
      <c r="C1106" s="435" t="s">
        <v>2086</v>
      </c>
      <c r="D1106" s="436" t="s">
        <v>3709</v>
      </c>
      <c r="E1106" s="219" t="s">
        <v>2477</v>
      </c>
      <c r="F1106" s="75" t="s">
        <v>2478</v>
      </c>
      <c r="G1106" s="75" t="s">
        <v>50</v>
      </c>
      <c r="H1106" s="75" t="s">
        <v>919</v>
      </c>
      <c r="I1106" s="437">
        <v>6.5</v>
      </c>
      <c r="J1106" s="438" t="s">
        <v>50</v>
      </c>
      <c r="K1106" s="439" t="s">
        <v>50</v>
      </c>
      <c r="L1106" s="221">
        <f>IF(J1106="nio",0,IF(K1106&gt;0,K1106*I1106/M1106,0))*VLOOKUP(B1106,'2-Kosten per locatie'!$A$11:$C$15,3,FALSE)</f>
        <v>0</v>
      </c>
      <c r="M1106" s="440">
        <f>IF(K1106="nio",0,IF(K1106&gt;0,VLOOKUP(G1106,'3-Productie normen'!A:J,VLOOKUP(K1106,'3-Productie normen'!$B$37:$C$43,2,FALSE),FALSE)))</f>
        <v>0</v>
      </c>
      <c r="N1106" s="441"/>
      <c r="O1106" s="442"/>
      <c r="P1106" s="299"/>
    </row>
    <row r="1107" spans="1:16" ht="14.1" customHeight="1">
      <c r="A1107" s="434">
        <v>1107</v>
      </c>
      <c r="B1107" s="435" t="s">
        <v>2085</v>
      </c>
      <c r="C1107" s="435" t="s">
        <v>2086</v>
      </c>
      <c r="D1107" s="436" t="s">
        <v>3710</v>
      </c>
      <c r="E1107" s="219" t="s">
        <v>2479</v>
      </c>
      <c r="F1107" s="75" t="s">
        <v>2480</v>
      </c>
      <c r="G1107" s="75" t="s">
        <v>50</v>
      </c>
      <c r="H1107" s="75" t="s">
        <v>72</v>
      </c>
      <c r="I1107" s="437">
        <v>32.299999999999997</v>
      </c>
      <c r="J1107" s="438" t="s">
        <v>50</v>
      </c>
      <c r="K1107" s="439" t="s">
        <v>50</v>
      </c>
      <c r="L1107" s="221">
        <f>IF(J1107="nio",0,IF(K1107&gt;0,K1107*I1107/M1107,0))*VLOOKUP(B1107,'2-Kosten per locatie'!$A$11:$C$15,3,FALSE)</f>
        <v>0</v>
      </c>
      <c r="M1107" s="440">
        <f>IF(K1107="nio",0,IF(K1107&gt;0,VLOOKUP(G1107,'3-Productie normen'!A:J,VLOOKUP(K1107,'3-Productie normen'!$B$37:$C$43,2,FALSE),FALSE)))</f>
        <v>0</v>
      </c>
      <c r="N1107" s="441"/>
      <c r="O1107" s="442"/>
      <c r="P1107" s="299"/>
    </row>
    <row r="1108" spans="1:16" ht="14.1" customHeight="1">
      <c r="A1108" s="434">
        <v>1108</v>
      </c>
      <c r="B1108" s="435" t="s">
        <v>2085</v>
      </c>
      <c r="C1108" s="435" t="s">
        <v>2089</v>
      </c>
      <c r="D1108" s="436" t="s">
        <v>3708</v>
      </c>
      <c r="E1108" s="219" t="s">
        <v>2481</v>
      </c>
      <c r="F1108" s="75" t="s">
        <v>2482</v>
      </c>
      <c r="G1108" s="75" t="s">
        <v>50</v>
      </c>
      <c r="H1108" s="75" t="s">
        <v>3723</v>
      </c>
      <c r="I1108" s="437">
        <v>8.3000000000000007</v>
      </c>
      <c r="J1108" s="438" t="s">
        <v>50</v>
      </c>
      <c r="K1108" s="439" t="s">
        <v>50</v>
      </c>
      <c r="L1108" s="221">
        <f>IF(J1108="nio",0,IF(K1108&gt;0,K1108*I1108/M1108,0))*VLOOKUP(B1108,'2-Kosten per locatie'!$A$11:$C$15,3,FALSE)</f>
        <v>0</v>
      </c>
      <c r="M1108" s="440">
        <f>IF(K1108="nio",0,IF(K1108&gt;0,VLOOKUP(G1108,'3-Productie normen'!A:J,VLOOKUP(K1108,'3-Productie normen'!$B$37:$C$43,2,FALSE),FALSE)))</f>
        <v>0</v>
      </c>
      <c r="N1108" s="441"/>
      <c r="O1108" s="442"/>
      <c r="P1108" s="299"/>
    </row>
    <row r="1109" spans="1:16" ht="14.1" customHeight="1">
      <c r="A1109" s="434">
        <v>1109</v>
      </c>
      <c r="B1109" s="435" t="s">
        <v>2085</v>
      </c>
      <c r="C1109" s="435" t="s">
        <v>2089</v>
      </c>
      <c r="D1109" s="436" t="s">
        <v>3708</v>
      </c>
      <c r="E1109" s="219" t="s">
        <v>2483</v>
      </c>
      <c r="F1109" s="75" t="s">
        <v>2484</v>
      </c>
      <c r="G1109" s="75" t="s">
        <v>50</v>
      </c>
      <c r="H1109" s="75" t="s">
        <v>919</v>
      </c>
      <c r="I1109" s="437">
        <v>2.6</v>
      </c>
      <c r="J1109" s="438" t="s">
        <v>50</v>
      </c>
      <c r="K1109" s="439" t="s">
        <v>50</v>
      </c>
      <c r="L1109" s="221">
        <f>IF(J1109="nio",0,IF(K1109&gt;0,K1109*I1109/M1109,0))*VLOOKUP(B1109,'2-Kosten per locatie'!$A$11:$C$15,3,FALSE)</f>
        <v>0</v>
      </c>
      <c r="M1109" s="440">
        <f>IF(K1109="nio",0,IF(K1109&gt;0,VLOOKUP(G1109,'3-Productie normen'!A:J,VLOOKUP(K1109,'3-Productie normen'!$B$37:$C$43,2,FALSE),FALSE)))</f>
        <v>0</v>
      </c>
      <c r="N1109" s="441"/>
      <c r="O1109" s="442"/>
      <c r="P1109" s="299"/>
    </row>
    <row r="1110" spans="1:16" ht="14.1" customHeight="1">
      <c r="A1110" s="434">
        <v>1110</v>
      </c>
      <c r="B1110" s="435" t="s">
        <v>2085</v>
      </c>
      <c r="C1110" s="435" t="s">
        <v>2089</v>
      </c>
      <c r="D1110" s="436" t="s">
        <v>3708</v>
      </c>
      <c r="E1110" s="219" t="s">
        <v>2485</v>
      </c>
      <c r="F1110" s="75" t="s">
        <v>2486</v>
      </c>
      <c r="G1110" s="75" t="s">
        <v>50</v>
      </c>
      <c r="H1110" s="413" t="s">
        <v>71</v>
      </c>
      <c r="I1110" s="437">
        <v>3.2</v>
      </c>
      <c r="J1110" s="438" t="s">
        <v>50</v>
      </c>
      <c r="K1110" s="439" t="s">
        <v>50</v>
      </c>
      <c r="L1110" s="221">
        <f>IF(J1110="nio",0,IF(K1110&gt;0,K1110*I1110/M1110,0))*VLOOKUP(B1110,'2-Kosten per locatie'!$A$11:$C$15,3,FALSE)</f>
        <v>0</v>
      </c>
      <c r="M1110" s="440">
        <f>IF(K1110="nio",0,IF(K1110&gt;0,VLOOKUP(G1110,'3-Productie normen'!A:J,VLOOKUP(K1110,'3-Productie normen'!$B$37:$C$43,2,FALSE),FALSE)))</f>
        <v>0</v>
      </c>
      <c r="N1110" s="441"/>
      <c r="O1110" s="442"/>
      <c r="P1110" s="299"/>
    </row>
    <row r="1111" spans="1:16" ht="14.1" customHeight="1">
      <c r="A1111" s="434">
        <v>1111</v>
      </c>
      <c r="B1111" s="435" t="s">
        <v>2085</v>
      </c>
      <c r="C1111" s="435" t="s">
        <v>2089</v>
      </c>
      <c r="D1111" s="436" t="s">
        <v>3708</v>
      </c>
      <c r="E1111" s="219" t="s">
        <v>2487</v>
      </c>
      <c r="F1111" s="75" t="s">
        <v>2488</v>
      </c>
      <c r="G1111" s="75" t="s">
        <v>50</v>
      </c>
      <c r="H1111" s="413" t="s">
        <v>71</v>
      </c>
      <c r="I1111" s="437">
        <v>1.2</v>
      </c>
      <c r="J1111" s="438" t="s">
        <v>50</v>
      </c>
      <c r="K1111" s="439" t="s">
        <v>50</v>
      </c>
      <c r="L1111" s="221">
        <f>IF(J1111="nio",0,IF(K1111&gt;0,K1111*I1111/M1111,0))*VLOOKUP(B1111,'2-Kosten per locatie'!$A$11:$C$15,3,FALSE)</f>
        <v>0</v>
      </c>
      <c r="M1111" s="440">
        <f>IF(K1111="nio",0,IF(K1111&gt;0,VLOOKUP(G1111,'3-Productie normen'!A:J,VLOOKUP(K1111,'3-Productie normen'!$B$37:$C$43,2,FALSE),FALSE)))</f>
        <v>0</v>
      </c>
      <c r="N1111" s="441"/>
      <c r="O1111" s="442"/>
      <c r="P1111" s="299"/>
    </row>
    <row r="1112" spans="1:16" ht="14.1" customHeight="1">
      <c r="A1112" s="434">
        <v>1112</v>
      </c>
      <c r="B1112" s="435" t="s">
        <v>2085</v>
      </c>
      <c r="C1112" s="435" t="s">
        <v>2089</v>
      </c>
      <c r="D1112" s="436" t="s">
        <v>3708</v>
      </c>
      <c r="E1112" s="219" t="s">
        <v>2489</v>
      </c>
      <c r="F1112" s="75" t="s">
        <v>2490</v>
      </c>
      <c r="G1112" s="75" t="s">
        <v>50</v>
      </c>
      <c r="H1112" s="75" t="s">
        <v>3719</v>
      </c>
      <c r="I1112" s="437">
        <v>22.6</v>
      </c>
      <c r="J1112" s="438" t="s">
        <v>50</v>
      </c>
      <c r="K1112" s="439" t="s">
        <v>50</v>
      </c>
      <c r="L1112" s="221">
        <f>IF(J1112="nio",0,IF(K1112&gt;0,K1112*I1112/M1112,0))*VLOOKUP(B1112,'2-Kosten per locatie'!$A$11:$C$15,3,FALSE)</f>
        <v>0</v>
      </c>
      <c r="M1112" s="440">
        <f>IF(K1112="nio",0,IF(K1112&gt;0,VLOOKUP(G1112,'3-Productie normen'!A:J,VLOOKUP(K1112,'3-Productie normen'!$B$37:$C$43,2,FALSE),FALSE)))</f>
        <v>0</v>
      </c>
      <c r="N1112" s="441"/>
      <c r="O1112" s="442"/>
      <c r="P1112" s="299"/>
    </row>
    <row r="1113" spans="1:16" ht="14.1" customHeight="1">
      <c r="A1113" s="434">
        <v>1113</v>
      </c>
      <c r="B1113" s="435" t="s">
        <v>2085</v>
      </c>
      <c r="C1113" s="435" t="s">
        <v>2088</v>
      </c>
      <c r="D1113" s="436" t="s">
        <v>3708</v>
      </c>
      <c r="E1113" s="219" t="s">
        <v>2491</v>
      </c>
      <c r="F1113" s="75" t="s">
        <v>2492</v>
      </c>
      <c r="G1113" s="75" t="s">
        <v>50</v>
      </c>
      <c r="H1113" s="75" t="s">
        <v>919</v>
      </c>
      <c r="I1113" s="437">
        <v>1.2</v>
      </c>
      <c r="J1113" s="438" t="s">
        <v>50</v>
      </c>
      <c r="K1113" s="439" t="s">
        <v>50</v>
      </c>
      <c r="L1113" s="221">
        <f>IF(J1113="nio",0,IF(K1113&gt;0,K1113*I1113/M1113,0))*VLOOKUP(B1113,'2-Kosten per locatie'!$A$11:$C$15,3,FALSE)</f>
        <v>0</v>
      </c>
      <c r="M1113" s="440">
        <f>IF(K1113="nio",0,IF(K1113&gt;0,VLOOKUP(G1113,'3-Productie normen'!A:J,VLOOKUP(K1113,'3-Productie normen'!$B$37:$C$43,2,FALSE),FALSE)))</f>
        <v>0</v>
      </c>
      <c r="N1113" s="441"/>
      <c r="O1113" s="442"/>
      <c r="P1113" s="299"/>
    </row>
    <row r="1114" spans="1:16" ht="14.1" customHeight="1">
      <c r="A1114" s="434">
        <v>1114</v>
      </c>
      <c r="B1114" s="435" t="s">
        <v>2085</v>
      </c>
      <c r="C1114" s="435" t="s">
        <v>2088</v>
      </c>
      <c r="D1114" s="436" t="s">
        <v>3708</v>
      </c>
      <c r="E1114" s="219" t="s">
        <v>2493</v>
      </c>
      <c r="F1114" s="75" t="s">
        <v>2494</v>
      </c>
      <c r="G1114" s="75" t="s">
        <v>50</v>
      </c>
      <c r="H1114" s="75" t="s">
        <v>919</v>
      </c>
      <c r="I1114" s="437">
        <v>1.4</v>
      </c>
      <c r="J1114" s="438" t="s">
        <v>50</v>
      </c>
      <c r="K1114" s="439" t="s">
        <v>50</v>
      </c>
      <c r="L1114" s="221">
        <f>IF(J1114="nio",0,IF(K1114&gt;0,K1114*I1114/M1114,0))*VLOOKUP(B1114,'2-Kosten per locatie'!$A$11:$C$15,3,FALSE)</f>
        <v>0</v>
      </c>
      <c r="M1114" s="440">
        <f>IF(K1114="nio",0,IF(K1114&gt;0,VLOOKUP(G1114,'3-Productie normen'!A:J,VLOOKUP(K1114,'3-Productie normen'!$B$37:$C$43,2,FALSE),FALSE)))</f>
        <v>0</v>
      </c>
      <c r="N1114" s="441"/>
      <c r="O1114" s="442"/>
      <c r="P1114" s="299"/>
    </row>
    <row r="1115" spans="1:16" ht="14.1" customHeight="1">
      <c r="A1115" s="434">
        <v>1115</v>
      </c>
      <c r="B1115" s="435" t="s">
        <v>2085</v>
      </c>
      <c r="C1115" s="435" t="s">
        <v>2089</v>
      </c>
      <c r="D1115" s="436" t="s">
        <v>3708</v>
      </c>
      <c r="E1115" s="219" t="s">
        <v>2495</v>
      </c>
      <c r="F1115" s="75" t="s">
        <v>2496</v>
      </c>
      <c r="G1115" s="75" t="s">
        <v>50</v>
      </c>
      <c r="H1115" s="75" t="s">
        <v>919</v>
      </c>
      <c r="I1115" s="437">
        <v>45.7</v>
      </c>
      <c r="J1115" s="438" t="s">
        <v>50</v>
      </c>
      <c r="K1115" s="439" t="s">
        <v>50</v>
      </c>
      <c r="L1115" s="221">
        <f>IF(J1115="nio",0,IF(K1115&gt;0,K1115*I1115/M1115,0))*VLOOKUP(B1115,'2-Kosten per locatie'!$A$11:$C$15,3,FALSE)</f>
        <v>0</v>
      </c>
      <c r="M1115" s="440">
        <f>IF(K1115="nio",0,IF(K1115&gt;0,VLOOKUP(G1115,'3-Productie normen'!A:J,VLOOKUP(K1115,'3-Productie normen'!$B$37:$C$43,2,FALSE),FALSE)))</f>
        <v>0</v>
      </c>
      <c r="N1115" s="441"/>
      <c r="O1115" s="442"/>
      <c r="P1115" s="299"/>
    </row>
    <row r="1116" spans="1:16" ht="14.1" customHeight="1">
      <c r="A1116" s="434">
        <v>1116</v>
      </c>
      <c r="B1116" s="435" t="s">
        <v>2085</v>
      </c>
      <c r="C1116" s="435" t="s">
        <v>2089</v>
      </c>
      <c r="D1116" s="436" t="s">
        <v>3708</v>
      </c>
      <c r="E1116" s="219" t="s">
        <v>2497</v>
      </c>
      <c r="F1116" s="75" t="s">
        <v>2498</v>
      </c>
      <c r="G1116" s="75" t="s">
        <v>50</v>
      </c>
      <c r="H1116" s="75" t="s">
        <v>919</v>
      </c>
      <c r="I1116" s="437">
        <v>65.900000000000006</v>
      </c>
      <c r="J1116" s="438" t="s">
        <v>50</v>
      </c>
      <c r="K1116" s="439" t="s">
        <v>50</v>
      </c>
      <c r="L1116" s="221">
        <f>IF(J1116="nio",0,IF(K1116&gt;0,K1116*I1116/M1116,0))*VLOOKUP(B1116,'2-Kosten per locatie'!$A$11:$C$15,3,FALSE)</f>
        <v>0</v>
      </c>
      <c r="M1116" s="440">
        <f>IF(K1116="nio",0,IF(K1116&gt;0,VLOOKUP(G1116,'3-Productie normen'!A:J,VLOOKUP(K1116,'3-Productie normen'!$B$37:$C$43,2,FALSE),FALSE)))</f>
        <v>0</v>
      </c>
      <c r="N1116" s="441"/>
      <c r="O1116" s="442"/>
      <c r="P1116" s="299"/>
    </row>
    <row r="1117" spans="1:16" ht="14.1" customHeight="1">
      <c r="A1117" s="434">
        <v>1117</v>
      </c>
      <c r="B1117" s="435" t="s">
        <v>2085</v>
      </c>
      <c r="C1117" s="435" t="s">
        <v>2088</v>
      </c>
      <c r="D1117" s="436" t="s">
        <v>3708</v>
      </c>
      <c r="E1117" s="219" t="s">
        <v>2499</v>
      </c>
      <c r="F1117" s="75" t="s">
        <v>2500</v>
      </c>
      <c r="G1117" s="75" t="s">
        <v>50</v>
      </c>
      <c r="H1117" s="75" t="s">
        <v>70</v>
      </c>
      <c r="I1117" s="437">
        <v>5.2</v>
      </c>
      <c r="J1117" s="438" t="s">
        <v>50</v>
      </c>
      <c r="K1117" s="439" t="s">
        <v>50</v>
      </c>
      <c r="L1117" s="221">
        <f>IF(J1117="nio",0,IF(K1117&gt;0,K1117*I1117/M1117,0))*VLOOKUP(B1117,'2-Kosten per locatie'!$A$11:$C$15,3,FALSE)</f>
        <v>0</v>
      </c>
      <c r="M1117" s="440">
        <f>IF(K1117="nio",0,IF(K1117&gt;0,VLOOKUP(G1117,'3-Productie normen'!A:J,VLOOKUP(K1117,'3-Productie normen'!$B$37:$C$43,2,FALSE),FALSE)))</f>
        <v>0</v>
      </c>
      <c r="N1117" s="441"/>
      <c r="O1117" s="442"/>
      <c r="P1117" s="299"/>
    </row>
    <row r="1118" spans="1:16" ht="14.1" customHeight="1">
      <c r="A1118" s="434">
        <v>1118</v>
      </c>
      <c r="B1118" s="435" t="s">
        <v>2085</v>
      </c>
      <c r="C1118" s="435" t="s">
        <v>2089</v>
      </c>
      <c r="D1118" s="436" t="s">
        <v>3708</v>
      </c>
      <c r="E1118" s="219" t="s">
        <v>2501</v>
      </c>
      <c r="F1118" s="75" t="s">
        <v>2502</v>
      </c>
      <c r="G1118" s="75" t="s">
        <v>50</v>
      </c>
      <c r="H1118" s="413" t="s">
        <v>71</v>
      </c>
      <c r="I1118" s="437">
        <v>8.3000000000000007</v>
      </c>
      <c r="J1118" s="438" t="s">
        <v>50</v>
      </c>
      <c r="K1118" s="439" t="s">
        <v>50</v>
      </c>
      <c r="L1118" s="221">
        <f>IF(J1118="nio",0,IF(K1118&gt;0,K1118*I1118/M1118,0))*VLOOKUP(B1118,'2-Kosten per locatie'!$A$11:$C$15,3,FALSE)</f>
        <v>0</v>
      </c>
      <c r="M1118" s="440">
        <f>IF(K1118="nio",0,IF(K1118&gt;0,VLOOKUP(G1118,'3-Productie normen'!A:J,VLOOKUP(K1118,'3-Productie normen'!$B$37:$C$43,2,FALSE),FALSE)))</f>
        <v>0</v>
      </c>
      <c r="N1118" s="441"/>
      <c r="O1118" s="442"/>
      <c r="P1118" s="299"/>
    </row>
    <row r="1119" spans="1:16" ht="14.1" customHeight="1">
      <c r="A1119" s="434">
        <v>1119</v>
      </c>
      <c r="B1119" s="435" t="s">
        <v>2085</v>
      </c>
      <c r="C1119" s="435" t="s">
        <v>2088</v>
      </c>
      <c r="D1119" s="436" t="s">
        <v>3708</v>
      </c>
      <c r="E1119" s="219" t="s">
        <v>2503</v>
      </c>
      <c r="F1119" s="75" t="s">
        <v>2504</v>
      </c>
      <c r="G1119" s="75" t="s">
        <v>50</v>
      </c>
      <c r="H1119" s="75" t="s">
        <v>919</v>
      </c>
      <c r="I1119" s="437">
        <v>3.7</v>
      </c>
      <c r="J1119" s="438" t="s">
        <v>50</v>
      </c>
      <c r="K1119" s="439" t="s">
        <v>50</v>
      </c>
      <c r="L1119" s="221">
        <f>IF(J1119="nio",0,IF(K1119&gt;0,K1119*I1119/M1119,0))*VLOOKUP(B1119,'2-Kosten per locatie'!$A$11:$C$15,3,FALSE)</f>
        <v>0</v>
      </c>
      <c r="M1119" s="440">
        <f>IF(K1119="nio",0,IF(K1119&gt;0,VLOOKUP(G1119,'3-Productie normen'!A:J,VLOOKUP(K1119,'3-Productie normen'!$B$37:$C$43,2,FALSE),FALSE)))</f>
        <v>0</v>
      </c>
      <c r="N1119" s="441"/>
      <c r="O1119" s="442"/>
      <c r="P1119" s="299"/>
    </row>
    <row r="1120" spans="1:16" ht="14.1" customHeight="1">
      <c r="A1120" s="434">
        <v>1120</v>
      </c>
      <c r="B1120" s="435" t="s">
        <v>2085</v>
      </c>
      <c r="C1120" s="435" t="s">
        <v>2088</v>
      </c>
      <c r="D1120" s="436" t="s">
        <v>3708</v>
      </c>
      <c r="E1120" s="219" t="s">
        <v>2505</v>
      </c>
      <c r="F1120" s="75" t="s">
        <v>2506</v>
      </c>
      <c r="G1120" s="75" t="s">
        <v>50</v>
      </c>
      <c r="H1120" s="75" t="s">
        <v>70</v>
      </c>
      <c r="I1120" s="437">
        <v>1.8</v>
      </c>
      <c r="J1120" s="438" t="s">
        <v>50</v>
      </c>
      <c r="K1120" s="439" t="s">
        <v>50</v>
      </c>
      <c r="L1120" s="221">
        <f>IF(J1120="nio",0,IF(K1120&gt;0,K1120*I1120/M1120,0))*VLOOKUP(B1120,'2-Kosten per locatie'!$A$11:$C$15,3,FALSE)</f>
        <v>0</v>
      </c>
      <c r="M1120" s="440">
        <f>IF(K1120="nio",0,IF(K1120&gt;0,VLOOKUP(G1120,'3-Productie normen'!A:J,VLOOKUP(K1120,'3-Productie normen'!$B$37:$C$43,2,FALSE),FALSE)))</f>
        <v>0</v>
      </c>
      <c r="N1120" s="441"/>
      <c r="O1120" s="442"/>
      <c r="P1120" s="299"/>
    </row>
    <row r="1121" spans="1:16" ht="14.1" customHeight="1">
      <c r="A1121" s="434">
        <v>1121</v>
      </c>
      <c r="B1121" s="435" t="s">
        <v>2085</v>
      </c>
      <c r="C1121" s="435" t="s">
        <v>2088</v>
      </c>
      <c r="D1121" s="436" t="s">
        <v>3708</v>
      </c>
      <c r="E1121" s="219" t="s">
        <v>2507</v>
      </c>
      <c r="F1121" s="75" t="s">
        <v>2508</v>
      </c>
      <c r="G1121" s="75" t="s">
        <v>50</v>
      </c>
      <c r="H1121" s="75" t="s">
        <v>1504</v>
      </c>
      <c r="I1121" s="437">
        <v>5.9</v>
      </c>
      <c r="J1121" s="438" t="s">
        <v>50</v>
      </c>
      <c r="K1121" s="439" t="s">
        <v>50</v>
      </c>
      <c r="L1121" s="221">
        <f>IF(J1121="nio",0,IF(K1121&gt;0,K1121*I1121/M1121,0))*VLOOKUP(B1121,'2-Kosten per locatie'!$A$11:$C$15,3,FALSE)</f>
        <v>0</v>
      </c>
      <c r="M1121" s="440">
        <f>IF(K1121="nio",0,IF(K1121&gt;0,VLOOKUP(G1121,'3-Productie normen'!A:J,VLOOKUP(K1121,'3-Productie normen'!$B$37:$C$43,2,FALSE),FALSE)))</f>
        <v>0</v>
      </c>
      <c r="N1121" s="441"/>
      <c r="O1121" s="442"/>
      <c r="P1121" s="299"/>
    </row>
    <row r="1122" spans="1:16" ht="14.1" customHeight="1">
      <c r="A1122" s="434">
        <v>1122</v>
      </c>
      <c r="B1122" s="435" t="s">
        <v>2085</v>
      </c>
      <c r="C1122" s="435" t="s">
        <v>2089</v>
      </c>
      <c r="D1122" s="436" t="s">
        <v>3709</v>
      </c>
      <c r="E1122" s="219" t="s">
        <v>2509</v>
      </c>
      <c r="F1122" s="75" t="s">
        <v>2510</v>
      </c>
      <c r="G1122" s="75" t="s">
        <v>50</v>
      </c>
      <c r="H1122" s="75"/>
      <c r="I1122" s="437">
        <v>31.8</v>
      </c>
      <c r="J1122" s="438" t="s">
        <v>50</v>
      </c>
      <c r="K1122" s="439" t="s">
        <v>50</v>
      </c>
      <c r="L1122" s="221">
        <f>IF(J1122="nio",0,IF(K1122&gt;0,K1122*I1122/M1122,0))*VLOOKUP(B1122,'2-Kosten per locatie'!$A$11:$C$15,3,FALSE)</f>
        <v>0</v>
      </c>
      <c r="M1122" s="440">
        <f>IF(K1122="nio",0,IF(K1122&gt;0,VLOOKUP(G1122,'3-Productie normen'!A:J,VLOOKUP(K1122,'3-Productie normen'!$B$37:$C$43,2,FALSE),FALSE)))</f>
        <v>0</v>
      </c>
      <c r="N1122" s="441"/>
      <c r="O1122" s="442"/>
      <c r="P1122" s="299"/>
    </row>
    <row r="1123" spans="1:16" ht="14.1" customHeight="1">
      <c r="A1123" s="434">
        <v>1123</v>
      </c>
      <c r="B1123" s="435" t="s">
        <v>2085</v>
      </c>
      <c r="C1123" s="435" t="s">
        <v>2089</v>
      </c>
      <c r="D1123" s="436" t="s">
        <v>3709</v>
      </c>
      <c r="E1123" s="219" t="s">
        <v>2511</v>
      </c>
      <c r="F1123" s="75" t="s">
        <v>2512</v>
      </c>
      <c r="G1123" s="75" t="s">
        <v>50</v>
      </c>
      <c r="H1123" s="75" t="s">
        <v>919</v>
      </c>
      <c r="I1123" s="437">
        <v>25.7</v>
      </c>
      <c r="J1123" s="438" t="s">
        <v>50</v>
      </c>
      <c r="K1123" s="439" t="s">
        <v>50</v>
      </c>
      <c r="L1123" s="221">
        <f>IF(J1123="nio",0,IF(K1123&gt;0,K1123*I1123/M1123,0))*VLOOKUP(B1123,'2-Kosten per locatie'!$A$11:$C$15,3,FALSE)</f>
        <v>0</v>
      </c>
      <c r="M1123" s="440">
        <f>IF(K1123="nio",0,IF(K1123&gt;0,VLOOKUP(G1123,'3-Productie normen'!A:J,VLOOKUP(K1123,'3-Productie normen'!$B$37:$C$43,2,FALSE),FALSE)))</f>
        <v>0</v>
      </c>
      <c r="N1123" s="441"/>
      <c r="O1123" s="442"/>
      <c r="P1123" s="299"/>
    </row>
    <row r="1124" spans="1:16" ht="14.1" customHeight="1">
      <c r="A1124" s="434">
        <v>1124</v>
      </c>
      <c r="B1124" s="435" t="s">
        <v>2085</v>
      </c>
      <c r="C1124" s="435" t="s">
        <v>2089</v>
      </c>
      <c r="D1124" s="436" t="s">
        <v>3709</v>
      </c>
      <c r="E1124" s="219" t="s">
        <v>2513</v>
      </c>
      <c r="F1124" s="75" t="s">
        <v>2514</v>
      </c>
      <c r="G1124" s="75" t="s">
        <v>50</v>
      </c>
      <c r="H1124" s="75" t="s">
        <v>919</v>
      </c>
      <c r="I1124" s="437">
        <v>8.9</v>
      </c>
      <c r="J1124" s="438" t="s">
        <v>50</v>
      </c>
      <c r="K1124" s="439" t="s">
        <v>50</v>
      </c>
      <c r="L1124" s="221">
        <f>IF(J1124="nio",0,IF(K1124&gt;0,K1124*I1124/M1124,0))*VLOOKUP(B1124,'2-Kosten per locatie'!$A$11:$C$15,3,FALSE)</f>
        <v>0</v>
      </c>
      <c r="M1124" s="440">
        <f>IF(K1124="nio",0,IF(K1124&gt;0,VLOOKUP(G1124,'3-Productie normen'!A:J,VLOOKUP(K1124,'3-Productie normen'!$B$37:$C$43,2,FALSE),FALSE)))</f>
        <v>0</v>
      </c>
      <c r="N1124" s="441"/>
      <c r="O1124" s="442"/>
      <c r="P1124" s="299"/>
    </row>
    <row r="1125" spans="1:16" ht="14.1" customHeight="1">
      <c r="A1125" s="434">
        <v>1125</v>
      </c>
      <c r="B1125" s="435" t="s">
        <v>2085</v>
      </c>
      <c r="C1125" s="435" t="s">
        <v>2089</v>
      </c>
      <c r="D1125" s="436" t="s">
        <v>3709</v>
      </c>
      <c r="E1125" s="219" t="s">
        <v>2515</v>
      </c>
      <c r="F1125" s="75" t="s">
        <v>2516</v>
      </c>
      <c r="G1125" s="75" t="s">
        <v>50</v>
      </c>
      <c r="H1125" s="413" t="s">
        <v>71</v>
      </c>
      <c r="I1125" s="437">
        <v>1.7</v>
      </c>
      <c r="J1125" s="438" t="s">
        <v>50</v>
      </c>
      <c r="K1125" s="439" t="s">
        <v>50</v>
      </c>
      <c r="L1125" s="221">
        <f>IF(J1125="nio",0,IF(K1125&gt;0,K1125*I1125/M1125,0))*VLOOKUP(B1125,'2-Kosten per locatie'!$A$11:$C$15,3,FALSE)</f>
        <v>0</v>
      </c>
      <c r="M1125" s="440">
        <f>IF(K1125="nio",0,IF(K1125&gt;0,VLOOKUP(G1125,'3-Productie normen'!A:J,VLOOKUP(K1125,'3-Productie normen'!$B$37:$C$43,2,FALSE),FALSE)))</f>
        <v>0</v>
      </c>
      <c r="N1125" s="441"/>
      <c r="O1125" s="442"/>
      <c r="P1125" s="299"/>
    </row>
    <row r="1126" spans="1:16" ht="14.1" customHeight="1">
      <c r="A1126" s="434">
        <v>1126</v>
      </c>
      <c r="B1126" s="435" t="s">
        <v>2085</v>
      </c>
      <c r="C1126" s="435" t="s">
        <v>2089</v>
      </c>
      <c r="D1126" s="436" t="s">
        <v>3709</v>
      </c>
      <c r="E1126" s="219" t="s">
        <v>2517</v>
      </c>
      <c r="F1126" s="75" t="s">
        <v>2518</v>
      </c>
      <c r="G1126" s="75" t="s">
        <v>50</v>
      </c>
      <c r="H1126" s="75" t="s">
        <v>919</v>
      </c>
      <c r="I1126" s="437">
        <v>8.9</v>
      </c>
      <c r="J1126" s="438" t="s">
        <v>50</v>
      </c>
      <c r="K1126" s="439" t="s">
        <v>50</v>
      </c>
      <c r="L1126" s="221">
        <f>IF(J1126="nio",0,IF(K1126&gt;0,K1126*I1126/M1126,0))*VLOOKUP(B1126,'2-Kosten per locatie'!$A$11:$C$15,3,FALSE)</f>
        <v>0</v>
      </c>
      <c r="M1126" s="440">
        <f>IF(K1126="nio",0,IF(K1126&gt;0,VLOOKUP(G1126,'3-Productie normen'!A:J,VLOOKUP(K1126,'3-Productie normen'!$B$37:$C$43,2,FALSE),FALSE)))</f>
        <v>0</v>
      </c>
      <c r="N1126" s="441"/>
      <c r="O1126" s="442"/>
      <c r="P1126" s="299"/>
    </row>
    <row r="1127" spans="1:16" ht="14.1" customHeight="1">
      <c r="A1127" s="434">
        <v>1127</v>
      </c>
      <c r="B1127" s="435" t="s">
        <v>2085</v>
      </c>
      <c r="C1127" s="435" t="s">
        <v>2089</v>
      </c>
      <c r="D1127" s="436" t="s">
        <v>3709</v>
      </c>
      <c r="E1127" s="219" t="s">
        <v>2519</v>
      </c>
      <c r="F1127" s="75" t="s">
        <v>2520</v>
      </c>
      <c r="G1127" s="75" t="s">
        <v>50</v>
      </c>
      <c r="H1127" s="413" t="s">
        <v>71</v>
      </c>
      <c r="I1127" s="437">
        <v>1.7</v>
      </c>
      <c r="J1127" s="438" t="s">
        <v>50</v>
      </c>
      <c r="K1127" s="439" t="s">
        <v>50</v>
      </c>
      <c r="L1127" s="221">
        <f>IF(J1127="nio",0,IF(K1127&gt;0,K1127*I1127/M1127,0))*VLOOKUP(B1127,'2-Kosten per locatie'!$A$11:$C$15,3,FALSE)</f>
        <v>0</v>
      </c>
      <c r="M1127" s="440">
        <f>IF(K1127="nio",0,IF(K1127&gt;0,VLOOKUP(G1127,'3-Productie normen'!A:J,VLOOKUP(K1127,'3-Productie normen'!$B$37:$C$43,2,FALSE),FALSE)))</f>
        <v>0</v>
      </c>
      <c r="N1127" s="441"/>
      <c r="O1127" s="442"/>
      <c r="P1127" s="299"/>
    </row>
    <row r="1128" spans="1:16" ht="14.1" customHeight="1">
      <c r="A1128" s="434">
        <v>1128</v>
      </c>
      <c r="B1128" s="435" t="s">
        <v>2085</v>
      </c>
      <c r="C1128" s="435" t="s">
        <v>2089</v>
      </c>
      <c r="D1128" s="436" t="s">
        <v>3709</v>
      </c>
      <c r="E1128" s="219" t="s">
        <v>2521</v>
      </c>
      <c r="F1128" s="75" t="s">
        <v>2522</v>
      </c>
      <c r="G1128" s="75" t="s">
        <v>50</v>
      </c>
      <c r="H1128" s="75" t="s">
        <v>919</v>
      </c>
      <c r="I1128" s="437">
        <v>8.9</v>
      </c>
      <c r="J1128" s="438" t="s">
        <v>50</v>
      </c>
      <c r="K1128" s="439" t="s">
        <v>50</v>
      </c>
      <c r="L1128" s="221">
        <f>IF(J1128="nio",0,IF(K1128&gt;0,K1128*I1128/M1128,0))*VLOOKUP(B1128,'2-Kosten per locatie'!$A$11:$C$15,3,FALSE)</f>
        <v>0</v>
      </c>
      <c r="M1128" s="440">
        <f>IF(K1128="nio",0,IF(K1128&gt;0,VLOOKUP(G1128,'3-Productie normen'!A:J,VLOOKUP(K1128,'3-Productie normen'!$B$37:$C$43,2,FALSE),FALSE)))</f>
        <v>0</v>
      </c>
      <c r="N1128" s="441"/>
      <c r="O1128" s="442"/>
      <c r="P1128" s="299"/>
    </row>
    <row r="1129" spans="1:16" ht="14.1" customHeight="1">
      <c r="A1129" s="434">
        <v>1129</v>
      </c>
      <c r="B1129" s="435" t="s">
        <v>2085</v>
      </c>
      <c r="C1129" s="435" t="s">
        <v>2089</v>
      </c>
      <c r="D1129" s="436" t="s">
        <v>3709</v>
      </c>
      <c r="E1129" s="219" t="s">
        <v>2523</v>
      </c>
      <c r="F1129" s="75" t="s">
        <v>2524</v>
      </c>
      <c r="G1129" s="75" t="s">
        <v>50</v>
      </c>
      <c r="H1129" s="413" t="s">
        <v>71</v>
      </c>
      <c r="I1129" s="437">
        <v>1.7</v>
      </c>
      <c r="J1129" s="438" t="s">
        <v>50</v>
      </c>
      <c r="K1129" s="439" t="s">
        <v>50</v>
      </c>
      <c r="L1129" s="221">
        <f>IF(J1129="nio",0,IF(K1129&gt;0,K1129*I1129/M1129,0))*VLOOKUP(B1129,'2-Kosten per locatie'!$A$11:$C$15,3,FALSE)</f>
        <v>0</v>
      </c>
      <c r="M1129" s="440">
        <f>IF(K1129="nio",0,IF(K1129&gt;0,VLOOKUP(G1129,'3-Productie normen'!A:J,VLOOKUP(K1129,'3-Productie normen'!$B$37:$C$43,2,FALSE),FALSE)))</f>
        <v>0</v>
      </c>
      <c r="N1129" s="441"/>
      <c r="O1129" s="442"/>
      <c r="P1129" s="299"/>
    </row>
    <row r="1130" spans="1:16" ht="14.1" customHeight="1">
      <c r="A1130" s="434">
        <v>1130</v>
      </c>
      <c r="B1130" s="435" t="s">
        <v>2085</v>
      </c>
      <c r="C1130" s="435" t="s">
        <v>2089</v>
      </c>
      <c r="D1130" s="436" t="s">
        <v>3709</v>
      </c>
      <c r="E1130" s="219" t="s">
        <v>2525</v>
      </c>
      <c r="F1130" s="75" t="s">
        <v>2526</v>
      </c>
      <c r="G1130" s="75" t="s">
        <v>50</v>
      </c>
      <c r="H1130" s="75" t="s">
        <v>919</v>
      </c>
      <c r="I1130" s="437">
        <v>8.9</v>
      </c>
      <c r="J1130" s="438" t="s">
        <v>50</v>
      </c>
      <c r="K1130" s="439" t="s">
        <v>50</v>
      </c>
      <c r="L1130" s="221">
        <f>IF(J1130="nio",0,IF(K1130&gt;0,K1130*I1130/M1130,0))*VLOOKUP(B1130,'2-Kosten per locatie'!$A$11:$C$15,3,FALSE)</f>
        <v>0</v>
      </c>
      <c r="M1130" s="440">
        <f>IF(K1130="nio",0,IF(K1130&gt;0,VLOOKUP(G1130,'3-Productie normen'!A:J,VLOOKUP(K1130,'3-Productie normen'!$B$37:$C$43,2,FALSE),FALSE)))</f>
        <v>0</v>
      </c>
      <c r="N1130" s="441"/>
      <c r="O1130" s="442"/>
      <c r="P1130" s="299"/>
    </row>
    <row r="1131" spans="1:16" ht="14.1" customHeight="1">
      <c r="A1131" s="434">
        <v>1131</v>
      </c>
      <c r="B1131" s="435" t="s">
        <v>2085</v>
      </c>
      <c r="C1131" s="435" t="s">
        <v>2089</v>
      </c>
      <c r="D1131" s="436" t="s">
        <v>3709</v>
      </c>
      <c r="E1131" s="219" t="s">
        <v>2527</v>
      </c>
      <c r="F1131" s="75" t="s">
        <v>2528</v>
      </c>
      <c r="G1131" s="75" t="s">
        <v>50</v>
      </c>
      <c r="H1131" s="413" t="s">
        <v>71</v>
      </c>
      <c r="I1131" s="437">
        <v>1.7</v>
      </c>
      <c r="J1131" s="438" t="s">
        <v>50</v>
      </c>
      <c r="K1131" s="439" t="s">
        <v>50</v>
      </c>
      <c r="L1131" s="221">
        <f>IF(J1131="nio",0,IF(K1131&gt;0,K1131*I1131/M1131,0))*VLOOKUP(B1131,'2-Kosten per locatie'!$A$11:$C$15,3,FALSE)</f>
        <v>0</v>
      </c>
      <c r="M1131" s="440">
        <f>IF(K1131="nio",0,IF(K1131&gt;0,VLOOKUP(G1131,'3-Productie normen'!A:J,VLOOKUP(K1131,'3-Productie normen'!$B$37:$C$43,2,FALSE),FALSE)))</f>
        <v>0</v>
      </c>
      <c r="N1131" s="441"/>
      <c r="O1131" s="442"/>
      <c r="P1131" s="299"/>
    </row>
    <row r="1132" spans="1:16" ht="14.1" customHeight="1">
      <c r="A1132" s="434">
        <v>1132</v>
      </c>
      <c r="B1132" s="435" t="s">
        <v>2085</v>
      </c>
      <c r="C1132" s="435" t="s">
        <v>2089</v>
      </c>
      <c r="D1132" s="436" t="s">
        <v>3709</v>
      </c>
      <c r="E1132" s="219" t="s">
        <v>2529</v>
      </c>
      <c r="F1132" s="75" t="s">
        <v>2530</v>
      </c>
      <c r="G1132" s="75" t="s">
        <v>50</v>
      </c>
      <c r="H1132" s="75" t="s">
        <v>919</v>
      </c>
      <c r="I1132" s="437">
        <v>8.9</v>
      </c>
      <c r="J1132" s="438" t="s">
        <v>50</v>
      </c>
      <c r="K1132" s="439" t="s">
        <v>50</v>
      </c>
      <c r="L1132" s="221">
        <f>IF(J1132="nio",0,IF(K1132&gt;0,K1132*I1132/M1132,0))*VLOOKUP(B1132,'2-Kosten per locatie'!$A$11:$C$15,3,FALSE)</f>
        <v>0</v>
      </c>
      <c r="M1132" s="440">
        <f>IF(K1132="nio",0,IF(K1132&gt;0,VLOOKUP(G1132,'3-Productie normen'!A:J,VLOOKUP(K1132,'3-Productie normen'!$B$37:$C$43,2,FALSE),FALSE)))</f>
        <v>0</v>
      </c>
      <c r="N1132" s="441"/>
      <c r="O1132" s="442"/>
      <c r="P1132" s="299"/>
    </row>
    <row r="1133" spans="1:16" ht="14.1" customHeight="1">
      <c r="A1133" s="434">
        <v>1133</v>
      </c>
      <c r="B1133" s="435" t="s">
        <v>2085</v>
      </c>
      <c r="C1133" s="435" t="s">
        <v>2089</v>
      </c>
      <c r="D1133" s="436" t="s">
        <v>3709</v>
      </c>
      <c r="E1133" s="219" t="s">
        <v>2531</v>
      </c>
      <c r="F1133" s="75" t="s">
        <v>2532</v>
      </c>
      <c r="G1133" s="75" t="s">
        <v>50</v>
      </c>
      <c r="H1133" s="413" t="s">
        <v>71</v>
      </c>
      <c r="I1133" s="437">
        <v>1.7</v>
      </c>
      <c r="J1133" s="438" t="s">
        <v>50</v>
      </c>
      <c r="K1133" s="439" t="s">
        <v>50</v>
      </c>
      <c r="L1133" s="221">
        <f>IF(J1133="nio",0,IF(K1133&gt;0,K1133*I1133/M1133,0))*VLOOKUP(B1133,'2-Kosten per locatie'!$A$11:$C$15,3,FALSE)</f>
        <v>0</v>
      </c>
      <c r="M1133" s="440">
        <f>IF(K1133="nio",0,IF(K1133&gt;0,VLOOKUP(G1133,'3-Productie normen'!A:J,VLOOKUP(K1133,'3-Productie normen'!$B$37:$C$43,2,FALSE),FALSE)))</f>
        <v>0</v>
      </c>
      <c r="N1133" s="441"/>
      <c r="O1133" s="442"/>
      <c r="P1133" s="299"/>
    </row>
    <row r="1134" spans="1:16" ht="14.1" customHeight="1">
      <c r="A1134" s="434">
        <v>1134</v>
      </c>
      <c r="B1134" s="435" t="s">
        <v>2085</v>
      </c>
      <c r="C1134" s="435" t="s">
        <v>2089</v>
      </c>
      <c r="D1134" s="436" t="s">
        <v>3709</v>
      </c>
      <c r="E1134" s="219" t="s">
        <v>2533</v>
      </c>
      <c r="F1134" s="75" t="s">
        <v>2534</v>
      </c>
      <c r="G1134" s="75" t="s">
        <v>50</v>
      </c>
      <c r="H1134" s="75" t="s">
        <v>919</v>
      </c>
      <c r="I1134" s="437">
        <v>8.9</v>
      </c>
      <c r="J1134" s="438" t="s">
        <v>50</v>
      </c>
      <c r="K1134" s="439" t="s">
        <v>50</v>
      </c>
      <c r="L1134" s="221">
        <f>IF(J1134="nio",0,IF(K1134&gt;0,K1134*I1134/M1134,0))*VLOOKUP(B1134,'2-Kosten per locatie'!$A$11:$C$15,3,FALSE)</f>
        <v>0</v>
      </c>
      <c r="M1134" s="440">
        <f>IF(K1134="nio",0,IF(K1134&gt;0,VLOOKUP(G1134,'3-Productie normen'!A:J,VLOOKUP(K1134,'3-Productie normen'!$B$37:$C$43,2,FALSE),FALSE)))</f>
        <v>0</v>
      </c>
      <c r="N1134" s="441"/>
      <c r="O1134" s="442"/>
      <c r="P1134" s="299"/>
    </row>
    <row r="1135" spans="1:16" ht="14.1" customHeight="1">
      <c r="A1135" s="434">
        <v>1135</v>
      </c>
      <c r="B1135" s="435" t="s">
        <v>2085</v>
      </c>
      <c r="C1135" s="435" t="s">
        <v>2089</v>
      </c>
      <c r="D1135" s="436" t="s">
        <v>3709</v>
      </c>
      <c r="E1135" s="219" t="s">
        <v>2535</v>
      </c>
      <c r="F1135" s="75" t="s">
        <v>2536</v>
      </c>
      <c r="G1135" s="75" t="s">
        <v>50</v>
      </c>
      <c r="H1135" s="413" t="s">
        <v>71</v>
      </c>
      <c r="I1135" s="437">
        <v>1.7</v>
      </c>
      <c r="J1135" s="438" t="s">
        <v>50</v>
      </c>
      <c r="K1135" s="439" t="s">
        <v>50</v>
      </c>
      <c r="L1135" s="221">
        <f>IF(J1135="nio",0,IF(K1135&gt;0,K1135*I1135/M1135,0))*VLOOKUP(B1135,'2-Kosten per locatie'!$A$11:$C$15,3,FALSE)</f>
        <v>0</v>
      </c>
      <c r="M1135" s="440">
        <f>IF(K1135="nio",0,IF(K1135&gt;0,VLOOKUP(G1135,'3-Productie normen'!A:J,VLOOKUP(K1135,'3-Productie normen'!$B$37:$C$43,2,FALSE),FALSE)))</f>
        <v>0</v>
      </c>
      <c r="N1135" s="441"/>
      <c r="O1135" s="442"/>
      <c r="P1135" s="299"/>
    </row>
    <row r="1136" spans="1:16" ht="14.1" customHeight="1">
      <c r="A1136" s="434">
        <v>1136</v>
      </c>
      <c r="B1136" s="435" t="s">
        <v>2085</v>
      </c>
      <c r="C1136" s="435" t="s">
        <v>2089</v>
      </c>
      <c r="D1136" s="436" t="s">
        <v>3709</v>
      </c>
      <c r="E1136" s="219" t="s">
        <v>2537</v>
      </c>
      <c r="F1136" s="75" t="s">
        <v>2538</v>
      </c>
      <c r="G1136" s="75" t="s">
        <v>50</v>
      </c>
      <c r="H1136" s="75" t="s">
        <v>919</v>
      </c>
      <c r="I1136" s="437">
        <v>19.7</v>
      </c>
      <c r="J1136" s="438" t="s">
        <v>50</v>
      </c>
      <c r="K1136" s="439" t="s">
        <v>50</v>
      </c>
      <c r="L1136" s="221">
        <f>IF(J1136="nio",0,IF(K1136&gt;0,K1136*I1136/M1136,0))*VLOOKUP(B1136,'2-Kosten per locatie'!$A$11:$C$15,3,FALSE)</f>
        <v>0</v>
      </c>
      <c r="M1136" s="440">
        <f>IF(K1136="nio",0,IF(K1136&gt;0,VLOOKUP(G1136,'3-Productie normen'!A:J,VLOOKUP(K1136,'3-Productie normen'!$B$37:$C$43,2,FALSE),FALSE)))</f>
        <v>0</v>
      </c>
      <c r="N1136" s="441"/>
      <c r="O1136" s="442"/>
      <c r="P1136" s="299"/>
    </row>
    <row r="1137" spans="1:16" ht="14.1" customHeight="1">
      <c r="A1137" s="434">
        <v>1137</v>
      </c>
      <c r="B1137" s="435" t="s">
        <v>2085</v>
      </c>
      <c r="C1137" s="435" t="s">
        <v>2089</v>
      </c>
      <c r="D1137" s="436" t="s">
        <v>3709</v>
      </c>
      <c r="E1137" s="219" t="s">
        <v>2539</v>
      </c>
      <c r="F1137" s="75" t="s">
        <v>2540</v>
      </c>
      <c r="G1137" s="75" t="s">
        <v>50</v>
      </c>
      <c r="H1137" s="75" t="s">
        <v>919</v>
      </c>
      <c r="I1137" s="437">
        <v>8.9</v>
      </c>
      <c r="J1137" s="438" t="s">
        <v>50</v>
      </c>
      <c r="K1137" s="439" t="s">
        <v>50</v>
      </c>
      <c r="L1137" s="221">
        <f>IF(J1137="nio",0,IF(K1137&gt;0,K1137*I1137/M1137,0))*VLOOKUP(B1137,'2-Kosten per locatie'!$A$11:$C$15,3,FALSE)</f>
        <v>0</v>
      </c>
      <c r="M1137" s="440">
        <f>IF(K1137="nio",0,IF(K1137&gt;0,VLOOKUP(G1137,'3-Productie normen'!A:J,VLOOKUP(K1137,'3-Productie normen'!$B$37:$C$43,2,FALSE),FALSE)))</f>
        <v>0</v>
      </c>
      <c r="N1137" s="441"/>
      <c r="O1137" s="442"/>
      <c r="P1137" s="299"/>
    </row>
    <row r="1138" spans="1:16" ht="14.1" customHeight="1">
      <c r="A1138" s="434">
        <v>1138</v>
      </c>
      <c r="B1138" s="435" t="s">
        <v>2085</v>
      </c>
      <c r="C1138" s="435" t="s">
        <v>2089</v>
      </c>
      <c r="D1138" s="436" t="s">
        <v>3709</v>
      </c>
      <c r="E1138" s="219" t="s">
        <v>2541</v>
      </c>
      <c r="F1138" s="75" t="s">
        <v>2542</v>
      </c>
      <c r="G1138" s="75" t="s">
        <v>50</v>
      </c>
      <c r="H1138" s="413" t="s">
        <v>71</v>
      </c>
      <c r="I1138" s="437">
        <v>1.7</v>
      </c>
      <c r="J1138" s="438" t="s">
        <v>50</v>
      </c>
      <c r="K1138" s="439" t="s">
        <v>50</v>
      </c>
      <c r="L1138" s="221">
        <f>IF(J1138="nio",0,IF(K1138&gt;0,K1138*I1138/M1138,0))*VLOOKUP(B1138,'2-Kosten per locatie'!$A$11:$C$15,3,FALSE)</f>
        <v>0</v>
      </c>
      <c r="M1138" s="440">
        <f>IF(K1138="nio",0,IF(K1138&gt;0,VLOOKUP(G1138,'3-Productie normen'!A:J,VLOOKUP(K1138,'3-Productie normen'!$B$37:$C$43,2,FALSE),FALSE)))</f>
        <v>0</v>
      </c>
      <c r="N1138" s="441"/>
      <c r="O1138" s="442"/>
      <c r="P1138" s="299"/>
    </row>
    <row r="1139" spans="1:16" ht="14.1" customHeight="1">
      <c r="A1139" s="434">
        <v>1139</v>
      </c>
      <c r="B1139" s="435" t="s">
        <v>2085</v>
      </c>
      <c r="C1139" s="435" t="s">
        <v>2089</v>
      </c>
      <c r="D1139" s="436" t="s">
        <v>3709</v>
      </c>
      <c r="E1139" s="219" t="s">
        <v>2543</v>
      </c>
      <c r="F1139" s="75" t="s">
        <v>2544</v>
      </c>
      <c r="G1139" s="75" t="s">
        <v>50</v>
      </c>
      <c r="H1139" s="75" t="s">
        <v>919</v>
      </c>
      <c r="I1139" s="437">
        <v>8.9</v>
      </c>
      <c r="J1139" s="438" t="s">
        <v>50</v>
      </c>
      <c r="K1139" s="439" t="s">
        <v>50</v>
      </c>
      <c r="L1139" s="221">
        <f>IF(J1139="nio",0,IF(K1139&gt;0,K1139*I1139/M1139,0))*VLOOKUP(B1139,'2-Kosten per locatie'!$A$11:$C$15,3,FALSE)</f>
        <v>0</v>
      </c>
      <c r="M1139" s="440">
        <f>IF(K1139="nio",0,IF(K1139&gt;0,VLOOKUP(G1139,'3-Productie normen'!A:J,VLOOKUP(K1139,'3-Productie normen'!$B$37:$C$43,2,FALSE),FALSE)))</f>
        <v>0</v>
      </c>
      <c r="N1139" s="441"/>
      <c r="O1139" s="442"/>
      <c r="P1139" s="299"/>
    </row>
    <row r="1140" spans="1:16" ht="14.1" customHeight="1">
      <c r="A1140" s="434">
        <v>1140</v>
      </c>
      <c r="B1140" s="435" t="s">
        <v>2085</v>
      </c>
      <c r="C1140" s="435" t="s">
        <v>2089</v>
      </c>
      <c r="D1140" s="436" t="s">
        <v>3709</v>
      </c>
      <c r="E1140" s="219" t="s">
        <v>2545</v>
      </c>
      <c r="F1140" s="75" t="s">
        <v>2546</v>
      </c>
      <c r="G1140" s="75" t="s">
        <v>50</v>
      </c>
      <c r="H1140" s="413" t="s">
        <v>71</v>
      </c>
      <c r="I1140" s="437">
        <v>1.7</v>
      </c>
      <c r="J1140" s="438" t="s">
        <v>50</v>
      </c>
      <c r="K1140" s="439" t="s">
        <v>50</v>
      </c>
      <c r="L1140" s="221">
        <f>IF(J1140="nio",0,IF(K1140&gt;0,K1140*I1140/M1140,0))*VLOOKUP(B1140,'2-Kosten per locatie'!$A$11:$C$15,3,FALSE)</f>
        <v>0</v>
      </c>
      <c r="M1140" s="440">
        <f>IF(K1140="nio",0,IF(K1140&gt;0,VLOOKUP(G1140,'3-Productie normen'!A:J,VLOOKUP(K1140,'3-Productie normen'!$B$37:$C$43,2,FALSE),FALSE)))</f>
        <v>0</v>
      </c>
      <c r="N1140" s="441"/>
      <c r="O1140" s="442"/>
      <c r="P1140" s="299"/>
    </row>
    <row r="1141" spans="1:16" ht="14.1" customHeight="1">
      <c r="A1141" s="434">
        <v>1141</v>
      </c>
      <c r="B1141" s="435" t="s">
        <v>2085</v>
      </c>
      <c r="C1141" s="435" t="s">
        <v>2089</v>
      </c>
      <c r="D1141" s="436" t="s">
        <v>3709</v>
      </c>
      <c r="E1141" s="219" t="s">
        <v>2547</v>
      </c>
      <c r="F1141" s="75" t="s">
        <v>2548</v>
      </c>
      <c r="G1141" s="75" t="s">
        <v>50</v>
      </c>
      <c r="H1141" s="75" t="s">
        <v>919</v>
      </c>
      <c r="I1141" s="437">
        <v>8.9</v>
      </c>
      <c r="J1141" s="438" t="s">
        <v>50</v>
      </c>
      <c r="K1141" s="439" t="s">
        <v>50</v>
      </c>
      <c r="L1141" s="221">
        <f>IF(J1141="nio",0,IF(K1141&gt;0,K1141*I1141/M1141,0))*VLOOKUP(B1141,'2-Kosten per locatie'!$A$11:$C$15,3,FALSE)</f>
        <v>0</v>
      </c>
      <c r="M1141" s="440">
        <f>IF(K1141="nio",0,IF(K1141&gt;0,VLOOKUP(G1141,'3-Productie normen'!A:J,VLOOKUP(K1141,'3-Productie normen'!$B$37:$C$43,2,FALSE),FALSE)))</f>
        <v>0</v>
      </c>
      <c r="N1141" s="441"/>
      <c r="O1141" s="442"/>
      <c r="P1141" s="299"/>
    </row>
    <row r="1142" spans="1:16" ht="14.1" customHeight="1">
      <c r="A1142" s="434">
        <v>1142</v>
      </c>
      <c r="B1142" s="435" t="s">
        <v>2085</v>
      </c>
      <c r="C1142" s="435" t="s">
        <v>2089</v>
      </c>
      <c r="D1142" s="436" t="s">
        <v>3709</v>
      </c>
      <c r="E1142" s="219" t="s">
        <v>2549</v>
      </c>
      <c r="F1142" s="75" t="s">
        <v>2550</v>
      </c>
      <c r="G1142" s="75" t="s">
        <v>50</v>
      </c>
      <c r="H1142" s="413" t="s">
        <v>71</v>
      </c>
      <c r="I1142" s="437">
        <v>1.7</v>
      </c>
      <c r="J1142" s="438" t="s">
        <v>50</v>
      </c>
      <c r="K1142" s="439" t="s">
        <v>50</v>
      </c>
      <c r="L1142" s="221">
        <f>IF(J1142="nio",0,IF(K1142&gt;0,K1142*I1142/M1142,0))*VLOOKUP(B1142,'2-Kosten per locatie'!$A$11:$C$15,3,FALSE)</f>
        <v>0</v>
      </c>
      <c r="M1142" s="440">
        <f>IF(K1142="nio",0,IF(K1142&gt;0,VLOOKUP(G1142,'3-Productie normen'!A:J,VLOOKUP(K1142,'3-Productie normen'!$B$37:$C$43,2,FALSE),FALSE)))</f>
        <v>0</v>
      </c>
      <c r="N1142" s="441"/>
      <c r="O1142" s="442"/>
      <c r="P1142" s="299"/>
    </row>
    <row r="1143" spans="1:16" ht="14.1" customHeight="1">
      <c r="A1143" s="434">
        <v>1143</v>
      </c>
      <c r="B1143" s="435" t="s">
        <v>2085</v>
      </c>
      <c r="C1143" s="435" t="s">
        <v>2089</v>
      </c>
      <c r="D1143" s="436" t="s">
        <v>3709</v>
      </c>
      <c r="E1143" s="219" t="s">
        <v>2551</v>
      </c>
      <c r="F1143" s="75" t="s">
        <v>2552</v>
      </c>
      <c r="G1143" s="75" t="s">
        <v>50</v>
      </c>
      <c r="H1143" s="75" t="s">
        <v>919</v>
      </c>
      <c r="I1143" s="437">
        <v>8.9</v>
      </c>
      <c r="J1143" s="438" t="s">
        <v>50</v>
      </c>
      <c r="K1143" s="439" t="s">
        <v>50</v>
      </c>
      <c r="L1143" s="221">
        <f>IF(J1143="nio",0,IF(K1143&gt;0,K1143*I1143/M1143,0))*VLOOKUP(B1143,'2-Kosten per locatie'!$A$11:$C$15,3,FALSE)</f>
        <v>0</v>
      </c>
      <c r="M1143" s="440">
        <f>IF(K1143="nio",0,IF(K1143&gt;0,VLOOKUP(G1143,'3-Productie normen'!A:J,VLOOKUP(K1143,'3-Productie normen'!$B$37:$C$43,2,FALSE),FALSE)))</f>
        <v>0</v>
      </c>
      <c r="N1143" s="441"/>
      <c r="O1143" s="442"/>
      <c r="P1143" s="299"/>
    </row>
    <row r="1144" spans="1:16" ht="14.1" customHeight="1">
      <c r="A1144" s="434">
        <v>1144</v>
      </c>
      <c r="B1144" s="435" t="s">
        <v>2085</v>
      </c>
      <c r="C1144" s="435" t="s">
        <v>2089</v>
      </c>
      <c r="D1144" s="436" t="s">
        <v>3709</v>
      </c>
      <c r="E1144" s="219" t="s">
        <v>2553</v>
      </c>
      <c r="F1144" s="75" t="s">
        <v>2554</v>
      </c>
      <c r="G1144" s="75" t="s">
        <v>50</v>
      </c>
      <c r="H1144" s="413" t="s">
        <v>71</v>
      </c>
      <c r="I1144" s="437">
        <v>1.7</v>
      </c>
      <c r="J1144" s="438" t="s">
        <v>50</v>
      </c>
      <c r="K1144" s="439" t="s">
        <v>50</v>
      </c>
      <c r="L1144" s="221">
        <f>IF(J1144="nio",0,IF(K1144&gt;0,K1144*I1144/M1144,0))*VLOOKUP(B1144,'2-Kosten per locatie'!$A$11:$C$15,3,FALSE)</f>
        <v>0</v>
      </c>
      <c r="M1144" s="440">
        <f>IF(K1144="nio",0,IF(K1144&gt;0,VLOOKUP(G1144,'3-Productie normen'!A:J,VLOOKUP(K1144,'3-Productie normen'!$B$37:$C$43,2,FALSE),FALSE)))</f>
        <v>0</v>
      </c>
      <c r="N1144" s="441"/>
      <c r="O1144" s="442"/>
      <c r="P1144" s="299"/>
    </row>
    <row r="1145" spans="1:16" ht="14.1" customHeight="1">
      <c r="A1145" s="434">
        <v>1145</v>
      </c>
      <c r="B1145" s="435" t="s">
        <v>2085</v>
      </c>
      <c r="C1145" s="435" t="s">
        <v>2089</v>
      </c>
      <c r="D1145" s="436" t="s">
        <v>3709</v>
      </c>
      <c r="E1145" s="219" t="s">
        <v>2555</v>
      </c>
      <c r="F1145" s="75" t="s">
        <v>2556</v>
      </c>
      <c r="G1145" s="75" t="s">
        <v>50</v>
      </c>
      <c r="H1145" s="75" t="s">
        <v>919</v>
      </c>
      <c r="I1145" s="437">
        <v>8.9</v>
      </c>
      <c r="J1145" s="438" t="s">
        <v>50</v>
      </c>
      <c r="K1145" s="439" t="s">
        <v>50</v>
      </c>
      <c r="L1145" s="221">
        <f>IF(J1145="nio",0,IF(K1145&gt;0,K1145*I1145/M1145,0))*VLOOKUP(B1145,'2-Kosten per locatie'!$A$11:$C$15,3,FALSE)</f>
        <v>0</v>
      </c>
      <c r="M1145" s="440">
        <f>IF(K1145="nio",0,IF(K1145&gt;0,VLOOKUP(G1145,'3-Productie normen'!A:J,VLOOKUP(K1145,'3-Productie normen'!$B$37:$C$43,2,FALSE),FALSE)))</f>
        <v>0</v>
      </c>
      <c r="N1145" s="441"/>
      <c r="O1145" s="442"/>
      <c r="P1145" s="299"/>
    </row>
    <row r="1146" spans="1:16" ht="14.1" customHeight="1">
      <c r="A1146" s="434">
        <v>1146</v>
      </c>
      <c r="B1146" s="435" t="s">
        <v>2085</v>
      </c>
      <c r="C1146" s="435" t="s">
        <v>2089</v>
      </c>
      <c r="D1146" s="436" t="s">
        <v>3709</v>
      </c>
      <c r="E1146" s="219" t="s">
        <v>2557</v>
      </c>
      <c r="F1146" s="75" t="s">
        <v>2558</v>
      </c>
      <c r="G1146" s="75" t="s">
        <v>50</v>
      </c>
      <c r="H1146" s="413" t="s">
        <v>71</v>
      </c>
      <c r="I1146" s="437">
        <v>1.7</v>
      </c>
      <c r="J1146" s="438" t="s">
        <v>50</v>
      </c>
      <c r="K1146" s="439" t="s">
        <v>50</v>
      </c>
      <c r="L1146" s="221">
        <f>IF(J1146="nio",0,IF(K1146&gt;0,K1146*I1146/M1146,0))*VLOOKUP(B1146,'2-Kosten per locatie'!$A$11:$C$15,3,FALSE)</f>
        <v>0</v>
      </c>
      <c r="M1146" s="440">
        <f>IF(K1146="nio",0,IF(K1146&gt;0,VLOOKUP(G1146,'3-Productie normen'!A:J,VLOOKUP(K1146,'3-Productie normen'!$B$37:$C$43,2,FALSE),FALSE)))</f>
        <v>0</v>
      </c>
      <c r="N1146" s="441"/>
      <c r="O1146" s="442"/>
      <c r="P1146" s="299"/>
    </row>
    <row r="1147" spans="1:16" ht="14.1" customHeight="1">
      <c r="A1147" s="434">
        <v>1147</v>
      </c>
      <c r="B1147" s="435" t="s">
        <v>2085</v>
      </c>
      <c r="C1147" s="435" t="s">
        <v>2091</v>
      </c>
      <c r="D1147" s="436" t="s">
        <v>3708</v>
      </c>
      <c r="E1147" s="219" t="s">
        <v>2559</v>
      </c>
      <c r="F1147" s="75" t="s">
        <v>2560</v>
      </c>
      <c r="G1147" s="75" t="s">
        <v>50</v>
      </c>
      <c r="H1147" s="75" t="s">
        <v>3723</v>
      </c>
      <c r="I1147" s="437">
        <v>8.3000000000000007</v>
      </c>
      <c r="J1147" s="438" t="s">
        <v>50</v>
      </c>
      <c r="K1147" s="439" t="s">
        <v>50</v>
      </c>
      <c r="L1147" s="221">
        <f>IF(J1147="nio",0,IF(K1147&gt;0,K1147*I1147/M1147,0))*VLOOKUP(B1147,'2-Kosten per locatie'!$A$11:$C$15,3,FALSE)</f>
        <v>0</v>
      </c>
      <c r="M1147" s="440">
        <f>IF(K1147="nio",0,IF(K1147&gt;0,VLOOKUP(G1147,'3-Productie normen'!A:J,VLOOKUP(K1147,'3-Productie normen'!$B$37:$C$43,2,FALSE),FALSE)))</f>
        <v>0</v>
      </c>
      <c r="N1147" s="441"/>
      <c r="O1147" s="442"/>
      <c r="P1147" s="299"/>
    </row>
    <row r="1148" spans="1:16" ht="14.1" customHeight="1">
      <c r="A1148" s="434">
        <v>1148</v>
      </c>
      <c r="B1148" s="435" t="s">
        <v>2085</v>
      </c>
      <c r="C1148" s="435" t="s">
        <v>2091</v>
      </c>
      <c r="D1148" s="436" t="s">
        <v>3708</v>
      </c>
      <c r="E1148" s="219" t="s">
        <v>2561</v>
      </c>
      <c r="F1148" s="75" t="s">
        <v>2562</v>
      </c>
      <c r="G1148" s="75" t="s">
        <v>50</v>
      </c>
      <c r="H1148" s="75" t="s">
        <v>919</v>
      </c>
      <c r="I1148" s="437">
        <v>2.6</v>
      </c>
      <c r="J1148" s="438" t="s">
        <v>50</v>
      </c>
      <c r="K1148" s="439" t="s">
        <v>50</v>
      </c>
      <c r="L1148" s="221">
        <f>IF(J1148="nio",0,IF(K1148&gt;0,K1148*I1148/M1148,0))*VLOOKUP(B1148,'2-Kosten per locatie'!$A$11:$C$15,3,FALSE)</f>
        <v>0</v>
      </c>
      <c r="M1148" s="440">
        <f>IF(K1148="nio",0,IF(K1148&gt;0,VLOOKUP(G1148,'3-Productie normen'!A:J,VLOOKUP(K1148,'3-Productie normen'!$B$37:$C$43,2,FALSE),FALSE)))</f>
        <v>0</v>
      </c>
      <c r="N1148" s="441"/>
      <c r="O1148" s="442"/>
      <c r="P1148" s="299"/>
    </row>
    <row r="1149" spans="1:16" ht="14.1" customHeight="1">
      <c r="A1149" s="434">
        <v>1149</v>
      </c>
      <c r="B1149" s="435" t="s">
        <v>2085</v>
      </c>
      <c r="C1149" s="435" t="s">
        <v>2091</v>
      </c>
      <c r="D1149" s="436" t="s">
        <v>3708</v>
      </c>
      <c r="E1149" s="219" t="s">
        <v>2563</v>
      </c>
      <c r="F1149" s="75" t="s">
        <v>2564</v>
      </c>
      <c r="G1149" s="75" t="s">
        <v>50</v>
      </c>
      <c r="H1149" s="413" t="s">
        <v>71</v>
      </c>
      <c r="I1149" s="437">
        <v>3.2</v>
      </c>
      <c r="J1149" s="438" t="s">
        <v>50</v>
      </c>
      <c r="K1149" s="439" t="s">
        <v>50</v>
      </c>
      <c r="L1149" s="221">
        <f>IF(J1149="nio",0,IF(K1149&gt;0,K1149*I1149/M1149,0))*VLOOKUP(B1149,'2-Kosten per locatie'!$A$11:$C$15,3,FALSE)</f>
        <v>0</v>
      </c>
      <c r="M1149" s="440">
        <f>IF(K1149="nio",0,IF(K1149&gt;0,VLOOKUP(G1149,'3-Productie normen'!A:J,VLOOKUP(K1149,'3-Productie normen'!$B$37:$C$43,2,FALSE),FALSE)))</f>
        <v>0</v>
      </c>
      <c r="N1149" s="441"/>
      <c r="O1149" s="442"/>
      <c r="P1149" s="299"/>
    </row>
    <row r="1150" spans="1:16" ht="14.1" customHeight="1">
      <c r="A1150" s="434">
        <v>1150</v>
      </c>
      <c r="B1150" s="435" t="s">
        <v>2085</v>
      </c>
      <c r="C1150" s="435" t="s">
        <v>2091</v>
      </c>
      <c r="D1150" s="436" t="s">
        <v>3708</v>
      </c>
      <c r="E1150" s="219" t="s">
        <v>2565</v>
      </c>
      <c r="F1150" s="75" t="s">
        <v>2566</v>
      </c>
      <c r="G1150" s="75" t="s">
        <v>50</v>
      </c>
      <c r="H1150" s="413" t="s">
        <v>71</v>
      </c>
      <c r="I1150" s="437">
        <v>1.2</v>
      </c>
      <c r="J1150" s="438" t="s">
        <v>50</v>
      </c>
      <c r="K1150" s="439" t="s">
        <v>50</v>
      </c>
      <c r="L1150" s="221">
        <f>IF(J1150="nio",0,IF(K1150&gt;0,K1150*I1150/M1150,0))*VLOOKUP(B1150,'2-Kosten per locatie'!$A$11:$C$15,3,FALSE)</f>
        <v>0</v>
      </c>
      <c r="M1150" s="440">
        <f>IF(K1150="nio",0,IF(K1150&gt;0,VLOOKUP(G1150,'3-Productie normen'!A:J,VLOOKUP(K1150,'3-Productie normen'!$B$37:$C$43,2,FALSE),FALSE)))</f>
        <v>0</v>
      </c>
      <c r="N1150" s="441"/>
      <c r="O1150" s="442"/>
      <c r="P1150" s="299"/>
    </row>
    <row r="1151" spans="1:16" ht="14.1" customHeight="1">
      <c r="A1151" s="434">
        <v>1151</v>
      </c>
      <c r="B1151" s="435" t="s">
        <v>2085</v>
      </c>
      <c r="C1151" s="435" t="s">
        <v>2091</v>
      </c>
      <c r="D1151" s="436" t="s">
        <v>3708</v>
      </c>
      <c r="E1151" s="219" t="s">
        <v>2567</v>
      </c>
      <c r="F1151" s="75" t="s">
        <v>2568</v>
      </c>
      <c r="G1151" s="75" t="s">
        <v>50</v>
      </c>
      <c r="H1151" s="75" t="s">
        <v>3719</v>
      </c>
      <c r="I1151" s="437">
        <v>22.6</v>
      </c>
      <c r="J1151" s="438" t="s">
        <v>50</v>
      </c>
      <c r="K1151" s="439" t="s">
        <v>50</v>
      </c>
      <c r="L1151" s="221">
        <f>IF(J1151="nio",0,IF(K1151&gt;0,K1151*I1151/M1151,0))*VLOOKUP(B1151,'2-Kosten per locatie'!$A$11:$C$15,3,FALSE)</f>
        <v>0</v>
      </c>
      <c r="M1151" s="440">
        <f>IF(K1151="nio",0,IF(K1151&gt;0,VLOOKUP(G1151,'3-Productie normen'!A:J,VLOOKUP(K1151,'3-Productie normen'!$B$37:$C$43,2,FALSE),FALSE)))</f>
        <v>0</v>
      </c>
      <c r="N1151" s="441"/>
      <c r="O1151" s="442"/>
      <c r="P1151" s="299"/>
    </row>
    <row r="1152" spans="1:16" ht="14.1" customHeight="1">
      <c r="A1152" s="434">
        <v>1152</v>
      </c>
      <c r="B1152" s="435" t="s">
        <v>2085</v>
      </c>
      <c r="C1152" s="435" t="s">
        <v>2090</v>
      </c>
      <c r="D1152" s="436" t="s">
        <v>3708</v>
      </c>
      <c r="E1152" s="219" t="s">
        <v>2569</v>
      </c>
      <c r="F1152" s="75" t="s">
        <v>2570</v>
      </c>
      <c r="G1152" s="75" t="s">
        <v>50</v>
      </c>
      <c r="H1152" s="75" t="s">
        <v>919</v>
      </c>
      <c r="I1152" s="437">
        <v>1.2</v>
      </c>
      <c r="J1152" s="438" t="s">
        <v>50</v>
      </c>
      <c r="K1152" s="439" t="s">
        <v>50</v>
      </c>
      <c r="L1152" s="221">
        <f>IF(J1152="nio",0,IF(K1152&gt;0,K1152*I1152/M1152,0))*VLOOKUP(B1152,'2-Kosten per locatie'!$A$11:$C$15,3,FALSE)</f>
        <v>0</v>
      </c>
      <c r="M1152" s="440">
        <f>IF(K1152="nio",0,IF(K1152&gt;0,VLOOKUP(G1152,'3-Productie normen'!A:J,VLOOKUP(K1152,'3-Productie normen'!$B$37:$C$43,2,FALSE),FALSE)))</f>
        <v>0</v>
      </c>
      <c r="N1152" s="441"/>
      <c r="O1152" s="442"/>
      <c r="P1152" s="299"/>
    </row>
    <row r="1153" spans="1:16" ht="14.1" customHeight="1">
      <c r="A1153" s="434">
        <v>1153</v>
      </c>
      <c r="B1153" s="435" t="s">
        <v>2085</v>
      </c>
      <c r="C1153" s="435" t="s">
        <v>2091</v>
      </c>
      <c r="D1153" s="436" t="s">
        <v>3708</v>
      </c>
      <c r="E1153" s="219" t="s">
        <v>2571</v>
      </c>
      <c r="F1153" s="75" t="s">
        <v>2572</v>
      </c>
      <c r="G1153" s="75" t="s">
        <v>50</v>
      </c>
      <c r="H1153" s="75" t="s">
        <v>919</v>
      </c>
      <c r="I1153" s="437">
        <v>45.7</v>
      </c>
      <c r="J1153" s="438" t="s">
        <v>50</v>
      </c>
      <c r="K1153" s="439" t="s">
        <v>50</v>
      </c>
      <c r="L1153" s="221">
        <f>IF(J1153="nio",0,IF(K1153&gt;0,K1153*I1153/M1153,0))*VLOOKUP(B1153,'2-Kosten per locatie'!$A$11:$C$15,3,FALSE)</f>
        <v>0</v>
      </c>
      <c r="M1153" s="440">
        <f>IF(K1153="nio",0,IF(K1153&gt;0,VLOOKUP(G1153,'3-Productie normen'!A:J,VLOOKUP(K1153,'3-Productie normen'!$B$37:$C$43,2,FALSE),FALSE)))</f>
        <v>0</v>
      </c>
      <c r="N1153" s="441"/>
      <c r="O1153" s="442"/>
      <c r="P1153" s="299"/>
    </row>
    <row r="1154" spans="1:16" ht="14.1" customHeight="1">
      <c r="A1154" s="434">
        <v>1154</v>
      </c>
      <c r="B1154" s="435" t="s">
        <v>2085</v>
      </c>
      <c r="C1154" s="435" t="s">
        <v>2091</v>
      </c>
      <c r="D1154" s="436" t="s">
        <v>3708</v>
      </c>
      <c r="E1154" s="219" t="s">
        <v>2573</v>
      </c>
      <c r="F1154" s="75" t="s">
        <v>2574</v>
      </c>
      <c r="G1154" s="75" t="s">
        <v>50</v>
      </c>
      <c r="H1154" s="75" t="s">
        <v>919</v>
      </c>
      <c r="I1154" s="437">
        <v>65.900000000000006</v>
      </c>
      <c r="J1154" s="438" t="s">
        <v>50</v>
      </c>
      <c r="K1154" s="439" t="s">
        <v>50</v>
      </c>
      <c r="L1154" s="221">
        <f>IF(J1154="nio",0,IF(K1154&gt;0,K1154*I1154/M1154,0))*VLOOKUP(B1154,'2-Kosten per locatie'!$A$11:$C$15,3,FALSE)</f>
        <v>0</v>
      </c>
      <c r="M1154" s="440">
        <f>IF(K1154="nio",0,IF(K1154&gt;0,VLOOKUP(G1154,'3-Productie normen'!A:J,VLOOKUP(K1154,'3-Productie normen'!$B$37:$C$43,2,FALSE),FALSE)))</f>
        <v>0</v>
      </c>
      <c r="N1154" s="441"/>
      <c r="O1154" s="442"/>
      <c r="P1154" s="299"/>
    </row>
    <row r="1155" spans="1:16" ht="14.1" customHeight="1">
      <c r="A1155" s="434">
        <v>1155</v>
      </c>
      <c r="B1155" s="435" t="s">
        <v>2085</v>
      </c>
      <c r="C1155" s="435" t="s">
        <v>2090</v>
      </c>
      <c r="D1155" s="436" t="s">
        <v>3708</v>
      </c>
      <c r="E1155" s="219" t="s">
        <v>2575</v>
      </c>
      <c r="F1155" s="75" t="s">
        <v>2576</v>
      </c>
      <c r="G1155" s="75" t="s">
        <v>50</v>
      </c>
      <c r="H1155" s="75" t="s">
        <v>70</v>
      </c>
      <c r="I1155" s="437">
        <v>5.2</v>
      </c>
      <c r="J1155" s="438" t="s">
        <v>50</v>
      </c>
      <c r="K1155" s="439" t="s">
        <v>50</v>
      </c>
      <c r="L1155" s="221">
        <f>IF(J1155="nio",0,IF(K1155&gt;0,K1155*I1155/M1155,0))*VLOOKUP(B1155,'2-Kosten per locatie'!$A$11:$C$15,3,FALSE)</f>
        <v>0</v>
      </c>
      <c r="M1155" s="440">
        <f>IF(K1155="nio",0,IF(K1155&gt;0,VLOOKUP(G1155,'3-Productie normen'!A:J,VLOOKUP(K1155,'3-Productie normen'!$B$37:$C$43,2,FALSE),FALSE)))</f>
        <v>0</v>
      </c>
      <c r="N1155" s="441"/>
      <c r="O1155" s="442"/>
      <c r="P1155" s="299"/>
    </row>
    <row r="1156" spans="1:16" ht="14.1" customHeight="1">
      <c r="A1156" s="434">
        <v>1156</v>
      </c>
      <c r="B1156" s="435" t="s">
        <v>2085</v>
      </c>
      <c r="C1156" s="435" t="s">
        <v>2091</v>
      </c>
      <c r="D1156" s="436" t="s">
        <v>3708</v>
      </c>
      <c r="E1156" s="219" t="s">
        <v>2577</v>
      </c>
      <c r="F1156" s="75" t="s">
        <v>2578</v>
      </c>
      <c r="G1156" s="75" t="s">
        <v>50</v>
      </c>
      <c r="H1156" s="413" t="s">
        <v>71</v>
      </c>
      <c r="I1156" s="437">
        <v>8.3000000000000007</v>
      </c>
      <c r="J1156" s="438" t="s">
        <v>50</v>
      </c>
      <c r="K1156" s="439" t="s">
        <v>50</v>
      </c>
      <c r="L1156" s="221">
        <f>IF(J1156="nio",0,IF(K1156&gt;0,K1156*I1156/M1156,0))*VLOOKUP(B1156,'2-Kosten per locatie'!$A$11:$C$15,3,FALSE)</f>
        <v>0</v>
      </c>
      <c r="M1156" s="440">
        <f>IF(K1156="nio",0,IF(K1156&gt;0,VLOOKUP(G1156,'3-Productie normen'!A:J,VLOOKUP(K1156,'3-Productie normen'!$B$37:$C$43,2,FALSE),FALSE)))</f>
        <v>0</v>
      </c>
      <c r="N1156" s="441"/>
      <c r="O1156" s="442"/>
      <c r="P1156" s="299"/>
    </row>
    <row r="1157" spans="1:16" ht="14.1" customHeight="1">
      <c r="A1157" s="434">
        <v>1157</v>
      </c>
      <c r="B1157" s="435" t="s">
        <v>2085</v>
      </c>
      <c r="C1157" s="435" t="s">
        <v>2090</v>
      </c>
      <c r="D1157" s="436" t="s">
        <v>3708</v>
      </c>
      <c r="E1157" s="219" t="s">
        <v>2579</v>
      </c>
      <c r="F1157" s="75" t="s">
        <v>2580</v>
      </c>
      <c r="G1157" s="75" t="s">
        <v>50</v>
      </c>
      <c r="H1157" s="75" t="s">
        <v>919</v>
      </c>
      <c r="I1157" s="437">
        <v>5.8</v>
      </c>
      <c r="J1157" s="438" t="s">
        <v>50</v>
      </c>
      <c r="K1157" s="439" t="s">
        <v>50</v>
      </c>
      <c r="L1157" s="221">
        <f>IF(J1157="nio",0,IF(K1157&gt;0,K1157*I1157/M1157,0))*VLOOKUP(B1157,'2-Kosten per locatie'!$A$11:$C$15,3,FALSE)</f>
        <v>0</v>
      </c>
      <c r="M1157" s="440">
        <f>IF(K1157="nio",0,IF(K1157&gt;0,VLOOKUP(G1157,'3-Productie normen'!A:J,VLOOKUP(K1157,'3-Productie normen'!$B$37:$C$43,2,FALSE),FALSE)))</f>
        <v>0</v>
      </c>
      <c r="N1157" s="441"/>
      <c r="O1157" s="442"/>
      <c r="P1157" s="299"/>
    </row>
    <row r="1158" spans="1:16" ht="14.1" customHeight="1">
      <c r="A1158" s="434">
        <v>1158</v>
      </c>
      <c r="B1158" s="435" t="s">
        <v>2085</v>
      </c>
      <c r="C1158" s="435" t="s">
        <v>2090</v>
      </c>
      <c r="D1158" s="436" t="s">
        <v>3708</v>
      </c>
      <c r="E1158" s="219" t="s">
        <v>2581</v>
      </c>
      <c r="F1158" s="75" t="s">
        <v>2582</v>
      </c>
      <c r="G1158" s="75" t="s">
        <v>50</v>
      </c>
      <c r="H1158" s="75" t="s">
        <v>1504</v>
      </c>
      <c r="I1158" s="437">
        <v>5.9</v>
      </c>
      <c r="J1158" s="438" t="s">
        <v>50</v>
      </c>
      <c r="K1158" s="439" t="s">
        <v>50</v>
      </c>
      <c r="L1158" s="221">
        <f>IF(J1158="nio",0,IF(K1158&gt;0,K1158*I1158/M1158,0))*VLOOKUP(B1158,'2-Kosten per locatie'!$A$11:$C$15,3,FALSE)</f>
        <v>0</v>
      </c>
      <c r="M1158" s="440">
        <f>IF(K1158="nio",0,IF(K1158&gt;0,VLOOKUP(G1158,'3-Productie normen'!A:J,VLOOKUP(K1158,'3-Productie normen'!$B$37:$C$43,2,FALSE),FALSE)))</f>
        <v>0</v>
      </c>
      <c r="N1158" s="441"/>
      <c r="O1158" s="442"/>
      <c r="P1158" s="299"/>
    </row>
    <row r="1159" spans="1:16" ht="14.1" customHeight="1">
      <c r="A1159" s="434">
        <v>1159</v>
      </c>
      <c r="B1159" s="435" t="s">
        <v>2085</v>
      </c>
      <c r="C1159" s="435" t="s">
        <v>2091</v>
      </c>
      <c r="D1159" s="436" t="s">
        <v>3709</v>
      </c>
      <c r="E1159" s="219" t="s">
        <v>2583</v>
      </c>
      <c r="F1159" s="75" t="s">
        <v>2584</v>
      </c>
      <c r="G1159" s="75" t="s">
        <v>50</v>
      </c>
      <c r="H1159" s="75"/>
      <c r="I1159" s="437">
        <v>31.8</v>
      </c>
      <c r="J1159" s="438" t="s">
        <v>50</v>
      </c>
      <c r="K1159" s="439" t="s">
        <v>50</v>
      </c>
      <c r="L1159" s="221">
        <f>IF(J1159="nio",0,IF(K1159&gt;0,K1159*I1159/M1159,0))*VLOOKUP(B1159,'2-Kosten per locatie'!$A$11:$C$15,3,FALSE)</f>
        <v>0</v>
      </c>
      <c r="M1159" s="440">
        <f>IF(K1159="nio",0,IF(K1159&gt;0,VLOOKUP(G1159,'3-Productie normen'!A:J,VLOOKUP(K1159,'3-Productie normen'!$B$37:$C$43,2,FALSE),FALSE)))</f>
        <v>0</v>
      </c>
      <c r="N1159" s="441"/>
      <c r="O1159" s="442"/>
      <c r="P1159" s="299"/>
    </row>
    <row r="1160" spans="1:16" ht="14.1" customHeight="1">
      <c r="A1160" s="434">
        <v>1160</v>
      </c>
      <c r="B1160" s="435" t="s">
        <v>2085</v>
      </c>
      <c r="C1160" s="435" t="s">
        <v>2091</v>
      </c>
      <c r="D1160" s="436" t="s">
        <v>3709</v>
      </c>
      <c r="E1160" s="219" t="s">
        <v>2585</v>
      </c>
      <c r="F1160" s="75" t="s">
        <v>2586</v>
      </c>
      <c r="G1160" s="75" t="s">
        <v>50</v>
      </c>
      <c r="H1160" s="75" t="s">
        <v>919</v>
      </c>
      <c r="I1160" s="437">
        <v>8.9</v>
      </c>
      <c r="J1160" s="438" t="s">
        <v>50</v>
      </c>
      <c r="K1160" s="439" t="s">
        <v>50</v>
      </c>
      <c r="L1160" s="221">
        <f>IF(J1160="nio",0,IF(K1160&gt;0,K1160*I1160/M1160,0))*VLOOKUP(B1160,'2-Kosten per locatie'!$A$11:$C$15,3,FALSE)</f>
        <v>0</v>
      </c>
      <c r="M1160" s="440">
        <f>IF(K1160="nio",0,IF(K1160&gt;0,VLOOKUP(G1160,'3-Productie normen'!A:J,VLOOKUP(K1160,'3-Productie normen'!$B$37:$C$43,2,FALSE),FALSE)))</f>
        <v>0</v>
      </c>
      <c r="N1160" s="441"/>
      <c r="O1160" s="442"/>
      <c r="P1160" s="299"/>
    </row>
    <row r="1161" spans="1:16" ht="14.1" customHeight="1">
      <c r="A1161" s="434">
        <v>1161</v>
      </c>
      <c r="B1161" s="435" t="s">
        <v>2085</v>
      </c>
      <c r="C1161" s="435" t="s">
        <v>2091</v>
      </c>
      <c r="D1161" s="436" t="s">
        <v>3709</v>
      </c>
      <c r="E1161" s="219" t="s">
        <v>2587</v>
      </c>
      <c r="F1161" s="75" t="s">
        <v>2588</v>
      </c>
      <c r="G1161" s="75" t="s">
        <v>50</v>
      </c>
      <c r="H1161" s="413" t="s">
        <v>71</v>
      </c>
      <c r="I1161" s="437">
        <v>1.7</v>
      </c>
      <c r="J1161" s="438" t="s">
        <v>50</v>
      </c>
      <c r="K1161" s="439" t="s">
        <v>50</v>
      </c>
      <c r="L1161" s="221">
        <f>IF(J1161="nio",0,IF(K1161&gt;0,K1161*I1161/M1161,0))*VLOOKUP(B1161,'2-Kosten per locatie'!$A$11:$C$15,3,FALSE)</f>
        <v>0</v>
      </c>
      <c r="M1161" s="440">
        <f>IF(K1161="nio",0,IF(K1161&gt;0,VLOOKUP(G1161,'3-Productie normen'!A:J,VLOOKUP(K1161,'3-Productie normen'!$B$37:$C$43,2,FALSE),FALSE)))</f>
        <v>0</v>
      </c>
      <c r="N1161" s="441"/>
      <c r="O1161" s="442"/>
      <c r="P1161" s="299"/>
    </row>
    <row r="1162" spans="1:16" ht="14.1" customHeight="1">
      <c r="A1162" s="434">
        <v>1162</v>
      </c>
      <c r="B1162" s="435" t="s">
        <v>2085</v>
      </c>
      <c r="C1162" s="435" t="s">
        <v>2091</v>
      </c>
      <c r="D1162" s="436" t="s">
        <v>3709</v>
      </c>
      <c r="E1162" s="219" t="s">
        <v>2589</v>
      </c>
      <c r="F1162" s="75" t="s">
        <v>2590</v>
      </c>
      <c r="G1162" s="75" t="s">
        <v>50</v>
      </c>
      <c r="H1162" s="75" t="s">
        <v>919</v>
      </c>
      <c r="I1162" s="437">
        <v>8.9</v>
      </c>
      <c r="J1162" s="438" t="s">
        <v>50</v>
      </c>
      <c r="K1162" s="439" t="s">
        <v>50</v>
      </c>
      <c r="L1162" s="221">
        <f>IF(J1162="nio",0,IF(K1162&gt;0,K1162*I1162/M1162,0))*VLOOKUP(B1162,'2-Kosten per locatie'!$A$11:$C$15,3,FALSE)</f>
        <v>0</v>
      </c>
      <c r="M1162" s="440">
        <f>IF(K1162="nio",0,IF(K1162&gt;0,VLOOKUP(G1162,'3-Productie normen'!A:J,VLOOKUP(K1162,'3-Productie normen'!$B$37:$C$43,2,FALSE),FALSE)))</f>
        <v>0</v>
      </c>
      <c r="N1162" s="441"/>
      <c r="O1162" s="442"/>
      <c r="P1162" s="299"/>
    </row>
    <row r="1163" spans="1:16" ht="14.1" customHeight="1">
      <c r="A1163" s="434">
        <v>1163</v>
      </c>
      <c r="B1163" s="435" t="s">
        <v>2085</v>
      </c>
      <c r="C1163" s="435" t="s">
        <v>2091</v>
      </c>
      <c r="D1163" s="436" t="s">
        <v>3709</v>
      </c>
      <c r="E1163" s="219" t="s">
        <v>2591</v>
      </c>
      <c r="F1163" s="75" t="s">
        <v>2592</v>
      </c>
      <c r="G1163" s="75" t="s">
        <v>50</v>
      </c>
      <c r="H1163" s="413" t="s">
        <v>71</v>
      </c>
      <c r="I1163" s="437">
        <v>1.7</v>
      </c>
      <c r="J1163" s="438" t="s">
        <v>50</v>
      </c>
      <c r="K1163" s="439" t="s">
        <v>50</v>
      </c>
      <c r="L1163" s="221">
        <f>IF(J1163="nio",0,IF(K1163&gt;0,K1163*I1163/M1163,0))*VLOOKUP(B1163,'2-Kosten per locatie'!$A$11:$C$15,3,FALSE)</f>
        <v>0</v>
      </c>
      <c r="M1163" s="440">
        <f>IF(K1163="nio",0,IF(K1163&gt;0,VLOOKUP(G1163,'3-Productie normen'!A:J,VLOOKUP(K1163,'3-Productie normen'!$B$37:$C$43,2,FALSE),FALSE)))</f>
        <v>0</v>
      </c>
      <c r="N1163" s="441"/>
      <c r="O1163" s="442"/>
      <c r="P1163" s="299"/>
    </row>
    <row r="1164" spans="1:16" ht="14.1" customHeight="1">
      <c r="A1164" s="434">
        <v>1164</v>
      </c>
      <c r="B1164" s="435" t="s">
        <v>2085</v>
      </c>
      <c r="C1164" s="435" t="s">
        <v>2091</v>
      </c>
      <c r="D1164" s="436" t="s">
        <v>3709</v>
      </c>
      <c r="E1164" s="219" t="s">
        <v>2593</v>
      </c>
      <c r="F1164" s="75" t="s">
        <v>2594</v>
      </c>
      <c r="G1164" s="75" t="s">
        <v>50</v>
      </c>
      <c r="H1164" s="75" t="s">
        <v>919</v>
      </c>
      <c r="I1164" s="437">
        <v>8.9</v>
      </c>
      <c r="J1164" s="438" t="s">
        <v>50</v>
      </c>
      <c r="K1164" s="439" t="s">
        <v>50</v>
      </c>
      <c r="L1164" s="221">
        <f>IF(J1164="nio",0,IF(K1164&gt;0,K1164*I1164/M1164,0))*VLOOKUP(B1164,'2-Kosten per locatie'!$A$11:$C$15,3,FALSE)</f>
        <v>0</v>
      </c>
      <c r="M1164" s="440">
        <f>IF(K1164="nio",0,IF(K1164&gt;0,VLOOKUP(G1164,'3-Productie normen'!A:J,VLOOKUP(K1164,'3-Productie normen'!$B$37:$C$43,2,FALSE),FALSE)))</f>
        <v>0</v>
      </c>
      <c r="N1164" s="441"/>
      <c r="O1164" s="442"/>
      <c r="P1164" s="299"/>
    </row>
    <row r="1165" spans="1:16" ht="14.1" customHeight="1">
      <c r="A1165" s="434">
        <v>1165</v>
      </c>
      <c r="B1165" s="435" t="s">
        <v>2085</v>
      </c>
      <c r="C1165" s="435" t="s">
        <v>2091</v>
      </c>
      <c r="D1165" s="436" t="s">
        <v>3709</v>
      </c>
      <c r="E1165" s="219" t="s">
        <v>2595</v>
      </c>
      <c r="F1165" s="75" t="s">
        <v>2596</v>
      </c>
      <c r="G1165" s="75" t="s">
        <v>50</v>
      </c>
      <c r="H1165" s="413" t="s">
        <v>71</v>
      </c>
      <c r="I1165" s="437">
        <v>1.7</v>
      </c>
      <c r="J1165" s="438" t="s">
        <v>50</v>
      </c>
      <c r="K1165" s="439" t="s">
        <v>50</v>
      </c>
      <c r="L1165" s="221">
        <f>IF(J1165="nio",0,IF(K1165&gt;0,K1165*I1165/M1165,0))*VLOOKUP(B1165,'2-Kosten per locatie'!$A$11:$C$15,3,FALSE)</f>
        <v>0</v>
      </c>
      <c r="M1165" s="440">
        <f>IF(K1165="nio",0,IF(K1165&gt;0,VLOOKUP(G1165,'3-Productie normen'!A:J,VLOOKUP(K1165,'3-Productie normen'!$B$37:$C$43,2,FALSE),FALSE)))</f>
        <v>0</v>
      </c>
      <c r="N1165" s="441"/>
      <c r="O1165" s="442"/>
      <c r="P1165" s="299"/>
    </row>
    <row r="1166" spans="1:16" ht="14.1" customHeight="1">
      <c r="A1166" s="434">
        <v>1166</v>
      </c>
      <c r="B1166" s="435" t="s">
        <v>2085</v>
      </c>
      <c r="C1166" s="435" t="s">
        <v>2091</v>
      </c>
      <c r="D1166" s="436" t="s">
        <v>3709</v>
      </c>
      <c r="E1166" s="219" t="s">
        <v>2597</v>
      </c>
      <c r="F1166" s="75" t="s">
        <v>2598</v>
      </c>
      <c r="G1166" s="75" t="s">
        <v>50</v>
      </c>
      <c r="H1166" s="75" t="s">
        <v>919</v>
      </c>
      <c r="I1166" s="437">
        <v>8.9</v>
      </c>
      <c r="J1166" s="438" t="s">
        <v>50</v>
      </c>
      <c r="K1166" s="439" t="s">
        <v>50</v>
      </c>
      <c r="L1166" s="221">
        <f>IF(J1166="nio",0,IF(K1166&gt;0,K1166*I1166/M1166,0))*VLOOKUP(B1166,'2-Kosten per locatie'!$A$11:$C$15,3,FALSE)</f>
        <v>0</v>
      </c>
      <c r="M1166" s="440">
        <f>IF(K1166="nio",0,IF(K1166&gt;0,VLOOKUP(G1166,'3-Productie normen'!A:J,VLOOKUP(K1166,'3-Productie normen'!$B$37:$C$43,2,FALSE),FALSE)))</f>
        <v>0</v>
      </c>
      <c r="N1166" s="441"/>
      <c r="O1166" s="442"/>
      <c r="P1166" s="299"/>
    </row>
    <row r="1167" spans="1:16" ht="14.1" customHeight="1">
      <c r="A1167" s="434">
        <v>1167</v>
      </c>
      <c r="B1167" s="435" t="s">
        <v>2085</v>
      </c>
      <c r="C1167" s="435" t="s">
        <v>2091</v>
      </c>
      <c r="D1167" s="436" t="s">
        <v>3709</v>
      </c>
      <c r="E1167" s="219" t="s">
        <v>2599</v>
      </c>
      <c r="F1167" s="75" t="s">
        <v>2600</v>
      </c>
      <c r="G1167" s="75" t="s">
        <v>50</v>
      </c>
      <c r="H1167" s="413" t="s">
        <v>71</v>
      </c>
      <c r="I1167" s="437">
        <v>1.7</v>
      </c>
      <c r="J1167" s="438" t="s">
        <v>50</v>
      </c>
      <c r="K1167" s="439" t="s">
        <v>50</v>
      </c>
      <c r="L1167" s="221">
        <f>IF(J1167="nio",0,IF(K1167&gt;0,K1167*I1167/M1167,0))*VLOOKUP(B1167,'2-Kosten per locatie'!$A$11:$C$15,3,FALSE)</f>
        <v>0</v>
      </c>
      <c r="M1167" s="440">
        <f>IF(K1167="nio",0,IF(K1167&gt;0,VLOOKUP(G1167,'3-Productie normen'!A:J,VLOOKUP(K1167,'3-Productie normen'!$B$37:$C$43,2,FALSE),FALSE)))</f>
        <v>0</v>
      </c>
      <c r="N1167" s="441"/>
      <c r="O1167" s="442"/>
      <c r="P1167" s="299"/>
    </row>
    <row r="1168" spans="1:16" ht="14.1" customHeight="1">
      <c r="A1168" s="434">
        <v>1168</v>
      </c>
      <c r="B1168" s="435" t="s">
        <v>2085</v>
      </c>
      <c r="C1168" s="435" t="s">
        <v>2091</v>
      </c>
      <c r="D1168" s="436" t="s">
        <v>3709</v>
      </c>
      <c r="E1168" s="219" t="s">
        <v>2601</v>
      </c>
      <c r="F1168" s="75" t="s">
        <v>2602</v>
      </c>
      <c r="G1168" s="75" t="s">
        <v>50</v>
      </c>
      <c r="H1168" s="75" t="s">
        <v>919</v>
      </c>
      <c r="I1168" s="437">
        <v>8.9</v>
      </c>
      <c r="J1168" s="438" t="s">
        <v>50</v>
      </c>
      <c r="K1168" s="439" t="s">
        <v>50</v>
      </c>
      <c r="L1168" s="221">
        <f>IF(J1168="nio",0,IF(K1168&gt;0,K1168*I1168/M1168,0))*VLOOKUP(B1168,'2-Kosten per locatie'!$A$11:$C$15,3,FALSE)</f>
        <v>0</v>
      </c>
      <c r="M1168" s="440">
        <f>IF(K1168="nio",0,IF(K1168&gt;0,VLOOKUP(G1168,'3-Productie normen'!A:J,VLOOKUP(K1168,'3-Productie normen'!$B$37:$C$43,2,FALSE),FALSE)))</f>
        <v>0</v>
      </c>
      <c r="N1168" s="441"/>
      <c r="O1168" s="442"/>
      <c r="P1168" s="299"/>
    </row>
    <row r="1169" spans="1:16" ht="14.1" customHeight="1">
      <c r="A1169" s="434">
        <v>1169</v>
      </c>
      <c r="B1169" s="435" t="s">
        <v>2085</v>
      </c>
      <c r="C1169" s="435" t="s">
        <v>2091</v>
      </c>
      <c r="D1169" s="436" t="s">
        <v>3709</v>
      </c>
      <c r="E1169" s="219" t="s">
        <v>2603</v>
      </c>
      <c r="F1169" s="75" t="s">
        <v>2604</v>
      </c>
      <c r="G1169" s="75" t="s">
        <v>50</v>
      </c>
      <c r="H1169" s="413" t="s">
        <v>71</v>
      </c>
      <c r="I1169" s="437">
        <v>1.7</v>
      </c>
      <c r="J1169" s="438" t="s">
        <v>50</v>
      </c>
      <c r="K1169" s="439" t="s">
        <v>50</v>
      </c>
      <c r="L1169" s="221">
        <f>IF(J1169="nio",0,IF(K1169&gt;0,K1169*I1169/M1169,0))*VLOOKUP(B1169,'2-Kosten per locatie'!$A$11:$C$15,3,FALSE)</f>
        <v>0</v>
      </c>
      <c r="M1169" s="440">
        <f>IF(K1169="nio",0,IF(K1169&gt;0,VLOOKUP(G1169,'3-Productie normen'!A:J,VLOOKUP(K1169,'3-Productie normen'!$B$37:$C$43,2,FALSE),FALSE)))</f>
        <v>0</v>
      </c>
      <c r="N1169" s="441"/>
      <c r="O1169" s="442"/>
      <c r="P1169" s="299"/>
    </row>
    <row r="1170" spans="1:16" ht="14.1" customHeight="1">
      <c r="A1170" s="434">
        <v>1170</v>
      </c>
      <c r="B1170" s="435" t="s">
        <v>2085</v>
      </c>
      <c r="C1170" s="435" t="s">
        <v>2091</v>
      </c>
      <c r="D1170" s="436" t="s">
        <v>3709</v>
      </c>
      <c r="E1170" s="219" t="s">
        <v>2605</v>
      </c>
      <c r="F1170" s="75" t="s">
        <v>2606</v>
      </c>
      <c r="G1170" s="75" t="s">
        <v>50</v>
      </c>
      <c r="H1170" s="75" t="s">
        <v>919</v>
      </c>
      <c r="I1170" s="437">
        <v>8.9</v>
      </c>
      <c r="J1170" s="438" t="s">
        <v>50</v>
      </c>
      <c r="K1170" s="439" t="s">
        <v>50</v>
      </c>
      <c r="L1170" s="221">
        <f>IF(J1170="nio",0,IF(K1170&gt;0,K1170*I1170/M1170,0))*VLOOKUP(B1170,'2-Kosten per locatie'!$A$11:$C$15,3,FALSE)</f>
        <v>0</v>
      </c>
      <c r="M1170" s="440">
        <f>IF(K1170="nio",0,IF(K1170&gt;0,VLOOKUP(G1170,'3-Productie normen'!A:J,VLOOKUP(K1170,'3-Productie normen'!$B$37:$C$43,2,FALSE),FALSE)))</f>
        <v>0</v>
      </c>
      <c r="N1170" s="441"/>
      <c r="O1170" s="442"/>
      <c r="P1170" s="299"/>
    </row>
    <row r="1171" spans="1:16" ht="14.1" customHeight="1">
      <c r="A1171" s="434">
        <v>1171</v>
      </c>
      <c r="B1171" s="435" t="s">
        <v>2085</v>
      </c>
      <c r="C1171" s="435" t="s">
        <v>2091</v>
      </c>
      <c r="D1171" s="436" t="s">
        <v>3709</v>
      </c>
      <c r="E1171" s="219" t="s">
        <v>2607</v>
      </c>
      <c r="F1171" s="75" t="s">
        <v>2608</v>
      </c>
      <c r="G1171" s="75" t="s">
        <v>50</v>
      </c>
      <c r="H1171" s="413" t="s">
        <v>71</v>
      </c>
      <c r="I1171" s="437">
        <v>1.7</v>
      </c>
      <c r="J1171" s="438" t="s">
        <v>50</v>
      </c>
      <c r="K1171" s="439" t="s">
        <v>50</v>
      </c>
      <c r="L1171" s="221">
        <f>IF(J1171="nio",0,IF(K1171&gt;0,K1171*I1171/M1171,0))*VLOOKUP(B1171,'2-Kosten per locatie'!$A$11:$C$15,3,FALSE)</f>
        <v>0</v>
      </c>
      <c r="M1171" s="440">
        <f>IF(K1171="nio",0,IF(K1171&gt;0,VLOOKUP(G1171,'3-Productie normen'!A:J,VLOOKUP(K1171,'3-Productie normen'!$B$37:$C$43,2,FALSE),FALSE)))</f>
        <v>0</v>
      </c>
      <c r="N1171" s="441"/>
      <c r="O1171" s="442"/>
      <c r="P1171" s="299"/>
    </row>
    <row r="1172" spans="1:16" ht="14.1" customHeight="1">
      <c r="A1172" s="434">
        <v>1172</v>
      </c>
      <c r="B1172" s="435" t="s">
        <v>2085</v>
      </c>
      <c r="C1172" s="435" t="s">
        <v>2091</v>
      </c>
      <c r="D1172" s="436" t="s">
        <v>3709</v>
      </c>
      <c r="E1172" s="219" t="s">
        <v>2609</v>
      </c>
      <c r="F1172" s="75" t="s">
        <v>2610</v>
      </c>
      <c r="G1172" s="75" t="s">
        <v>50</v>
      </c>
      <c r="H1172" s="75" t="s">
        <v>919</v>
      </c>
      <c r="I1172" s="437">
        <v>8.9</v>
      </c>
      <c r="J1172" s="438" t="s">
        <v>50</v>
      </c>
      <c r="K1172" s="439" t="s">
        <v>50</v>
      </c>
      <c r="L1172" s="221">
        <f>IF(J1172="nio",0,IF(K1172&gt;0,K1172*I1172/M1172,0))*VLOOKUP(B1172,'2-Kosten per locatie'!$A$11:$C$15,3,FALSE)</f>
        <v>0</v>
      </c>
      <c r="M1172" s="440">
        <f>IF(K1172="nio",0,IF(K1172&gt;0,VLOOKUP(G1172,'3-Productie normen'!A:J,VLOOKUP(K1172,'3-Productie normen'!$B$37:$C$43,2,FALSE),FALSE)))</f>
        <v>0</v>
      </c>
      <c r="N1172" s="441"/>
      <c r="O1172" s="442"/>
      <c r="P1172" s="299"/>
    </row>
    <row r="1173" spans="1:16" ht="14.1" customHeight="1">
      <c r="A1173" s="434">
        <v>1173</v>
      </c>
      <c r="B1173" s="435" t="s">
        <v>2085</v>
      </c>
      <c r="C1173" s="435" t="s">
        <v>2091</v>
      </c>
      <c r="D1173" s="436" t="s">
        <v>3709</v>
      </c>
      <c r="E1173" s="219" t="s">
        <v>2611</v>
      </c>
      <c r="F1173" s="75" t="s">
        <v>2612</v>
      </c>
      <c r="G1173" s="75" t="s">
        <v>50</v>
      </c>
      <c r="H1173" s="413" t="s">
        <v>71</v>
      </c>
      <c r="I1173" s="437">
        <v>1.7</v>
      </c>
      <c r="J1173" s="438" t="s">
        <v>50</v>
      </c>
      <c r="K1173" s="439" t="s">
        <v>50</v>
      </c>
      <c r="L1173" s="221">
        <f>IF(J1173="nio",0,IF(K1173&gt;0,K1173*I1173/M1173,0))*VLOOKUP(B1173,'2-Kosten per locatie'!$A$11:$C$15,3,FALSE)</f>
        <v>0</v>
      </c>
      <c r="M1173" s="440">
        <f>IF(K1173="nio",0,IF(K1173&gt;0,VLOOKUP(G1173,'3-Productie normen'!A:J,VLOOKUP(K1173,'3-Productie normen'!$B$37:$C$43,2,FALSE),FALSE)))</f>
        <v>0</v>
      </c>
      <c r="N1173" s="441"/>
      <c r="O1173" s="442"/>
      <c r="P1173" s="299"/>
    </row>
    <row r="1174" spans="1:16" ht="14.1" customHeight="1">
      <c r="A1174" s="434">
        <v>1174</v>
      </c>
      <c r="B1174" s="435" t="s">
        <v>2085</v>
      </c>
      <c r="C1174" s="435" t="s">
        <v>2091</v>
      </c>
      <c r="D1174" s="436" t="s">
        <v>3709</v>
      </c>
      <c r="E1174" s="219" t="s">
        <v>2613</v>
      </c>
      <c r="F1174" s="75" t="s">
        <v>2614</v>
      </c>
      <c r="G1174" s="75" t="s">
        <v>50</v>
      </c>
      <c r="H1174" s="75" t="s">
        <v>919</v>
      </c>
      <c r="I1174" s="437">
        <v>8.9</v>
      </c>
      <c r="J1174" s="438" t="s">
        <v>50</v>
      </c>
      <c r="K1174" s="439" t="s">
        <v>50</v>
      </c>
      <c r="L1174" s="221">
        <f>IF(J1174="nio",0,IF(K1174&gt;0,K1174*I1174/M1174,0))*VLOOKUP(B1174,'2-Kosten per locatie'!$A$11:$C$15,3,FALSE)</f>
        <v>0</v>
      </c>
      <c r="M1174" s="440">
        <f>IF(K1174="nio",0,IF(K1174&gt;0,VLOOKUP(G1174,'3-Productie normen'!A:J,VLOOKUP(K1174,'3-Productie normen'!$B$37:$C$43,2,FALSE),FALSE)))</f>
        <v>0</v>
      </c>
      <c r="N1174" s="441"/>
      <c r="O1174" s="442"/>
      <c r="P1174" s="299"/>
    </row>
    <row r="1175" spans="1:16" ht="14.1" customHeight="1">
      <c r="A1175" s="434">
        <v>1175</v>
      </c>
      <c r="B1175" s="435" t="s">
        <v>2085</v>
      </c>
      <c r="C1175" s="435" t="s">
        <v>2091</v>
      </c>
      <c r="D1175" s="436" t="s">
        <v>3709</v>
      </c>
      <c r="E1175" s="219" t="s">
        <v>2615</v>
      </c>
      <c r="F1175" s="75" t="s">
        <v>2616</v>
      </c>
      <c r="G1175" s="75" t="s">
        <v>50</v>
      </c>
      <c r="H1175" s="413" t="s">
        <v>71</v>
      </c>
      <c r="I1175" s="437">
        <v>1.7</v>
      </c>
      <c r="J1175" s="438" t="s">
        <v>50</v>
      </c>
      <c r="K1175" s="439" t="s">
        <v>50</v>
      </c>
      <c r="L1175" s="221">
        <f>IF(J1175="nio",0,IF(K1175&gt;0,K1175*I1175/M1175,0))*VLOOKUP(B1175,'2-Kosten per locatie'!$A$11:$C$15,3,FALSE)</f>
        <v>0</v>
      </c>
      <c r="M1175" s="440">
        <f>IF(K1175="nio",0,IF(K1175&gt;0,VLOOKUP(G1175,'3-Productie normen'!A:J,VLOOKUP(K1175,'3-Productie normen'!$B$37:$C$43,2,FALSE),FALSE)))</f>
        <v>0</v>
      </c>
      <c r="N1175" s="441"/>
      <c r="O1175" s="442"/>
      <c r="P1175" s="299"/>
    </row>
    <row r="1176" spans="1:16" ht="14.1" customHeight="1">
      <c r="A1176" s="434">
        <v>1176</v>
      </c>
      <c r="B1176" s="435" t="s">
        <v>2085</v>
      </c>
      <c r="C1176" s="435" t="s">
        <v>2091</v>
      </c>
      <c r="D1176" s="436" t="s">
        <v>3709</v>
      </c>
      <c r="E1176" s="219" t="s">
        <v>2617</v>
      </c>
      <c r="F1176" s="75" t="s">
        <v>2618</v>
      </c>
      <c r="G1176" s="75" t="s">
        <v>50</v>
      </c>
      <c r="H1176" s="75" t="s">
        <v>919</v>
      </c>
      <c r="I1176" s="437">
        <v>8.9</v>
      </c>
      <c r="J1176" s="438" t="s">
        <v>50</v>
      </c>
      <c r="K1176" s="439" t="s">
        <v>50</v>
      </c>
      <c r="L1176" s="221">
        <f>IF(J1176="nio",0,IF(K1176&gt;0,K1176*I1176/M1176,0))*VLOOKUP(B1176,'2-Kosten per locatie'!$A$11:$C$15,3,FALSE)</f>
        <v>0</v>
      </c>
      <c r="M1176" s="440">
        <f>IF(K1176="nio",0,IF(K1176&gt;0,VLOOKUP(G1176,'3-Productie normen'!A:J,VLOOKUP(K1176,'3-Productie normen'!$B$37:$C$43,2,FALSE),FALSE)))</f>
        <v>0</v>
      </c>
      <c r="N1176" s="441"/>
      <c r="O1176" s="442"/>
      <c r="P1176" s="299"/>
    </row>
    <row r="1177" spans="1:16" ht="14.1" customHeight="1">
      <c r="A1177" s="434">
        <v>1177</v>
      </c>
      <c r="B1177" s="435" t="s">
        <v>2085</v>
      </c>
      <c r="C1177" s="435" t="s">
        <v>2091</v>
      </c>
      <c r="D1177" s="436" t="s">
        <v>3709</v>
      </c>
      <c r="E1177" s="219" t="s">
        <v>2619</v>
      </c>
      <c r="F1177" s="75" t="s">
        <v>2620</v>
      </c>
      <c r="G1177" s="75" t="s">
        <v>50</v>
      </c>
      <c r="H1177" s="413" t="s">
        <v>71</v>
      </c>
      <c r="I1177" s="437">
        <v>1.7</v>
      </c>
      <c r="J1177" s="438" t="s">
        <v>50</v>
      </c>
      <c r="K1177" s="439" t="s">
        <v>50</v>
      </c>
      <c r="L1177" s="221">
        <f>IF(J1177="nio",0,IF(K1177&gt;0,K1177*I1177/M1177,0))*VLOOKUP(B1177,'2-Kosten per locatie'!$A$11:$C$15,3,FALSE)</f>
        <v>0</v>
      </c>
      <c r="M1177" s="440">
        <f>IF(K1177="nio",0,IF(K1177&gt;0,VLOOKUP(G1177,'3-Productie normen'!A:J,VLOOKUP(K1177,'3-Productie normen'!$B$37:$C$43,2,FALSE),FALSE)))</f>
        <v>0</v>
      </c>
      <c r="N1177" s="441"/>
      <c r="O1177" s="442"/>
      <c r="P1177" s="299"/>
    </row>
    <row r="1178" spans="1:16" ht="14.1" customHeight="1">
      <c r="A1178" s="434">
        <v>1178</v>
      </c>
      <c r="B1178" s="435" t="s">
        <v>2085</v>
      </c>
      <c r="C1178" s="435" t="s">
        <v>2091</v>
      </c>
      <c r="D1178" s="436" t="s">
        <v>3709</v>
      </c>
      <c r="E1178" s="219" t="s">
        <v>2621</v>
      </c>
      <c r="F1178" s="75" t="s">
        <v>2622</v>
      </c>
      <c r="G1178" s="75" t="s">
        <v>50</v>
      </c>
      <c r="H1178" s="75" t="s">
        <v>919</v>
      </c>
      <c r="I1178" s="437">
        <v>8.9</v>
      </c>
      <c r="J1178" s="438" t="s">
        <v>50</v>
      </c>
      <c r="K1178" s="439" t="s">
        <v>50</v>
      </c>
      <c r="L1178" s="221">
        <f>IF(J1178="nio",0,IF(K1178&gt;0,K1178*I1178/M1178,0))*VLOOKUP(B1178,'2-Kosten per locatie'!$A$11:$C$15,3,FALSE)</f>
        <v>0</v>
      </c>
      <c r="M1178" s="440">
        <f>IF(K1178="nio",0,IF(K1178&gt;0,VLOOKUP(G1178,'3-Productie normen'!A:J,VLOOKUP(K1178,'3-Productie normen'!$B$37:$C$43,2,FALSE),FALSE)))</f>
        <v>0</v>
      </c>
      <c r="N1178" s="441"/>
      <c r="O1178" s="442"/>
      <c r="P1178" s="299"/>
    </row>
    <row r="1179" spans="1:16" ht="14.1" customHeight="1">
      <c r="A1179" s="434">
        <v>1179</v>
      </c>
      <c r="B1179" s="435" t="s">
        <v>2085</v>
      </c>
      <c r="C1179" s="435" t="s">
        <v>2091</v>
      </c>
      <c r="D1179" s="436" t="s">
        <v>3709</v>
      </c>
      <c r="E1179" s="219" t="s">
        <v>2623</v>
      </c>
      <c r="F1179" s="75" t="s">
        <v>2624</v>
      </c>
      <c r="G1179" s="75" t="s">
        <v>50</v>
      </c>
      <c r="H1179" s="413" t="s">
        <v>71</v>
      </c>
      <c r="I1179" s="437">
        <v>1.7</v>
      </c>
      <c r="J1179" s="438" t="s">
        <v>50</v>
      </c>
      <c r="K1179" s="439" t="s">
        <v>50</v>
      </c>
      <c r="L1179" s="221">
        <f>IF(J1179="nio",0,IF(K1179&gt;0,K1179*I1179/M1179,0))*VLOOKUP(B1179,'2-Kosten per locatie'!$A$11:$C$15,3,FALSE)</f>
        <v>0</v>
      </c>
      <c r="M1179" s="440">
        <f>IF(K1179="nio",0,IF(K1179&gt;0,VLOOKUP(G1179,'3-Productie normen'!A:J,VLOOKUP(K1179,'3-Productie normen'!$B$37:$C$43,2,FALSE),FALSE)))</f>
        <v>0</v>
      </c>
      <c r="N1179" s="441"/>
      <c r="O1179" s="442"/>
      <c r="P1179" s="299"/>
    </row>
    <row r="1180" spans="1:16" ht="14.1" customHeight="1">
      <c r="A1180" s="434">
        <v>1180</v>
      </c>
      <c r="B1180" s="435" t="s">
        <v>2085</v>
      </c>
      <c r="C1180" s="435" t="s">
        <v>2091</v>
      </c>
      <c r="D1180" s="436" t="s">
        <v>3709</v>
      </c>
      <c r="E1180" s="219" t="s">
        <v>2625</v>
      </c>
      <c r="F1180" s="75" t="s">
        <v>2626</v>
      </c>
      <c r="G1180" s="75" t="s">
        <v>50</v>
      </c>
      <c r="H1180" s="75" t="s">
        <v>919</v>
      </c>
      <c r="I1180" s="437">
        <v>8.9</v>
      </c>
      <c r="J1180" s="438" t="s">
        <v>50</v>
      </c>
      <c r="K1180" s="439" t="s">
        <v>50</v>
      </c>
      <c r="L1180" s="221">
        <f>IF(J1180="nio",0,IF(K1180&gt;0,K1180*I1180/M1180,0))*VLOOKUP(B1180,'2-Kosten per locatie'!$A$11:$C$15,3,FALSE)</f>
        <v>0</v>
      </c>
      <c r="M1180" s="440">
        <f>IF(K1180="nio",0,IF(K1180&gt;0,VLOOKUP(G1180,'3-Productie normen'!A:J,VLOOKUP(K1180,'3-Productie normen'!$B$37:$C$43,2,FALSE),FALSE)))</f>
        <v>0</v>
      </c>
      <c r="N1180" s="441"/>
      <c r="O1180" s="442"/>
      <c r="P1180" s="299"/>
    </row>
    <row r="1181" spans="1:16" ht="14.1" customHeight="1">
      <c r="A1181" s="434">
        <v>1181</v>
      </c>
      <c r="B1181" s="435" t="s">
        <v>2085</v>
      </c>
      <c r="C1181" s="435" t="s">
        <v>2091</v>
      </c>
      <c r="D1181" s="436" t="s">
        <v>3709</v>
      </c>
      <c r="E1181" s="219" t="s">
        <v>2627</v>
      </c>
      <c r="F1181" s="75" t="s">
        <v>2628</v>
      </c>
      <c r="G1181" s="75" t="s">
        <v>50</v>
      </c>
      <c r="H1181" s="413" t="s">
        <v>71</v>
      </c>
      <c r="I1181" s="437">
        <v>1.7</v>
      </c>
      <c r="J1181" s="438" t="s">
        <v>50</v>
      </c>
      <c r="K1181" s="439" t="s">
        <v>50</v>
      </c>
      <c r="L1181" s="221">
        <f>IF(J1181="nio",0,IF(K1181&gt;0,K1181*I1181/M1181,0))*VLOOKUP(B1181,'2-Kosten per locatie'!$A$11:$C$15,3,FALSE)</f>
        <v>0</v>
      </c>
      <c r="M1181" s="440">
        <f>IF(K1181="nio",0,IF(K1181&gt;0,VLOOKUP(G1181,'3-Productie normen'!A:J,VLOOKUP(K1181,'3-Productie normen'!$B$37:$C$43,2,FALSE),FALSE)))</f>
        <v>0</v>
      </c>
      <c r="N1181" s="441"/>
      <c r="O1181" s="442"/>
      <c r="P1181" s="299"/>
    </row>
    <row r="1182" spans="1:16" ht="14.1" customHeight="1">
      <c r="A1182" s="434">
        <v>1182</v>
      </c>
      <c r="B1182" s="435" t="s">
        <v>2085</v>
      </c>
      <c r="C1182" s="435" t="s">
        <v>2091</v>
      </c>
      <c r="D1182" s="436" t="s">
        <v>3709</v>
      </c>
      <c r="E1182" s="219" t="s">
        <v>2629</v>
      </c>
      <c r="F1182" s="75" t="s">
        <v>2630</v>
      </c>
      <c r="G1182" s="75" t="s">
        <v>50</v>
      </c>
      <c r="H1182" s="75" t="s">
        <v>919</v>
      </c>
      <c r="I1182" s="437">
        <v>19.7</v>
      </c>
      <c r="J1182" s="438" t="s">
        <v>50</v>
      </c>
      <c r="K1182" s="439" t="s">
        <v>50</v>
      </c>
      <c r="L1182" s="221">
        <f>IF(J1182="nio",0,IF(K1182&gt;0,K1182*I1182/M1182,0))*VLOOKUP(B1182,'2-Kosten per locatie'!$A$11:$C$15,3,FALSE)</f>
        <v>0</v>
      </c>
      <c r="M1182" s="440">
        <f>IF(K1182="nio",0,IF(K1182&gt;0,VLOOKUP(G1182,'3-Productie normen'!A:J,VLOOKUP(K1182,'3-Productie normen'!$B$37:$C$43,2,FALSE),FALSE)))</f>
        <v>0</v>
      </c>
      <c r="N1182" s="441"/>
      <c r="O1182" s="442"/>
      <c r="P1182" s="299"/>
    </row>
    <row r="1183" spans="1:16" ht="14.1" customHeight="1">
      <c r="A1183" s="434">
        <v>1183</v>
      </c>
      <c r="B1183" s="435" t="s">
        <v>2085</v>
      </c>
      <c r="C1183" s="435" t="s">
        <v>2091</v>
      </c>
      <c r="D1183" s="436" t="s">
        <v>3709</v>
      </c>
      <c r="E1183" s="219" t="s">
        <v>2631</v>
      </c>
      <c r="F1183" s="75" t="s">
        <v>2632</v>
      </c>
      <c r="G1183" s="75" t="s">
        <v>50</v>
      </c>
      <c r="H1183" s="75" t="s">
        <v>919</v>
      </c>
      <c r="I1183" s="437">
        <v>25.7</v>
      </c>
      <c r="J1183" s="438" t="s">
        <v>50</v>
      </c>
      <c r="K1183" s="439" t="s">
        <v>50</v>
      </c>
      <c r="L1183" s="221">
        <f>IF(J1183="nio",0,IF(K1183&gt;0,K1183*I1183/M1183,0))*VLOOKUP(B1183,'2-Kosten per locatie'!$A$11:$C$15,3,FALSE)</f>
        <v>0</v>
      </c>
      <c r="M1183" s="440">
        <f>IF(K1183="nio",0,IF(K1183&gt;0,VLOOKUP(G1183,'3-Productie normen'!A:J,VLOOKUP(K1183,'3-Productie normen'!$B$37:$C$43,2,FALSE),FALSE)))</f>
        <v>0</v>
      </c>
      <c r="N1183" s="441"/>
      <c r="O1183" s="442"/>
      <c r="P1183" s="299"/>
    </row>
    <row r="1184" spans="1:16" ht="14.1" customHeight="1">
      <c r="A1184" s="434">
        <v>1184</v>
      </c>
      <c r="B1184" s="435" t="s">
        <v>2085</v>
      </c>
      <c r="C1184" s="435" t="s">
        <v>2090</v>
      </c>
      <c r="D1184" s="436" t="s">
        <v>3710</v>
      </c>
      <c r="E1184" s="219" t="s">
        <v>2633</v>
      </c>
      <c r="F1184" s="75" t="s">
        <v>2634</v>
      </c>
      <c r="G1184" s="75" t="s">
        <v>50</v>
      </c>
      <c r="H1184" s="75" t="s">
        <v>72</v>
      </c>
      <c r="I1184" s="437">
        <v>32.299999999999997</v>
      </c>
      <c r="J1184" s="438" t="s">
        <v>50</v>
      </c>
      <c r="K1184" s="439" t="s">
        <v>50</v>
      </c>
      <c r="L1184" s="221">
        <f>IF(J1184="nio",0,IF(K1184&gt;0,K1184*I1184/M1184,0))*VLOOKUP(B1184,'2-Kosten per locatie'!$A$11:$C$15,3,FALSE)</f>
        <v>0</v>
      </c>
      <c r="M1184" s="440">
        <f>IF(K1184="nio",0,IF(K1184&gt;0,VLOOKUP(G1184,'3-Productie normen'!A:J,VLOOKUP(K1184,'3-Productie normen'!$B$37:$C$43,2,FALSE),FALSE)))</f>
        <v>0</v>
      </c>
      <c r="N1184" s="441"/>
      <c r="O1184" s="442"/>
      <c r="P1184" s="299"/>
    </row>
    <row r="1185" spans="1:16" ht="14.1" customHeight="1">
      <c r="A1185" s="434">
        <v>1185</v>
      </c>
      <c r="B1185" s="435" t="s">
        <v>2085</v>
      </c>
      <c r="C1185" s="435" t="s">
        <v>2094</v>
      </c>
      <c r="D1185" s="436" t="s">
        <v>3708</v>
      </c>
      <c r="E1185" s="219" t="s">
        <v>2635</v>
      </c>
      <c r="F1185" s="75" t="s">
        <v>2636</v>
      </c>
      <c r="G1185" s="75" t="s">
        <v>50</v>
      </c>
      <c r="H1185" s="75" t="s">
        <v>3723</v>
      </c>
      <c r="I1185" s="437">
        <v>8.3000000000000007</v>
      </c>
      <c r="J1185" s="438" t="s">
        <v>50</v>
      </c>
      <c r="K1185" s="439" t="s">
        <v>50</v>
      </c>
      <c r="L1185" s="221">
        <f>IF(J1185="nio",0,IF(K1185&gt;0,K1185*I1185/M1185,0))*VLOOKUP(B1185,'2-Kosten per locatie'!$A$11:$C$15,3,FALSE)</f>
        <v>0</v>
      </c>
      <c r="M1185" s="440">
        <f>IF(K1185="nio",0,IF(K1185&gt;0,VLOOKUP(G1185,'3-Productie normen'!A:J,VLOOKUP(K1185,'3-Productie normen'!$B$37:$C$43,2,FALSE),FALSE)))</f>
        <v>0</v>
      </c>
      <c r="N1185" s="441"/>
      <c r="O1185" s="442"/>
      <c r="P1185" s="299"/>
    </row>
    <row r="1186" spans="1:16" ht="14.1" customHeight="1">
      <c r="A1186" s="434">
        <v>1186</v>
      </c>
      <c r="B1186" s="435" t="s">
        <v>2085</v>
      </c>
      <c r="C1186" s="435" t="s">
        <v>2094</v>
      </c>
      <c r="D1186" s="436" t="s">
        <v>3708</v>
      </c>
      <c r="E1186" s="219" t="s">
        <v>2637</v>
      </c>
      <c r="F1186" s="75" t="s">
        <v>2638</v>
      </c>
      <c r="G1186" s="75" t="s">
        <v>50</v>
      </c>
      <c r="H1186" s="75" t="s">
        <v>919</v>
      </c>
      <c r="I1186" s="437">
        <v>2.6</v>
      </c>
      <c r="J1186" s="438" t="s">
        <v>50</v>
      </c>
      <c r="K1186" s="439" t="s">
        <v>50</v>
      </c>
      <c r="L1186" s="221">
        <f>IF(J1186="nio",0,IF(K1186&gt;0,K1186*I1186/M1186,0))*VLOOKUP(B1186,'2-Kosten per locatie'!$A$11:$C$15,3,FALSE)</f>
        <v>0</v>
      </c>
      <c r="M1186" s="440">
        <f>IF(K1186="nio",0,IF(K1186&gt;0,VLOOKUP(G1186,'3-Productie normen'!A:J,VLOOKUP(K1186,'3-Productie normen'!$B$37:$C$43,2,FALSE),FALSE)))</f>
        <v>0</v>
      </c>
      <c r="N1186" s="441"/>
      <c r="O1186" s="442"/>
      <c r="P1186" s="299"/>
    </row>
    <row r="1187" spans="1:16" ht="14.1" customHeight="1">
      <c r="A1187" s="434">
        <v>1187</v>
      </c>
      <c r="B1187" s="435" t="s">
        <v>2085</v>
      </c>
      <c r="C1187" s="435" t="s">
        <v>2092</v>
      </c>
      <c r="D1187" s="436" t="s">
        <v>3708</v>
      </c>
      <c r="E1187" s="219" t="s">
        <v>2639</v>
      </c>
      <c r="F1187" s="75" t="s">
        <v>2640</v>
      </c>
      <c r="G1187" s="75" t="s">
        <v>50</v>
      </c>
      <c r="H1187" s="75" t="s">
        <v>919</v>
      </c>
      <c r="I1187" s="437">
        <v>1.4</v>
      </c>
      <c r="J1187" s="438" t="s">
        <v>50</v>
      </c>
      <c r="K1187" s="439" t="s">
        <v>50</v>
      </c>
      <c r="L1187" s="221">
        <f>IF(J1187="nio",0,IF(K1187&gt;0,K1187*I1187/M1187,0))*VLOOKUP(B1187,'2-Kosten per locatie'!$A$11:$C$15,3,FALSE)</f>
        <v>0</v>
      </c>
      <c r="M1187" s="440">
        <f>IF(K1187="nio",0,IF(K1187&gt;0,VLOOKUP(G1187,'3-Productie normen'!A:J,VLOOKUP(K1187,'3-Productie normen'!$B$37:$C$43,2,FALSE),FALSE)))</f>
        <v>0</v>
      </c>
      <c r="N1187" s="441"/>
      <c r="O1187" s="442"/>
      <c r="P1187" s="299"/>
    </row>
    <row r="1188" spans="1:16" ht="14.1" customHeight="1">
      <c r="A1188" s="434">
        <v>1188</v>
      </c>
      <c r="B1188" s="435" t="s">
        <v>2085</v>
      </c>
      <c r="C1188" s="435" t="s">
        <v>2094</v>
      </c>
      <c r="D1188" s="436" t="s">
        <v>3708</v>
      </c>
      <c r="E1188" s="219" t="s">
        <v>2641</v>
      </c>
      <c r="F1188" s="75" t="s">
        <v>2642</v>
      </c>
      <c r="G1188" s="75" t="s">
        <v>50</v>
      </c>
      <c r="H1188" s="413" t="s">
        <v>71</v>
      </c>
      <c r="I1188" s="437">
        <v>3.2</v>
      </c>
      <c r="J1188" s="438" t="s">
        <v>50</v>
      </c>
      <c r="K1188" s="439" t="s">
        <v>50</v>
      </c>
      <c r="L1188" s="221">
        <f>IF(J1188="nio",0,IF(K1188&gt;0,K1188*I1188/M1188,0))*VLOOKUP(B1188,'2-Kosten per locatie'!$A$11:$C$15,3,FALSE)</f>
        <v>0</v>
      </c>
      <c r="M1188" s="440">
        <f>IF(K1188="nio",0,IF(K1188&gt;0,VLOOKUP(G1188,'3-Productie normen'!A:J,VLOOKUP(K1188,'3-Productie normen'!$B$37:$C$43,2,FALSE),FALSE)))</f>
        <v>0</v>
      </c>
      <c r="N1188" s="441"/>
      <c r="O1188" s="442"/>
      <c r="P1188" s="299"/>
    </row>
    <row r="1189" spans="1:16" ht="14.1" customHeight="1">
      <c r="A1189" s="434">
        <v>1189</v>
      </c>
      <c r="B1189" s="435" t="s">
        <v>2085</v>
      </c>
      <c r="C1189" s="435" t="s">
        <v>2094</v>
      </c>
      <c r="D1189" s="436" t="s">
        <v>3708</v>
      </c>
      <c r="E1189" s="219" t="s">
        <v>2643</v>
      </c>
      <c r="F1189" s="75" t="s">
        <v>2644</v>
      </c>
      <c r="G1189" s="75" t="s">
        <v>50</v>
      </c>
      <c r="H1189" s="413" t="s">
        <v>71</v>
      </c>
      <c r="I1189" s="437">
        <v>1.2</v>
      </c>
      <c r="J1189" s="438" t="s">
        <v>50</v>
      </c>
      <c r="K1189" s="439" t="s">
        <v>50</v>
      </c>
      <c r="L1189" s="221">
        <f>IF(J1189="nio",0,IF(K1189&gt;0,K1189*I1189/M1189,0))*VLOOKUP(B1189,'2-Kosten per locatie'!$A$11:$C$15,3,FALSE)</f>
        <v>0</v>
      </c>
      <c r="M1189" s="440">
        <f>IF(K1189="nio",0,IF(K1189&gt;0,VLOOKUP(G1189,'3-Productie normen'!A:J,VLOOKUP(K1189,'3-Productie normen'!$B$37:$C$43,2,FALSE),FALSE)))</f>
        <v>0</v>
      </c>
      <c r="N1189" s="441"/>
      <c r="O1189" s="442"/>
      <c r="P1189" s="299"/>
    </row>
    <row r="1190" spans="1:16" ht="14.1" customHeight="1">
      <c r="A1190" s="434">
        <v>1190</v>
      </c>
      <c r="B1190" s="435" t="s">
        <v>2085</v>
      </c>
      <c r="C1190" s="435" t="s">
        <v>2094</v>
      </c>
      <c r="D1190" s="436" t="s">
        <v>3708</v>
      </c>
      <c r="E1190" s="219" t="s">
        <v>2645</v>
      </c>
      <c r="F1190" s="75" t="s">
        <v>2646</v>
      </c>
      <c r="G1190" s="75" t="s">
        <v>50</v>
      </c>
      <c r="H1190" s="75" t="s">
        <v>3719</v>
      </c>
      <c r="I1190" s="437">
        <v>22.6</v>
      </c>
      <c r="J1190" s="438" t="s">
        <v>50</v>
      </c>
      <c r="K1190" s="439" t="s">
        <v>50</v>
      </c>
      <c r="L1190" s="221">
        <f>IF(J1190="nio",0,IF(K1190&gt;0,K1190*I1190/M1190,0))*VLOOKUP(B1190,'2-Kosten per locatie'!$A$11:$C$15,3,FALSE)</f>
        <v>0</v>
      </c>
      <c r="M1190" s="440">
        <f>IF(K1190="nio",0,IF(K1190&gt;0,VLOOKUP(G1190,'3-Productie normen'!A:J,VLOOKUP(K1190,'3-Productie normen'!$B$37:$C$43,2,FALSE),FALSE)))</f>
        <v>0</v>
      </c>
      <c r="N1190" s="441"/>
      <c r="O1190" s="442"/>
      <c r="P1190" s="299"/>
    </row>
    <row r="1191" spans="1:16" ht="14.1" customHeight="1">
      <c r="A1191" s="434">
        <v>1191</v>
      </c>
      <c r="B1191" s="435" t="s">
        <v>2085</v>
      </c>
      <c r="C1191" s="435" t="s">
        <v>2092</v>
      </c>
      <c r="D1191" s="436" t="s">
        <v>3708</v>
      </c>
      <c r="E1191" s="219" t="s">
        <v>2647</v>
      </c>
      <c r="F1191" s="75" t="s">
        <v>2648</v>
      </c>
      <c r="G1191" s="75" t="s">
        <v>50</v>
      </c>
      <c r="H1191" s="75" t="s">
        <v>919</v>
      </c>
      <c r="I1191" s="437">
        <v>1.2</v>
      </c>
      <c r="J1191" s="438" t="s">
        <v>50</v>
      </c>
      <c r="K1191" s="439" t="s">
        <v>50</v>
      </c>
      <c r="L1191" s="221">
        <f>IF(J1191="nio",0,IF(K1191&gt;0,K1191*I1191/M1191,0))*VLOOKUP(B1191,'2-Kosten per locatie'!$A$11:$C$15,3,FALSE)</f>
        <v>0</v>
      </c>
      <c r="M1191" s="440">
        <f>IF(K1191="nio",0,IF(K1191&gt;0,VLOOKUP(G1191,'3-Productie normen'!A:J,VLOOKUP(K1191,'3-Productie normen'!$B$37:$C$43,2,FALSE),FALSE)))</f>
        <v>0</v>
      </c>
      <c r="N1191" s="441"/>
      <c r="O1191" s="442"/>
      <c r="P1191" s="299"/>
    </row>
    <row r="1192" spans="1:16" ht="14.1" customHeight="1">
      <c r="A1192" s="434">
        <v>1192</v>
      </c>
      <c r="B1192" s="435" t="s">
        <v>2085</v>
      </c>
      <c r="C1192" s="435" t="s">
        <v>2094</v>
      </c>
      <c r="D1192" s="436" t="s">
        <v>3708</v>
      </c>
      <c r="E1192" s="219" t="s">
        <v>2649</v>
      </c>
      <c r="F1192" s="75" t="s">
        <v>2650</v>
      </c>
      <c r="G1192" s="75" t="s">
        <v>50</v>
      </c>
      <c r="H1192" s="75" t="s">
        <v>919</v>
      </c>
      <c r="I1192" s="437">
        <v>46.6</v>
      </c>
      <c r="J1192" s="438" t="s">
        <v>50</v>
      </c>
      <c r="K1192" s="439" t="s">
        <v>50</v>
      </c>
      <c r="L1192" s="221">
        <f>IF(J1192="nio",0,IF(K1192&gt;0,K1192*I1192/M1192,0))*VLOOKUP(B1192,'2-Kosten per locatie'!$A$11:$C$15,3,FALSE)</f>
        <v>0</v>
      </c>
      <c r="M1192" s="440">
        <f>IF(K1192="nio",0,IF(K1192&gt;0,VLOOKUP(G1192,'3-Productie normen'!A:J,VLOOKUP(K1192,'3-Productie normen'!$B$37:$C$43,2,FALSE),FALSE)))</f>
        <v>0</v>
      </c>
      <c r="N1192" s="441"/>
      <c r="O1192" s="442"/>
      <c r="P1192" s="299"/>
    </row>
    <row r="1193" spans="1:16" ht="14.1" customHeight="1">
      <c r="A1193" s="434">
        <v>1193</v>
      </c>
      <c r="B1193" s="435" t="s">
        <v>2085</v>
      </c>
      <c r="C1193" s="435" t="s">
        <v>2094</v>
      </c>
      <c r="D1193" s="436" t="s">
        <v>3708</v>
      </c>
      <c r="E1193" s="219" t="s">
        <v>2651</v>
      </c>
      <c r="F1193" s="75" t="s">
        <v>2652</v>
      </c>
      <c r="G1193" s="75" t="s">
        <v>50</v>
      </c>
      <c r="H1193" s="75" t="s">
        <v>919</v>
      </c>
      <c r="I1193" s="437">
        <v>66.599999999999994</v>
      </c>
      <c r="J1193" s="438" t="s">
        <v>50</v>
      </c>
      <c r="K1193" s="439" t="s">
        <v>50</v>
      </c>
      <c r="L1193" s="221">
        <f>IF(J1193="nio",0,IF(K1193&gt;0,K1193*I1193/M1193,0))*VLOOKUP(B1193,'2-Kosten per locatie'!$A$11:$C$15,3,FALSE)</f>
        <v>0</v>
      </c>
      <c r="M1193" s="440">
        <f>IF(K1193="nio",0,IF(K1193&gt;0,VLOOKUP(G1193,'3-Productie normen'!A:J,VLOOKUP(K1193,'3-Productie normen'!$B$37:$C$43,2,FALSE),FALSE)))</f>
        <v>0</v>
      </c>
      <c r="N1193" s="441"/>
      <c r="O1193" s="442"/>
      <c r="P1193" s="299"/>
    </row>
    <row r="1194" spans="1:16" ht="14.1" customHeight="1">
      <c r="A1194" s="434">
        <v>1194</v>
      </c>
      <c r="B1194" s="435" t="s">
        <v>2085</v>
      </c>
      <c r="C1194" s="435" t="s">
        <v>2092</v>
      </c>
      <c r="D1194" s="436" t="s">
        <v>3708</v>
      </c>
      <c r="E1194" s="219" t="s">
        <v>2653</v>
      </c>
      <c r="F1194" s="75" t="s">
        <v>2654</v>
      </c>
      <c r="G1194" s="75" t="s">
        <v>50</v>
      </c>
      <c r="H1194" s="75" t="s">
        <v>70</v>
      </c>
      <c r="I1194" s="437">
        <v>5.2</v>
      </c>
      <c r="J1194" s="438" t="s">
        <v>50</v>
      </c>
      <c r="K1194" s="439" t="s">
        <v>50</v>
      </c>
      <c r="L1194" s="221">
        <f>IF(J1194="nio",0,IF(K1194&gt;0,K1194*I1194/M1194,0))*VLOOKUP(B1194,'2-Kosten per locatie'!$A$11:$C$15,3,FALSE)</f>
        <v>0</v>
      </c>
      <c r="M1194" s="440">
        <f>IF(K1194="nio",0,IF(K1194&gt;0,VLOOKUP(G1194,'3-Productie normen'!A:J,VLOOKUP(K1194,'3-Productie normen'!$B$37:$C$43,2,FALSE),FALSE)))</f>
        <v>0</v>
      </c>
      <c r="N1194" s="441"/>
      <c r="O1194" s="442"/>
      <c r="P1194" s="299"/>
    </row>
    <row r="1195" spans="1:16" ht="14.1" customHeight="1">
      <c r="A1195" s="434">
        <v>1195</v>
      </c>
      <c r="B1195" s="435" t="s">
        <v>2085</v>
      </c>
      <c r="C1195" s="435" t="s">
        <v>2094</v>
      </c>
      <c r="D1195" s="436" t="s">
        <v>3708</v>
      </c>
      <c r="E1195" s="219" t="s">
        <v>2655</v>
      </c>
      <c r="F1195" s="75" t="s">
        <v>2656</v>
      </c>
      <c r="G1195" s="75" t="s">
        <v>50</v>
      </c>
      <c r="H1195" s="413" t="s">
        <v>71</v>
      </c>
      <c r="I1195" s="437">
        <v>8.3000000000000007</v>
      </c>
      <c r="J1195" s="438" t="s">
        <v>50</v>
      </c>
      <c r="K1195" s="439" t="s">
        <v>50</v>
      </c>
      <c r="L1195" s="221">
        <f>IF(J1195="nio",0,IF(K1195&gt;0,K1195*I1195/M1195,0))*VLOOKUP(B1195,'2-Kosten per locatie'!$A$11:$C$15,3,FALSE)</f>
        <v>0</v>
      </c>
      <c r="M1195" s="440">
        <f>IF(K1195="nio",0,IF(K1195&gt;0,VLOOKUP(G1195,'3-Productie normen'!A:J,VLOOKUP(K1195,'3-Productie normen'!$B$37:$C$43,2,FALSE),FALSE)))</f>
        <v>0</v>
      </c>
      <c r="N1195" s="441"/>
      <c r="O1195" s="442"/>
      <c r="P1195" s="299"/>
    </row>
    <row r="1196" spans="1:16" ht="14.1" customHeight="1">
      <c r="A1196" s="434">
        <v>1196</v>
      </c>
      <c r="B1196" s="435" t="s">
        <v>2085</v>
      </c>
      <c r="C1196" s="435" t="s">
        <v>2092</v>
      </c>
      <c r="D1196" s="436" t="s">
        <v>3708</v>
      </c>
      <c r="E1196" s="219" t="s">
        <v>2657</v>
      </c>
      <c r="F1196" s="75" t="s">
        <v>2658</v>
      </c>
      <c r="G1196" s="75" t="s">
        <v>50</v>
      </c>
      <c r="H1196" s="75" t="s">
        <v>919</v>
      </c>
      <c r="I1196" s="437">
        <v>5.9</v>
      </c>
      <c r="J1196" s="438" t="s">
        <v>50</v>
      </c>
      <c r="K1196" s="439" t="s">
        <v>50</v>
      </c>
      <c r="L1196" s="221">
        <f>IF(J1196="nio",0,IF(K1196&gt;0,K1196*I1196/M1196,0))*VLOOKUP(B1196,'2-Kosten per locatie'!$A$11:$C$15,3,FALSE)</f>
        <v>0</v>
      </c>
      <c r="M1196" s="440">
        <f>IF(K1196="nio",0,IF(K1196&gt;0,VLOOKUP(G1196,'3-Productie normen'!A:J,VLOOKUP(K1196,'3-Productie normen'!$B$37:$C$43,2,FALSE),FALSE)))</f>
        <v>0</v>
      </c>
      <c r="N1196" s="441"/>
      <c r="O1196" s="442"/>
      <c r="P1196" s="299"/>
    </row>
    <row r="1197" spans="1:16" ht="14.1" customHeight="1">
      <c r="A1197" s="434">
        <v>1197</v>
      </c>
      <c r="B1197" s="435" t="s">
        <v>2085</v>
      </c>
      <c r="C1197" s="435" t="s">
        <v>2093</v>
      </c>
      <c r="D1197" s="436" t="s">
        <v>3708</v>
      </c>
      <c r="E1197" s="219" t="s">
        <v>2659</v>
      </c>
      <c r="F1197" s="75" t="s">
        <v>2660</v>
      </c>
      <c r="G1197" s="75" t="s">
        <v>50</v>
      </c>
      <c r="H1197" s="75" t="s">
        <v>919</v>
      </c>
      <c r="I1197" s="437">
        <v>5.5</v>
      </c>
      <c r="J1197" s="438" t="s">
        <v>50</v>
      </c>
      <c r="K1197" s="439" t="s">
        <v>50</v>
      </c>
      <c r="L1197" s="221">
        <f>IF(J1197="nio",0,IF(K1197&gt;0,K1197*I1197/M1197,0))*VLOOKUP(B1197,'2-Kosten per locatie'!$A$11:$C$15,3,FALSE)</f>
        <v>0</v>
      </c>
      <c r="M1197" s="440">
        <f>IF(K1197="nio",0,IF(K1197&gt;0,VLOOKUP(G1197,'3-Productie normen'!A:J,VLOOKUP(K1197,'3-Productie normen'!$B$37:$C$43,2,FALSE),FALSE)))</f>
        <v>0</v>
      </c>
      <c r="N1197" s="441"/>
      <c r="O1197" s="442"/>
      <c r="P1197" s="299"/>
    </row>
    <row r="1198" spans="1:16" ht="14.1" customHeight="1">
      <c r="A1198" s="434">
        <v>1198</v>
      </c>
      <c r="B1198" s="435" t="s">
        <v>2085</v>
      </c>
      <c r="C1198" s="435" t="s">
        <v>2092</v>
      </c>
      <c r="D1198" s="436" t="s">
        <v>3708</v>
      </c>
      <c r="E1198" s="219" t="s">
        <v>2661</v>
      </c>
      <c r="F1198" s="75" t="s">
        <v>2662</v>
      </c>
      <c r="G1198" s="75" t="s">
        <v>50</v>
      </c>
      <c r="H1198" s="75" t="s">
        <v>1504</v>
      </c>
      <c r="I1198" s="437">
        <v>6</v>
      </c>
      <c r="J1198" s="438" t="s">
        <v>50</v>
      </c>
      <c r="K1198" s="439" t="s">
        <v>50</v>
      </c>
      <c r="L1198" s="221">
        <f>IF(J1198="nio",0,IF(K1198&gt;0,K1198*I1198/M1198,0))*VLOOKUP(B1198,'2-Kosten per locatie'!$A$11:$C$15,3,FALSE)</f>
        <v>0</v>
      </c>
      <c r="M1198" s="440">
        <f>IF(K1198="nio",0,IF(K1198&gt;0,VLOOKUP(G1198,'3-Productie normen'!A:J,VLOOKUP(K1198,'3-Productie normen'!$B$37:$C$43,2,FALSE),FALSE)))</f>
        <v>0</v>
      </c>
      <c r="N1198" s="441"/>
      <c r="O1198" s="442"/>
      <c r="P1198" s="299"/>
    </row>
    <row r="1199" spans="1:16" ht="14.1" customHeight="1">
      <c r="A1199" s="434">
        <v>1199</v>
      </c>
      <c r="B1199" s="435" t="s">
        <v>2085</v>
      </c>
      <c r="C1199" s="435" t="s">
        <v>2094</v>
      </c>
      <c r="D1199" s="436" t="s">
        <v>3709</v>
      </c>
      <c r="E1199" s="219" t="s">
        <v>2663</v>
      </c>
      <c r="F1199" s="75" t="s">
        <v>2664</v>
      </c>
      <c r="G1199" s="75" t="s">
        <v>50</v>
      </c>
      <c r="H1199" s="75"/>
      <c r="I1199" s="437">
        <v>31.9</v>
      </c>
      <c r="J1199" s="438" t="s">
        <v>50</v>
      </c>
      <c r="K1199" s="439" t="s">
        <v>50</v>
      </c>
      <c r="L1199" s="221">
        <f>IF(J1199="nio",0,IF(K1199&gt;0,K1199*I1199/M1199,0))*VLOOKUP(B1199,'2-Kosten per locatie'!$A$11:$C$15,3,FALSE)</f>
        <v>0</v>
      </c>
      <c r="M1199" s="440">
        <f>IF(K1199="nio",0,IF(K1199&gt;0,VLOOKUP(G1199,'3-Productie normen'!A:J,VLOOKUP(K1199,'3-Productie normen'!$B$37:$C$43,2,FALSE),FALSE)))</f>
        <v>0</v>
      </c>
      <c r="N1199" s="441"/>
      <c r="O1199" s="442"/>
      <c r="P1199" s="299"/>
    </row>
    <row r="1200" spans="1:16" ht="14.1" customHeight="1">
      <c r="A1200" s="434">
        <v>1200</v>
      </c>
      <c r="B1200" s="435" t="s">
        <v>2085</v>
      </c>
      <c r="C1200" s="435" t="s">
        <v>2094</v>
      </c>
      <c r="D1200" s="436" t="s">
        <v>3709</v>
      </c>
      <c r="E1200" s="219" t="s">
        <v>2665</v>
      </c>
      <c r="F1200" s="75" t="s">
        <v>2666</v>
      </c>
      <c r="G1200" s="75" t="s">
        <v>50</v>
      </c>
      <c r="H1200" s="75" t="s">
        <v>919</v>
      </c>
      <c r="I1200" s="437">
        <v>25.7</v>
      </c>
      <c r="J1200" s="438" t="s">
        <v>50</v>
      </c>
      <c r="K1200" s="439" t="s">
        <v>50</v>
      </c>
      <c r="L1200" s="221">
        <f>IF(J1200="nio",0,IF(K1200&gt;0,K1200*I1200/M1200,0))*VLOOKUP(B1200,'2-Kosten per locatie'!$A$11:$C$15,3,FALSE)</f>
        <v>0</v>
      </c>
      <c r="M1200" s="440">
        <f>IF(K1200="nio",0,IF(K1200&gt;0,VLOOKUP(G1200,'3-Productie normen'!A:J,VLOOKUP(K1200,'3-Productie normen'!$B$37:$C$43,2,FALSE),FALSE)))</f>
        <v>0</v>
      </c>
      <c r="N1200" s="441"/>
      <c r="O1200" s="442"/>
      <c r="P1200" s="299"/>
    </row>
    <row r="1201" spans="1:16" ht="14.1" customHeight="1">
      <c r="A1201" s="434">
        <v>1201</v>
      </c>
      <c r="B1201" s="435" t="s">
        <v>2085</v>
      </c>
      <c r="C1201" s="435" t="s">
        <v>2094</v>
      </c>
      <c r="D1201" s="436" t="s">
        <v>3709</v>
      </c>
      <c r="E1201" s="219" t="s">
        <v>2667</v>
      </c>
      <c r="F1201" s="75" t="s">
        <v>2668</v>
      </c>
      <c r="G1201" s="75" t="s">
        <v>50</v>
      </c>
      <c r="H1201" s="75" t="s">
        <v>919</v>
      </c>
      <c r="I1201" s="437">
        <v>8.9</v>
      </c>
      <c r="J1201" s="438" t="s">
        <v>50</v>
      </c>
      <c r="K1201" s="439" t="s">
        <v>50</v>
      </c>
      <c r="L1201" s="221">
        <f>IF(J1201="nio",0,IF(K1201&gt;0,K1201*I1201/M1201,0))*VLOOKUP(B1201,'2-Kosten per locatie'!$A$11:$C$15,3,FALSE)</f>
        <v>0</v>
      </c>
      <c r="M1201" s="440">
        <f>IF(K1201="nio",0,IF(K1201&gt;0,VLOOKUP(G1201,'3-Productie normen'!A:J,VLOOKUP(K1201,'3-Productie normen'!$B$37:$C$43,2,FALSE),FALSE)))</f>
        <v>0</v>
      </c>
      <c r="N1201" s="441"/>
      <c r="O1201" s="442"/>
      <c r="P1201" s="299"/>
    </row>
    <row r="1202" spans="1:16" ht="14.1" customHeight="1">
      <c r="A1202" s="434">
        <v>1202</v>
      </c>
      <c r="B1202" s="435" t="s">
        <v>2085</v>
      </c>
      <c r="C1202" s="435" t="s">
        <v>2094</v>
      </c>
      <c r="D1202" s="436" t="s">
        <v>3709</v>
      </c>
      <c r="E1202" s="219" t="s">
        <v>2669</v>
      </c>
      <c r="F1202" s="75" t="s">
        <v>2670</v>
      </c>
      <c r="G1202" s="75" t="s">
        <v>50</v>
      </c>
      <c r="H1202" s="413" t="s">
        <v>71</v>
      </c>
      <c r="I1202" s="437">
        <v>1.7</v>
      </c>
      <c r="J1202" s="438" t="s">
        <v>50</v>
      </c>
      <c r="K1202" s="439" t="s">
        <v>50</v>
      </c>
      <c r="L1202" s="221">
        <f>IF(J1202="nio",0,IF(K1202&gt;0,K1202*I1202/M1202,0))*VLOOKUP(B1202,'2-Kosten per locatie'!$A$11:$C$15,3,FALSE)</f>
        <v>0</v>
      </c>
      <c r="M1202" s="440">
        <f>IF(K1202="nio",0,IF(K1202&gt;0,VLOOKUP(G1202,'3-Productie normen'!A:J,VLOOKUP(K1202,'3-Productie normen'!$B$37:$C$43,2,FALSE),FALSE)))</f>
        <v>0</v>
      </c>
      <c r="N1202" s="441"/>
      <c r="O1202" s="442"/>
      <c r="P1202" s="299"/>
    </row>
    <row r="1203" spans="1:16" ht="14.1" customHeight="1">
      <c r="A1203" s="434">
        <v>1203</v>
      </c>
      <c r="B1203" s="435" t="s">
        <v>2085</v>
      </c>
      <c r="C1203" s="435" t="s">
        <v>2094</v>
      </c>
      <c r="D1203" s="436" t="s">
        <v>3709</v>
      </c>
      <c r="E1203" s="219" t="s">
        <v>2671</v>
      </c>
      <c r="F1203" s="75" t="s">
        <v>2672</v>
      </c>
      <c r="G1203" s="75" t="s">
        <v>50</v>
      </c>
      <c r="H1203" s="75" t="s">
        <v>919</v>
      </c>
      <c r="I1203" s="437">
        <v>8.9</v>
      </c>
      <c r="J1203" s="438" t="s">
        <v>50</v>
      </c>
      <c r="K1203" s="439" t="s">
        <v>50</v>
      </c>
      <c r="L1203" s="221">
        <f>IF(J1203="nio",0,IF(K1203&gt;0,K1203*I1203/M1203,0))*VLOOKUP(B1203,'2-Kosten per locatie'!$A$11:$C$15,3,FALSE)</f>
        <v>0</v>
      </c>
      <c r="M1203" s="440">
        <f>IF(K1203="nio",0,IF(K1203&gt;0,VLOOKUP(G1203,'3-Productie normen'!A:J,VLOOKUP(K1203,'3-Productie normen'!$B$37:$C$43,2,FALSE),FALSE)))</f>
        <v>0</v>
      </c>
      <c r="N1203" s="441"/>
      <c r="O1203" s="442"/>
      <c r="P1203" s="299"/>
    </row>
    <row r="1204" spans="1:16" ht="14.1" customHeight="1">
      <c r="A1204" s="434">
        <v>1204</v>
      </c>
      <c r="B1204" s="435" t="s">
        <v>2085</v>
      </c>
      <c r="C1204" s="435" t="s">
        <v>2094</v>
      </c>
      <c r="D1204" s="436" t="s">
        <v>3709</v>
      </c>
      <c r="E1204" s="219" t="s">
        <v>2673</v>
      </c>
      <c r="F1204" s="75" t="s">
        <v>2674</v>
      </c>
      <c r="G1204" s="75" t="s">
        <v>50</v>
      </c>
      <c r="H1204" s="413" t="s">
        <v>71</v>
      </c>
      <c r="I1204" s="437">
        <v>1.7</v>
      </c>
      <c r="J1204" s="438" t="s">
        <v>50</v>
      </c>
      <c r="K1204" s="439" t="s">
        <v>50</v>
      </c>
      <c r="L1204" s="221">
        <f>IF(J1204="nio",0,IF(K1204&gt;0,K1204*I1204/M1204,0))*VLOOKUP(B1204,'2-Kosten per locatie'!$A$11:$C$15,3,FALSE)</f>
        <v>0</v>
      </c>
      <c r="M1204" s="440">
        <f>IF(K1204="nio",0,IF(K1204&gt;0,VLOOKUP(G1204,'3-Productie normen'!A:J,VLOOKUP(K1204,'3-Productie normen'!$B$37:$C$43,2,FALSE),FALSE)))</f>
        <v>0</v>
      </c>
      <c r="N1204" s="441"/>
      <c r="O1204" s="442"/>
      <c r="P1204" s="299"/>
    </row>
    <row r="1205" spans="1:16" ht="14.1" customHeight="1">
      <c r="A1205" s="434">
        <v>1205</v>
      </c>
      <c r="B1205" s="435" t="s">
        <v>2085</v>
      </c>
      <c r="C1205" s="435" t="s">
        <v>2094</v>
      </c>
      <c r="D1205" s="436" t="s">
        <v>3709</v>
      </c>
      <c r="E1205" s="219" t="s">
        <v>2675</v>
      </c>
      <c r="F1205" s="75" t="s">
        <v>2676</v>
      </c>
      <c r="G1205" s="75" t="s">
        <v>50</v>
      </c>
      <c r="H1205" s="75" t="s">
        <v>919</v>
      </c>
      <c r="I1205" s="437">
        <v>8.9</v>
      </c>
      <c r="J1205" s="438" t="s">
        <v>50</v>
      </c>
      <c r="K1205" s="439" t="s">
        <v>50</v>
      </c>
      <c r="L1205" s="221">
        <f>IF(J1205="nio",0,IF(K1205&gt;0,K1205*I1205/M1205,0))*VLOOKUP(B1205,'2-Kosten per locatie'!$A$11:$C$15,3,FALSE)</f>
        <v>0</v>
      </c>
      <c r="M1205" s="440">
        <f>IF(K1205="nio",0,IF(K1205&gt;0,VLOOKUP(G1205,'3-Productie normen'!A:J,VLOOKUP(K1205,'3-Productie normen'!$B$37:$C$43,2,FALSE),FALSE)))</f>
        <v>0</v>
      </c>
      <c r="N1205" s="441"/>
      <c r="O1205" s="442"/>
      <c r="P1205" s="299"/>
    </row>
    <row r="1206" spans="1:16" ht="14.1" customHeight="1">
      <c r="A1206" s="434">
        <v>1206</v>
      </c>
      <c r="B1206" s="435" t="s">
        <v>2085</v>
      </c>
      <c r="C1206" s="435" t="s">
        <v>2094</v>
      </c>
      <c r="D1206" s="436" t="s">
        <v>3709</v>
      </c>
      <c r="E1206" s="219" t="s">
        <v>2677</v>
      </c>
      <c r="F1206" s="75" t="s">
        <v>2678</v>
      </c>
      <c r="G1206" s="75" t="s">
        <v>50</v>
      </c>
      <c r="H1206" s="413" t="s">
        <v>71</v>
      </c>
      <c r="I1206" s="437">
        <v>1.7</v>
      </c>
      <c r="J1206" s="438" t="s">
        <v>50</v>
      </c>
      <c r="K1206" s="439" t="s">
        <v>50</v>
      </c>
      <c r="L1206" s="221">
        <f>IF(J1206="nio",0,IF(K1206&gt;0,K1206*I1206/M1206,0))*VLOOKUP(B1206,'2-Kosten per locatie'!$A$11:$C$15,3,FALSE)</f>
        <v>0</v>
      </c>
      <c r="M1206" s="440">
        <f>IF(K1206="nio",0,IF(K1206&gt;0,VLOOKUP(G1206,'3-Productie normen'!A:J,VLOOKUP(K1206,'3-Productie normen'!$B$37:$C$43,2,FALSE),FALSE)))</f>
        <v>0</v>
      </c>
      <c r="N1206" s="441"/>
      <c r="O1206" s="442"/>
      <c r="P1206" s="299"/>
    </row>
    <row r="1207" spans="1:16" ht="14.1" customHeight="1">
      <c r="A1207" s="434">
        <v>1207</v>
      </c>
      <c r="B1207" s="435" t="s">
        <v>2085</v>
      </c>
      <c r="C1207" s="435" t="s">
        <v>2094</v>
      </c>
      <c r="D1207" s="436" t="s">
        <v>3709</v>
      </c>
      <c r="E1207" s="219" t="s">
        <v>2679</v>
      </c>
      <c r="F1207" s="75" t="s">
        <v>2680</v>
      </c>
      <c r="G1207" s="75" t="s">
        <v>50</v>
      </c>
      <c r="H1207" s="75" t="s">
        <v>919</v>
      </c>
      <c r="I1207" s="437">
        <v>8.9</v>
      </c>
      <c r="J1207" s="438" t="s">
        <v>50</v>
      </c>
      <c r="K1207" s="439" t="s">
        <v>50</v>
      </c>
      <c r="L1207" s="221">
        <f>IF(J1207="nio",0,IF(K1207&gt;0,K1207*I1207/M1207,0))*VLOOKUP(B1207,'2-Kosten per locatie'!$A$11:$C$15,3,FALSE)</f>
        <v>0</v>
      </c>
      <c r="M1207" s="440">
        <f>IF(K1207="nio",0,IF(K1207&gt;0,VLOOKUP(G1207,'3-Productie normen'!A:J,VLOOKUP(K1207,'3-Productie normen'!$B$37:$C$43,2,FALSE),FALSE)))</f>
        <v>0</v>
      </c>
      <c r="N1207" s="441"/>
      <c r="O1207" s="442"/>
      <c r="P1207" s="299"/>
    </row>
    <row r="1208" spans="1:16" ht="14.1" customHeight="1">
      <c r="A1208" s="434">
        <v>1208</v>
      </c>
      <c r="B1208" s="435" t="s">
        <v>2085</v>
      </c>
      <c r="C1208" s="435" t="s">
        <v>2094</v>
      </c>
      <c r="D1208" s="436" t="s">
        <v>3709</v>
      </c>
      <c r="E1208" s="219" t="s">
        <v>2681</v>
      </c>
      <c r="F1208" s="75" t="s">
        <v>2682</v>
      </c>
      <c r="G1208" s="75" t="s">
        <v>50</v>
      </c>
      <c r="H1208" s="413" t="s">
        <v>71</v>
      </c>
      <c r="I1208" s="437">
        <v>1.7</v>
      </c>
      <c r="J1208" s="438" t="s">
        <v>50</v>
      </c>
      <c r="K1208" s="439" t="s">
        <v>50</v>
      </c>
      <c r="L1208" s="221">
        <f>IF(J1208="nio",0,IF(K1208&gt;0,K1208*I1208/M1208,0))*VLOOKUP(B1208,'2-Kosten per locatie'!$A$11:$C$15,3,FALSE)</f>
        <v>0</v>
      </c>
      <c r="M1208" s="440">
        <f>IF(K1208="nio",0,IF(K1208&gt;0,VLOOKUP(G1208,'3-Productie normen'!A:J,VLOOKUP(K1208,'3-Productie normen'!$B$37:$C$43,2,FALSE),FALSE)))</f>
        <v>0</v>
      </c>
      <c r="N1208" s="441"/>
      <c r="O1208" s="442"/>
      <c r="P1208" s="299"/>
    </row>
    <row r="1209" spans="1:16" ht="14.1" customHeight="1">
      <c r="A1209" s="434">
        <v>1209</v>
      </c>
      <c r="B1209" s="435" t="s">
        <v>2085</v>
      </c>
      <c r="C1209" s="435" t="s">
        <v>2094</v>
      </c>
      <c r="D1209" s="436" t="s">
        <v>3709</v>
      </c>
      <c r="E1209" s="219" t="s">
        <v>2683</v>
      </c>
      <c r="F1209" s="75" t="s">
        <v>2684</v>
      </c>
      <c r="G1209" s="75" t="s">
        <v>50</v>
      </c>
      <c r="H1209" s="75" t="s">
        <v>919</v>
      </c>
      <c r="I1209" s="437">
        <v>8.9</v>
      </c>
      <c r="J1209" s="438" t="s">
        <v>50</v>
      </c>
      <c r="K1209" s="439" t="s">
        <v>50</v>
      </c>
      <c r="L1209" s="221">
        <f>IF(J1209="nio",0,IF(K1209&gt;0,K1209*I1209/M1209,0))*VLOOKUP(B1209,'2-Kosten per locatie'!$A$11:$C$15,3,FALSE)</f>
        <v>0</v>
      </c>
      <c r="M1209" s="440">
        <f>IF(K1209="nio",0,IF(K1209&gt;0,VLOOKUP(G1209,'3-Productie normen'!A:J,VLOOKUP(K1209,'3-Productie normen'!$B$37:$C$43,2,FALSE),FALSE)))</f>
        <v>0</v>
      </c>
      <c r="N1209" s="441"/>
      <c r="O1209" s="442"/>
      <c r="P1209" s="299"/>
    </row>
    <row r="1210" spans="1:16" ht="14.1" customHeight="1">
      <c r="A1210" s="434">
        <v>1210</v>
      </c>
      <c r="B1210" s="435" t="s">
        <v>2085</v>
      </c>
      <c r="C1210" s="435" t="s">
        <v>2094</v>
      </c>
      <c r="D1210" s="436" t="s">
        <v>3709</v>
      </c>
      <c r="E1210" s="219" t="s">
        <v>2685</v>
      </c>
      <c r="F1210" s="75" t="s">
        <v>2686</v>
      </c>
      <c r="G1210" s="75" t="s">
        <v>50</v>
      </c>
      <c r="H1210" s="413" t="s">
        <v>71</v>
      </c>
      <c r="I1210" s="437">
        <v>1.7</v>
      </c>
      <c r="J1210" s="438" t="s">
        <v>50</v>
      </c>
      <c r="K1210" s="439" t="s">
        <v>50</v>
      </c>
      <c r="L1210" s="221">
        <f>IF(J1210="nio",0,IF(K1210&gt;0,K1210*I1210/M1210,0))*VLOOKUP(B1210,'2-Kosten per locatie'!$A$11:$C$15,3,FALSE)</f>
        <v>0</v>
      </c>
      <c r="M1210" s="440">
        <f>IF(K1210="nio",0,IF(K1210&gt;0,VLOOKUP(G1210,'3-Productie normen'!A:J,VLOOKUP(K1210,'3-Productie normen'!$B$37:$C$43,2,FALSE),FALSE)))</f>
        <v>0</v>
      </c>
      <c r="N1210" s="441"/>
      <c r="O1210" s="442"/>
      <c r="P1210" s="299"/>
    </row>
    <row r="1211" spans="1:16" ht="14.1" customHeight="1">
      <c r="A1211" s="434">
        <v>1211</v>
      </c>
      <c r="B1211" s="435" t="s">
        <v>2085</v>
      </c>
      <c r="C1211" s="435" t="s">
        <v>2094</v>
      </c>
      <c r="D1211" s="436" t="s">
        <v>3709</v>
      </c>
      <c r="E1211" s="219" t="s">
        <v>2687</v>
      </c>
      <c r="F1211" s="75" t="s">
        <v>2688</v>
      </c>
      <c r="G1211" s="75" t="s">
        <v>50</v>
      </c>
      <c r="H1211" s="75" t="s">
        <v>919</v>
      </c>
      <c r="I1211" s="437">
        <v>8.9</v>
      </c>
      <c r="J1211" s="438" t="s">
        <v>50</v>
      </c>
      <c r="K1211" s="439" t="s">
        <v>50</v>
      </c>
      <c r="L1211" s="221">
        <f>IF(J1211="nio",0,IF(K1211&gt;0,K1211*I1211/M1211,0))*VLOOKUP(B1211,'2-Kosten per locatie'!$A$11:$C$15,3,FALSE)</f>
        <v>0</v>
      </c>
      <c r="M1211" s="440">
        <f>IF(K1211="nio",0,IF(K1211&gt;0,VLOOKUP(G1211,'3-Productie normen'!A:J,VLOOKUP(K1211,'3-Productie normen'!$B$37:$C$43,2,FALSE),FALSE)))</f>
        <v>0</v>
      </c>
      <c r="N1211" s="441"/>
      <c r="O1211" s="442"/>
      <c r="P1211" s="299"/>
    </row>
    <row r="1212" spans="1:16" ht="14.1" customHeight="1">
      <c r="A1212" s="434">
        <v>1212</v>
      </c>
      <c r="B1212" s="435" t="s">
        <v>2085</v>
      </c>
      <c r="C1212" s="435" t="s">
        <v>2094</v>
      </c>
      <c r="D1212" s="436" t="s">
        <v>3709</v>
      </c>
      <c r="E1212" s="219" t="s">
        <v>2689</v>
      </c>
      <c r="F1212" s="75" t="s">
        <v>2690</v>
      </c>
      <c r="G1212" s="75" t="s">
        <v>50</v>
      </c>
      <c r="H1212" s="413" t="s">
        <v>71</v>
      </c>
      <c r="I1212" s="437">
        <v>1.7</v>
      </c>
      <c r="J1212" s="438" t="s">
        <v>50</v>
      </c>
      <c r="K1212" s="439" t="s">
        <v>50</v>
      </c>
      <c r="L1212" s="221">
        <f>IF(J1212="nio",0,IF(K1212&gt;0,K1212*I1212/M1212,0))*VLOOKUP(B1212,'2-Kosten per locatie'!$A$11:$C$15,3,FALSE)</f>
        <v>0</v>
      </c>
      <c r="M1212" s="440">
        <f>IF(K1212="nio",0,IF(K1212&gt;0,VLOOKUP(G1212,'3-Productie normen'!A:J,VLOOKUP(K1212,'3-Productie normen'!$B$37:$C$43,2,FALSE),FALSE)))</f>
        <v>0</v>
      </c>
      <c r="N1212" s="441"/>
      <c r="O1212" s="442"/>
      <c r="P1212" s="299"/>
    </row>
    <row r="1213" spans="1:16" ht="14.1" customHeight="1">
      <c r="A1213" s="434">
        <v>1213</v>
      </c>
      <c r="B1213" s="435" t="s">
        <v>2085</v>
      </c>
      <c r="C1213" s="435" t="s">
        <v>2094</v>
      </c>
      <c r="D1213" s="436" t="s">
        <v>3709</v>
      </c>
      <c r="E1213" s="219" t="s">
        <v>2691</v>
      </c>
      <c r="F1213" s="75" t="s">
        <v>2692</v>
      </c>
      <c r="G1213" s="75" t="s">
        <v>50</v>
      </c>
      <c r="H1213" s="75" t="s">
        <v>919</v>
      </c>
      <c r="I1213" s="437">
        <v>7.5</v>
      </c>
      <c r="J1213" s="438" t="s">
        <v>50</v>
      </c>
      <c r="K1213" s="439" t="s">
        <v>50</v>
      </c>
      <c r="L1213" s="221">
        <f>IF(J1213="nio",0,IF(K1213&gt;0,K1213*I1213/M1213,0))*VLOOKUP(B1213,'2-Kosten per locatie'!$A$11:$C$15,3,FALSE)</f>
        <v>0</v>
      </c>
      <c r="M1213" s="440">
        <f>IF(K1213="nio",0,IF(K1213&gt;0,VLOOKUP(G1213,'3-Productie normen'!A:J,VLOOKUP(K1213,'3-Productie normen'!$B$37:$C$43,2,FALSE),FALSE)))</f>
        <v>0</v>
      </c>
      <c r="N1213" s="441"/>
      <c r="O1213" s="442"/>
      <c r="P1213" s="299"/>
    </row>
    <row r="1214" spans="1:16" ht="14.1" customHeight="1">
      <c r="A1214" s="434">
        <v>1214</v>
      </c>
      <c r="B1214" s="435" t="s">
        <v>2085</v>
      </c>
      <c r="C1214" s="435" t="s">
        <v>2094</v>
      </c>
      <c r="D1214" s="436" t="s">
        <v>3709</v>
      </c>
      <c r="E1214" s="219" t="s">
        <v>2693</v>
      </c>
      <c r="F1214" s="75" t="s">
        <v>2694</v>
      </c>
      <c r="G1214" s="75" t="s">
        <v>50</v>
      </c>
      <c r="H1214" s="75" t="s">
        <v>919</v>
      </c>
      <c r="I1214" s="437">
        <v>19.7</v>
      </c>
      <c r="J1214" s="438" t="s">
        <v>50</v>
      </c>
      <c r="K1214" s="439" t="s">
        <v>50</v>
      </c>
      <c r="L1214" s="221">
        <f>IF(J1214="nio",0,IF(K1214&gt;0,K1214*I1214/M1214,0))*VLOOKUP(B1214,'2-Kosten per locatie'!$A$11:$C$15,3,FALSE)</f>
        <v>0</v>
      </c>
      <c r="M1214" s="440">
        <f>IF(K1214="nio",0,IF(K1214&gt;0,VLOOKUP(G1214,'3-Productie normen'!A:J,VLOOKUP(K1214,'3-Productie normen'!$B$37:$C$43,2,FALSE),FALSE)))</f>
        <v>0</v>
      </c>
      <c r="N1214" s="441"/>
      <c r="O1214" s="442"/>
      <c r="P1214" s="299"/>
    </row>
    <row r="1215" spans="1:16" ht="14.1" customHeight="1">
      <c r="A1215" s="434">
        <v>1215</v>
      </c>
      <c r="B1215" s="435" t="s">
        <v>2085</v>
      </c>
      <c r="C1215" s="435" t="s">
        <v>2094</v>
      </c>
      <c r="D1215" s="436" t="s">
        <v>3709</v>
      </c>
      <c r="E1215" s="219" t="s">
        <v>2695</v>
      </c>
      <c r="F1215" s="75" t="s">
        <v>2696</v>
      </c>
      <c r="G1215" s="75" t="s">
        <v>50</v>
      </c>
      <c r="H1215" s="75" t="s">
        <v>919</v>
      </c>
      <c r="I1215" s="437">
        <v>8.9</v>
      </c>
      <c r="J1215" s="438" t="s">
        <v>50</v>
      </c>
      <c r="K1215" s="439" t="s">
        <v>50</v>
      </c>
      <c r="L1215" s="221">
        <f>IF(J1215="nio",0,IF(K1215&gt;0,K1215*I1215/M1215,0))*VLOOKUP(B1215,'2-Kosten per locatie'!$A$11:$C$15,3,FALSE)</f>
        <v>0</v>
      </c>
      <c r="M1215" s="440">
        <f>IF(K1215="nio",0,IF(K1215&gt;0,VLOOKUP(G1215,'3-Productie normen'!A:J,VLOOKUP(K1215,'3-Productie normen'!$B$37:$C$43,2,FALSE),FALSE)))</f>
        <v>0</v>
      </c>
      <c r="N1215" s="441"/>
      <c r="O1215" s="442"/>
      <c r="P1215" s="299"/>
    </row>
    <row r="1216" spans="1:16" ht="14.1" customHeight="1">
      <c r="A1216" s="434">
        <v>1216</v>
      </c>
      <c r="B1216" s="435" t="s">
        <v>2085</v>
      </c>
      <c r="C1216" s="435" t="s">
        <v>2094</v>
      </c>
      <c r="D1216" s="436" t="s">
        <v>3709</v>
      </c>
      <c r="E1216" s="219" t="s">
        <v>2697</v>
      </c>
      <c r="F1216" s="75" t="s">
        <v>2698</v>
      </c>
      <c r="G1216" s="75" t="s">
        <v>50</v>
      </c>
      <c r="H1216" s="413" t="s">
        <v>71</v>
      </c>
      <c r="I1216" s="437">
        <v>1.7</v>
      </c>
      <c r="J1216" s="438" t="s">
        <v>50</v>
      </c>
      <c r="K1216" s="439" t="s">
        <v>50</v>
      </c>
      <c r="L1216" s="221">
        <f>IF(J1216="nio",0,IF(K1216&gt;0,K1216*I1216/M1216,0))*VLOOKUP(B1216,'2-Kosten per locatie'!$A$11:$C$15,3,FALSE)</f>
        <v>0</v>
      </c>
      <c r="M1216" s="440">
        <f>IF(K1216="nio",0,IF(K1216&gt;0,VLOOKUP(G1216,'3-Productie normen'!A:J,VLOOKUP(K1216,'3-Productie normen'!$B$37:$C$43,2,FALSE),FALSE)))</f>
        <v>0</v>
      </c>
      <c r="N1216" s="441"/>
      <c r="O1216" s="442"/>
      <c r="P1216" s="299"/>
    </row>
    <row r="1217" spans="1:16" ht="14.1" customHeight="1">
      <c r="A1217" s="434">
        <v>1217</v>
      </c>
      <c r="B1217" s="435" t="s">
        <v>2085</v>
      </c>
      <c r="C1217" s="435" t="s">
        <v>2094</v>
      </c>
      <c r="D1217" s="436" t="s">
        <v>3709</v>
      </c>
      <c r="E1217" s="219" t="s">
        <v>2699</v>
      </c>
      <c r="F1217" s="75" t="s">
        <v>2700</v>
      </c>
      <c r="G1217" s="75" t="s">
        <v>50</v>
      </c>
      <c r="H1217" s="75" t="s">
        <v>919</v>
      </c>
      <c r="I1217" s="437">
        <v>8.9</v>
      </c>
      <c r="J1217" s="438" t="s">
        <v>50</v>
      </c>
      <c r="K1217" s="439" t="s">
        <v>50</v>
      </c>
      <c r="L1217" s="221">
        <f>IF(J1217="nio",0,IF(K1217&gt;0,K1217*I1217/M1217,0))*VLOOKUP(B1217,'2-Kosten per locatie'!$A$11:$C$15,3,FALSE)</f>
        <v>0</v>
      </c>
      <c r="M1217" s="440">
        <f>IF(K1217="nio",0,IF(K1217&gt;0,VLOOKUP(G1217,'3-Productie normen'!A:J,VLOOKUP(K1217,'3-Productie normen'!$B$37:$C$43,2,FALSE),FALSE)))</f>
        <v>0</v>
      </c>
      <c r="N1217" s="441"/>
      <c r="O1217" s="442"/>
      <c r="P1217" s="299"/>
    </row>
    <row r="1218" spans="1:16" ht="14.1" customHeight="1">
      <c r="A1218" s="434">
        <v>1218</v>
      </c>
      <c r="B1218" s="435" t="s">
        <v>2085</v>
      </c>
      <c r="C1218" s="435" t="s">
        <v>2094</v>
      </c>
      <c r="D1218" s="436" t="s">
        <v>3709</v>
      </c>
      <c r="E1218" s="219" t="s">
        <v>2701</v>
      </c>
      <c r="F1218" s="75" t="s">
        <v>2702</v>
      </c>
      <c r="G1218" s="75" t="s">
        <v>50</v>
      </c>
      <c r="H1218" s="413" t="s">
        <v>71</v>
      </c>
      <c r="I1218" s="437">
        <v>1.7</v>
      </c>
      <c r="J1218" s="438" t="s">
        <v>50</v>
      </c>
      <c r="K1218" s="439" t="s">
        <v>50</v>
      </c>
      <c r="L1218" s="221">
        <f>IF(J1218="nio",0,IF(K1218&gt;0,K1218*I1218/M1218,0))*VLOOKUP(B1218,'2-Kosten per locatie'!$A$11:$C$15,3,FALSE)</f>
        <v>0</v>
      </c>
      <c r="M1218" s="440">
        <f>IF(K1218="nio",0,IF(K1218&gt;0,VLOOKUP(G1218,'3-Productie normen'!A:J,VLOOKUP(K1218,'3-Productie normen'!$B$37:$C$43,2,FALSE),FALSE)))</f>
        <v>0</v>
      </c>
      <c r="N1218" s="441"/>
      <c r="O1218" s="442"/>
      <c r="P1218" s="299"/>
    </row>
    <row r="1219" spans="1:16" ht="14.1" customHeight="1">
      <c r="A1219" s="434">
        <v>1219</v>
      </c>
      <c r="B1219" s="435" t="s">
        <v>2085</v>
      </c>
      <c r="C1219" s="435" t="s">
        <v>2094</v>
      </c>
      <c r="D1219" s="436" t="s">
        <v>3709</v>
      </c>
      <c r="E1219" s="219" t="s">
        <v>2703</v>
      </c>
      <c r="F1219" s="75" t="s">
        <v>2704</v>
      </c>
      <c r="G1219" s="75" t="s">
        <v>50</v>
      </c>
      <c r="H1219" s="75" t="s">
        <v>919</v>
      </c>
      <c r="I1219" s="437">
        <v>8.9</v>
      </c>
      <c r="J1219" s="438" t="s">
        <v>50</v>
      </c>
      <c r="K1219" s="439" t="s">
        <v>50</v>
      </c>
      <c r="L1219" s="221">
        <f>IF(J1219="nio",0,IF(K1219&gt;0,K1219*I1219/M1219,0))*VLOOKUP(B1219,'2-Kosten per locatie'!$A$11:$C$15,3,FALSE)</f>
        <v>0</v>
      </c>
      <c r="M1219" s="440">
        <f>IF(K1219="nio",0,IF(K1219&gt;0,VLOOKUP(G1219,'3-Productie normen'!A:J,VLOOKUP(K1219,'3-Productie normen'!$B$37:$C$43,2,FALSE),FALSE)))</f>
        <v>0</v>
      </c>
      <c r="N1219" s="441"/>
      <c r="O1219" s="442"/>
      <c r="P1219" s="299"/>
    </row>
    <row r="1220" spans="1:16" ht="14.1" customHeight="1">
      <c r="A1220" s="434">
        <v>1220</v>
      </c>
      <c r="B1220" s="435" t="s">
        <v>2085</v>
      </c>
      <c r="C1220" s="435" t="s">
        <v>2094</v>
      </c>
      <c r="D1220" s="436" t="s">
        <v>3709</v>
      </c>
      <c r="E1220" s="219" t="s">
        <v>2705</v>
      </c>
      <c r="F1220" s="75" t="s">
        <v>2706</v>
      </c>
      <c r="G1220" s="75" t="s">
        <v>50</v>
      </c>
      <c r="H1220" s="413" t="s">
        <v>71</v>
      </c>
      <c r="I1220" s="437">
        <v>1.7</v>
      </c>
      <c r="J1220" s="438" t="s">
        <v>50</v>
      </c>
      <c r="K1220" s="439" t="s">
        <v>50</v>
      </c>
      <c r="L1220" s="221">
        <f>IF(J1220="nio",0,IF(K1220&gt;0,K1220*I1220/M1220,0))*VLOOKUP(B1220,'2-Kosten per locatie'!$A$11:$C$15,3,FALSE)</f>
        <v>0</v>
      </c>
      <c r="M1220" s="440">
        <f>IF(K1220="nio",0,IF(K1220&gt;0,VLOOKUP(G1220,'3-Productie normen'!A:J,VLOOKUP(K1220,'3-Productie normen'!$B$37:$C$43,2,FALSE),FALSE)))</f>
        <v>0</v>
      </c>
      <c r="N1220" s="441"/>
      <c r="O1220" s="442"/>
      <c r="P1220" s="299"/>
    </row>
    <row r="1221" spans="1:16" ht="14.1" customHeight="1">
      <c r="A1221" s="434">
        <v>1221</v>
      </c>
      <c r="B1221" s="435" t="s">
        <v>2085</v>
      </c>
      <c r="C1221" s="435" t="s">
        <v>2094</v>
      </c>
      <c r="D1221" s="436" t="s">
        <v>3709</v>
      </c>
      <c r="E1221" s="219" t="s">
        <v>2707</v>
      </c>
      <c r="F1221" s="75" t="s">
        <v>2708</v>
      </c>
      <c r="G1221" s="75" t="s">
        <v>50</v>
      </c>
      <c r="H1221" s="75" t="s">
        <v>919</v>
      </c>
      <c r="I1221" s="437">
        <v>8.9</v>
      </c>
      <c r="J1221" s="438" t="s">
        <v>50</v>
      </c>
      <c r="K1221" s="439" t="s">
        <v>50</v>
      </c>
      <c r="L1221" s="221">
        <f>IF(J1221="nio",0,IF(K1221&gt;0,K1221*I1221/M1221,0))*VLOOKUP(B1221,'2-Kosten per locatie'!$A$11:$C$15,3,FALSE)</f>
        <v>0</v>
      </c>
      <c r="M1221" s="440">
        <f>IF(K1221="nio",0,IF(K1221&gt;0,VLOOKUP(G1221,'3-Productie normen'!A:J,VLOOKUP(K1221,'3-Productie normen'!$B$37:$C$43,2,FALSE),FALSE)))</f>
        <v>0</v>
      </c>
      <c r="N1221" s="441"/>
      <c r="O1221" s="442"/>
      <c r="P1221" s="299"/>
    </row>
    <row r="1222" spans="1:16" ht="14.1" customHeight="1">
      <c r="A1222" s="434">
        <v>1222</v>
      </c>
      <c r="B1222" s="435" t="s">
        <v>2085</v>
      </c>
      <c r="C1222" s="435" t="s">
        <v>2094</v>
      </c>
      <c r="D1222" s="436" t="s">
        <v>3709</v>
      </c>
      <c r="E1222" s="219" t="s">
        <v>2709</v>
      </c>
      <c r="F1222" s="75" t="s">
        <v>2710</v>
      </c>
      <c r="G1222" s="75" t="s">
        <v>50</v>
      </c>
      <c r="H1222" s="413" t="s">
        <v>71</v>
      </c>
      <c r="I1222" s="437">
        <v>1.7</v>
      </c>
      <c r="J1222" s="438" t="s">
        <v>50</v>
      </c>
      <c r="K1222" s="439" t="s">
        <v>50</v>
      </c>
      <c r="L1222" s="221">
        <f>IF(J1222="nio",0,IF(K1222&gt;0,K1222*I1222/M1222,0))*VLOOKUP(B1222,'2-Kosten per locatie'!$A$11:$C$15,3,FALSE)</f>
        <v>0</v>
      </c>
      <c r="M1222" s="440">
        <f>IF(K1222="nio",0,IF(K1222&gt;0,VLOOKUP(G1222,'3-Productie normen'!A:J,VLOOKUP(K1222,'3-Productie normen'!$B$37:$C$43,2,FALSE),FALSE)))</f>
        <v>0</v>
      </c>
      <c r="N1222" s="441"/>
      <c r="O1222" s="442"/>
      <c r="P1222" s="299"/>
    </row>
    <row r="1223" spans="1:16" ht="14.1" customHeight="1">
      <c r="A1223" s="434">
        <v>1223</v>
      </c>
      <c r="B1223" s="435" t="s">
        <v>2085</v>
      </c>
      <c r="C1223" s="435" t="s">
        <v>2094</v>
      </c>
      <c r="D1223" s="436" t="s">
        <v>3709</v>
      </c>
      <c r="E1223" s="219" t="s">
        <v>2711</v>
      </c>
      <c r="F1223" s="75" t="s">
        <v>2712</v>
      </c>
      <c r="G1223" s="75" t="s">
        <v>50</v>
      </c>
      <c r="H1223" s="75" t="s">
        <v>919</v>
      </c>
      <c r="I1223" s="437">
        <v>8.9</v>
      </c>
      <c r="J1223" s="438" t="s">
        <v>50</v>
      </c>
      <c r="K1223" s="439" t="s">
        <v>50</v>
      </c>
      <c r="L1223" s="221">
        <f>IF(J1223="nio",0,IF(K1223&gt;0,K1223*I1223/M1223,0))*VLOOKUP(B1223,'2-Kosten per locatie'!$A$11:$C$15,3,FALSE)</f>
        <v>0</v>
      </c>
      <c r="M1223" s="440">
        <f>IF(K1223="nio",0,IF(K1223&gt;0,VLOOKUP(G1223,'3-Productie normen'!A:J,VLOOKUP(K1223,'3-Productie normen'!$B$37:$C$43,2,FALSE),FALSE)))</f>
        <v>0</v>
      </c>
      <c r="N1223" s="441"/>
      <c r="O1223" s="442"/>
      <c r="P1223" s="299"/>
    </row>
    <row r="1224" spans="1:16" ht="14.1" customHeight="1">
      <c r="A1224" s="434">
        <v>1224</v>
      </c>
      <c r="B1224" s="435" t="s">
        <v>2085</v>
      </c>
      <c r="C1224" s="435" t="s">
        <v>2094</v>
      </c>
      <c r="D1224" s="436" t="s">
        <v>3709</v>
      </c>
      <c r="E1224" s="219" t="s">
        <v>2713</v>
      </c>
      <c r="F1224" s="75" t="s">
        <v>2714</v>
      </c>
      <c r="G1224" s="75" t="s">
        <v>50</v>
      </c>
      <c r="H1224" s="413" t="s">
        <v>71</v>
      </c>
      <c r="I1224" s="437">
        <v>1.7</v>
      </c>
      <c r="J1224" s="438" t="s">
        <v>50</v>
      </c>
      <c r="K1224" s="439" t="s">
        <v>50</v>
      </c>
      <c r="L1224" s="221">
        <f>IF(J1224="nio",0,IF(K1224&gt;0,K1224*I1224/M1224,0))*VLOOKUP(B1224,'2-Kosten per locatie'!$A$11:$C$15,3,FALSE)</f>
        <v>0</v>
      </c>
      <c r="M1224" s="440">
        <f>IF(K1224="nio",0,IF(K1224&gt;0,VLOOKUP(G1224,'3-Productie normen'!A:J,VLOOKUP(K1224,'3-Productie normen'!$B$37:$C$43,2,FALSE),FALSE)))</f>
        <v>0</v>
      </c>
      <c r="N1224" s="441"/>
      <c r="O1224" s="442"/>
      <c r="P1224" s="299"/>
    </row>
    <row r="1225" spans="1:16" ht="14.1" customHeight="1">
      <c r="A1225" s="434">
        <v>1225</v>
      </c>
      <c r="B1225" s="435" t="s">
        <v>2085</v>
      </c>
      <c r="C1225" s="435" t="s">
        <v>2096</v>
      </c>
      <c r="D1225" s="436" t="s">
        <v>3708</v>
      </c>
      <c r="E1225" s="219" t="s">
        <v>2715</v>
      </c>
      <c r="F1225" s="75" t="s">
        <v>2716</v>
      </c>
      <c r="G1225" s="75" t="s">
        <v>50</v>
      </c>
      <c r="H1225" s="75" t="s">
        <v>3723</v>
      </c>
      <c r="I1225" s="437">
        <v>8.3000000000000007</v>
      </c>
      <c r="J1225" s="438" t="s">
        <v>50</v>
      </c>
      <c r="K1225" s="439" t="s">
        <v>50</v>
      </c>
      <c r="L1225" s="221">
        <f>IF(J1225="nio",0,IF(K1225&gt;0,K1225*I1225/M1225,0))*VLOOKUP(B1225,'2-Kosten per locatie'!$A$11:$C$15,3,FALSE)</f>
        <v>0</v>
      </c>
      <c r="M1225" s="440">
        <f>IF(K1225="nio",0,IF(K1225&gt;0,VLOOKUP(G1225,'3-Productie normen'!A:J,VLOOKUP(K1225,'3-Productie normen'!$B$37:$C$43,2,FALSE),FALSE)))</f>
        <v>0</v>
      </c>
      <c r="N1225" s="441"/>
      <c r="O1225" s="442"/>
      <c r="P1225" s="299"/>
    </row>
    <row r="1226" spans="1:16" ht="14.1" customHeight="1">
      <c r="A1226" s="434">
        <v>1226</v>
      </c>
      <c r="B1226" s="435" t="s">
        <v>2085</v>
      </c>
      <c r="C1226" s="435" t="s">
        <v>2096</v>
      </c>
      <c r="D1226" s="436" t="s">
        <v>3708</v>
      </c>
      <c r="E1226" s="219" t="s">
        <v>2717</v>
      </c>
      <c r="F1226" s="75" t="s">
        <v>2718</v>
      </c>
      <c r="G1226" s="75" t="s">
        <v>50</v>
      </c>
      <c r="H1226" s="75" t="s">
        <v>919</v>
      </c>
      <c r="I1226" s="437">
        <v>2.6</v>
      </c>
      <c r="J1226" s="438" t="s">
        <v>50</v>
      </c>
      <c r="K1226" s="439" t="s">
        <v>50</v>
      </c>
      <c r="L1226" s="221">
        <f>IF(J1226="nio",0,IF(K1226&gt;0,K1226*I1226/M1226,0))*VLOOKUP(B1226,'2-Kosten per locatie'!$A$11:$C$15,3,FALSE)</f>
        <v>0</v>
      </c>
      <c r="M1226" s="440">
        <f>IF(K1226="nio",0,IF(K1226&gt;0,VLOOKUP(G1226,'3-Productie normen'!A:J,VLOOKUP(K1226,'3-Productie normen'!$B$37:$C$43,2,FALSE),FALSE)))</f>
        <v>0</v>
      </c>
      <c r="N1226" s="441"/>
      <c r="O1226" s="442"/>
      <c r="P1226" s="299"/>
    </row>
    <row r="1227" spans="1:16" ht="14.1" customHeight="1">
      <c r="A1227" s="434">
        <v>1227</v>
      </c>
      <c r="B1227" s="435" t="s">
        <v>2085</v>
      </c>
      <c r="C1227" s="435" t="s">
        <v>2096</v>
      </c>
      <c r="D1227" s="436" t="s">
        <v>3708</v>
      </c>
      <c r="E1227" s="219" t="s">
        <v>2719</v>
      </c>
      <c r="F1227" s="75" t="s">
        <v>2720</v>
      </c>
      <c r="G1227" s="75" t="s">
        <v>50</v>
      </c>
      <c r="H1227" s="413" t="s">
        <v>71</v>
      </c>
      <c r="I1227" s="437">
        <v>3.8</v>
      </c>
      <c r="J1227" s="438" t="s">
        <v>50</v>
      </c>
      <c r="K1227" s="439" t="s">
        <v>50</v>
      </c>
      <c r="L1227" s="221">
        <f>IF(J1227="nio",0,IF(K1227&gt;0,K1227*I1227/M1227,0))*VLOOKUP(B1227,'2-Kosten per locatie'!$A$11:$C$15,3,FALSE)</f>
        <v>0</v>
      </c>
      <c r="M1227" s="440">
        <f>IF(K1227="nio",0,IF(K1227&gt;0,VLOOKUP(G1227,'3-Productie normen'!A:J,VLOOKUP(K1227,'3-Productie normen'!$B$37:$C$43,2,FALSE),FALSE)))</f>
        <v>0</v>
      </c>
      <c r="N1227" s="441"/>
      <c r="O1227" s="442"/>
      <c r="P1227" s="299"/>
    </row>
    <row r="1228" spans="1:16" ht="14.1" customHeight="1">
      <c r="A1228" s="434">
        <v>1228</v>
      </c>
      <c r="B1228" s="435" t="s">
        <v>2085</v>
      </c>
      <c r="C1228" s="435" t="s">
        <v>2096</v>
      </c>
      <c r="D1228" s="436" t="s">
        <v>3708</v>
      </c>
      <c r="E1228" s="219" t="s">
        <v>2721</v>
      </c>
      <c r="F1228" s="75" t="s">
        <v>2722</v>
      </c>
      <c r="G1228" s="75" t="s">
        <v>50</v>
      </c>
      <c r="H1228" s="75" t="s">
        <v>3719</v>
      </c>
      <c r="I1228" s="437">
        <v>16.2</v>
      </c>
      <c r="J1228" s="438" t="s">
        <v>50</v>
      </c>
      <c r="K1228" s="439" t="s">
        <v>50</v>
      </c>
      <c r="L1228" s="221">
        <f>IF(J1228="nio",0,IF(K1228&gt;0,K1228*I1228/M1228,0))*VLOOKUP(B1228,'2-Kosten per locatie'!$A$11:$C$15,3,FALSE)</f>
        <v>0</v>
      </c>
      <c r="M1228" s="440">
        <f>IF(K1228="nio",0,IF(K1228&gt;0,VLOOKUP(G1228,'3-Productie normen'!A:J,VLOOKUP(K1228,'3-Productie normen'!$B$37:$C$43,2,FALSE),FALSE)))</f>
        <v>0</v>
      </c>
      <c r="N1228" s="441"/>
      <c r="O1228" s="442"/>
      <c r="P1228" s="299"/>
    </row>
    <row r="1229" spans="1:16" ht="14.1" customHeight="1">
      <c r="A1229" s="434">
        <v>1229</v>
      </c>
      <c r="B1229" s="435" t="s">
        <v>2085</v>
      </c>
      <c r="C1229" s="435" t="s">
        <v>2096</v>
      </c>
      <c r="D1229" s="436" t="s">
        <v>3708</v>
      </c>
      <c r="E1229" s="219" t="s">
        <v>2723</v>
      </c>
      <c r="F1229" s="75" t="s">
        <v>2724</v>
      </c>
      <c r="G1229" s="75" t="s">
        <v>50</v>
      </c>
      <c r="H1229" s="75" t="s">
        <v>919</v>
      </c>
      <c r="I1229" s="437">
        <v>15.1</v>
      </c>
      <c r="J1229" s="438" t="s">
        <v>50</v>
      </c>
      <c r="K1229" s="439" t="s">
        <v>50</v>
      </c>
      <c r="L1229" s="221">
        <f>IF(J1229="nio",0,IF(K1229&gt;0,K1229*I1229/M1229,0))*VLOOKUP(B1229,'2-Kosten per locatie'!$A$11:$C$15,3,FALSE)</f>
        <v>0</v>
      </c>
      <c r="M1229" s="440">
        <f>IF(K1229="nio",0,IF(K1229&gt;0,VLOOKUP(G1229,'3-Productie normen'!A:J,VLOOKUP(K1229,'3-Productie normen'!$B$37:$C$43,2,FALSE),FALSE)))</f>
        <v>0</v>
      </c>
      <c r="N1229" s="441"/>
      <c r="O1229" s="442"/>
      <c r="P1229" s="299"/>
    </row>
    <row r="1230" spans="1:16" ht="14.1" customHeight="1">
      <c r="A1230" s="434">
        <v>1230</v>
      </c>
      <c r="B1230" s="435" t="s">
        <v>2085</v>
      </c>
      <c r="C1230" s="435" t="s">
        <v>2095</v>
      </c>
      <c r="D1230" s="436" t="s">
        <v>3708</v>
      </c>
      <c r="E1230" s="219" t="s">
        <v>2725</v>
      </c>
      <c r="F1230" s="75" t="s">
        <v>2726</v>
      </c>
      <c r="G1230" s="75" t="s">
        <v>50</v>
      </c>
      <c r="H1230" s="75" t="s">
        <v>70</v>
      </c>
      <c r="I1230" s="437">
        <v>0.7</v>
      </c>
      <c r="J1230" s="438" t="s">
        <v>50</v>
      </c>
      <c r="K1230" s="439" t="s">
        <v>50</v>
      </c>
      <c r="L1230" s="221">
        <f>IF(J1230="nio",0,IF(K1230&gt;0,K1230*I1230/M1230,0))*VLOOKUP(B1230,'2-Kosten per locatie'!$A$11:$C$15,3,FALSE)</f>
        <v>0</v>
      </c>
      <c r="M1230" s="440">
        <f>IF(K1230="nio",0,IF(K1230&gt;0,VLOOKUP(G1230,'3-Productie normen'!A:J,VLOOKUP(K1230,'3-Productie normen'!$B$37:$C$43,2,FALSE),FALSE)))</f>
        <v>0</v>
      </c>
      <c r="N1230" s="441"/>
      <c r="O1230" s="442"/>
      <c r="P1230" s="299"/>
    </row>
    <row r="1231" spans="1:16" ht="14.1" customHeight="1">
      <c r="A1231" s="434">
        <v>1231</v>
      </c>
      <c r="B1231" s="435" t="s">
        <v>2085</v>
      </c>
      <c r="C1231" s="435" t="s">
        <v>2096</v>
      </c>
      <c r="D1231" s="436" t="s">
        <v>3708</v>
      </c>
      <c r="E1231" s="219" t="s">
        <v>2727</v>
      </c>
      <c r="F1231" s="75" t="s">
        <v>2728</v>
      </c>
      <c r="G1231" s="75" t="s">
        <v>50</v>
      </c>
      <c r="H1231" s="413" t="s">
        <v>71</v>
      </c>
      <c r="I1231" s="437">
        <v>1.2</v>
      </c>
      <c r="J1231" s="438" t="s">
        <v>50</v>
      </c>
      <c r="K1231" s="439" t="s">
        <v>50</v>
      </c>
      <c r="L1231" s="221">
        <f>IF(J1231="nio",0,IF(K1231&gt;0,K1231*I1231/M1231,0))*VLOOKUP(B1231,'2-Kosten per locatie'!$A$11:$C$15,3,FALSE)</f>
        <v>0</v>
      </c>
      <c r="M1231" s="440">
        <f>IF(K1231="nio",0,IF(K1231&gt;0,VLOOKUP(G1231,'3-Productie normen'!A:J,VLOOKUP(K1231,'3-Productie normen'!$B$37:$C$43,2,FALSE),FALSE)))</f>
        <v>0</v>
      </c>
      <c r="N1231" s="441"/>
      <c r="O1231" s="442"/>
      <c r="P1231" s="299"/>
    </row>
    <row r="1232" spans="1:16" ht="14.1" customHeight="1">
      <c r="A1232" s="434">
        <v>1232</v>
      </c>
      <c r="B1232" s="435" t="s">
        <v>2085</v>
      </c>
      <c r="C1232" s="435" t="s">
        <v>2096</v>
      </c>
      <c r="D1232" s="436" t="s">
        <v>3708</v>
      </c>
      <c r="E1232" s="219" t="s">
        <v>2729</v>
      </c>
      <c r="F1232" s="75" t="s">
        <v>2730</v>
      </c>
      <c r="G1232" s="75" t="s">
        <v>50</v>
      </c>
      <c r="H1232" s="75" t="s">
        <v>919</v>
      </c>
      <c r="I1232" s="437">
        <v>53.2</v>
      </c>
      <c r="J1232" s="438" t="s">
        <v>50</v>
      </c>
      <c r="K1232" s="439" t="s">
        <v>50</v>
      </c>
      <c r="L1232" s="221">
        <f>IF(J1232="nio",0,IF(K1232&gt;0,K1232*I1232/M1232,0))*VLOOKUP(B1232,'2-Kosten per locatie'!$A$11:$C$15,3,FALSE)</f>
        <v>0</v>
      </c>
      <c r="M1232" s="440">
        <f>IF(K1232="nio",0,IF(K1232&gt;0,VLOOKUP(G1232,'3-Productie normen'!A:J,VLOOKUP(K1232,'3-Productie normen'!$B$37:$C$43,2,FALSE),FALSE)))</f>
        <v>0</v>
      </c>
      <c r="N1232" s="441"/>
      <c r="O1232" s="442"/>
      <c r="P1232" s="299"/>
    </row>
    <row r="1233" spans="1:16" ht="14.1" customHeight="1">
      <c r="A1233" s="434">
        <v>1233</v>
      </c>
      <c r="B1233" s="435" t="s">
        <v>2085</v>
      </c>
      <c r="C1233" s="435" t="s">
        <v>2096</v>
      </c>
      <c r="D1233" s="436" t="s">
        <v>3708</v>
      </c>
      <c r="E1233" s="219" t="s">
        <v>2731</v>
      </c>
      <c r="F1233" s="75" t="s">
        <v>2732</v>
      </c>
      <c r="G1233" s="75" t="s">
        <v>50</v>
      </c>
      <c r="H1233" s="75" t="s">
        <v>919</v>
      </c>
      <c r="I1233" s="437">
        <v>76</v>
      </c>
      <c r="J1233" s="438" t="s">
        <v>50</v>
      </c>
      <c r="K1233" s="439" t="s">
        <v>50</v>
      </c>
      <c r="L1233" s="221">
        <f>IF(J1233="nio",0,IF(K1233&gt;0,K1233*I1233/M1233,0))*VLOOKUP(B1233,'2-Kosten per locatie'!$A$11:$C$15,3,FALSE)</f>
        <v>0</v>
      </c>
      <c r="M1233" s="440">
        <f>IF(K1233="nio",0,IF(K1233&gt;0,VLOOKUP(G1233,'3-Productie normen'!A:J,VLOOKUP(K1233,'3-Productie normen'!$B$37:$C$43,2,FALSE),FALSE)))</f>
        <v>0</v>
      </c>
      <c r="N1233" s="441"/>
      <c r="O1233" s="442"/>
      <c r="P1233" s="299"/>
    </row>
    <row r="1234" spans="1:16" ht="14.1" customHeight="1">
      <c r="A1234" s="434">
        <v>1234</v>
      </c>
      <c r="B1234" s="435" t="s">
        <v>2085</v>
      </c>
      <c r="C1234" s="435" t="s">
        <v>2095</v>
      </c>
      <c r="D1234" s="436" t="s">
        <v>3708</v>
      </c>
      <c r="E1234" s="219" t="s">
        <v>2733</v>
      </c>
      <c r="F1234" s="75" t="s">
        <v>2734</v>
      </c>
      <c r="G1234" s="75" t="s">
        <v>50</v>
      </c>
      <c r="H1234" s="75" t="s">
        <v>70</v>
      </c>
      <c r="I1234" s="437">
        <v>8.3000000000000007</v>
      </c>
      <c r="J1234" s="438" t="s">
        <v>50</v>
      </c>
      <c r="K1234" s="439" t="s">
        <v>50</v>
      </c>
      <c r="L1234" s="221">
        <f>IF(J1234="nio",0,IF(K1234&gt;0,K1234*I1234/M1234,0))*VLOOKUP(B1234,'2-Kosten per locatie'!$A$11:$C$15,3,FALSE)</f>
        <v>0</v>
      </c>
      <c r="M1234" s="440">
        <f>IF(K1234="nio",0,IF(K1234&gt;0,VLOOKUP(G1234,'3-Productie normen'!A:J,VLOOKUP(K1234,'3-Productie normen'!$B$37:$C$43,2,FALSE),FALSE)))</f>
        <v>0</v>
      </c>
      <c r="N1234" s="441"/>
      <c r="O1234" s="442"/>
      <c r="P1234" s="299"/>
    </row>
    <row r="1235" spans="1:16" ht="14.1" customHeight="1">
      <c r="A1235" s="434">
        <v>1235</v>
      </c>
      <c r="B1235" s="435" t="s">
        <v>2085</v>
      </c>
      <c r="C1235" s="435" t="s">
        <v>2096</v>
      </c>
      <c r="D1235" s="436" t="s">
        <v>3708</v>
      </c>
      <c r="E1235" s="219" t="s">
        <v>2735</v>
      </c>
      <c r="F1235" s="75" t="s">
        <v>2736</v>
      </c>
      <c r="G1235" s="75" t="s">
        <v>50</v>
      </c>
      <c r="H1235" s="413" t="s">
        <v>71</v>
      </c>
      <c r="I1235" s="437">
        <v>13.2</v>
      </c>
      <c r="J1235" s="438" t="s">
        <v>50</v>
      </c>
      <c r="K1235" s="439" t="s">
        <v>50</v>
      </c>
      <c r="L1235" s="221">
        <f>IF(J1235="nio",0,IF(K1235&gt;0,K1235*I1235/M1235,0))*VLOOKUP(B1235,'2-Kosten per locatie'!$A$11:$C$15,3,FALSE)</f>
        <v>0</v>
      </c>
      <c r="M1235" s="440">
        <f>IF(K1235="nio",0,IF(K1235&gt;0,VLOOKUP(G1235,'3-Productie normen'!A:J,VLOOKUP(K1235,'3-Productie normen'!$B$37:$C$43,2,FALSE),FALSE)))</f>
        <v>0</v>
      </c>
      <c r="N1235" s="441"/>
      <c r="O1235" s="442"/>
      <c r="P1235" s="299"/>
    </row>
    <row r="1236" spans="1:16" ht="14.1" customHeight="1">
      <c r="A1236" s="434">
        <v>1236</v>
      </c>
      <c r="B1236" s="435" t="s">
        <v>2085</v>
      </c>
      <c r="C1236" s="435" t="s">
        <v>2095</v>
      </c>
      <c r="D1236" s="436" t="s">
        <v>3708</v>
      </c>
      <c r="E1236" s="219" t="s">
        <v>2737</v>
      </c>
      <c r="F1236" s="75" t="s">
        <v>2738</v>
      </c>
      <c r="G1236" s="75" t="s">
        <v>50</v>
      </c>
      <c r="H1236" s="75" t="s">
        <v>919</v>
      </c>
      <c r="I1236" s="437">
        <v>4.5</v>
      </c>
      <c r="J1236" s="438" t="s">
        <v>50</v>
      </c>
      <c r="K1236" s="439" t="s">
        <v>50</v>
      </c>
      <c r="L1236" s="221">
        <f>IF(J1236="nio",0,IF(K1236&gt;0,K1236*I1236/M1236,0))*VLOOKUP(B1236,'2-Kosten per locatie'!$A$11:$C$15,3,FALSE)</f>
        <v>0</v>
      </c>
      <c r="M1236" s="440">
        <f>IF(K1236="nio",0,IF(K1236&gt;0,VLOOKUP(G1236,'3-Productie normen'!A:J,VLOOKUP(K1236,'3-Productie normen'!$B$37:$C$43,2,FALSE),FALSE)))</f>
        <v>0</v>
      </c>
      <c r="N1236" s="441"/>
      <c r="O1236" s="442"/>
      <c r="P1236" s="299"/>
    </row>
    <row r="1237" spans="1:16" ht="14.1" customHeight="1">
      <c r="A1237" s="434">
        <v>1237</v>
      </c>
      <c r="B1237" s="435" t="s">
        <v>2085</v>
      </c>
      <c r="C1237" s="435" t="s">
        <v>2095</v>
      </c>
      <c r="D1237" s="436" t="s">
        <v>3708</v>
      </c>
      <c r="E1237" s="219" t="s">
        <v>2739</v>
      </c>
      <c r="F1237" s="75" t="s">
        <v>2740</v>
      </c>
      <c r="G1237" s="75" t="s">
        <v>50</v>
      </c>
      <c r="H1237" s="75"/>
      <c r="I1237" s="437">
        <v>17.7</v>
      </c>
      <c r="J1237" s="438" t="s">
        <v>50</v>
      </c>
      <c r="K1237" s="439" t="s">
        <v>50</v>
      </c>
      <c r="L1237" s="221">
        <f>IF(J1237="nio",0,IF(K1237&gt;0,K1237*I1237/M1237,0))*VLOOKUP(B1237,'2-Kosten per locatie'!$A$11:$C$15,3,FALSE)</f>
        <v>0</v>
      </c>
      <c r="M1237" s="440">
        <f>IF(K1237="nio",0,IF(K1237&gt;0,VLOOKUP(G1237,'3-Productie normen'!A:J,VLOOKUP(K1237,'3-Productie normen'!$B$37:$C$43,2,FALSE),FALSE)))</f>
        <v>0</v>
      </c>
      <c r="N1237" s="441"/>
      <c r="O1237" s="442"/>
      <c r="P1237" s="299"/>
    </row>
    <row r="1238" spans="1:16" ht="14.1" customHeight="1">
      <c r="A1238" s="434">
        <v>1238</v>
      </c>
      <c r="B1238" s="435" t="s">
        <v>2085</v>
      </c>
      <c r="C1238" s="435" t="s">
        <v>2095</v>
      </c>
      <c r="D1238" s="436" t="s">
        <v>3708</v>
      </c>
      <c r="E1238" s="219" t="s">
        <v>2741</v>
      </c>
      <c r="F1238" s="75" t="s">
        <v>2742</v>
      </c>
      <c r="G1238" s="75" t="s">
        <v>50</v>
      </c>
      <c r="H1238" s="75" t="s">
        <v>1504</v>
      </c>
      <c r="I1238" s="437">
        <v>6</v>
      </c>
      <c r="J1238" s="438" t="s">
        <v>50</v>
      </c>
      <c r="K1238" s="439" t="s">
        <v>50</v>
      </c>
      <c r="L1238" s="221">
        <f>IF(J1238="nio",0,IF(K1238&gt;0,K1238*I1238/M1238,0))*VLOOKUP(B1238,'2-Kosten per locatie'!$A$11:$C$15,3,FALSE)</f>
        <v>0</v>
      </c>
      <c r="M1238" s="440">
        <f>IF(K1238="nio",0,IF(K1238&gt;0,VLOOKUP(G1238,'3-Productie normen'!A:J,VLOOKUP(K1238,'3-Productie normen'!$B$37:$C$43,2,FALSE),FALSE)))</f>
        <v>0</v>
      </c>
      <c r="N1238" s="441"/>
      <c r="O1238" s="442"/>
      <c r="P1238" s="299"/>
    </row>
    <row r="1239" spans="1:16" ht="14.1" customHeight="1">
      <c r="A1239" s="434">
        <v>1239</v>
      </c>
      <c r="B1239" s="435" t="s">
        <v>2085</v>
      </c>
      <c r="C1239" s="435" t="s">
        <v>2096</v>
      </c>
      <c r="D1239" s="436" t="s">
        <v>3709</v>
      </c>
      <c r="E1239" s="219" t="s">
        <v>2743</v>
      </c>
      <c r="F1239" s="75" t="s">
        <v>2744</v>
      </c>
      <c r="G1239" s="75" t="s">
        <v>50</v>
      </c>
      <c r="H1239" s="75"/>
      <c r="I1239" s="437">
        <v>37.700000000000003</v>
      </c>
      <c r="J1239" s="438" t="s">
        <v>50</v>
      </c>
      <c r="K1239" s="439" t="s">
        <v>50</v>
      </c>
      <c r="L1239" s="221">
        <f>IF(J1239="nio",0,IF(K1239&gt;0,K1239*I1239/M1239,0))*VLOOKUP(B1239,'2-Kosten per locatie'!$A$11:$C$15,3,FALSE)</f>
        <v>0</v>
      </c>
      <c r="M1239" s="440">
        <f>IF(K1239="nio",0,IF(K1239&gt;0,VLOOKUP(G1239,'3-Productie normen'!A:J,VLOOKUP(K1239,'3-Productie normen'!$B$37:$C$43,2,FALSE),FALSE)))</f>
        <v>0</v>
      </c>
      <c r="N1239" s="441"/>
      <c r="O1239" s="442"/>
      <c r="P1239" s="299"/>
    </row>
    <row r="1240" spans="1:16" ht="14.1" customHeight="1">
      <c r="A1240" s="434">
        <v>1240</v>
      </c>
      <c r="B1240" s="435" t="s">
        <v>2085</v>
      </c>
      <c r="C1240" s="435" t="s">
        <v>2096</v>
      </c>
      <c r="D1240" s="436" t="s">
        <v>3709</v>
      </c>
      <c r="E1240" s="219" t="s">
        <v>2745</v>
      </c>
      <c r="F1240" s="75" t="s">
        <v>2746</v>
      </c>
      <c r="G1240" s="75" t="s">
        <v>50</v>
      </c>
      <c r="H1240" s="75" t="s">
        <v>919</v>
      </c>
      <c r="I1240" s="437">
        <v>28.4</v>
      </c>
      <c r="J1240" s="438" t="s">
        <v>50</v>
      </c>
      <c r="K1240" s="439" t="s">
        <v>50</v>
      </c>
      <c r="L1240" s="221">
        <f>IF(J1240="nio",0,IF(K1240&gt;0,K1240*I1240/M1240,0))*VLOOKUP(B1240,'2-Kosten per locatie'!$A$11:$C$15,3,FALSE)</f>
        <v>0</v>
      </c>
      <c r="M1240" s="440">
        <f>IF(K1240="nio",0,IF(K1240&gt;0,VLOOKUP(G1240,'3-Productie normen'!A:J,VLOOKUP(K1240,'3-Productie normen'!$B$37:$C$43,2,FALSE),FALSE)))</f>
        <v>0</v>
      </c>
      <c r="N1240" s="441"/>
      <c r="O1240" s="442"/>
      <c r="P1240" s="299"/>
    </row>
    <row r="1241" spans="1:16" ht="14.1" customHeight="1">
      <c r="A1241" s="434">
        <v>1241</v>
      </c>
      <c r="B1241" s="435" t="s">
        <v>2085</v>
      </c>
      <c r="C1241" s="435" t="s">
        <v>2096</v>
      </c>
      <c r="D1241" s="436" t="s">
        <v>3709</v>
      </c>
      <c r="E1241" s="219" t="s">
        <v>2747</v>
      </c>
      <c r="F1241" s="75" t="s">
        <v>2748</v>
      </c>
      <c r="G1241" s="75" t="s">
        <v>50</v>
      </c>
      <c r="H1241" s="75" t="s">
        <v>70</v>
      </c>
      <c r="I1241" s="437">
        <v>12</v>
      </c>
      <c r="J1241" s="438" t="s">
        <v>50</v>
      </c>
      <c r="K1241" s="439" t="s">
        <v>50</v>
      </c>
      <c r="L1241" s="221">
        <f>IF(J1241="nio",0,IF(K1241&gt;0,K1241*I1241/M1241,0))*VLOOKUP(B1241,'2-Kosten per locatie'!$A$11:$C$15,3,FALSE)</f>
        <v>0</v>
      </c>
      <c r="M1241" s="440">
        <f>IF(K1241="nio",0,IF(K1241&gt;0,VLOOKUP(G1241,'3-Productie normen'!A:J,VLOOKUP(K1241,'3-Productie normen'!$B$37:$C$43,2,FALSE),FALSE)))</f>
        <v>0</v>
      </c>
      <c r="N1241" s="441"/>
      <c r="O1241" s="442"/>
      <c r="P1241" s="299"/>
    </row>
    <row r="1242" spans="1:16" ht="14.1" customHeight="1">
      <c r="A1242" s="434">
        <v>1242</v>
      </c>
      <c r="B1242" s="435" t="s">
        <v>2085</v>
      </c>
      <c r="C1242" s="435" t="s">
        <v>2096</v>
      </c>
      <c r="D1242" s="436" t="s">
        <v>3709</v>
      </c>
      <c r="E1242" s="219" t="s">
        <v>2749</v>
      </c>
      <c r="F1242" s="75" t="s">
        <v>2750</v>
      </c>
      <c r="G1242" s="75" t="s">
        <v>50</v>
      </c>
      <c r="H1242" s="75" t="s">
        <v>919</v>
      </c>
      <c r="I1242" s="437">
        <v>8.9</v>
      </c>
      <c r="J1242" s="438" t="s">
        <v>50</v>
      </c>
      <c r="K1242" s="439" t="s">
        <v>50</v>
      </c>
      <c r="L1242" s="221">
        <f>IF(J1242="nio",0,IF(K1242&gt;0,K1242*I1242/M1242,0))*VLOOKUP(B1242,'2-Kosten per locatie'!$A$11:$C$15,3,FALSE)</f>
        <v>0</v>
      </c>
      <c r="M1242" s="440">
        <f>IF(K1242="nio",0,IF(K1242&gt;0,VLOOKUP(G1242,'3-Productie normen'!A:J,VLOOKUP(K1242,'3-Productie normen'!$B$37:$C$43,2,FALSE),FALSE)))</f>
        <v>0</v>
      </c>
      <c r="N1242" s="441"/>
      <c r="O1242" s="442"/>
      <c r="P1242" s="299"/>
    </row>
    <row r="1243" spans="1:16" ht="14.1" customHeight="1">
      <c r="A1243" s="434">
        <v>1243</v>
      </c>
      <c r="B1243" s="435" t="s">
        <v>2085</v>
      </c>
      <c r="C1243" s="435" t="s">
        <v>2096</v>
      </c>
      <c r="D1243" s="436" t="s">
        <v>3709</v>
      </c>
      <c r="E1243" s="219" t="s">
        <v>2751</v>
      </c>
      <c r="F1243" s="75" t="s">
        <v>2752</v>
      </c>
      <c r="G1243" s="75" t="s">
        <v>50</v>
      </c>
      <c r="H1243" s="413" t="s">
        <v>71</v>
      </c>
      <c r="I1243" s="437">
        <v>1.7</v>
      </c>
      <c r="J1243" s="438" t="s">
        <v>50</v>
      </c>
      <c r="K1243" s="439" t="s">
        <v>50</v>
      </c>
      <c r="L1243" s="221">
        <f>IF(J1243="nio",0,IF(K1243&gt;0,K1243*I1243/M1243,0))*VLOOKUP(B1243,'2-Kosten per locatie'!$A$11:$C$15,3,FALSE)</f>
        <v>0</v>
      </c>
      <c r="M1243" s="440">
        <f>IF(K1243="nio",0,IF(K1243&gt;0,VLOOKUP(G1243,'3-Productie normen'!A:J,VLOOKUP(K1243,'3-Productie normen'!$B$37:$C$43,2,FALSE),FALSE)))</f>
        <v>0</v>
      </c>
      <c r="N1243" s="441"/>
      <c r="O1243" s="442"/>
      <c r="P1243" s="299"/>
    </row>
    <row r="1244" spans="1:16" ht="14.1" customHeight="1">
      <c r="A1244" s="434">
        <v>1244</v>
      </c>
      <c r="B1244" s="435" t="s">
        <v>2085</v>
      </c>
      <c r="C1244" s="435" t="s">
        <v>2096</v>
      </c>
      <c r="D1244" s="436" t="s">
        <v>3709</v>
      </c>
      <c r="E1244" s="219" t="s">
        <v>2753</v>
      </c>
      <c r="F1244" s="75" t="s">
        <v>2754</v>
      </c>
      <c r="G1244" s="75" t="s">
        <v>50</v>
      </c>
      <c r="H1244" s="75" t="s">
        <v>919</v>
      </c>
      <c r="I1244" s="437">
        <v>8.9</v>
      </c>
      <c r="J1244" s="438" t="s">
        <v>50</v>
      </c>
      <c r="K1244" s="439" t="s">
        <v>50</v>
      </c>
      <c r="L1244" s="221">
        <f>IF(J1244="nio",0,IF(K1244&gt;0,K1244*I1244/M1244,0))*VLOOKUP(B1244,'2-Kosten per locatie'!$A$11:$C$15,3,FALSE)</f>
        <v>0</v>
      </c>
      <c r="M1244" s="440">
        <f>IF(K1244="nio",0,IF(K1244&gt;0,VLOOKUP(G1244,'3-Productie normen'!A:J,VLOOKUP(K1244,'3-Productie normen'!$B$37:$C$43,2,FALSE),FALSE)))</f>
        <v>0</v>
      </c>
      <c r="N1244" s="441"/>
      <c r="O1244" s="442"/>
      <c r="P1244" s="299"/>
    </row>
    <row r="1245" spans="1:16" ht="14.1" customHeight="1">
      <c r="A1245" s="434">
        <v>1245</v>
      </c>
      <c r="B1245" s="435" t="s">
        <v>2085</v>
      </c>
      <c r="C1245" s="435" t="s">
        <v>2096</v>
      </c>
      <c r="D1245" s="436" t="s">
        <v>3709</v>
      </c>
      <c r="E1245" s="219" t="s">
        <v>2755</v>
      </c>
      <c r="F1245" s="75" t="s">
        <v>2756</v>
      </c>
      <c r="G1245" s="75" t="s">
        <v>50</v>
      </c>
      <c r="H1245" s="413" t="s">
        <v>71</v>
      </c>
      <c r="I1245" s="437">
        <v>1.7</v>
      </c>
      <c r="J1245" s="438" t="s">
        <v>50</v>
      </c>
      <c r="K1245" s="439" t="s">
        <v>50</v>
      </c>
      <c r="L1245" s="221">
        <f>IF(J1245="nio",0,IF(K1245&gt;0,K1245*I1245/M1245,0))*VLOOKUP(B1245,'2-Kosten per locatie'!$A$11:$C$15,3,FALSE)</f>
        <v>0</v>
      </c>
      <c r="M1245" s="440">
        <f>IF(K1245="nio",0,IF(K1245&gt;0,VLOOKUP(G1245,'3-Productie normen'!A:J,VLOOKUP(K1245,'3-Productie normen'!$B$37:$C$43,2,FALSE),FALSE)))</f>
        <v>0</v>
      </c>
      <c r="N1245" s="441"/>
      <c r="O1245" s="442"/>
      <c r="P1245" s="299"/>
    </row>
    <row r="1246" spans="1:16" ht="14.1" customHeight="1">
      <c r="A1246" s="434">
        <v>1246</v>
      </c>
      <c r="B1246" s="435" t="s">
        <v>2085</v>
      </c>
      <c r="C1246" s="435" t="s">
        <v>2096</v>
      </c>
      <c r="D1246" s="436" t="s">
        <v>3709</v>
      </c>
      <c r="E1246" s="219" t="s">
        <v>2757</v>
      </c>
      <c r="F1246" s="75" t="s">
        <v>2758</v>
      </c>
      <c r="G1246" s="75" t="s">
        <v>50</v>
      </c>
      <c r="H1246" s="75" t="s">
        <v>919</v>
      </c>
      <c r="I1246" s="437">
        <v>8.9</v>
      </c>
      <c r="J1246" s="438" t="s">
        <v>50</v>
      </c>
      <c r="K1246" s="439" t="s">
        <v>50</v>
      </c>
      <c r="L1246" s="221">
        <f>IF(J1246="nio",0,IF(K1246&gt;0,K1246*I1246/M1246,0))*VLOOKUP(B1246,'2-Kosten per locatie'!$A$11:$C$15,3,FALSE)</f>
        <v>0</v>
      </c>
      <c r="M1246" s="440">
        <f>IF(K1246="nio",0,IF(K1246&gt;0,VLOOKUP(G1246,'3-Productie normen'!A:J,VLOOKUP(K1246,'3-Productie normen'!$B$37:$C$43,2,FALSE),FALSE)))</f>
        <v>0</v>
      </c>
      <c r="N1246" s="441"/>
      <c r="O1246" s="442"/>
      <c r="P1246" s="299"/>
    </row>
    <row r="1247" spans="1:16" ht="14.1" customHeight="1">
      <c r="A1247" s="434">
        <v>1247</v>
      </c>
      <c r="B1247" s="435" t="s">
        <v>2085</v>
      </c>
      <c r="C1247" s="435" t="s">
        <v>2096</v>
      </c>
      <c r="D1247" s="436" t="s">
        <v>3709</v>
      </c>
      <c r="E1247" s="219" t="s">
        <v>2759</v>
      </c>
      <c r="F1247" s="75" t="s">
        <v>2760</v>
      </c>
      <c r="G1247" s="75" t="s">
        <v>50</v>
      </c>
      <c r="H1247" s="413" t="s">
        <v>71</v>
      </c>
      <c r="I1247" s="437">
        <v>1.7</v>
      </c>
      <c r="J1247" s="438" t="s">
        <v>50</v>
      </c>
      <c r="K1247" s="439" t="s">
        <v>50</v>
      </c>
      <c r="L1247" s="221">
        <f>IF(J1247="nio",0,IF(K1247&gt;0,K1247*I1247/M1247,0))*VLOOKUP(B1247,'2-Kosten per locatie'!$A$11:$C$15,3,FALSE)</f>
        <v>0</v>
      </c>
      <c r="M1247" s="440">
        <f>IF(K1247="nio",0,IF(K1247&gt;0,VLOOKUP(G1247,'3-Productie normen'!A:J,VLOOKUP(K1247,'3-Productie normen'!$B$37:$C$43,2,FALSE),FALSE)))</f>
        <v>0</v>
      </c>
      <c r="N1247" s="441"/>
      <c r="O1247" s="442"/>
      <c r="P1247" s="299"/>
    </row>
    <row r="1248" spans="1:16" ht="14.1" customHeight="1">
      <c r="A1248" s="434">
        <v>1248</v>
      </c>
      <c r="B1248" s="435" t="s">
        <v>2085</v>
      </c>
      <c r="C1248" s="435" t="s">
        <v>2096</v>
      </c>
      <c r="D1248" s="436" t="s">
        <v>3709</v>
      </c>
      <c r="E1248" s="219" t="s">
        <v>2761</v>
      </c>
      <c r="F1248" s="75" t="s">
        <v>2762</v>
      </c>
      <c r="G1248" s="75" t="s">
        <v>50</v>
      </c>
      <c r="H1248" s="75" t="s">
        <v>919</v>
      </c>
      <c r="I1248" s="437">
        <v>20.7</v>
      </c>
      <c r="J1248" s="438" t="s">
        <v>50</v>
      </c>
      <c r="K1248" s="439" t="s">
        <v>50</v>
      </c>
      <c r="L1248" s="221">
        <f>IF(J1248="nio",0,IF(K1248&gt;0,K1248*I1248/M1248,0))*VLOOKUP(B1248,'2-Kosten per locatie'!$A$11:$C$15,3,FALSE)</f>
        <v>0</v>
      </c>
      <c r="M1248" s="440">
        <f>IF(K1248="nio",0,IF(K1248&gt;0,VLOOKUP(G1248,'3-Productie normen'!A:J,VLOOKUP(K1248,'3-Productie normen'!$B$37:$C$43,2,FALSE),FALSE)))</f>
        <v>0</v>
      </c>
      <c r="N1248" s="441"/>
      <c r="O1248" s="442"/>
      <c r="P1248" s="299"/>
    </row>
    <row r="1249" spans="1:16" ht="14.1" customHeight="1">
      <c r="A1249" s="434">
        <v>1249</v>
      </c>
      <c r="B1249" s="435" t="s">
        <v>2085</v>
      </c>
      <c r="C1249" s="435" t="s">
        <v>2096</v>
      </c>
      <c r="D1249" s="436" t="s">
        <v>3709</v>
      </c>
      <c r="E1249" s="219" t="s">
        <v>2763</v>
      </c>
      <c r="F1249" s="75" t="s">
        <v>2764</v>
      </c>
      <c r="G1249" s="75" t="s">
        <v>50</v>
      </c>
      <c r="H1249" s="75" t="s">
        <v>919</v>
      </c>
      <c r="I1249" s="437">
        <v>8.9</v>
      </c>
      <c r="J1249" s="438" t="s">
        <v>50</v>
      </c>
      <c r="K1249" s="439" t="s">
        <v>50</v>
      </c>
      <c r="L1249" s="221">
        <f>IF(J1249="nio",0,IF(K1249&gt;0,K1249*I1249/M1249,0))*VLOOKUP(B1249,'2-Kosten per locatie'!$A$11:$C$15,3,FALSE)</f>
        <v>0</v>
      </c>
      <c r="M1249" s="440">
        <f>IF(K1249="nio",0,IF(K1249&gt;0,VLOOKUP(G1249,'3-Productie normen'!A:J,VLOOKUP(K1249,'3-Productie normen'!$B$37:$C$43,2,FALSE),FALSE)))</f>
        <v>0</v>
      </c>
      <c r="N1249" s="441"/>
      <c r="O1249" s="442"/>
      <c r="P1249" s="299"/>
    </row>
    <row r="1250" spans="1:16" ht="14.1" customHeight="1">
      <c r="A1250" s="434">
        <v>1250</v>
      </c>
      <c r="B1250" s="435" t="s">
        <v>2085</v>
      </c>
      <c r="C1250" s="435" t="s">
        <v>2096</v>
      </c>
      <c r="D1250" s="436" t="s">
        <v>3709</v>
      </c>
      <c r="E1250" s="219" t="s">
        <v>2765</v>
      </c>
      <c r="F1250" s="75" t="s">
        <v>2766</v>
      </c>
      <c r="G1250" s="75" t="s">
        <v>50</v>
      </c>
      <c r="H1250" s="413" t="s">
        <v>71</v>
      </c>
      <c r="I1250" s="437">
        <v>1.7</v>
      </c>
      <c r="J1250" s="438" t="s">
        <v>50</v>
      </c>
      <c r="K1250" s="439" t="s">
        <v>50</v>
      </c>
      <c r="L1250" s="221">
        <f>IF(J1250="nio",0,IF(K1250&gt;0,K1250*I1250/M1250,0))*VLOOKUP(B1250,'2-Kosten per locatie'!$A$11:$C$15,3,FALSE)</f>
        <v>0</v>
      </c>
      <c r="M1250" s="440">
        <f>IF(K1250="nio",0,IF(K1250&gt;0,VLOOKUP(G1250,'3-Productie normen'!A:J,VLOOKUP(K1250,'3-Productie normen'!$B$37:$C$43,2,FALSE),FALSE)))</f>
        <v>0</v>
      </c>
      <c r="N1250" s="441"/>
      <c r="O1250" s="442"/>
      <c r="P1250" s="299"/>
    </row>
    <row r="1251" spans="1:16" ht="14.1" customHeight="1">
      <c r="A1251" s="434">
        <v>1251</v>
      </c>
      <c r="B1251" s="435" t="s">
        <v>2085</v>
      </c>
      <c r="C1251" s="435" t="s">
        <v>2096</v>
      </c>
      <c r="D1251" s="436" t="s">
        <v>3709</v>
      </c>
      <c r="E1251" s="219" t="s">
        <v>2767</v>
      </c>
      <c r="F1251" s="75" t="s">
        <v>2768</v>
      </c>
      <c r="G1251" s="75" t="s">
        <v>50</v>
      </c>
      <c r="H1251" s="75" t="s">
        <v>919</v>
      </c>
      <c r="I1251" s="437">
        <v>8.9</v>
      </c>
      <c r="J1251" s="438" t="s">
        <v>50</v>
      </c>
      <c r="K1251" s="439" t="s">
        <v>50</v>
      </c>
      <c r="L1251" s="221">
        <f>IF(J1251="nio",0,IF(K1251&gt;0,K1251*I1251/M1251,0))*VLOOKUP(B1251,'2-Kosten per locatie'!$A$11:$C$15,3,FALSE)</f>
        <v>0</v>
      </c>
      <c r="M1251" s="440">
        <f>IF(K1251="nio",0,IF(K1251&gt;0,VLOOKUP(G1251,'3-Productie normen'!A:J,VLOOKUP(K1251,'3-Productie normen'!$B$37:$C$43,2,FALSE),FALSE)))</f>
        <v>0</v>
      </c>
      <c r="N1251" s="441"/>
      <c r="O1251" s="442"/>
      <c r="P1251" s="299"/>
    </row>
    <row r="1252" spans="1:16" ht="14.1" customHeight="1">
      <c r="A1252" s="434">
        <v>1252</v>
      </c>
      <c r="B1252" s="435" t="s">
        <v>2085</v>
      </c>
      <c r="C1252" s="435" t="s">
        <v>2096</v>
      </c>
      <c r="D1252" s="436" t="s">
        <v>3709</v>
      </c>
      <c r="E1252" s="219" t="s">
        <v>2769</v>
      </c>
      <c r="F1252" s="75" t="s">
        <v>2770</v>
      </c>
      <c r="G1252" s="75" t="s">
        <v>50</v>
      </c>
      <c r="H1252" s="413" t="s">
        <v>71</v>
      </c>
      <c r="I1252" s="437">
        <v>1.7</v>
      </c>
      <c r="J1252" s="438" t="s">
        <v>50</v>
      </c>
      <c r="K1252" s="439" t="s">
        <v>50</v>
      </c>
      <c r="L1252" s="221">
        <f>IF(J1252="nio",0,IF(K1252&gt;0,K1252*I1252/M1252,0))*VLOOKUP(B1252,'2-Kosten per locatie'!$A$11:$C$15,3,FALSE)</f>
        <v>0</v>
      </c>
      <c r="M1252" s="440">
        <f>IF(K1252="nio",0,IF(K1252&gt;0,VLOOKUP(G1252,'3-Productie normen'!A:J,VLOOKUP(K1252,'3-Productie normen'!$B$37:$C$43,2,FALSE),FALSE)))</f>
        <v>0</v>
      </c>
      <c r="N1252" s="441"/>
      <c r="O1252" s="442"/>
      <c r="P1252" s="299"/>
    </row>
    <row r="1253" spans="1:16" ht="14.1" customHeight="1">
      <c r="A1253" s="434">
        <v>1253</v>
      </c>
      <c r="B1253" s="435" t="s">
        <v>2085</v>
      </c>
      <c r="C1253" s="435" t="s">
        <v>2096</v>
      </c>
      <c r="D1253" s="436" t="s">
        <v>3709</v>
      </c>
      <c r="E1253" s="219" t="s">
        <v>2771</v>
      </c>
      <c r="F1253" s="75" t="s">
        <v>2772</v>
      </c>
      <c r="G1253" s="75" t="s">
        <v>50</v>
      </c>
      <c r="H1253" s="75" t="s">
        <v>919</v>
      </c>
      <c r="I1253" s="437">
        <v>8.9</v>
      </c>
      <c r="J1253" s="438" t="s">
        <v>50</v>
      </c>
      <c r="K1253" s="439" t="s">
        <v>50</v>
      </c>
      <c r="L1253" s="221">
        <f>IF(J1253="nio",0,IF(K1253&gt;0,K1253*I1253/M1253,0))*VLOOKUP(B1253,'2-Kosten per locatie'!$A$11:$C$15,3,FALSE)</f>
        <v>0</v>
      </c>
      <c r="M1253" s="440">
        <f>IF(K1253="nio",0,IF(K1253&gt;0,VLOOKUP(G1253,'3-Productie normen'!A:J,VLOOKUP(K1253,'3-Productie normen'!$B$37:$C$43,2,FALSE),FALSE)))</f>
        <v>0</v>
      </c>
      <c r="N1253" s="441"/>
      <c r="O1253" s="442"/>
      <c r="P1253" s="299"/>
    </row>
    <row r="1254" spans="1:16" ht="14.1" customHeight="1">
      <c r="A1254" s="434">
        <v>1254</v>
      </c>
      <c r="B1254" s="435" t="s">
        <v>2085</v>
      </c>
      <c r="C1254" s="435" t="s">
        <v>2096</v>
      </c>
      <c r="D1254" s="436" t="s">
        <v>3709</v>
      </c>
      <c r="E1254" s="219" t="s">
        <v>2773</v>
      </c>
      <c r="F1254" s="75" t="s">
        <v>2774</v>
      </c>
      <c r="G1254" s="75" t="s">
        <v>50</v>
      </c>
      <c r="H1254" s="413" t="s">
        <v>71</v>
      </c>
      <c r="I1254" s="437">
        <v>1.7</v>
      </c>
      <c r="J1254" s="438" t="s">
        <v>50</v>
      </c>
      <c r="K1254" s="439" t="s">
        <v>50</v>
      </c>
      <c r="L1254" s="221">
        <f>IF(J1254="nio",0,IF(K1254&gt;0,K1254*I1254/M1254,0))*VLOOKUP(B1254,'2-Kosten per locatie'!$A$11:$C$15,3,FALSE)</f>
        <v>0</v>
      </c>
      <c r="M1254" s="440">
        <f>IF(K1254="nio",0,IF(K1254&gt;0,VLOOKUP(G1254,'3-Productie normen'!A:J,VLOOKUP(K1254,'3-Productie normen'!$B$37:$C$43,2,FALSE),FALSE)))</f>
        <v>0</v>
      </c>
      <c r="N1254" s="441"/>
      <c r="O1254" s="442"/>
      <c r="P1254" s="299"/>
    </row>
    <row r="1255" spans="1:16" ht="14.1" customHeight="1">
      <c r="A1255" s="434">
        <v>1255</v>
      </c>
      <c r="B1255" s="435" t="s">
        <v>2085</v>
      </c>
      <c r="C1255" s="435" t="s">
        <v>2096</v>
      </c>
      <c r="D1255" s="436" t="s">
        <v>3709</v>
      </c>
      <c r="E1255" s="219" t="s">
        <v>2775</v>
      </c>
      <c r="F1255" s="75" t="s">
        <v>2776</v>
      </c>
      <c r="G1255" s="75" t="s">
        <v>50</v>
      </c>
      <c r="H1255" s="75" t="s">
        <v>919</v>
      </c>
      <c r="I1255" s="437">
        <v>8.9</v>
      </c>
      <c r="J1255" s="438" t="s">
        <v>50</v>
      </c>
      <c r="K1255" s="439" t="s">
        <v>50</v>
      </c>
      <c r="L1255" s="221">
        <f>IF(J1255="nio",0,IF(K1255&gt;0,K1255*I1255/M1255,0))*VLOOKUP(B1255,'2-Kosten per locatie'!$A$11:$C$15,3,FALSE)</f>
        <v>0</v>
      </c>
      <c r="M1255" s="440">
        <f>IF(K1255="nio",0,IF(K1255&gt;0,VLOOKUP(G1255,'3-Productie normen'!A:J,VLOOKUP(K1255,'3-Productie normen'!$B$37:$C$43,2,FALSE),FALSE)))</f>
        <v>0</v>
      </c>
      <c r="N1255" s="441"/>
      <c r="O1255" s="442"/>
      <c r="P1255" s="299"/>
    </row>
    <row r="1256" spans="1:16" ht="14.1" customHeight="1">
      <c r="A1256" s="434">
        <v>1256</v>
      </c>
      <c r="B1256" s="435" t="s">
        <v>2085</v>
      </c>
      <c r="C1256" s="435" t="s">
        <v>2096</v>
      </c>
      <c r="D1256" s="436" t="s">
        <v>3709</v>
      </c>
      <c r="E1256" s="219" t="s">
        <v>2777</v>
      </c>
      <c r="F1256" s="75" t="s">
        <v>2778</v>
      </c>
      <c r="G1256" s="75" t="s">
        <v>50</v>
      </c>
      <c r="H1256" s="413" t="s">
        <v>71</v>
      </c>
      <c r="I1256" s="437">
        <v>1.7</v>
      </c>
      <c r="J1256" s="438" t="s">
        <v>50</v>
      </c>
      <c r="K1256" s="439" t="s">
        <v>50</v>
      </c>
      <c r="L1256" s="221">
        <f>IF(J1256="nio",0,IF(K1256&gt;0,K1256*I1256/M1256,0))*VLOOKUP(B1256,'2-Kosten per locatie'!$A$11:$C$15,3,FALSE)</f>
        <v>0</v>
      </c>
      <c r="M1256" s="440">
        <f>IF(K1256="nio",0,IF(K1256&gt;0,VLOOKUP(G1256,'3-Productie normen'!A:J,VLOOKUP(K1256,'3-Productie normen'!$B$37:$C$43,2,FALSE),FALSE)))</f>
        <v>0</v>
      </c>
      <c r="N1256" s="441"/>
      <c r="O1256" s="442"/>
      <c r="P1256" s="299"/>
    </row>
    <row r="1257" spans="1:16" ht="14.1" customHeight="1">
      <c r="A1257" s="434">
        <v>1257</v>
      </c>
      <c r="B1257" s="435" t="s">
        <v>2085</v>
      </c>
      <c r="C1257" s="435" t="s">
        <v>2096</v>
      </c>
      <c r="D1257" s="436" t="s">
        <v>3709</v>
      </c>
      <c r="E1257" s="219" t="s">
        <v>2779</v>
      </c>
      <c r="F1257" s="75" t="s">
        <v>2780</v>
      </c>
      <c r="G1257" s="75" t="s">
        <v>50</v>
      </c>
      <c r="H1257" s="75" t="s">
        <v>919</v>
      </c>
      <c r="I1257" s="437">
        <v>8.9</v>
      </c>
      <c r="J1257" s="438" t="s">
        <v>50</v>
      </c>
      <c r="K1257" s="439" t="s">
        <v>50</v>
      </c>
      <c r="L1257" s="221">
        <f>IF(J1257="nio",0,IF(K1257&gt;0,K1257*I1257/M1257,0))*VLOOKUP(B1257,'2-Kosten per locatie'!$A$11:$C$15,3,FALSE)</f>
        <v>0</v>
      </c>
      <c r="M1257" s="440">
        <f>IF(K1257="nio",0,IF(K1257&gt;0,VLOOKUP(G1257,'3-Productie normen'!A:J,VLOOKUP(K1257,'3-Productie normen'!$B$37:$C$43,2,FALSE),FALSE)))</f>
        <v>0</v>
      </c>
      <c r="N1257" s="441"/>
      <c r="O1257" s="442"/>
      <c r="P1257" s="299"/>
    </row>
    <row r="1258" spans="1:16" ht="14.1" customHeight="1">
      <c r="A1258" s="434">
        <v>1258</v>
      </c>
      <c r="B1258" s="435" t="s">
        <v>2085</v>
      </c>
      <c r="C1258" s="435" t="s">
        <v>2096</v>
      </c>
      <c r="D1258" s="436" t="s">
        <v>3709</v>
      </c>
      <c r="E1258" s="219" t="s">
        <v>2781</v>
      </c>
      <c r="F1258" s="75" t="s">
        <v>2782</v>
      </c>
      <c r="G1258" s="75" t="s">
        <v>50</v>
      </c>
      <c r="H1258" s="413" t="s">
        <v>71</v>
      </c>
      <c r="I1258" s="437">
        <v>1.7</v>
      </c>
      <c r="J1258" s="438" t="s">
        <v>50</v>
      </c>
      <c r="K1258" s="439" t="s">
        <v>50</v>
      </c>
      <c r="L1258" s="221">
        <f>IF(J1258="nio",0,IF(K1258&gt;0,K1258*I1258/M1258,0))*VLOOKUP(B1258,'2-Kosten per locatie'!$A$11:$C$15,3,FALSE)</f>
        <v>0</v>
      </c>
      <c r="M1258" s="440">
        <f>IF(K1258="nio",0,IF(K1258&gt;0,VLOOKUP(G1258,'3-Productie normen'!A:J,VLOOKUP(K1258,'3-Productie normen'!$B$37:$C$43,2,FALSE),FALSE)))</f>
        <v>0</v>
      </c>
      <c r="N1258" s="441"/>
      <c r="O1258" s="442"/>
      <c r="P1258" s="299"/>
    </row>
    <row r="1259" spans="1:16" ht="14.1" customHeight="1">
      <c r="A1259" s="434">
        <v>1259</v>
      </c>
      <c r="B1259" s="435" t="s">
        <v>2085</v>
      </c>
      <c r="C1259" s="435" t="s">
        <v>2096</v>
      </c>
      <c r="D1259" s="436" t="s">
        <v>3709</v>
      </c>
      <c r="E1259" s="219" t="s">
        <v>2783</v>
      </c>
      <c r="F1259" s="75" t="s">
        <v>2784</v>
      </c>
      <c r="G1259" s="75" t="s">
        <v>50</v>
      </c>
      <c r="H1259" s="75" t="s">
        <v>919</v>
      </c>
      <c r="I1259" s="437">
        <v>8.9</v>
      </c>
      <c r="J1259" s="438" t="s">
        <v>50</v>
      </c>
      <c r="K1259" s="439" t="s">
        <v>50</v>
      </c>
      <c r="L1259" s="221">
        <f>IF(J1259="nio",0,IF(K1259&gt;0,K1259*I1259/M1259,0))*VLOOKUP(B1259,'2-Kosten per locatie'!$A$11:$C$15,3,FALSE)</f>
        <v>0</v>
      </c>
      <c r="M1259" s="440">
        <f>IF(K1259="nio",0,IF(K1259&gt;0,VLOOKUP(G1259,'3-Productie normen'!A:J,VLOOKUP(K1259,'3-Productie normen'!$B$37:$C$43,2,FALSE),FALSE)))</f>
        <v>0</v>
      </c>
      <c r="N1259" s="441"/>
      <c r="O1259" s="442"/>
      <c r="P1259" s="299"/>
    </row>
    <row r="1260" spans="1:16" ht="14.1" customHeight="1">
      <c r="A1260" s="434">
        <v>1260</v>
      </c>
      <c r="B1260" s="435" t="s">
        <v>2085</v>
      </c>
      <c r="C1260" s="435" t="s">
        <v>2096</v>
      </c>
      <c r="D1260" s="436" t="s">
        <v>3709</v>
      </c>
      <c r="E1260" s="219" t="s">
        <v>2785</v>
      </c>
      <c r="F1260" s="75" t="s">
        <v>2786</v>
      </c>
      <c r="G1260" s="75" t="s">
        <v>50</v>
      </c>
      <c r="H1260" s="413" t="s">
        <v>71</v>
      </c>
      <c r="I1260" s="437">
        <v>1.7</v>
      </c>
      <c r="J1260" s="438" t="s">
        <v>50</v>
      </c>
      <c r="K1260" s="439" t="s">
        <v>50</v>
      </c>
      <c r="L1260" s="221">
        <f>IF(J1260="nio",0,IF(K1260&gt;0,K1260*I1260/M1260,0))*VLOOKUP(B1260,'2-Kosten per locatie'!$A$11:$C$15,3,FALSE)</f>
        <v>0</v>
      </c>
      <c r="M1260" s="440">
        <f>IF(K1260="nio",0,IF(K1260&gt;0,VLOOKUP(G1260,'3-Productie normen'!A:J,VLOOKUP(K1260,'3-Productie normen'!$B$37:$C$43,2,FALSE),FALSE)))</f>
        <v>0</v>
      </c>
      <c r="N1260" s="441"/>
      <c r="O1260" s="442"/>
      <c r="P1260" s="299"/>
    </row>
    <row r="1261" spans="1:16" ht="14.1" customHeight="1">
      <c r="A1261" s="434">
        <v>1261</v>
      </c>
      <c r="B1261" s="435" t="s">
        <v>2085</v>
      </c>
      <c r="C1261" s="435" t="s">
        <v>2096</v>
      </c>
      <c r="D1261" s="436" t="s">
        <v>3709</v>
      </c>
      <c r="E1261" s="219" t="s">
        <v>2787</v>
      </c>
      <c r="F1261" s="75" t="s">
        <v>2788</v>
      </c>
      <c r="G1261" s="75" t="s">
        <v>50</v>
      </c>
      <c r="H1261" s="75" t="s">
        <v>919</v>
      </c>
      <c r="I1261" s="437">
        <v>8.9</v>
      </c>
      <c r="J1261" s="438" t="s">
        <v>50</v>
      </c>
      <c r="K1261" s="439" t="s">
        <v>50</v>
      </c>
      <c r="L1261" s="221">
        <f>IF(J1261="nio",0,IF(K1261&gt;0,K1261*I1261/M1261,0))*VLOOKUP(B1261,'2-Kosten per locatie'!$A$11:$C$15,3,FALSE)</f>
        <v>0</v>
      </c>
      <c r="M1261" s="440">
        <f>IF(K1261="nio",0,IF(K1261&gt;0,VLOOKUP(G1261,'3-Productie normen'!A:J,VLOOKUP(K1261,'3-Productie normen'!$B$37:$C$43,2,FALSE),FALSE)))</f>
        <v>0</v>
      </c>
      <c r="N1261" s="441"/>
      <c r="O1261" s="442"/>
      <c r="P1261" s="299"/>
    </row>
    <row r="1262" spans="1:16" ht="14.1" customHeight="1">
      <c r="A1262" s="434">
        <v>1262</v>
      </c>
      <c r="B1262" s="435" t="s">
        <v>2085</v>
      </c>
      <c r="C1262" s="435" t="s">
        <v>2096</v>
      </c>
      <c r="D1262" s="436" t="s">
        <v>3709</v>
      </c>
      <c r="E1262" s="219" t="s">
        <v>2789</v>
      </c>
      <c r="F1262" s="75" t="s">
        <v>2790</v>
      </c>
      <c r="G1262" s="75" t="s">
        <v>50</v>
      </c>
      <c r="H1262" s="413" t="s">
        <v>71</v>
      </c>
      <c r="I1262" s="437">
        <v>1.7</v>
      </c>
      <c r="J1262" s="438" t="s">
        <v>50</v>
      </c>
      <c r="K1262" s="439" t="s">
        <v>50</v>
      </c>
      <c r="L1262" s="221">
        <f>IF(J1262="nio",0,IF(K1262&gt;0,K1262*I1262/M1262,0))*VLOOKUP(B1262,'2-Kosten per locatie'!$A$11:$C$15,3,FALSE)</f>
        <v>0</v>
      </c>
      <c r="M1262" s="440">
        <f>IF(K1262="nio",0,IF(K1262&gt;0,VLOOKUP(G1262,'3-Productie normen'!A:J,VLOOKUP(K1262,'3-Productie normen'!$B$37:$C$43,2,FALSE),FALSE)))</f>
        <v>0</v>
      </c>
      <c r="N1262" s="441"/>
      <c r="O1262" s="442"/>
      <c r="P1262" s="299"/>
    </row>
    <row r="1263" spans="1:16" ht="14.1" customHeight="1">
      <c r="A1263" s="434">
        <v>1263</v>
      </c>
      <c r="B1263" s="435" t="s">
        <v>2085</v>
      </c>
      <c r="C1263" s="435" t="s">
        <v>2096</v>
      </c>
      <c r="D1263" s="436" t="s">
        <v>3709</v>
      </c>
      <c r="E1263" s="219" t="s">
        <v>2791</v>
      </c>
      <c r="F1263" s="75" t="s">
        <v>2792</v>
      </c>
      <c r="G1263" s="75" t="s">
        <v>50</v>
      </c>
      <c r="H1263" s="75" t="s">
        <v>919</v>
      </c>
      <c r="I1263" s="437">
        <v>4.5999999999999996</v>
      </c>
      <c r="J1263" s="438" t="s">
        <v>50</v>
      </c>
      <c r="K1263" s="439" t="s">
        <v>50</v>
      </c>
      <c r="L1263" s="221">
        <f>IF(J1263="nio",0,IF(K1263&gt;0,K1263*I1263/M1263,0))*VLOOKUP(B1263,'2-Kosten per locatie'!$A$11:$C$15,3,FALSE)</f>
        <v>0</v>
      </c>
      <c r="M1263" s="440">
        <f>IF(K1263="nio",0,IF(K1263&gt;0,VLOOKUP(G1263,'3-Productie normen'!A:J,VLOOKUP(K1263,'3-Productie normen'!$B$37:$C$43,2,FALSE),FALSE)))</f>
        <v>0</v>
      </c>
      <c r="N1263" s="441"/>
      <c r="O1263" s="442"/>
      <c r="P1263" s="299"/>
    </row>
    <row r="1264" spans="1:16" ht="14.1" customHeight="1">
      <c r="A1264" s="434">
        <v>1264</v>
      </c>
      <c r="B1264" s="435" t="s">
        <v>2085</v>
      </c>
      <c r="C1264" s="435" t="s">
        <v>2095</v>
      </c>
      <c r="D1264" s="436" t="s">
        <v>3710</v>
      </c>
      <c r="E1264" s="219" t="s">
        <v>2793</v>
      </c>
      <c r="F1264" s="75" t="s">
        <v>2794</v>
      </c>
      <c r="G1264" s="75" t="s">
        <v>50</v>
      </c>
      <c r="H1264" s="75" t="s">
        <v>72</v>
      </c>
      <c r="I1264" s="437">
        <v>49</v>
      </c>
      <c r="J1264" s="438" t="s">
        <v>50</v>
      </c>
      <c r="K1264" s="439" t="s">
        <v>50</v>
      </c>
      <c r="L1264" s="221">
        <f>IF(J1264="nio",0,IF(K1264&gt;0,K1264*I1264/M1264,0))*VLOOKUP(B1264,'2-Kosten per locatie'!$A$11:$C$15,3,FALSE)</f>
        <v>0</v>
      </c>
      <c r="M1264" s="440">
        <f>IF(K1264="nio",0,IF(K1264&gt;0,VLOOKUP(G1264,'3-Productie normen'!A:J,VLOOKUP(K1264,'3-Productie normen'!$B$37:$C$43,2,FALSE),FALSE)))</f>
        <v>0</v>
      </c>
      <c r="N1264" s="441"/>
      <c r="O1264" s="442"/>
      <c r="P1264" s="299"/>
    </row>
    <row r="1265" spans="1:16" ht="14.1" customHeight="1">
      <c r="A1265" s="434">
        <v>1265</v>
      </c>
      <c r="B1265" s="435" t="s">
        <v>2085</v>
      </c>
      <c r="C1265" s="435" t="s">
        <v>2098</v>
      </c>
      <c r="D1265" s="436" t="s">
        <v>3708</v>
      </c>
      <c r="E1265" s="219" t="s">
        <v>2795</v>
      </c>
      <c r="F1265" s="75" t="s">
        <v>2796</v>
      </c>
      <c r="G1265" s="75" t="s">
        <v>50</v>
      </c>
      <c r="H1265" s="75" t="s">
        <v>919</v>
      </c>
      <c r="I1265" s="437">
        <v>2.6</v>
      </c>
      <c r="J1265" s="438" t="s">
        <v>50</v>
      </c>
      <c r="K1265" s="439" t="s">
        <v>50</v>
      </c>
      <c r="L1265" s="221">
        <f>IF(J1265="nio",0,IF(K1265&gt;0,K1265*I1265/M1265,0))*VLOOKUP(B1265,'2-Kosten per locatie'!$A$11:$C$15,3,FALSE)</f>
        <v>0</v>
      </c>
      <c r="M1265" s="440">
        <f>IF(K1265="nio",0,IF(K1265&gt;0,VLOOKUP(G1265,'3-Productie normen'!A:J,VLOOKUP(K1265,'3-Productie normen'!$B$37:$C$43,2,FALSE),FALSE)))</f>
        <v>0</v>
      </c>
      <c r="N1265" s="441"/>
      <c r="O1265" s="442"/>
      <c r="P1265" s="299"/>
    </row>
    <row r="1266" spans="1:16" ht="14.1" customHeight="1">
      <c r="A1266" s="434">
        <v>1266</v>
      </c>
      <c r="B1266" s="435" t="s">
        <v>2085</v>
      </c>
      <c r="C1266" s="435" t="s">
        <v>2098</v>
      </c>
      <c r="D1266" s="436" t="s">
        <v>3708</v>
      </c>
      <c r="E1266" s="219" t="s">
        <v>2797</v>
      </c>
      <c r="F1266" s="75" t="s">
        <v>2798</v>
      </c>
      <c r="G1266" s="75" t="s">
        <v>50</v>
      </c>
      <c r="H1266" s="75" t="s">
        <v>3723</v>
      </c>
      <c r="I1266" s="437">
        <v>8.3000000000000007</v>
      </c>
      <c r="J1266" s="438" t="s">
        <v>50</v>
      </c>
      <c r="K1266" s="439" t="s">
        <v>50</v>
      </c>
      <c r="L1266" s="221">
        <f>IF(J1266="nio",0,IF(K1266&gt;0,K1266*I1266/M1266,0))*VLOOKUP(B1266,'2-Kosten per locatie'!$A$11:$C$15,3,FALSE)</f>
        <v>0</v>
      </c>
      <c r="M1266" s="440">
        <f>IF(K1266="nio",0,IF(K1266&gt;0,VLOOKUP(G1266,'3-Productie normen'!A:J,VLOOKUP(K1266,'3-Productie normen'!$B$37:$C$43,2,FALSE),FALSE)))</f>
        <v>0</v>
      </c>
      <c r="N1266" s="441"/>
      <c r="O1266" s="442"/>
      <c r="P1266" s="299"/>
    </row>
    <row r="1267" spans="1:16" ht="14.1" customHeight="1">
      <c r="A1267" s="434">
        <v>1267</v>
      </c>
      <c r="B1267" s="435" t="s">
        <v>2085</v>
      </c>
      <c r="C1267" s="435" t="s">
        <v>2098</v>
      </c>
      <c r="D1267" s="436" t="s">
        <v>3708</v>
      </c>
      <c r="E1267" s="219" t="s">
        <v>2799</v>
      </c>
      <c r="F1267" s="75" t="s">
        <v>2800</v>
      </c>
      <c r="G1267" s="75" t="s">
        <v>50</v>
      </c>
      <c r="H1267" s="413" t="s">
        <v>71</v>
      </c>
      <c r="I1267" s="437">
        <v>3.2</v>
      </c>
      <c r="J1267" s="438" t="s">
        <v>50</v>
      </c>
      <c r="K1267" s="439" t="s">
        <v>50</v>
      </c>
      <c r="L1267" s="221">
        <f>IF(J1267="nio",0,IF(K1267&gt;0,K1267*I1267/M1267,0))*VLOOKUP(B1267,'2-Kosten per locatie'!$A$11:$C$15,3,FALSE)</f>
        <v>0</v>
      </c>
      <c r="M1267" s="440">
        <f>IF(K1267="nio",0,IF(K1267&gt;0,VLOOKUP(G1267,'3-Productie normen'!A:J,VLOOKUP(K1267,'3-Productie normen'!$B$37:$C$43,2,FALSE),FALSE)))</f>
        <v>0</v>
      </c>
      <c r="N1267" s="441"/>
      <c r="O1267" s="442"/>
      <c r="P1267" s="299"/>
    </row>
    <row r="1268" spans="1:16" ht="14.1" customHeight="1">
      <c r="A1268" s="434">
        <v>1268</v>
      </c>
      <c r="B1268" s="435" t="s">
        <v>2085</v>
      </c>
      <c r="C1268" s="435" t="s">
        <v>2098</v>
      </c>
      <c r="D1268" s="436" t="s">
        <v>3708</v>
      </c>
      <c r="E1268" s="219" t="s">
        <v>2801</v>
      </c>
      <c r="F1268" s="75" t="s">
        <v>2802</v>
      </c>
      <c r="G1268" s="75" t="s">
        <v>50</v>
      </c>
      <c r="H1268" s="413" t="s">
        <v>71</v>
      </c>
      <c r="I1268" s="437">
        <v>1.2</v>
      </c>
      <c r="J1268" s="438" t="s">
        <v>50</v>
      </c>
      <c r="K1268" s="439" t="s">
        <v>50</v>
      </c>
      <c r="L1268" s="221">
        <f>IF(J1268="nio",0,IF(K1268&gt;0,K1268*I1268/M1268,0))*VLOOKUP(B1268,'2-Kosten per locatie'!$A$11:$C$15,3,FALSE)</f>
        <v>0</v>
      </c>
      <c r="M1268" s="440">
        <f>IF(K1268="nio",0,IF(K1268&gt;0,VLOOKUP(G1268,'3-Productie normen'!A:J,VLOOKUP(K1268,'3-Productie normen'!$B$37:$C$43,2,FALSE),FALSE)))</f>
        <v>0</v>
      </c>
      <c r="N1268" s="441"/>
      <c r="O1268" s="442"/>
      <c r="P1268" s="299"/>
    </row>
    <row r="1269" spans="1:16" ht="14.1" customHeight="1">
      <c r="A1269" s="434">
        <v>1269</v>
      </c>
      <c r="B1269" s="435" t="s">
        <v>2085</v>
      </c>
      <c r="C1269" s="435" t="s">
        <v>2098</v>
      </c>
      <c r="D1269" s="436" t="s">
        <v>3708</v>
      </c>
      <c r="E1269" s="219" t="s">
        <v>2803</v>
      </c>
      <c r="F1269" s="75" t="s">
        <v>2804</v>
      </c>
      <c r="G1269" s="75" t="s">
        <v>50</v>
      </c>
      <c r="H1269" s="75" t="s">
        <v>3719</v>
      </c>
      <c r="I1269" s="437">
        <v>16.2</v>
      </c>
      <c r="J1269" s="438" t="s">
        <v>50</v>
      </c>
      <c r="K1269" s="439" t="s">
        <v>50</v>
      </c>
      <c r="L1269" s="221">
        <f>IF(J1269="nio",0,IF(K1269&gt;0,K1269*I1269/M1269,0))*VLOOKUP(B1269,'2-Kosten per locatie'!$A$11:$C$15,3,FALSE)</f>
        <v>0</v>
      </c>
      <c r="M1269" s="440">
        <f>IF(K1269="nio",0,IF(K1269&gt;0,VLOOKUP(G1269,'3-Productie normen'!A:J,VLOOKUP(K1269,'3-Productie normen'!$B$37:$C$43,2,FALSE),FALSE)))</f>
        <v>0</v>
      </c>
      <c r="N1269" s="441"/>
      <c r="O1269" s="442"/>
      <c r="P1269" s="299"/>
    </row>
    <row r="1270" spans="1:16" ht="14.1" customHeight="1">
      <c r="A1270" s="434">
        <v>1270</v>
      </c>
      <c r="B1270" s="435" t="s">
        <v>2085</v>
      </c>
      <c r="C1270" s="435" t="s">
        <v>2098</v>
      </c>
      <c r="D1270" s="436" t="s">
        <v>3708</v>
      </c>
      <c r="E1270" s="219" t="s">
        <v>2805</v>
      </c>
      <c r="F1270" s="75" t="s">
        <v>2806</v>
      </c>
      <c r="G1270" s="75" t="s">
        <v>50</v>
      </c>
      <c r="H1270" s="75" t="s">
        <v>919</v>
      </c>
      <c r="I1270" s="437">
        <v>15.1</v>
      </c>
      <c r="J1270" s="438" t="s">
        <v>50</v>
      </c>
      <c r="K1270" s="439" t="s">
        <v>50</v>
      </c>
      <c r="L1270" s="221">
        <f>IF(J1270="nio",0,IF(K1270&gt;0,K1270*I1270/M1270,0))*VLOOKUP(B1270,'2-Kosten per locatie'!$A$11:$C$15,3,FALSE)</f>
        <v>0</v>
      </c>
      <c r="M1270" s="440">
        <f>IF(K1270="nio",0,IF(K1270&gt;0,VLOOKUP(G1270,'3-Productie normen'!A:J,VLOOKUP(K1270,'3-Productie normen'!$B$37:$C$43,2,FALSE),FALSE)))</f>
        <v>0</v>
      </c>
      <c r="N1270" s="441"/>
      <c r="O1270" s="442"/>
      <c r="P1270" s="299"/>
    </row>
    <row r="1271" spans="1:16" ht="14.1" customHeight="1">
      <c r="A1271" s="434">
        <v>1271</v>
      </c>
      <c r="B1271" s="435" t="s">
        <v>2085</v>
      </c>
      <c r="C1271" s="435" t="s">
        <v>2097</v>
      </c>
      <c r="D1271" s="436" t="s">
        <v>3708</v>
      </c>
      <c r="E1271" s="219" t="s">
        <v>2807</v>
      </c>
      <c r="F1271" s="75" t="s">
        <v>2808</v>
      </c>
      <c r="G1271" s="75" t="s">
        <v>50</v>
      </c>
      <c r="H1271" s="75" t="s">
        <v>70</v>
      </c>
      <c r="I1271" s="437">
        <v>0.7</v>
      </c>
      <c r="J1271" s="438" t="s">
        <v>50</v>
      </c>
      <c r="K1271" s="439" t="s">
        <v>50</v>
      </c>
      <c r="L1271" s="221">
        <f>IF(J1271="nio",0,IF(K1271&gt;0,K1271*I1271/M1271,0))*VLOOKUP(B1271,'2-Kosten per locatie'!$A$11:$C$15,3,FALSE)</f>
        <v>0</v>
      </c>
      <c r="M1271" s="440">
        <f>IF(K1271="nio",0,IF(K1271&gt;0,VLOOKUP(G1271,'3-Productie normen'!A:J,VLOOKUP(K1271,'3-Productie normen'!$B$37:$C$43,2,FALSE),FALSE)))</f>
        <v>0</v>
      </c>
      <c r="N1271" s="441"/>
      <c r="O1271" s="442"/>
      <c r="P1271" s="299"/>
    </row>
    <row r="1272" spans="1:16" ht="14.1" customHeight="1">
      <c r="A1272" s="434">
        <v>1272</v>
      </c>
      <c r="B1272" s="435" t="s">
        <v>2085</v>
      </c>
      <c r="C1272" s="435" t="s">
        <v>2098</v>
      </c>
      <c r="D1272" s="436" t="s">
        <v>3708</v>
      </c>
      <c r="E1272" s="219" t="s">
        <v>2809</v>
      </c>
      <c r="F1272" s="75" t="s">
        <v>2810</v>
      </c>
      <c r="G1272" s="75" t="s">
        <v>50</v>
      </c>
      <c r="H1272" s="75" t="s">
        <v>919</v>
      </c>
      <c r="I1272" s="437">
        <v>53.2</v>
      </c>
      <c r="J1272" s="438" t="s">
        <v>50</v>
      </c>
      <c r="K1272" s="439" t="s">
        <v>50</v>
      </c>
      <c r="L1272" s="221">
        <f>IF(J1272="nio",0,IF(K1272&gt;0,K1272*I1272/M1272,0))*VLOOKUP(B1272,'2-Kosten per locatie'!$A$11:$C$15,3,FALSE)</f>
        <v>0</v>
      </c>
      <c r="M1272" s="440">
        <f>IF(K1272="nio",0,IF(K1272&gt;0,VLOOKUP(G1272,'3-Productie normen'!A:J,VLOOKUP(K1272,'3-Productie normen'!$B$37:$C$43,2,FALSE),FALSE)))</f>
        <v>0</v>
      </c>
      <c r="N1272" s="441"/>
      <c r="O1272" s="442"/>
      <c r="P1272" s="299"/>
    </row>
    <row r="1273" spans="1:16" ht="14.1" customHeight="1">
      <c r="A1273" s="434">
        <v>1273</v>
      </c>
      <c r="B1273" s="435" t="s">
        <v>2085</v>
      </c>
      <c r="C1273" s="435" t="s">
        <v>2098</v>
      </c>
      <c r="D1273" s="436" t="s">
        <v>3708</v>
      </c>
      <c r="E1273" s="219" t="s">
        <v>2811</v>
      </c>
      <c r="F1273" s="75" t="s">
        <v>2812</v>
      </c>
      <c r="G1273" s="75" t="s">
        <v>50</v>
      </c>
      <c r="H1273" s="75" t="s">
        <v>919</v>
      </c>
      <c r="I1273" s="437">
        <v>76</v>
      </c>
      <c r="J1273" s="438" t="s">
        <v>50</v>
      </c>
      <c r="K1273" s="439" t="s">
        <v>50</v>
      </c>
      <c r="L1273" s="221">
        <f>IF(J1273="nio",0,IF(K1273&gt;0,K1273*I1273/M1273,0))*VLOOKUP(B1273,'2-Kosten per locatie'!$A$11:$C$15,3,FALSE)</f>
        <v>0</v>
      </c>
      <c r="M1273" s="440">
        <f>IF(K1273="nio",0,IF(K1273&gt;0,VLOOKUP(G1273,'3-Productie normen'!A:J,VLOOKUP(K1273,'3-Productie normen'!$B$37:$C$43,2,FALSE),FALSE)))</f>
        <v>0</v>
      </c>
      <c r="N1273" s="441"/>
      <c r="O1273" s="442"/>
      <c r="P1273" s="299"/>
    </row>
    <row r="1274" spans="1:16" ht="14.1" customHeight="1">
      <c r="A1274" s="434">
        <v>1274</v>
      </c>
      <c r="B1274" s="435" t="s">
        <v>2085</v>
      </c>
      <c r="C1274" s="435" t="s">
        <v>2097</v>
      </c>
      <c r="D1274" s="436" t="s">
        <v>3708</v>
      </c>
      <c r="E1274" s="219" t="s">
        <v>2813</v>
      </c>
      <c r="F1274" s="75" t="s">
        <v>2814</v>
      </c>
      <c r="G1274" s="75" t="s">
        <v>50</v>
      </c>
      <c r="H1274" s="75" t="s">
        <v>70</v>
      </c>
      <c r="I1274" s="437">
        <v>8.3000000000000007</v>
      </c>
      <c r="J1274" s="438" t="s">
        <v>50</v>
      </c>
      <c r="K1274" s="439" t="s">
        <v>50</v>
      </c>
      <c r="L1274" s="221">
        <f>IF(J1274="nio",0,IF(K1274&gt;0,K1274*I1274/M1274,0))*VLOOKUP(B1274,'2-Kosten per locatie'!$A$11:$C$15,3,FALSE)</f>
        <v>0</v>
      </c>
      <c r="M1274" s="440">
        <f>IF(K1274="nio",0,IF(K1274&gt;0,VLOOKUP(G1274,'3-Productie normen'!A:J,VLOOKUP(K1274,'3-Productie normen'!$B$37:$C$43,2,FALSE),FALSE)))</f>
        <v>0</v>
      </c>
      <c r="N1274" s="441"/>
      <c r="O1274" s="442"/>
      <c r="P1274" s="299"/>
    </row>
    <row r="1275" spans="1:16" ht="14.1" customHeight="1">
      <c r="A1275" s="434">
        <v>1275</v>
      </c>
      <c r="B1275" s="435" t="s">
        <v>2085</v>
      </c>
      <c r="C1275" s="435" t="s">
        <v>2098</v>
      </c>
      <c r="D1275" s="436" t="s">
        <v>3708</v>
      </c>
      <c r="E1275" s="219" t="s">
        <v>2815</v>
      </c>
      <c r="F1275" s="75" t="s">
        <v>2816</v>
      </c>
      <c r="G1275" s="75" t="s">
        <v>50</v>
      </c>
      <c r="H1275" s="413" t="s">
        <v>71</v>
      </c>
      <c r="I1275" s="437">
        <v>12.1</v>
      </c>
      <c r="J1275" s="438" t="s">
        <v>50</v>
      </c>
      <c r="K1275" s="439" t="s">
        <v>50</v>
      </c>
      <c r="L1275" s="221">
        <f>IF(J1275="nio",0,IF(K1275&gt;0,K1275*I1275/M1275,0))*VLOOKUP(B1275,'2-Kosten per locatie'!$A$11:$C$15,3,FALSE)</f>
        <v>0</v>
      </c>
      <c r="M1275" s="440">
        <f>IF(K1275="nio",0,IF(K1275&gt;0,VLOOKUP(G1275,'3-Productie normen'!A:J,VLOOKUP(K1275,'3-Productie normen'!$B$37:$C$43,2,FALSE),FALSE)))</f>
        <v>0</v>
      </c>
      <c r="N1275" s="441"/>
      <c r="O1275" s="442"/>
      <c r="P1275" s="299"/>
    </row>
    <row r="1276" spans="1:16" ht="14.1" customHeight="1">
      <c r="A1276" s="434">
        <v>1276</v>
      </c>
      <c r="B1276" s="435" t="s">
        <v>2085</v>
      </c>
      <c r="C1276" s="435" t="s">
        <v>2097</v>
      </c>
      <c r="D1276" s="436" t="s">
        <v>3708</v>
      </c>
      <c r="E1276" s="219" t="s">
        <v>2817</v>
      </c>
      <c r="F1276" s="75" t="s">
        <v>2818</v>
      </c>
      <c r="G1276" s="75" t="s">
        <v>50</v>
      </c>
      <c r="H1276" s="75" t="s">
        <v>919</v>
      </c>
      <c r="I1276" s="437">
        <v>5</v>
      </c>
      <c r="J1276" s="438" t="s">
        <v>50</v>
      </c>
      <c r="K1276" s="439" t="s">
        <v>50</v>
      </c>
      <c r="L1276" s="221">
        <f>IF(J1276="nio",0,IF(K1276&gt;0,K1276*I1276/M1276,0))*VLOOKUP(B1276,'2-Kosten per locatie'!$A$11:$C$15,3,FALSE)</f>
        <v>0</v>
      </c>
      <c r="M1276" s="440">
        <f>IF(K1276="nio",0,IF(K1276&gt;0,VLOOKUP(G1276,'3-Productie normen'!A:J,VLOOKUP(K1276,'3-Productie normen'!$B$37:$C$43,2,FALSE),FALSE)))</f>
        <v>0</v>
      </c>
      <c r="N1276" s="441"/>
      <c r="O1276" s="442"/>
      <c r="P1276" s="299"/>
    </row>
    <row r="1277" spans="1:16" ht="14.1" customHeight="1">
      <c r="A1277" s="434">
        <v>1277</v>
      </c>
      <c r="B1277" s="435" t="s">
        <v>2085</v>
      </c>
      <c r="C1277" s="435" t="s">
        <v>2097</v>
      </c>
      <c r="D1277" s="436" t="s">
        <v>3708</v>
      </c>
      <c r="E1277" s="219" t="s">
        <v>2819</v>
      </c>
      <c r="F1277" s="75" t="s">
        <v>2820</v>
      </c>
      <c r="G1277" s="75" t="s">
        <v>50</v>
      </c>
      <c r="H1277" s="75" t="s">
        <v>1504</v>
      </c>
      <c r="I1277" s="437">
        <v>6</v>
      </c>
      <c r="J1277" s="438" t="s">
        <v>50</v>
      </c>
      <c r="K1277" s="439" t="s">
        <v>50</v>
      </c>
      <c r="L1277" s="221">
        <f>IF(J1277="nio",0,IF(K1277&gt;0,K1277*I1277/M1277,0))*VLOOKUP(B1277,'2-Kosten per locatie'!$A$11:$C$15,3,FALSE)</f>
        <v>0</v>
      </c>
      <c r="M1277" s="440">
        <f>IF(K1277="nio",0,IF(K1277&gt;0,VLOOKUP(G1277,'3-Productie normen'!A:J,VLOOKUP(K1277,'3-Productie normen'!$B$37:$C$43,2,FALSE),FALSE)))</f>
        <v>0</v>
      </c>
      <c r="N1277" s="441"/>
      <c r="O1277" s="442"/>
      <c r="P1277" s="299"/>
    </row>
    <row r="1278" spans="1:16" ht="14.1" customHeight="1">
      <c r="A1278" s="434">
        <v>1278</v>
      </c>
      <c r="B1278" s="435" t="s">
        <v>2085</v>
      </c>
      <c r="C1278" s="435" t="s">
        <v>2098</v>
      </c>
      <c r="D1278" s="436" t="s">
        <v>3709</v>
      </c>
      <c r="E1278" s="219" t="s">
        <v>2821</v>
      </c>
      <c r="F1278" s="75" t="s">
        <v>2822</v>
      </c>
      <c r="G1278" s="75" t="s">
        <v>50</v>
      </c>
      <c r="H1278" s="75"/>
      <c r="I1278" s="437">
        <v>38.299999999999997</v>
      </c>
      <c r="J1278" s="438" t="s">
        <v>50</v>
      </c>
      <c r="K1278" s="439" t="s">
        <v>50</v>
      </c>
      <c r="L1278" s="221">
        <f>IF(J1278="nio",0,IF(K1278&gt;0,K1278*I1278/M1278,0))*VLOOKUP(B1278,'2-Kosten per locatie'!$A$11:$C$15,3,FALSE)</f>
        <v>0</v>
      </c>
      <c r="M1278" s="440">
        <f>IF(K1278="nio",0,IF(K1278&gt;0,VLOOKUP(G1278,'3-Productie normen'!A:J,VLOOKUP(K1278,'3-Productie normen'!$B$37:$C$43,2,FALSE),FALSE)))</f>
        <v>0</v>
      </c>
      <c r="N1278" s="441"/>
      <c r="O1278" s="442"/>
      <c r="P1278" s="299"/>
    </row>
    <row r="1279" spans="1:16" ht="14.1" customHeight="1">
      <c r="A1279" s="434">
        <v>1279</v>
      </c>
      <c r="B1279" s="435" t="s">
        <v>2085</v>
      </c>
      <c r="C1279" s="435" t="s">
        <v>2098</v>
      </c>
      <c r="D1279" s="436" t="s">
        <v>3709</v>
      </c>
      <c r="E1279" s="219" t="s">
        <v>2823</v>
      </c>
      <c r="F1279" s="75" t="s">
        <v>2824</v>
      </c>
      <c r="G1279" s="75" t="s">
        <v>50</v>
      </c>
      <c r="H1279" s="75" t="s">
        <v>919</v>
      </c>
      <c r="I1279" s="437">
        <v>28.4</v>
      </c>
      <c r="J1279" s="438" t="s">
        <v>50</v>
      </c>
      <c r="K1279" s="439" t="s">
        <v>50</v>
      </c>
      <c r="L1279" s="221">
        <f>IF(J1279="nio",0,IF(K1279&gt;0,K1279*I1279/M1279,0))*VLOOKUP(B1279,'2-Kosten per locatie'!$A$11:$C$15,3,FALSE)</f>
        <v>0</v>
      </c>
      <c r="M1279" s="440">
        <f>IF(K1279="nio",0,IF(K1279&gt;0,VLOOKUP(G1279,'3-Productie normen'!A:J,VLOOKUP(K1279,'3-Productie normen'!$B$37:$C$43,2,FALSE),FALSE)))</f>
        <v>0</v>
      </c>
      <c r="N1279" s="441"/>
      <c r="O1279" s="442"/>
      <c r="P1279" s="299"/>
    </row>
    <row r="1280" spans="1:16" ht="14.1" customHeight="1">
      <c r="A1280" s="434">
        <v>1280</v>
      </c>
      <c r="B1280" s="435" t="s">
        <v>2085</v>
      </c>
      <c r="C1280" s="435" t="s">
        <v>2098</v>
      </c>
      <c r="D1280" s="436" t="s">
        <v>3709</v>
      </c>
      <c r="E1280" s="219" t="s">
        <v>2825</v>
      </c>
      <c r="F1280" s="75" t="s">
        <v>2826</v>
      </c>
      <c r="G1280" s="75" t="s">
        <v>50</v>
      </c>
      <c r="H1280" s="75" t="s">
        <v>919</v>
      </c>
      <c r="I1280" s="437">
        <v>8.9</v>
      </c>
      <c r="J1280" s="438" t="s">
        <v>50</v>
      </c>
      <c r="K1280" s="439" t="s">
        <v>50</v>
      </c>
      <c r="L1280" s="221">
        <f>IF(J1280="nio",0,IF(K1280&gt;0,K1280*I1280/M1280,0))*VLOOKUP(B1280,'2-Kosten per locatie'!$A$11:$C$15,3,FALSE)</f>
        <v>0</v>
      </c>
      <c r="M1280" s="440">
        <f>IF(K1280="nio",0,IF(K1280&gt;0,VLOOKUP(G1280,'3-Productie normen'!A:J,VLOOKUP(K1280,'3-Productie normen'!$B$37:$C$43,2,FALSE),FALSE)))</f>
        <v>0</v>
      </c>
      <c r="N1280" s="441"/>
      <c r="O1280" s="442"/>
      <c r="P1280" s="299"/>
    </row>
    <row r="1281" spans="1:16" ht="14.1" customHeight="1">
      <c r="A1281" s="434">
        <v>1281</v>
      </c>
      <c r="B1281" s="435" t="s">
        <v>2085</v>
      </c>
      <c r="C1281" s="435" t="s">
        <v>2098</v>
      </c>
      <c r="D1281" s="436" t="s">
        <v>3709</v>
      </c>
      <c r="E1281" s="219" t="s">
        <v>2827</v>
      </c>
      <c r="F1281" s="75" t="s">
        <v>2828</v>
      </c>
      <c r="G1281" s="75" t="s">
        <v>50</v>
      </c>
      <c r="H1281" s="413" t="s">
        <v>71</v>
      </c>
      <c r="I1281" s="437">
        <v>1.7</v>
      </c>
      <c r="J1281" s="438" t="s">
        <v>50</v>
      </c>
      <c r="K1281" s="439" t="s">
        <v>50</v>
      </c>
      <c r="L1281" s="221">
        <f>IF(J1281="nio",0,IF(K1281&gt;0,K1281*I1281/M1281,0))*VLOOKUP(B1281,'2-Kosten per locatie'!$A$11:$C$15,3,FALSE)</f>
        <v>0</v>
      </c>
      <c r="M1281" s="440">
        <f>IF(K1281="nio",0,IF(K1281&gt;0,VLOOKUP(G1281,'3-Productie normen'!A:J,VLOOKUP(K1281,'3-Productie normen'!$B$37:$C$43,2,FALSE),FALSE)))</f>
        <v>0</v>
      </c>
      <c r="N1281" s="441"/>
      <c r="O1281" s="442"/>
      <c r="P1281" s="299"/>
    </row>
    <row r="1282" spans="1:16" ht="14.1" customHeight="1">
      <c r="A1282" s="434">
        <v>1282</v>
      </c>
      <c r="B1282" s="435" t="s">
        <v>2085</v>
      </c>
      <c r="C1282" s="435" t="s">
        <v>2098</v>
      </c>
      <c r="D1282" s="436" t="s">
        <v>3709</v>
      </c>
      <c r="E1282" s="219" t="s">
        <v>2829</v>
      </c>
      <c r="F1282" s="75" t="s">
        <v>2830</v>
      </c>
      <c r="G1282" s="75" t="s">
        <v>50</v>
      </c>
      <c r="H1282" s="75" t="s">
        <v>919</v>
      </c>
      <c r="I1282" s="437">
        <v>8.9</v>
      </c>
      <c r="J1282" s="438" t="s">
        <v>50</v>
      </c>
      <c r="K1282" s="439" t="s">
        <v>50</v>
      </c>
      <c r="L1282" s="221">
        <f>IF(J1282="nio",0,IF(K1282&gt;0,K1282*I1282/M1282,0))*VLOOKUP(B1282,'2-Kosten per locatie'!$A$11:$C$15,3,FALSE)</f>
        <v>0</v>
      </c>
      <c r="M1282" s="440">
        <f>IF(K1282="nio",0,IF(K1282&gt;0,VLOOKUP(G1282,'3-Productie normen'!A:J,VLOOKUP(K1282,'3-Productie normen'!$B$37:$C$43,2,FALSE),FALSE)))</f>
        <v>0</v>
      </c>
      <c r="N1282" s="441"/>
      <c r="O1282" s="442"/>
      <c r="P1282" s="299"/>
    </row>
    <row r="1283" spans="1:16" ht="14.1" customHeight="1">
      <c r="A1283" s="434">
        <v>1283</v>
      </c>
      <c r="B1283" s="435" t="s">
        <v>2085</v>
      </c>
      <c r="C1283" s="435" t="s">
        <v>2098</v>
      </c>
      <c r="D1283" s="436" t="s">
        <v>3709</v>
      </c>
      <c r="E1283" s="219" t="s">
        <v>2831</v>
      </c>
      <c r="F1283" s="75" t="s">
        <v>2832</v>
      </c>
      <c r="G1283" s="75" t="s">
        <v>50</v>
      </c>
      <c r="H1283" s="413" t="s">
        <v>71</v>
      </c>
      <c r="I1283" s="437">
        <v>1.7</v>
      </c>
      <c r="J1283" s="438" t="s">
        <v>50</v>
      </c>
      <c r="K1283" s="439" t="s">
        <v>50</v>
      </c>
      <c r="L1283" s="221">
        <f>IF(J1283="nio",0,IF(K1283&gt;0,K1283*I1283/M1283,0))*VLOOKUP(B1283,'2-Kosten per locatie'!$A$11:$C$15,3,FALSE)</f>
        <v>0</v>
      </c>
      <c r="M1283" s="440">
        <f>IF(K1283="nio",0,IF(K1283&gt;0,VLOOKUP(G1283,'3-Productie normen'!A:J,VLOOKUP(K1283,'3-Productie normen'!$B$37:$C$43,2,FALSE),FALSE)))</f>
        <v>0</v>
      </c>
      <c r="N1283" s="441"/>
      <c r="O1283" s="442"/>
      <c r="P1283" s="299"/>
    </row>
    <row r="1284" spans="1:16" ht="14.1" customHeight="1">
      <c r="A1284" s="434">
        <v>1284</v>
      </c>
      <c r="B1284" s="435" t="s">
        <v>2085</v>
      </c>
      <c r="C1284" s="435" t="s">
        <v>2098</v>
      </c>
      <c r="D1284" s="436" t="s">
        <v>3709</v>
      </c>
      <c r="E1284" s="219" t="s">
        <v>2833</v>
      </c>
      <c r="F1284" s="75" t="s">
        <v>2834</v>
      </c>
      <c r="G1284" s="75" t="s">
        <v>50</v>
      </c>
      <c r="H1284" s="75" t="s">
        <v>919</v>
      </c>
      <c r="I1284" s="437">
        <v>8.9</v>
      </c>
      <c r="J1284" s="438" t="s">
        <v>50</v>
      </c>
      <c r="K1284" s="439" t="s">
        <v>50</v>
      </c>
      <c r="L1284" s="221">
        <f>IF(J1284="nio",0,IF(K1284&gt;0,K1284*I1284/M1284,0))*VLOOKUP(B1284,'2-Kosten per locatie'!$A$11:$C$15,3,FALSE)</f>
        <v>0</v>
      </c>
      <c r="M1284" s="440">
        <f>IF(K1284="nio",0,IF(K1284&gt;0,VLOOKUP(G1284,'3-Productie normen'!A:J,VLOOKUP(K1284,'3-Productie normen'!$B$37:$C$43,2,FALSE),FALSE)))</f>
        <v>0</v>
      </c>
      <c r="N1284" s="441"/>
      <c r="O1284" s="442"/>
      <c r="P1284" s="299"/>
    </row>
    <row r="1285" spans="1:16" ht="14.1" customHeight="1">
      <c r="A1285" s="434">
        <v>1285</v>
      </c>
      <c r="B1285" s="435" t="s">
        <v>2085</v>
      </c>
      <c r="C1285" s="435" t="s">
        <v>2098</v>
      </c>
      <c r="D1285" s="436" t="s">
        <v>3709</v>
      </c>
      <c r="E1285" s="219" t="s">
        <v>2835</v>
      </c>
      <c r="F1285" s="75" t="s">
        <v>2836</v>
      </c>
      <c r="G1285" s="75" t="s">
        <v>50</v>
      </c>
      <c r="H1285" s="413" t="s">
        <v>71</v>
      </c>
      <c r="I1285" s="437">
        <v>1.7</v>
      </c>
      <c r="J1285" s="438" t="s">
        <v>50</v>
      </c>
      <c r="K1285" s="439" t="s">
        <v>50</v>
      </c>
      <c r="L1285" s="221">
        <f>IF(J1285="nio",0,IF(K1285&gt;0,K1285*I1285/M1285,0))*VLOOKUP(B1285,'2-Kosten per locatie'!$A$11:$C$15,3,FALSE)</f>
        <v>0</v>
      </c>
      <c r="M1285" s="440">
        <f>IF(K1285="nio",0,IF(K1285&gt;0,VLOOKUP(G1285,'3-Productie normen'!A:J,VLOOKUP(K1285,'3-Productie normen'!$B$37:$C$43,2,FALSE),FALSE)))</f>
        <v>0</v>
      </c>
      <c r="N1285" s="441"/>
      <c r="O1285" s="442"/>
      <c r="P1285" s="299"/>
    </row>
    <row r="1286" spans="1:16" ht="14.1" customHeight="1">
      <c r="A1286" s="434">
        <v>1286</v>
      </c>
      <c r="B1286" s="435" t="s">
        <v>2085</v>
      </c>
      <c r="C1286" s="435" t="s">
        <v>2098</v>
      </c>
      <c r="D1286" s="436" t="s">
        <v>3709</v>
      </c>
      <c r="E1286" s="219" t="s">
        <v>2837</v>
      </c>
      <c r="F1286" s="75" t="s">
        <v>2838</v>
      </c>
      <c r="G1286" s="75" t="s">
        <v>50</v>
      </c>
      <c r="H1286" s="75" t="s">
        <v>70</v>
      </c>
      <c r="I1286" s="437">
        <v>11.9</v>
      </c>
      <c r="J1286" s="438" t="s">
        <v>50</v>
      </c>
      <c r="K1286" s="439" t="s">
        <v>50</v>
      </c>
      <c r="L1286" s="221">
        <f>IF(J1286="nio",0,IF(K1286&gt;0,K1286*I1286/M1286,0))*VLOOKUP(B1286,'2-Kosten per locatie'!$A$11:$C$15,3,FALSE)</f>
        <v>0</v>
      </c>
      <c r="M1286" s="440">
        <f>IF(K1286="nio",0,IF(K1286&gt;0,VLOOKUP(G1286,'3-Productie normen'!A:J,VLOOKUP(K1286,'3-Productie normen'!$B$37:$C$43,2,FALSE),FALSE)))</f>
        <v>0</v>
      </c>
      <c r="N1286" s="441"/>
      <c r="O1286" s="442"/>
      <c r="P1286" s="299"/>
    </row>
    <row r="1287" spans="1:16" ht="14.1" customHeight="1">
      <c r="A1287" s="434">
        <v>1287</v>
      </c>
      <c r="B1287" s="435" t="s">
        <v>2085</v>
      </c>
      <c r="C1287" s="435" t="s">
        <v>2098</v>
      </c>
      <c r="D1287" s="436" t="s">
        <v>3709</v>
      </c>
      <c r="E1287" s="219" t="s">
        <v>2839</v>
      </c>
      <c r="F1287" s="75" t="s">
        <v>2840</v>
      </c>
      <c r="G1287" s="75" t="s">
        <v>50</v>
      </c>
      <c r="H1287" s="75" t="s">
        <v>919</v>
      </c>
      <c r="I1287" s="437">
        <v>20.7</v>
      </c>
      <c r="J1287" s="438" t="s">
        <v>50</v>
      </c>
      <c r="K1287" s="439" t="s">
        <v>50</v>
      </c>
      <c r="L1287" s="221">
        <f>IF(J1287="nio",0,IF(K1287&gt;0,K1287*I1287/M1287,0))*VLOOKUP(B1287,'2-Kosten per locatie'!$A$11:$C$15,3,FALSE)</f>
        <v>0</v>
      </c>
      <c r="M1287" s="440">
        <f>IF(K1287="nio",0,IF(K1287&gt;0,VLOOKUP(G1287,'3-Productie normen'!A:J,VLOOKUP(K1287,'3-Productie normen'!$B$37:$C$43,2,FALSE),FALSE)))</f>
        <v>0</v>
      </c>
      <c r="N1287" s="441"/>
      <c r="O1287" s="442"/>
      <c r="P1287" s="299"/>
    </row>
    <row r="1288" spans="1:16" ht="14.1" customHeight="1">
      <c r="A1288" s="434">
        <v>1288</v>
      </c>
      <c r="B1288" s="435" t="s">
        <v>2085</v>
      </c>
      <c r="C1288" s="435" t="s">
        <v>2098</v>
      </c>
      <c r="D1288" s="436" t="s">
        <v>3709</v>
      </c>
      <c r="E1288" s="219" t="s">
        <v>2841</v>
      </c>
      <c r="F1288" s="75" t="s">
        <v>2842</v>
      </c>
      <c r="G1288" s="75" t="s">
        <v>50</v>
      </c>
      <c r="H1288" s="75" t="s">
        <v>919</v>
      </c>
      <c r="I1288" s="437">
        <v>4.5999999999999996</v>
      </c>
      <c r="J1288" s="438" t="s">
        <v>50</v>
      </c>
      <c r="K1288" s="439" t="s">
        <v>50</v>
      </c>
      <c r="L1288" s="221">
        <f>IF(J1288="nio",0,IF(K1288&gt;0,K1288*I1288/M1288,0))*VLOOKUP(B1288,'2-Kosten per locatie'!$A$11:$C$15,3,FALSE)</f>
        <v>0</v>
      </c>
      <c r="M1288" s="440">
        <f>IF(K1288="nio",0,IF(K1288&gt;0,VLOOKUP(G1288,'3-Productie normen'!A:J,VLOOKUP(K1288,'3-Productie normen'!$B$37:$C$43,2,FALSE),FALSE)))</f>
        <v>0</v>
      </c>
      <c r="N1288" s="441"/>
      <c r="O1288" s="442"/>
      <c r="P1288" s="299"/>
    </row>
    <row r="1289" spans="1:16" ht="14.1" customHeight="1">
      <c r="A1289" s="434">
        <v>1289</v>
      </c>
      <c r="B1289" s="435" t="s">
        <v>2085</v>
      </c>
      <c r="C1289" s="435" t="s">
        <v>2098</v>
      </c>
      <c r="D1289" s="436" t="s">
        <v>3709</v>
      </c>
      <c r="E1289" s="219" t="s">
        <v>2843</v>
      </c>
      <c r="F1289" s="75" t="s">
        <v>2844</v>
      </c>
      <c r="G1289" s="75" t="s">
        <v>50</v>
      </c>
      <c r="H1289" s="75" t="s">
        <v>919</v>
      </c>
      <c r="I1289" s="437">
        <v>8.9</v>
      </c>
      <c r="J1289" s="438" t="s">
        <v>50</v>
      </c>
      <c r="K1289" s="439" t="s">
        <v>50</v>
      </c>
      <c r="L1289" s="221">
        <f>IF(J1289="nio",0,IF(K1289&gt;0,K1289*I1289/M1289,0))*VLOOKUP(B1289,'2-Kosten per locatie'!$A$11:$C$15,3,FALSE)</f>
        <v>0</v>
      </c>
      <c r="M1289" s="440">
        <f>IF(K1289="nio",0,IF(K1289&gt;0,VLOOKUP(G1289,'3-Productie normen'!A:J,VLOOKUP(K1289,'3-Productie normen'!$B$37:$C$43,2,FALSE),FALSE)))</f>
        <v>0</v>
      </c>
      <c r="N1289" s="441"/>
      <c r="O1289" s="442"/>
      <c r="P1289" s="299"/>
    </row>
    <row r="1290" spans="1:16" ht="14.1" customHeight="1">
      <c r="A1290" s="434">
        <v>1290</v>
      </c>
      <c r="B1290" s="435" t="s">
        <v>2085</v>
      </c>
      <c r="C1290" s="435" t="s">
        <v>2098</v>
      </c>
      <c r="D1290" s="436" t="s">
        <v>3709</v>
      </c>
      <c r="E1290" s="219" t="s">
        <v>2845</v>
      </c>
      <c r="F1290" s="75" t="s">
        <v>2846</v>
      </c>
      <c r="G1290" s="75" t="s">
        <v>50</v>
      </c>
      <c r="H1290" s="413" t="s">
        <v>71</v>
      </c>
      <c r="I1290" s="437">
        <v>1.7</v>
      </c>
      <c r="J1290" s="438" t="s">
        <v>50</v>
      </c>
      <c r="K1290" s="439" t="s">
        <v>50</v>
      </c>
      <c r="L1290" s="221">
        <f>IF(J1290="nio",0,IF(K1290&gt;0,K1290*I1290/M1290,0))*VLOOKUP(B1290,'2-Kosten per locatie'!$A$11:$C$15,3,FALSE)</f>
        <v>0</v>
      </c>
      <c r="M1290" s="440">
        <f>IF(K1290="nio",0,IF(K1290&gt;0,VLOOKUP(G1290,'3-Productie normen'!A:J,VLOOKUP(K1290,'3-Productie normen'!$B$37:$C$43,2,FALSE),FALSE)))</f>
        <v>0</v>
      </c>
      <c r="N1290" s="441"/>
      <c r="O1290" s="442"/>
      <c r="P1290" s="299"/>
    </row>
    <row r="1291" spans="1:16" ht="14.1" customHeight="1">
      <c r="A1291" s="434">
        <v>1291</v>
      </c>
      <c r="B1291" s="435" t="s">
        <v>2085</v>
      </c>
      <c r="C1291" s="435" t="s">
        <v>2098</v>
      </c>
      <c r="D1291" s="436" t="s">
        <v>3709</v>
      </c>
      <c r="E1291" s="219" t="s">
        <v>2847</v>
      </c>
      <c r="F1291" s="75" t="s">
        <v>2848</v>
      </c>
      <c r="G1291" s="75" t="s">
        <v>50</v>
      </c>
      <c r="H1291" s="75" t="s">
        <v>919</v>
      </c>
      <c r="I1291" s="437">
        <v>8.9</v>
      </c>
      <c r="J1291" s="438" t="s">
        <v>50</v>
      </c>
      <c r="K1291" s="439" t="s">
        <v>50</v>
      </c>
      <c r="L1291" s="221">
        <f>IF(J1291="nio",0,IF(K1291&gt;0,K1291*I1291/M1291,0))*VLOOKUP(B1291,'2-Kosten per locatie'!$A$11:$C$15,3,FALSE)</f>
        <v>0</v>
      </c>
      <c r="M1291" s="440">
        <f>IF(K1291="nio",0,IF(K1291&gt;0,VLOOKUP(G1291,'3-Productie normen'!A:J,VLOOKUP(K1291,'3-Productie normen'!$B$37:$C$43,2,FALSE),FALSE)))</f>
        <v>0</v>
      </c>
      <c r="N1291" s="441"/>
      <c r="O1291" s="442"/>
      <c r="P1291" s="299"/>
    </row>
    <row r="1292" spans="1:16" ht="14.1" customHeight="1">
      <c r="A1292" s="434">
        <v>1292</v>
      </c>
      <c r="B1292" s="435" t="s">
        <v>2085</v>
      </c>
      <c r="C1292" s="435" t="s">
        <v>2098</v>
      </c>
      <c r="D1292" s="436" t="s">
        <v>3709</v>
      </c>
      <c r="E1292" s="219" t="s">
        <v>2849</v>
      </c>
      <c r="F1292" s="75" t="s">
        <v>2850</v>
      </c>
      <c r="G1292" s="75" t="s">
        <v>50</v>
      </c>
      <c r="H1292" s="413" t="s">
        <v>71</v>
      </c>
      <c r="I1292" s="437">
        <v>1.7</v>
      </c>
      <c r="J1292" s="438" t="s">
        <v>50</v>
      </c>
      <c r="K1292" s="439" t="s">
        <v>50</v>
      </c>
      <c r="L1292" s="221">
        <f>IF(J1292="nio",0,IF(K1292&gt;0,K1292*I1292/M1292,0))*VLOOKUP(B1292,'2-Kosten per locatie'!$A$11:$C$15,3,FALSE)</f>
        <v>0</v>
      </c>
      <c r="M1292" s="440">
        <f>IF(K1292="nio",0,IF(K1292&gt;0,VLOOKUP(G1292,'3-Productie normen'!A:J,VLOOKUP(K1292,'3-Productie normen'!$B$37:$C$43,2,FALSE),FALSE)))</f>
        <v>0</v>
      </c>
      <c r="N1292" s="441"/>
      <c r="O1292" s="442"/>
      <c r="P1292" s="299"/>
    </row>
    <row r="1293" spans="1:16" ht="14.1" customHeight="1">
      <c r="A1293" s="434">
        <v>1293</v>
      </c>
      <c r="B1293" s="435" t="s">
        <v>2085</v>
      </c>
      <c r="C1293" s="435" t="s">
        <v>2098</v>
      </c>
      <c r="D1293" s="436" t="s">
        <v>3709</v>
      </c>
      <c r="E1293" s="219" t="s">
        <v>2851</v>
      </c>
      <c r="F1293" s="75" t="s">
        <v>2852</v>
      </c>
      <c r="G1293" s="75" t="s">
        <v>50</v>
      </c>
      <c r="H1293" s="75" t="s">
        <v>919</v>
      </c>
      <c r="I1293" s="437">
        <v>8.9</v>
      </c>
      <c r="J1293" s="438" t="s">
        <v>50</v>
      </c>
      <c r="K1293" s="439" t="s">
        <v>50</v>
      </c>
      <c r="L1293" s="221">
        <f>IF(J1293="nio",0,IF(K1293&gt;0,K1293*I1293/M1293,0))*VLOOKUP(B1293,'2-Kosten per locatie'!$A$11:$C$15,3,FALSE)</f>
        <v>0</v>
      </c>
      <c r="M1293" s="440">
        <f>IF(K1293="nio",0,IF(K1293&gt;0,VLOOKUP(G1293,'3-Productie normen'!A:J,VLOOKUP(K1293,'3-Productie normen'!$B$37:$C$43,2,FALSE),FALSE)))</f>
        <v>0</v>
      </c>
      <c r="N1293" s="441"/>
      <c r="O1293" s="442"/>
      <c r="P1293" s="299"/>
    </row>
    <row r="1294" spans="1:16" ht="14.1" customHeight="1">
      <c r="A1294" s="434">
        <v>1294</v>
      </c>
      <c r="B1294" s="435" t="s">
        <v>2085</v>
      </c>
      <c r="C1294" s="435" t="s">
        <v>2098</v>
      </c>
      <c r="D1294" s="436" t="s">
        <v>3709</v>
      </c>
      <c r="E1294" s="219" t="s">
        <v>2853</v>
      </c>
      <c r="F1294" s="75" t="s">
        <v>2854</v>
      </c>
      <c r="G1294" s="75" t="s">
        <v>50</v>
      </c>
      <c r="H1294" s="413" t="s">
        <v>71</v>
      </c>
      <c r="I1294" s="437">
        <v>1.7</v>
      </c>
      <c r="J1294" s="438" t="s">
        <v>50</v>
      </c>
      <c r="K1294" s="439" t="s">
        <v>50</v>
      </c>
      <c r="L1294" s="221">
        <f>IF(J1294="nio",0,IF(K1294&gt;0,K1294*I1294/M1294,0))*VLOOKUP(B1294,'2-Kosten per locatie'!$A$11:$C$15,3,FALSE)</f>
        <v>0</v>
      </c>
      <c r="M1294" s="440">
        <f>IF(K1294="nio",0,IF(K1294&gt;0,VLOOKUP(G1294,'3-Productie normen'!A:J,VLOOKUP(K1294,'3-Productie normen'!$B$37:$C$43,2,FALSE),FALSE)))</f>
        <v>0</v>
      </c>
      <c r="N1294" s="441"/>
      <c r="O1294" s="442"/>
      <c r="P1294" s="299"/>
    </row>
    <row r="1295" spans="1:16" ht="14.1" customHeight="1">
      <c r="A1295" s="434">
        <v>1295</v>
      </c>
      <c r="B1295" s="435" t="s">
        <v>2085</v>
      </c>
      <c r="C1295" s="435" t="s">
        <v>2098</v>
      </c>
      <c r="D1295" s="436" t="s">
        <v>3709</v>
      </c>
      <c r="E1295" s="219" t="s">
        <v>2855</v>
      </c>
      <c r="F1295" s="75" t="s">
        <v>2856</v>
      </c>
      <c r="G1295" s="75" t="s">
        <v>50</v>
      </c>
      <c r="H1295" s="75" t="s">
        <v>919</v>
      </c>
      <c r="I1295" s="437">
        <v>8.9</v>
      </c>
      <c r="J1295" s="438" t="s">
        <v>50</v>
      </c>
      <c r="K1295" s="439" t="s">
        <v>50</v>
      </c>
      <c r="L1295" s="221">
        <f>IF(J1295="nio",0,IF(K1295&gt;0,K1295*I1295/M1295,0))*VLOOKUP(B1295,'2-Kosten per locatie'!$A$11:$C$15,3,FALSE)</f>
        <v>0</v>
      </c>
      <c r="M1295" s="440">
        <f>IF(K1295="nio",0,IF(K1295&gt;0,VLOOKUP(G1295,'3-Productie normen'!A:J,VLOOKUP(K1295,'3-Productie normen'!$B$37:$C$43,2,FALSE),FALSE)))</f>
        <v>0</v>
      </c>
      <c r="N1295" s="441"/>
      <c r="O1295" s="442"/>
      <c r="P1295" s="299"/>
    </row>
    <row r="1296" spans="1:16" ht="14.1" customHeight="1">
      <c r="A1296" s="434">
        <v>1296</v>
      </c>
      <c r="B1296" s="435" t="s">
        <v>2085</v>
      </c>
      <c r="C1296" s="435" t="s">
        <v>2098</v>
      </c>
      <c r="D1296" s="436" t="s">
        <v>3709</v>
      </c>
      <c r="E1296" s="219" t="s">
        <v>2857</v>
      </c>
      <c r="F1296" s="75" t="s">
        <v>2858</v>
      </c>
      <c r="G1296" s="75" t="s">
        <v>50</v>
      </c>
      <c r="H1296" s="413" t="s">
        <v>71</v>
      </c>
      <c r="I1296" s="437">
        <v>1.7</v>
      </c>
      <c r="J1296" s="438" t="s">
        <v>50</v>
      </c>
      <c r="K1296" s="439" t="s">
        <v>50</v>
      </c>
      <c r="L1296" s="221">
        <f>IF(J1296="nio",0,IF(K1296&gt;0,K1296*I1296/M1296,0))*VLOOKUP(B1296,'2-Kosten per locatie'!$A$11:$C$15,3,FALSE)</f>
        <v>0</v>
      </c>
      <c r="M1296" s="440">
        <f>IF(K1296="nio",0,IF(K1296&gt;0,VLOOKUP(G1296,'3-Productie normen'!A:J,VLOOKUP(K1296,'3-Productie normen'!$B$37:$C$43,2,FALSE),FALSE)))</f>
        <v>0</v>
      </c>
      <c r="N1296" s="441"/>
      <c r="O1296" s="442"/>
      <c r="P1296" s="299"/>
    </row>
    <row r="1297" spans="1:16" ht="14.1" customHeight="1">
      <c r="A1297" s="434">
        <v>1297</v>
      </c>
      <c r="B1297" s="435" t="s">
        <v>2085</v>
      </c>
      <c r="C1297" s="435" t="s">
        <v>2098</v>
      </c>
      <c r="D1297" s="436" t="s">
        <v>3709</v>
      </c>
      <c r="E1297" s="219" t="s">
        <v>2859</v>
      </c>
      <c r="F1297" s="75" t="s">
        <v>2860</v>
      </c>
      <c r="G1297" s="75" t="s">
        <v>50</v>
      </c>
      <c r="H1297" s="75" t="s">
        <v>919</v>
      </c>
      <c r="I1297" s="437">
        <v>8.9</v>
      </c>
      <c r="J1297" s="438" t="s">
        <v>50</v>
      </c>
      <c r="K1297" s="439" t="s">
        <v>50</v>
      </c>
      <c r="L1297" s="221">
        <f>IF(J1297="nio",0,IF(K1297&gt;0,K1297*I1297/M1297,0))*VLOOKUP(B1297,'2-Kosten per locatie'!$A$11:$C$15,3,FALSE)</f>
        <v>0</v>
      </c>
      <c r="M1297" s="440">
        <f>IF(K1297="nio",0,IF(K1297&gt;0,VLOOKUP(G1297,'3-Productie normen'!A:J,VLOOKUP(K1297,'3-Productie normen'!$B$37:$C$43,2,FALSE),FALSE)))</f>
        <v>0</v>
      </c>
      <c r="N1297" s="441"/>
      <c r="O1297" s="442"/>
      <c r="P1297" s="299"/>
    </row>
    <row r="1298" spans="1:16" ht="14.1" customHeight="1">
      <c r="A1298" s="434">
        <v>1298</v>
      </c>
      <c r="B1298" s="435" t="s">
        <v>2085</v>
      </c>
      <c r="C1298" s="435" t="s">
        <v>2098</v>
      </c>
      <c r="D1298" s="436" t="s">
        <v>3709</v>
      </c>
      <c r="E1298" s="219" t="s">
        <v>2861</v>
      </c>
      <c r="F1298" s="75" t="s">
        <v>2862</v>
      </c>
      <c r="G1298" s="75" t="s">
        <v>50</v>
      </c>
      <c r="H1298" s="413" t="s">
        <v>71</v>
      </c>
      <c r="I1298" s="437">
        <v>1.7</v>
      </c>
      <c r="J1298" s="438" t="s">
        <v>50</v>
      </c>
      <c r="K1298" s="439" t="s">
        <v>50</v>
      </c>
      <c r="L1298" s="221">
        <f>IF(J1298="nio",0,IF(K1298&gt;0,K1298*I1298/M1298,0))*VLOOKUP(B1298,'2-Kosten per locatie'!$A$11:$C$15,3,FALSE)</f>
        <v>0</v>
      </c>
      <c r="M1298" s="440">
        <f>IF(K1298="nio",0,IF(K1298&gt;0,VLOOKUP(G1298,'3-Productie normen'!A:J,VLOOKUP(K1298,'3-Productie normen'!$B$37:$C$43,2,FALSE),FALSE)))</f>
        <v>0</v>
      </c>
      <c r="N1298" s="441"/>
      <c r="O1298" s="442"/>
      <c r="P1298" s="299"/>
    </row>
    <row r="1299" spans="1:16" ht="14.1" customHeight="1">
      <c r="A1299" s="434">
        <v>1299</v>
      </c>
      <c r="B1299" s="435" t="s">
        <v>2085</v>
      </c>
      <c r="C1299" s="435" t="s">
        <v>2098</v>
      </c>
      <c r="D1299" s="436" t="s">
        <v>3709</v>
      </c>
      <c r="E1299" s="219" t="s">
        <v>2863</v>
      </c>
      <c r="F1299" s="75" t="s">
        <v>2864</v>
      </c>
      <c r="G1299" s="75" t="s">
        <v>50</v>
      </c>
      <c r="H1299" s="75" t="s">
        <v>919</v>
      </c>
      <c r="I1299" s="437">
        <v>8.9</v>
      </c>
      <c r="J1299" s="438" t="s">
        <v>50</v>
      </c>
      <c r="K1299" s="439" t="s">
        <v>50</v>
      </c>
      <c r="L1299" s="221">
        <f>IF(J1299="nio",0,IF(K1299&gt;0,K1299*I1299/M1299,0))*VLOOKUP(B1299,'2-Kosten per locatie'!$A$11:$C$15,3,FALSE)</f>
        <v>0</v>
      </c>
      <c r="M1299" s="440">
        <f>IF(K1299="nio",0,IF(K1299&gt;0,VLOOKUP(G1299,'3-Productie normen'!A:J,VLOOKUP(K1299,'3-Productie normen'!$B$37:$C$43,2,FALSE),FALSE)))</f>
        <v>0</v>
      </c>
      <c r="N1299" s="441"/>
      <c r="O1299" s="442"/>
      <c r="P1299" s="299"/>
    </row>
    <row r="1300" spans="1:16" ht="14.1" customHeight="1">
      <c r="A1300" s="434">
        <v>1300</v>
      </c>
      <c r="B1300" s="435" t="s">
        <v>2085</v>
      </c>
      <c r="C1300" s="435" t="s">
        <v>2098</v>
      </c>
      <c r="D1300" s="436" t="s">
        <v>3709</v>
      </c>
      <c r="E1300" s="219" t="s">
        <v>2865</v>
      </c>
      <c r="F1300" s="75" t="s">
        <v>2866</v>
      </c>
      <c r="G1300" s="75" t="s">
        <v>50</v>
      </c>
      <c r="H1300" s="413" t="s">
        <v>71</v>
      </c>
      <c r="I1300" s="437">
        <v>1.7</v>
      </c>
      <c r="J1300" s="438" t="s">
        <v>50</v>
      </c>
      <c r="K1300" s="439" t="s">
        <v>50</v>
      </c>
      <c r="L1300" s="221">
        <f>IF(J1300="nio",0,IF(K1300&gt;0,K1300*I1300/M1300,0))*VLOOKUP(B1300,'2-Kosten per locatie'!$A$11:$C$15,3,FALSE)</f>
        <v>0</v>
      </c>
      <c r="M1300" s="440">
        <f>IF(K1300="nio",0,IF(K1300&gt;0,VLOOKUP(G1300,'3-Productie normen'!A:J,VLOOKUP(K1300,'3-Productie normen'!$B$37:$C$43,2,FALSE),FALSE)))</f>
        <v>0</v>
      </c>
      <c r="N1300" s="441"/>
      <c r="O1300" s="442"/>
      <c r="P1300" s="299"/>
    </row>
    <row r="1301" spans="1:16" ht="14.1" customHeight="1">
      <c r="A1301" s="434">
        <v>1301</v>
      </c>
      <c r="B1301" s="435" t="s">
        <v>2085</v>
      </c>
      <c r="C1301" s="435" t="s">
        <v>2098</v>
      </c>
      <c r="D1301" s="436" t="s">
        <v>3709</v>
      </c>
      <c r="E1301" s="219" t="s">
        <v>2867</v>
      </c>
      <c r="F1301" s="75" t="s">
        <v>2868</v>
      </c>
      <c r="G1301" s="75" t="s">
        <v>50</v>
      </c>
      <c r="H1301" s="75" t="s">
        <v>919</v>
      </c>
      <c r="I1301" s="437">
        <v>8.9</v>
      </c>
      <c r="J1301" s="438" t="s">
        <v>50</v>
      </c>
      <c r="K1301" s="439" t="s">
        <v>50</v>
      </c>
      <c r="L1301" s="221">
        <f>IF(J1301="nio",0,IF(K1301&gt;0,K1301*I1301/M1301,0))*VLOOKUP(B1301,'2-Kosten per locatie'!$A$11:$C$15,3,FALSE)</f>
        <v>0</v>
      </c>
      <c r="M1301" s="440">
        <f>IF(K1301="nio",0,IF(K1301&gt;0,VLOOKUP(G1301,'3-Productie normen'!A:J,VLOOKUP(K1301,'3-Productie normen'!$B$37:$C$43,2,FALSE),FALSE)))</f>
        <v>0</v>
      </c>
      <c r="N1301" s="441"/>
      <c r="O1301" s="442"/>
      <c r="P1301" s="299"/>
    </row>
    <row r="1302" spans="1:16" ht="14.1" customHeight="1">
      <c r="A1302" s="434">
        <v>1302</v>
      </c>
      <c r="B1302" s="435" t="s">
        <v>2085</v>
      </c>
      <c r="C1302" s="435" t="s">
        <v>2098</v>
      </c>
      <c r="D1302" s="436" t="s">
        <v>3709</v>
      </c>
      <c r="E1302" s="219" t="s">
        <v>2869</v>
      </c>
      <c r="F1302" s="75" t="s">
        <v>2870</v>
      </c>
      <c r="G1302" s="75" t="s">
        <v>50</v>
      </c>
      <c r="H1302" s="413" t="s">
        <v>71</v>
      </c>
      <c r="I1302" s="437">
        <v>1.7</v>
      </c>
      <c r="J1302" s="438" t="s">
        <v>50</v>
      </c>
      <c r="K1302" s="439" t="s">
        <v>50</v>
      </c>
      <c r="L1302" s="221">
        <f>IF(J1302="nio",0,IF(K1302&gt;0,K1302*I1302/M1302,0))*VLOOKUP(B1302,'2-Kosten per locatie'!$A$11:$C$15,3,FALSE)</f>
        <v>0</v>
      </c>
      <c r="M1302" s="440">
        <f>IF(K1302="nio",0,IF(K1302&gt;0,VLOOKUP(G1302,'3-Productie normen'!A:J,VLOOKUP(K1302,'3-Productie normen'!$B$37:$C$43,2,FALSE),FALSE)))</f>
        <v>0</v>
      </c>
      <c r="N1302" s="441"/>
      <c r="O1302" s="442"/>
      <c r="P1302" s="299"/>
    </row>
    <row r="1303" spans="1:16" ht="14.1" customHeight="1">
      <c r="A1303" s="434">
        <v>1303</v>
      </c>
      <c r="B1303" s="435" t="s">
        <v>2085</v>
      </c>
      <c r="C1303" s="435" t="s">
        <v>2100</v>
      </c>
      <c r="D1303" s="436" t="s">
        <v>3708</v>
      </c>
      <c r="E1303" s="219" t="s">
        <v>2871</v>
      </c>
      <c r="F1303" s="75" t="s">
        <v>2872</v>
      </c>
      <c r="G1303" s="75" t="s">
        <v>50</v>
      </c>
      <c r="H1303" s="75" t="s">
        <v>70</v>
      </c>
      <c r="I1303" s="437">
        <v>1.3</v>
      </c>
      <c r="J1303" s="438" t="s">
        <v>50</v>
      </c>
      <c r="K1303" s="439" t="s">
        <v>50</v>
      </c>
      <c r="L1303" s="221">
        <f>IF(J1303="nio",0,IF(K1303&gt;0,K1303*I1303/M1303,0))*VLOOKUP(B1303,'2-Kosten per locatie'!$A$11:$C$15,3,FALSE)</f>
        <v>0</v>
      </c>
      <c r="M1303" s="440">
        <f>IF(K1303="nio",0,IF(K1303&gt;0,VLOOKUP(G1303,'3-Productie normen'!A:J,VLOOKUP(K1303,'3-Productie normen'!$B$37:$C$43,2,FALSE),FALSE)))</f>
        <v>0</v>
      </c>
      <c r="N1303" s="441"/>
      <c r="O1303" s="442"/>
      <c r="P1303" s="299"/>
    </row>
    <row r="1304" spans="1:16" ht="14.1" customHeight="1">
      <c r="A1304" s="434">
        <v>1304</v>
      </c>
      <c r="B1304" s="435" t="s">
        <v>2085</v>
      </c>
      <c r="C1304" s="435" t="s">
        <v>2100</v>
      </c>
      <c r="D1304" s="436" t="s">
        <v>3708</v>
      </c>
      <c r="E1304" s="219" t="s">
        <v>2873</v>
      </c>
      <c r="F1304" s="75" t="s">
        <v>2874</v>
      </c>
      <c r="G1304" s="75" t="s">
        <v>50</v>
      </c>
      <c r="H1304" s="75" t="s">
        <v>70</v>
      </c>
      <c r="I1304" s="437">
        <v>14.6</v>
      </c>
      <c r="J1304" s="438" t="s">
        <v>50</v>
      </c>
      <c r="K1304" s="439" t="s">
        <v>50</v>
      </c>
      <c r="L1304" s="221">
        <f>IF(J1304="nio",0,IF(K1304&gt;0,K1304*I1304/M1304,0))*VLOOKUP(B1304,'2-Kosten per locatie'!$A$11:$C$15,3,FALSE)</f>
        <v>0</v>
      </c>
      <c r="M1304" s="440">
        <f>IF(K1304="nio",0,IF(K1304&gt;0,VLOOKUP(G1304,'3-Productie normen'!A:J,VLOOKUP(K1304,'3-Productie normen'!$B$37:$C$43,2,FALSE),FALSE)))</f>
        <v>0</v>
      </c>
      <c r="N1304" s="441"/>
      <c r="O1304" s="442"/>
      <c r="P1304" s="299"/>
    </row>
    <row r="1305" spans="1:16" ht="14.1" customHeight="1">
      <c r="A1305" s="434">
        <v>1305</v>
      </c>
      <c r="B1305" s="435" t="s">
        <v>2085</v>
      </c>
      <c r="C1305" s="435" t="s">
        <v>2100</v>
      </c>
      <c r="D1305" s="436" t="s">
        <v>3708</v>
      </c>
      <c r="E1305" s="219" t="s">
        <v>2875</v>
      </c>
      <c r="F1305" s="75" t="s">
        <v>2876</v>
      </c>
      <c r="G1305" s="75" t="s">
        <v>50</v>
      </c>
      <c r="H1305" s="75" t="s">
        <v>70</v>
      </c>
      <c r="I1305" s="437">
        <v>1.5</v>
      </c>
      <c r="J1305" s="438" t="s">
        <v>50</v>
      </c>
      <c r="K1305" s="439" t="s">
        <v>50</v>
      </c>
      <c r="L1305" s="221">
        <f>IF(J1305="nio",0,IF(K1305&gt;0,K1305*I1305/M1305,0))*VLOOKUP(B1305,'2-Kosten per locatie'!$A$11:$C$15,3,FALSE)</f>
        <v>0</v>
      </c>
      <c r="M1305" s="440">
        <f>IF(K1305="nio",0,IF(K1305&gt;0,VLOOKUP(G1305,'3-Productie normen'!A:J,VLOOKUP(K1305,'3-Productie normen'!$B$37:$C$43,2,FALSE),FALSE)))</f>
        <v>0</v>
      </c>
      <c r="N1305" s="441"/>
      <c r="O1305" s="442"/>
      <c r="P1305" s="299"/>
    </row>
    <row r="1306" spans="1:16" ht="14.1" customHeight="1">
      <c r="A1306" s="434">
        <v>1306</v>
      </c>
      <c r="B1306" s="435" t="s">
        <v>2085</v>
      </c>
      <c r="C1306" s="435" t="s">
        <v>2100</v>
      </c>
      <c r="D1306" s="436" t="s">
        <v>3708</v>
      </c>
      <c r="E1306" s="219" t="s">
        <v>2877</v>
      </c>
      <c r="F1306" s="75" t="s">
        <v>2878</v>
      </c>
      <c r="G1306" s="75" t="s">
        <v>50</v>
      </c>
      <c r="H1306" s="75" t="s">
        <v>70</v>
      </c>
      <c r="I1306" s="437">
        <v>14.6</v>
      </c>
      <c r="J1306" s="438" t="s">
        <v>50</v>
      </c>
      <c r="K1306" s="439" t="s">
        <v>50</v>
      </c>
      <c r="L1306" s="221">
        <f>IF(J1306="nio",0,IF(K1306&gt;0,K1306*I1306/M1306,0))*VLOOKUP(B1306,'2-Kosten per locatie'!$A$11:$C$15,3,FALSE)</f>
        <v>0</v>
      </c>
      <c r="M1306" s="440">
        <f>IF(K1306="nio",0,IF(K1306&gt;0,VLOOKUP(G1306,'3-Productie normen'!A:J,VLOOKUP(K1306,'3-Productie normen'!$B$37:$C$43,2,FALSE),FALSE)))</f>
        <v>0</v>
      </c>
      <c r="N1306" s="441"/>
      <c r="O1306" s="442"/>
      <c r="P1306" s="299"/>
    </row>
    <row r="1307" spans="1:16" ht="14.1" customHeight="1">
      <c r="A1307" s="434">
        <v>1307</v>
      </c>
      <c r="B1307" s="435" t="s">
        <v>2085</v>
      </c>
      <c r="C1307" s="435" t="s">
        <v>2100</v>
      </c>
      <c r="D1307" s="436" t="s">
        <v>3709</v>
      </c>
      <c r="E1307" s="219" t="s">
        <v>2879</v>
      </c>
      <c r="F1307" s="75" t="s">
        <v>2880</v>
      </c>
      <c r="G1307" s="75" t="s">
        <v>50</v>
      </c>
      <c r="H1307" s="75" t="s">
        <v>209</v>
      </c>
      <c r="I1307" s="437">
        <v>0.5</v>
      </c>
      <c r="J1307" s="438" t="s">
        <v>50</v>
      </c>
      <c r="K1307" s="439" t="s">
        <v>50</v>
      </c>
      <c r="L1307" s="221">
        <f>IF(J1307="nio",0,IF(K1307&gt;0,K1307*I1307/M1307,0))*VLOOKUP(B1307,'2-Kosten per locatie'!$A$11:$C$15,3,FALSE)</f>
        <v>0</v>
      </c>
      <c r="M1307" s="440">
        <f>IF(K1307="nio",0,IF(K1307&gt;0,VLOOKUP(G1307,'3-Productie normen'!A:J,VLOOKUP(K1307,'3-Productie normen'!$B$37:$C$43,2,FALSE),FALSE)))</f>
        <v>0</v>
      </c>
      <c r="N1307" s="441"/>
      <c r="O1307" s="442"/>
      <c r="P1307" s="299"/>
    </row>
    <row r="1308" spans="1:16" ht="14.1" customHeight="1">
      <c r="A1308" s="434">
        <v>1308</v>
      </c>
      <c r="B1308" s="435" t="s">
        <v>2085</v>
      </c>
      <c r="C1308" s="435" t="s">
        <v>2100</v>
      </c>
      <c r="D1308" s="436" t="s">
        <v>3709</v>
      </c>
      <c r="E1308" s="219" t="s">
        <v>2881</v>
      </c>
      <c r="F1308" s="75" t="s">
        <v>2882</v>
      </c>
      <c r="G1308" s="75" t="s">
        <v>50</v>
      </c>
      <c r="H1308" s="75" t="s">
        <v>70</v>
      </c>
      <c r="I1308" s="437">
        <v>2.4</v>
      </c>
      <c r="J1308" s="438" t="s">
        <v>50</v>
      </c>
      <c r="K1308" s="439" t="s">
        <v>50</v>
      </c>
      <c r="L1308" s="221">
        <f>IF(J1308="nio",0,IF(K1308&gt;0,K1308*I1308/M1308,0))*VLOOKUP(B1308,'2-Kosten per locatie'!$A$11:$C$15,3,FALSE)</f>
        <v>0</v>
      </c>
      <c r="M1308" s="440">
        <f>IF(K1308="nio",0,IF(K1308&gt;0,VLOOKUP(G1308,'3-Productie normen'!A:J,VLOOKUP(K1308,'3-Productie normen'!$B$37:$C$43,2,FALSE),FALSE)))</f>
        <v>0</v>
      </c>
      <c r="N1308" s="441"/>
      <c r="O1308" s="442"/>
      <c r="P1308" s="299"/>
    </row>
    <row r="1309" spans="1:16" ht="14.1" customHeight="1">
      <c r="A1309" s="434">
        <v>1309</v>
      </c>
      <c r="B1309" s="435" t="s">
        <v>2085</v>
      </c>
      <c r="C1309" s="435" t="s">
        <v>2100</v>
      </c>
      <c r="D1309" s="436" t="s">
        <v>3709</v>
      </c>
      <c r="E1309" s="219" t="s">
        <v>2883</v>
      </c>
      <c r="F1309" s="75" t="s">
        <v>2884</v>
      </c>
      <c r="G1309" s="75" t="s">
        <v>50</v>
      </c>
      <c r="H1309" s="75" t="s">
        <v>209</v>
      </c>
      <c r="I1309" s="437">
        <v>0.5</v>
      </c>
      <c r="J1309" s="438" t="s">
        <v>50</v>
      </c>
      <c r="K1309" s="439" t="s">
        <v>50</v>
      </c>
      <c r="L1309" s="221">
        <f>IF(J1309="nio",0,IF(K1309&gt;0,K1309*I1309/M1309,0))*VLOOKUP(B1309,'2-Kosten per locatie'!$A$11:$C$15,3,FALSE)</f>
        <v>0</v>
      </c>
      <c r="M1309" s="440">
        <f>IF(K1309="nio",0,IF(K1309&gt;0,VLOOKUP(G1309,'3-Productie normen'!A:J,VLOOKUP(K1309,'3-Productie normen'!$B$37:$C$43,2,FALSE),FALSE)))</f>
        <v>0</v>
      </c>
      <c r="N1309" s="441"/>
      <c r="O1309" s="442"/>
      <c r="P1309" s="299"/>
    </row>
    <row r="1310" spans="1:16" ht="14.1" customHeight="1">
      <c r="A1310" s="434">
        <v>1310</v>
      </c>
      <c r="B1310" s="435" t="s">
        <v>2085</v>
      </c>
      <c r="C1310" s="435" t="s">
        <v>2100</v>
      </c>
      <c r="D1310" s="436" t="s">
        <v>3709</v>
      </c>
      <c r="E1310" s="219" t="s">
        <v>2885</v>
      </c>
      <c r="F1310" s="75" t="s">
        <v>2886</v>
      </c>
      <c r="G1310" s="75" t="s">
        <v>50</v>
      </c>
      <c r="H1310" s="75" t="s">
        <v>70</v>
      </c>
      <c r="I1310" s="437">
        <v>6</v>
      </c>
      <c r="J1310" s="438" t="s">
        <v>50</v>
      </c>
      <c r="K1310" s="439" t="s">
        <v>50</v>
      </c>
      <c r="L1310" s="221">
        <f>IF(J1310="nio",0,IF(K1310&gt;0,K1310*I1310/M1310,0))*VLOOKUP(B1310,'2-Kosten per locatie'!$A$11:$C$15,3,FALSE)</f>
        <v>0</v>
      </c>
      <c r="M1310" s="440">
        <f>IF(K1310="nio",0,IF(K1310&gt;0,VLOOKUP(G1310,'3-Productie normen'!A:J,VLOOKUP(K1310,'3-Productie normen'!$B$37:$C$43,2,FALSE),FALSE)))</f>
        <v>0</v>
      </c>
      <c r="N1310" s="441"/>
      <c r="O1310" s="442"/>
      <c r="P1310" s="299"/>
    </row>
    <row r="1311" spans="1:16" ht="14.1" customHeight="1">
      <c r="A1311" s="434">
        <v>1311</v>
      </c>
      <c r="B1311" s="435" t="s">
        <v>2085</v>
      </c>
      <c r="C1311" s="435" t="s">
        <v>2102</v>
      </c>
      <c r="D1311" s="436" t="s">
        <v>3710</v>
      </c>
      <c r="E1311" s="219" t="s">
        <v>2887</v>
      </c>
      <c r="F1311" s="75" t="s">
        <v>2888</v>
      </c>
      <c r="G1311" s="75" t="s">
        <v>50</v>
      </c>
      <c r="H1311" s="75" t="s">
        <v>72</v>
      </c>
      <c r="I1311" s="437">
        <v>32.299999999999997</v>
      </c>
      <c r="J1311" s="438" t="s">
        <v>50</v>
      </c>
      <c r="K1311" s="439" t="s">
        <v>50</v>
      </c>
      <c r="L1311" s="221">
        <f>IF(J1311="nio",0,IF(K1311&gt;0,K1311*I1311/M1311,0))*VLOOKUP(B1311,'2-Kosten per locatie'!$A$11:$C$15,3,FALSE)</f>
        <v>0</v>
      </c>
      <c r="M1311" s="440">
        <f>IF(K1311="nio",0,IF(K1311&gt;0,VLOOKUP(G1311,'3-Productie normen'!A:J,VLOOKUP(K1311,'3-Productie normen'!$B$37:$C$43,2,FALSE),FALSE)))</f>
        <v>0</v>
      </c>
      <c r="N1311" s="441"/>
      <c r="O1311" s="442"/>
      <c r="P1311" s="299"/>
    </row>
    <row r="1312" spans="1:16" ht="14.1" customHeight="1">
      <c r="A1312" s="434">
        <v>1312</v>
      </c>
      <c r="B1312" s="435" t="s">
        <v>2085</v>
      </c>
      <c r="C1312" s="435" t="s">
        <v>2103</v>
      </c>
      <c r="D1312" s="436" t="s">
        <v>3708</v>
      </c>
      <c r="E1312" s="219" t="s">
        <v>2889</v>
      </c>
      <c r="F1312" s="75" t="s">
        <v>2890</v>
      </c>
      <c r="G1312" s="75" t="s">
        <v>50</v>
      </c>
      <c r="H1312" s="75" t="s">
        <v>3723</v>
      </c>
      <c r="I1312" s="437">
        <v>8.3000000000000007</v>
      </c>
      <c r="J1312" s="438" t="s">
        <v>50</v>
      </c>
      <c r="K1312" s="439" t="s">
        <v>50</v>
      </c>
      <c r="L1312" s="221">
        <f>IF(J1312="nio",0,IF(K1312&gt;0,K1312*I1312/M1312,0))*VLOOKUP(B1312,'2-Kosten per locatie'!$A$11:$C$15,3,FALSE)</f>
        <v>0</v>
      </c>
      <c r="M1312" s="440">
        <f>IF(K1312="nio",0,IF(K1312&gt;0,VLOOKUP(G1312,'3-Productie normen'!A:J,VLOOKUP(K1312,'3-Productie normen'!$B$37:$C$43,2,FALSE),FALSE)))</f>
        <v>0</v>
      </c>
      <c r="N1312" s="441"/>
      <c r="O1312" s="442"/>
      <c r="P1312" s="299"/>
    </row>
    <row r="1313" spans="1:16" ht="14.1" customHeight="1">
      <c r="A1313" s="434">
        <v>1313</v>
      </c>
      <c r="B1313" s="435" t="s">
        <v>2085</v>
      </c>
      <c r="C1313" s="435" t="s">
        <v>2103</v>
      </c>
      <c r="D1313" s="436" t="s">
        <v>3708</v>
      </c>
      <c r="E1313" s="219" t="s">
        <v>2891</v>
      </c>
      <c r="F1313" s="75" t="s">
        <v>2892</v>
      </c>
      <c r="G1313" s="75" t="s">
        <v>50</v>
      </c>
      <c r="H1313" s="413" t="s">
        <v>71</v>
      </c>
      <c r="I1313" s="437">
        <v>1.2</v>
      </c>
      <c r="J1313" s="438" t="s">
        <v>50</v>
      </c>
      <c r="K1313" s="439" t="s">
        <v>50</v>
      </c>
      <c r="L1313" s="221">
        <f>IF(J1313="nio",0,IF(K1313&gt;0,K1313*I1313/M1313,0))*VLOOKUP(B1313,'2-Kosten per locatie'!$A$11:$C$15,3,FALSE)</f>
        <v>0</v>
      </c>
      <c r="M1313" s="440">
        <f>IF(K1313="nio",0,IF(K1313&gt;0,VLOOKUP(G1313,'3-Productie normen'!A:J,VLOOKUP(K1313,'3-Productie normen'!$B$37:$C$43,2,FALSE),FALSE)))</f>
        <v>0</v>
      </c>
      <c r="N1313" s="441"/>
      <c r="O1313" s="442"/>
      <c r="P1313" s="299"/>
    </row>
    <row r="1314" spans="1:16" ht="14.1" customHeight="1">
      <c r="A1314" s="434">
        <v>1314</v>
      </c>
      <c r="B1314" s="435" t="s">
        <v>2085</v>
      </c>
      <c r="C1314" s="435" t="s">
        <v>2103</v>
      </c>
      <c r="D1314" s="436" t="s">
        <v>3708</v>
      </c>
      <c r="E1314" s="219" t="s">
        <v>2893</v>
      </c>
      <c r="F1314" s="75" t="s">
        <v>2894</v>
      </c>
      <c r="G1314" s="75" t="s">
        <v>50</v>
      </c>
      <c r="H1314" s="75" t="s">
        <v>919</v>
      </c>
      <c r="I1314" s="437">
        <v>2.6</v>
      </c>
      <c r="J1314" s="438" t="s">
        <v>50</v>
      </c>
      <c r="K1314" s="439" t="s">
        <v>50</v>
      </c>
      <c r="L1314" s="221">
        <f>IF(J1314="nio",0,IF(K1314&gt;0,K1314*I1314/M1314,0))*VLOOKUP(B1314,'2-Kosten per locatie'!$A$11:$C$15,3,FALSE)</f>
        <v>0</v>
      </c>
      <c r="M1314" s="440">
        <f>IF(K1314="nio",0,IF(K1314&gt;0,VLOOKUP(G1314,'3-Productie normen'!A:J,VLOOKUP(K1314,'3-Productie normen'!$B$37:$C$43,2,FALSE),FALSE)))</f>
        <v>0</v>
      </c>
      <c r="N1314" s="441"/>
      <c r="O1314" s="442"/>
      <c r="P1314" s="299"/>
    </row>
    <row r="1315" spans="1:16" ht="14.1" customHeight="1">
      <c r="A1315" s="434">
        <v>1315</v>
      </c>
      <c r="B1315" s="435" t="s">
        <v>2085</v>
      </c>
      <c r="C1315" s="435" t="s">
        <v>2103</v>
      </c>
      <c r="D1315" s="436" t="s">
        <v>3708</v>
      </c>
      <c r="E1315" s="219" t="s">
        <v>2895</v>
      </c>
      <c r="F1315" s="75" t="s">
        <v>2896</v>
      </c>
      <c r="G1315" s="75" t="s">
        <v>50</v>
      </c>
      <c r="H1315" s="413" t="s">
        <v>71</v>
      </c>
      <c r="I1315" s="437">
        <v>3.2</v>
      </c>
      <c r="J1315" s="438" t="s">
        <v>50</v>
      </c>
      <c r="K1315" s="439" t="s">
        <v>50</v>
      </c>
      <c r="L1315" s="221">
        <f>IF(J1315="nio",0,IF(K1315&gt;0,K1315*I1315/M1315,0))*VLOOKUP(B1315,'2-Kosten per locatie'!$A$11:$C$15,3,FALSE)</f>
        <v>0</v>
      </c>
      <c r="M1315" s="440">
        <f>IF(K1315="nio",0,IF(K1315&gt;0,VLOOKUP(G1315,'3-Productie normen'!A:J,VLOOKUP(K1315,'3-Productie normen'!$B$37:$C$43,2,FALSE),FALSE)))</f>
        <v>0</v>
      </c>
      <c r="N1315" s="441"/>
      <c r="O1315" s="442"/>
      <c r="P1315" s="299"/>
    </row>
    <row r="1316" spans="1:16" ht="14.1" customHeight="1">
      <c r="A1316" s="434">
        <v>1316</v>
      </c>
      <c r="B1316" s="435" t="s">
        <v>2085</v>
      </c>
      <c r="C1316" s="435" t="s">
        <v>2103</v>
      </c>
      <c r="D1316" s="436" t="s">
        <v>3708</v>
      </c>
      <c r="E1316" s="219" t="s">
        <v>2897</v>
      </c>
      <c r="F1316" s="75" t="s">
        <v>2898</v>
      </c>
      <c r="G1316" s="75" t="s">
        <v>50</v>
      </c>
      <c r="H1316" s="75" t="s">
        <v>3719</v>
      </c>
      <c r="I1316" s="437">
        <v>16.2</v>
      </c>
      <c r="J1316" s="438" t="s">
        <v>50</v>
      </c>
      <c r="K1316" s="439" t="s">
        <v>50</v>
      </c>
      <c r="L1316" s="221">
        <f>IF(J1316="nio",0,IF(K1316&gt;0,K1316*I1316/M1316,0))*VLOOKUP(B1316,'2-Kosten per locatie'!$A$11:$C$15,3,FALSE)</f>
        <v>0</v>
      </c>
      <c r="M1316" s="440">
        <f>IF(K1316="nio",0,IF(K1316&gt;0,VLOOKUP(G1316,'3-Productie normen'!A:J,VLOOKUP(K1316,'3-Productie normen'!$B$37:$C$43,2,FALSE),FALSE)))</f>
        <v>0</v>
      </c>
      <c r="N1316" s="441"/>
      <c r="O1316" s="442"/>
      <c r="P1316" s="299"/>
    </row>
    <row r="1317" spans="1:16" ht="14.1" customHeight="1">
      <c r="A1317" s="434">
        <v>1317</v>
      </c>
      <c r="B1317" s="435" t="s">
        <v>2085</v>
      </c>
      <c r="C1317" s="435" t="s">
        <v>2104</v>
      </c>
      <c r="D1317" s="436" t="s">
        <v>3708</v>
      </c>
      <c r="E1317" s="219" t="s">
        <v>2899</v>
      </c>
      <c r="F1317" s="75" t="s">
        <v>2900</v>
      </c>
      <c r="G1317" s="75" t="s">
        <v>50</v>
      </c>
      <c r="H1317" s="75" t="s">
        <v>919</v>
      </c>
      <c r="I1317" s="437">
        <v>15.1</v>
      </c>
      <c r="J1317" s="438" t="s">
        <v>50</v>
      </c>
      <c r="K1317" s="439" t="s">
        <v>50</v>
      </c>
      <c r="L1317" s="221">
        <f>IF(J1317="nio",0,IF(K1317&gt;0,K1317*I1317/M1317,0))*VLOOKUP(B1317,'2-Kosten per locatie'!$A$11:$C$15,3,FALSE)</f>
        <v>0</v>
      </c>
      <c r="M1317" s="440">
        <f>IF(K1317="nio",0,IF(K1317&gt;0,VLOOKUP(G1317,'3-Productie normen'!A:J,VLOOKUP(K1317,'3-Productie normen'!$B$37:$C$43,2,FALSE),FALSE)))</f>
        <v>0</v>
      </c>
      <c r="N1317" s="441"/>
      <c r="O1317" s="442"/>
      <c r="P1317" s="299"/>
    </row>
    <row r="1318" spans="1:16" ht="14.1" customHeight="1">
      <c r="A1318" s="434">
        <v>1318</v>
      </c>
      <c r="B1318" s="435" t="s">
        <v>2085</v>
      </c>
      <c r="C1318" s="435" t="s">
        <v>2102</v>
      </c>
      <c r="D1318" s="436" t="s">
        <v>3708</v>
      </c>
      <c r="E1318" s="219" t="s">
        <v>2901</v>
      </c>
      <c r="F1318" s="75" t="s">
        <v>2902</v>
      </c>
      <c r="G1318" s="75" t="s">
        <v>50</v>
      </c>
      <c r="H1318" s="75" t="s">
        <v>70</v>
      </c>
      <c r="I1318" s="437">
        <v>0.7</v>
      </c>
      <c r="J1318" s="438" t="s">
        <v>50</v>
      </c>
      <c r="K1318" s="439" t="s">
        <v>50</v>
      </c>
      <c r="L1318" s="221">
        <f>IF(J1318="nio",0,IF(K1318&gt;0,K1318*I1318/M1318,0))*VLOOKUP(B1318,'2-Kosten per locatie'!$A$11:$C$15,3,FALSE)</f>
        <v>0</v>
      </c>
      <c r="M1318" s="440">
        <f>IF(K1318="nio",0,IF(K1318&gt;0,VLOOKUP(G1318,'3-Productie normen'!A:J,VLOOKUP(K1318,'3-Productie normen'!$B$37:$C$43,2,FALSE),FALSE)))</f>
        <v>0</v>
      </c>
      <c r="N1318" s="441"/>
      <c r="O1318" s="442"/>
      <c r="P1318" s="299"/>
    </row>
    <row r="1319" spans="1:16" ht="14.1" customHeight="1">
      <c r="A1319" s="434">
        <v>1319</v>
      </c>
      <c r="B1319" s="435" t="s">
        <v>2085</v>
      </c>
      <c r="C1319" s="435" t="s">
        <v>2103</v>
      </c>
      <c r="D1319" s="436" t="s">
        <v>3708</v>
      </c>
      <c r="E1319" s="219" t="s">
        <v>2903</v>
      </c>
      <c r="F1319" s="75" t="s">
        <v>2904</v>
      </c>
      <c r="G1319" s="75" t="s">
        <v>50</v>
      </c>
      <c r="H1319" s="75" t="s">
        <v>919</v>
      </c>
      <c r="I1319" s="437">
        <v>53.2</v>
      </c>
      <c r="J1319" s="438" t="s">
        <v>50</v>
      </c>
      <c r="K1319" s="439" t="s">
        <v>50</v>
      </c>
      <c r="L1319" s="221">
        <f>IF(J1319="nio",0,IF(K1319&gt;0,K1319*I1319/M1319,0))*VLOOKUP(B1319,'2-Kosten per locatie'!$A$11:$C$15,3,FALSE)</f>
        <v>0</v>
      </c>
      <c r="M1319" s="440">
        <f>IF(K1319="nio",0,IF(K1319&gt;0,VLOOKUP(G1319,'3-Productie normen'!A:J,VLOOKUP(K1319,'3-Productie normen'!$B$37:$C$43,2,FALSE),FALSE)))</f>
        <v>0</v>
      </c>
      <c r="N1319" s="441"/>
      <c r="O1319" s="442"/>
      <c r="P1319" s="299"/>
    </row>
    <row r="1320" spans="1:16" ht="14.1" customHeight="1">
      <c r="A1320" s="434">
        <v>1320</v>
      </c>
      <c r="B1320" s="435" t="s">
        <v>2085</v>
      </c>
      <c r="C1320" s="435" t="s">
        <v>2103</v>
      </c>
      <c r="D1320" s="436" t="s">
        <v>3708</v>
      </c>
      <c r="E1320" s="219" t="s">
        <v>2905</v>
      </c>
      <c r="F1320" s="75" t="s">
        <v>2906</v>
      </c>
      <c r="G1320" s="75" t="s">
        <v>50</v>
      </c>
      <c r="H1320" s="75" t="s">
        <v>919</v>
      </c>
      <c r="I1320" s="437">
        <v>76</v>
      </c>
      <c r="J1320" s="438" t="s">
        <v>50</v>
      </c>
      <c r="K1320" s="439" t="s">
        <v>50</v>
      </c>
      <c r="L1320" s="221">
        <f>IF(J1320="nio",0,IF(K1320&gt;0,K1320*I1320/M1320,0))*VLOOKUP(B1320,'2-Kosten per locatie'!$A$11:$C$15,3,FALSE)</f>
        <v>0</v>
      </c>
      <c r="M1320" s="440">
        <f>IF(K1320="nio",0,IF(K1320&gt;0,VLOOKUP(G1320,'3-Productie normen'!A:J,VLOOKUP(K1320,'3-Productie normen'!$B$37:$C$43,2,FALSE),FALSE)))</f>
        <v>0</v>
      </c>
      <c r="N1320" s="441"/>
      <c r="O1320" s="442"/>
      <c r="P1320" s="299"/>
    </row>
    <row r="1321" spans="1:16" ht="14.1" customHeight="1">
      <c r="A1321" s="434">
        <v>1321</v>
      </c>
      <c r="B1321" s="435" t="s">
        <v>2085</v>
      </c>
      <c r="C1321" s="435" t="s">
        <v>2102</v>
      </c>
      <c r="D1321" s="436" t="s">
        <v>3708</v>
      </c>
      <c r="E1321" s="219" t="s">
        <v>2907</v>
      </c>
      <c r="F1321" s="75" t="s">
        <v>2908</v>
      </c>
      <c r="G1321" s="75" t="s">
        <v>50</v>
      </c>
      <c r="H1321" s="75" t="s">
        <v>70</v>
      </c>
      <c r="I1321" s="437">
        <v>8.4</v>
      </c>
      <c r="J1321" s="438" t="s">
        <v>50</v>
      </c>
      <c r="K1321" s="439" t="s">
        <v>50</v>
      </c>
      <c r="L1321" s="221">
        <f>IF(J1321="nio",0,IF(K1321&gt;0,K1321*I1321/M1321,0))*VLOOKUP(B1321,'2-Kosten per locatie'!$A$11:$C$15,3,FALSE)</f>
        <v>0</v>
      </c>
      <c r="M1321" s="440">
        <f>IF(K1321="nio",0,IF(K1321&gt;0,VLOOKUP(G1321,'3-Productie normen'!A:J,VLOOKUP(K1321,'3-Productie normen'!$B$37:$C$43,2,FALSE),FALSE)))</f>
        <v>0</v>
      </c>
      <c r="N1321" s="441"/>
      <c r="O1321" s="442"/>
      <c r="P1321" s="299"/>
    </row>
    <row r="1322" spans="1:16" ht="14.1" customHeight="1">
      <c r="A1322" s="434">
        <v>1322</v>
      </c>
      <c r="B1322" s="435" t="s">
        <v>2085</v>
      </c>
      <c r="C1322" s="435" t="s">
        <v>2104</v>
      </c>
      <c r="D1322" s="436" t="s">
        <v>3708</v>
      </c>
      <c r="E1322" s="219" t="s">
        <v>2909</v>
      </c>
      <c r="F1322" s="75" t="s">
        <v>2910</v>
      </c>
      <c r="G1322" s="75" t="s">
        <v>50</v>
      </c>
      <c r="H1322" s="413" t="s">
        <v>71</v>
      </c>
      <c r="I1322" s="437">
        <v>12.2</v>
      </c>
      <c r="J1322" s="438" t="s">
        <v>50</v>
      </c>
      <c r="K1322" s="439" t="s">
        <v>50</v>
      </c>
      <c r="L1322" s="221">
        <f>IF(J1322="nio",0,IF(K1322&gt;0,K1322*I1322/M1322,0))*VLOOKUP(B1322,'2-Kosten per locatie'!$A$11:$C$15,3,FALSE)</f>
        <v>0</v>
      </c>
      <c r="M1322" s="440">
        <f>IF(K1322="nio",0,IF(K1322&gt;0,VLOOKUP(G1322,'3-Productie normen'!A:J,VLOOKUP(K1322,'3-Productie normen'!$B$37:$C$43,2,FALSE),FALSE)))</f>
        <v>0</v>
      </c>
      <c r="N1322" s="441"/>
      <c r="O1322" s="442"/>
      <c r="P1322" s="299"/>
    </row>
    <row r="1323" spans="1:16" ht="14.1" customHeight="1">
      <c r="A1323" s="434">
        <v>1323</v>
      </c>
      <c r="B1323" s="435" t="s">
        <v>2085</v>
      </c>
      <c r="C1323" s="435" t="s">
        <v>2102</v>
      </c>
      <c r="D1323" s="436" t="s">
        <v>3708</v>
      </c>
      <c r="E1323" s="219" t="s">
        <v>2911</v>
      </c>
      <c r="F1323" s="75" t="s">
        <v>2912</v>
      </c>
      <c r="G1323" s="75" t="s">
        <v>50</v>
      </c>
      <c r="H1323" s="75" t="s">
        <v>919</v>
      </c>
      <c r="I1323" s="437">
        <v>5.0999999999999996</v>
      </c>
      <c r="J1323" s="438" t="s">
        <v>50</v>
      </c>
      <c r="K1323" s="439" t="s">
        <v>50</v>
      </c>
      <c r="L1323" s="221">
        <f>IF(J1323="nio",0,IF(K1323&gt;0,K1323*I1323/M1323,0))*VLOOKUP(B1323,'2-Kosten per locatie'!$A$11:$C$15,3,FALSE)</f>
        <v>0</v>
      </c>
      <c r="M1323" s="440">
        <f>IF(K1323="nio",0,IF(K1323&gt;0,VLOOKUP(G1323,'3-Productie normen'!A:J,VLOOKUP(K1323,'3-Productie normen'!$B$37:$C$43,2,FALSE),FALSE)))</f>
        <v>0</v>
      </c>
      <c r="N1323" s="441"/>
      <c r="O1323" s="442"/>
      <c r="P1323" s="299"/>
    </row>
    <row r="1324" spans="1:16" ht="14.1" customHeight="1">
      <c r="A1324" s="434">
        <v>1324</v>
      </c>
      <c r="B1324" s="435" t="s">
        <v>2085</v>
      </c>
      <c r="C1324" s="435" t="s">
        <v>2102</v>
      </c>
      <c r="D1324" s="436" t="s">
        <v>3708</v>
      </c>
      <c r="E1324" s="219" t="s">
        <v>2913</v>
      </c>
      <c r="F1324" s="75" t="s">
        <v>2914</v>
      </c>
      <c r="G1324" s="75" t="s">
        <v>50</v>
      </c>
      <c r="H1324" s="75" t="s">
        <v>1504</v>
      </c>
      <c r="I1324" s="437">
        <v>6</v>
      </c>
      <c r="J1324" s="438" t="s">
        <v>50</v>
      </c>
      <c r="K1324" s="439" t="s">
        <v>50</v>
      </c>
      <c r="L1324" s="221">
        <f>IF(J1324="nio",0,IF(K1324&gt;0,K1324*I1324/M1324,0))*VLOOKUP(B1324,'2-Kosten per locatie'!$A$11:$C$15,3,FALSE)</f>
        <v>0</v>
      </c>
      <c r="M1324" s="440">
        <f>IF(K1324="nio",0,IF(K1324&gt;0,VLOOKUP(G1324,'3-Productie normen'!A:J,VLOOKUP(K1324,'3-Productie normen'!$B$37:$C$43,2,FALSE),FALSE)))</f>
        <v>0</v>
      </c>
      <c r="N1324" s="441"/>
      <c r="O1324" s="442"/>
      <c r="P1324" s="299"/>
    </row>
    <row r="1325" spans="1:16" ht="14.1" customHeight="1">
      <c r="A1325" s="434">
        <v>1325</v>
      </c>
      <c r="B1325" s="435" t="s">
        <v>2085</v>
      </c>
      <c r="C1325" s="435" t="s">
        <v>2103</v>
      </c>
      <c r="D1325" s="436" t="s">
        <v>3709</v>
      </c>
      <c r="E1325" s="219" t="s">
        <v>2915</v>
      </c>
      <c r="F1325" s="75" t="s">
        <v>2916</v>
      </c>
      <c r="G1325" s="75" t="s">
        <v>50</v>
      </c>
      <c r="H1325" s="75"/>
      <c r="I1325" s="437">
        <v>49.3</v>
      </c>
      <c r="J1325" s="438" t="s">
        <v>50</v>
      </c>
      <c r="K1325" s="439" t="s">
        <v>50</v>
      </c>
      <c r="L1325" s="221">
        <f>IF(J1325="nio",0,IF(K1325&gt;0,K1325*I1325/M1325,0))*VLOOKUP(B1325,'2-Kosten per locatie'!$A$11:$C$15,3,FALSE)</f>
        <v>0</v>
      </c>
      <c r="M1325" s="440">
        <f>IF(K1325="nio",0,IF(K1325&gt;0,VLOOKUP(G1325,'3-Productie normen'!A:J,VLOOKUP(K1325,'3-Productie normen'!$B$37:$C$43,2,FALSE),FALSE)))</f>
        <v>0</v>
      </c>
      <c r="N1325" s="441"/>
      <c r="O1325" s="442"/>
      <c r="P1325" s="299"/>
    </row>
    <row r="1326" spans="1:16" ht="14.1" customHeight="1">
      <c r="A1326" s="434">
        <v>1326</v>
      </c>
      <c r="B1326" s="435" t="s">
        <v>2085</v>
      </c>
      <c r="C1326" s="435" t="s">
        <v>2103</v>
      </c>
      <c r="D1326" s="436" t="s">
        <v>3709</v>
      </c>
      <c r="E1326" s="219" t="s">
        <v>2917</v>
      </c>
      <c r="F1326" s="75" t="s">
        <v>2918</v>
      </c>
      <c r="G1326" s="75" t="s">
        <v>50</v>
      </c>
      <c r="H1326" s="75" t="s">
        <v>919</v>
      </c>
      <c r="I1326" s="437">
        <v>28.4</v>
      </c>
      <c r="J1326" s="438" t="s">
        <v>50</v>
      </c>
      <c r="K1326" s="439" t="s">
        <v>50</v>
      </c>
      <c r="L1326" s="221">
        <f>IF(J1326="nio",0,IF(K1326&gt;0,K1326*I1326/M1326,0))*VLOOKUP(B1326,'2-Kosten per locatie'!$A$11:$C$15,3,FALSE)</f>
        <v>0</v>
      </c>
      <c r="M1326" s="440">
        <f>IF(K1326="nio",0,IF(K1326&gt;0,VLOOKUP(G1326,'3-Productie normen'!A:J,VLOOKUP(K1326,'3-Productie normen'!$B$37:$C$43,2,FALSE),FALSE)))</f>
        <v>0</v>
      </c>
      <c r="N1326" s="441"/>
      <c r="O1326" s="442"/>
      <c r="P1326" s="299"/>
    </row>
    <row r="1327" spans="1:16" ht="14.1" customHeight="1">
      <c r="A1327" s="434">
        <v>1327</v>
      </c>
      <c r="B1327" s="435" t="s">
        <v>2085</v>
      </c>
      <c r="C1327" s="435" t="s">
        <v>2103</v>
      </c>
      <c r="D1327" s="436" t="s">
        <v>3709</v>
      </c>
      <c r="E1327" s="219" t="s">
        <v>2919</v>
      </c>
      <c r="F1327" s="75" t="s">
        <v>2920</v>
      </c>
      <c r="G1327" s="75" t="s">
        <v>50</v>
      </c>
      <c r="H1327" s="75" t="s">
        <v>70</v>
      </c>
      <c r="I1327" s="437">
        <v>12.4</v>
      </c>
      <c r="J1327" s="438" t="s">
        <v>50</v>
      </c>
      <c r="K1327" s="439" t="s">
        <v>50</v>
      </c>
      <c r="L1327" s="221">
        <f>IF(J1327="nio",0,IF(K1327&gt;0,K1327*I1327/M1327,0))*VLOOKUP(B1327,'2-Kosten per locatie'!$A$11:$C$15,3,FALSE)</f>
        <v>0</v>
      </c>
      <c r="M1327" s="440">
        <f>IF(K1327="nio",0,IF(K1327&gt;0,VLOOKUP(G1327,'3-Productie normen'!A:J,VLOOKUP(K1327,'3-Productie normen'!$B$37:$C$43,2,FALSE),FALSE)))</f>
        <v>0</v>
      </c>
      <c r="N1327" s="441"/>
      <c r="O1327" s="442"/>
      <c r="P1327" s="299"/>
    </row>
    <row r="1328" spans="1:16" ht="14.1" customHeight="1">
      <c r="A1328" s="434">
        <v>1328</v>
      </c>
      <c r="B1328" s="435" t="s">
        <v>2085</v>
      </c>
      <c r="C1328" s="435" t="s">
        <v>2103</v>
      </c>
      <c r="D1328" s="436" t="s">
        <v>3709</v>
      </c>
      <c r="E1328" s="219" t="s">
        <v>2921</v>
      </c>
      <c r="F1328" s="75" t="s">
        <v>2922</v>
      </c>
      <c r="G1328" s="75" t="s">
        <v>50</v>
      </c>
      <c r="H1328" s="75" t="s">
        <v>919</v>
      </c>
      <c r="I1328" s="437">
        <v>8.9</v>
      </c>
      <c r="J1328" s="438" t="s">
        <v>50</v>
      </c>
      <c r="K1328" s="439" t="s">
        <v>50</v>
      </c>
      <c r="L1328" s="221">
        <f>IF(J1328="nio",0,IF(K1328&gt;0,K1328*I1328/M1328,0))*VLOOKUP(B1328,'2-Kosten per locatie'!$A$11:$C$15,3,FALSE)</f>
        <v>0</v>
      </c>
      <c r="M1328" s="440">
        <f>IF(K1328="nio",0,IF(K1328&gt;0,VLOOKUP(G1328,'3-Productie normen'!A:J,VLOOKUP(K1328,'3-Productie normen'!$B$37:$C$43,2,FALSE),FALSE)))</f>
        <v>0</v>
      </c>
      <c r="N1328" s="441"/>
      <c r="O1328" s="442"/>
      <c r="P1328" s="299"/>
    </row>
    <row r="1329" spans="1:16" ht="14.1" customHeight="1">
      <c r="A1329" s="434">
        <v>1329</v>
      </c>
      <c r="B1329" s="435" t="s">
        <v>2085</v>
      </c>
      <c r="C1329" s="435" t="s">
        <v>2103</v>
      </c>
      <c r="D1329" s="436" t="s">
        <v>3709</v>
      </c>
      <c r="E1329" s="219" t="s">
        <v>2923</v>
      </c>
      <c r="F1329" s="75" t="s">
        <v>2924</v>
      </c>
      <c r="G1329" s="75" t="s">
        <v>50</v>
      </c>
      <c r="H1329" s="413" t="s">
        <v>71</v>
      </c>
      <c r="I1329" s="437">
        <v>1.7</v>
      </c>
      <c r="J1329" s="438" t="s">
        <v>50</v>
      </c>
      <c r="K1329" s="439" t="s">
        <v>50</v>
      </c>
      <c r="L1329" s="221">
        <f>IF(J1329="nio",0,IF(K1329&gt;0,K1329*I1329/M1329,0))*VLOOKUP(B1329,'2-Kosten per locatie'!$A$11:$C$15,3,FALSE)</f>
        <v>0</v>
      </c>
      <c r="M1329" s="440">
        <f>IF(K1329="nio",0,IF(K1329&gt;0,VLOOKUP(G1329,'3-Productie normen'!A:J,VLOOKUP(K1329,'3-Productie normen'!$B$37:$C$43,2,FALSE),FALSE)))</f>
        <v>0</v>
      </c>
      <c r="N1329" s="441"/>
      <c r="O1329" s="442"/>
      <c r="P1329" s="299"/>
    </row>
    <row r="1330" spans="1:16" ht="14.1" customHeight="1">
      <c r="A1330" s="434">
        <v>1330</v>
      </c>
      <c r="B1330" s="435" t="s">
        <v>2085</v>
      </c>
      <c r="C1330" s="435" t="s">
        <v>2103</v>
      </c>
      <c r="D1330" s="436" t="s">
        <v>3709</v>
      </c>
      <c r="E1330" s="219" t="s">
        <v>2925</v>
      </c>
      <c r="F1330" s="75" t="s">
        <v>2926</v>
      </c>
      <c r="G1330" s="75" t="s">
        <v>50</v>
      </c>
      <c r="H1330" s="75" t="s">
        <v>919</v>
      </c>
      <c r="I1330" s="437">
        <v>8.9</v>
      </c>
      <c r="J1330" s="438" t="s">
        <v>50</v>
      </c>
      <c r="K1330" s="439" t="s">
        <v>50</v>
      </c>
      <c r="L1330" s="221">
        <f>IF(J1330="nio",0,IF(K1330&gt;0,K1330*I1330/M1330,0))*VLOOKUP(B1330,'2-Kosten per locatie'!$A$11:$C$15,3,FALSE)</f>
        <v>0</v>
      </c>
      <c r="M1330" s="440">
        <f>IF(K1330="nio",0,IF(K1330&gt;0,VLOOKUP(G1330,'3-Productie normen'!A:J,VLOOKUP(K1330,'3-Productie normen'!$B$37:$C$43,2,FALSE),FALSE)))</f>
        <v>0</v>
      </c>
      <c r="N1330" s="441"/>
      <c r="O1330" s="442"/>
      <c r="P1330" s="299"/>
    </row>
    <row r="1331" spans="1:16" ht="14.1" customHeight="1">
      <c r="A1331" s="434">
        <v>1331</v>
      </c>
      <c r="B1331" s="435" t="s">
        <v>2085</v>
      </c>
      <c r="C1331" s="435" t="s">
        <v>2103</v>
      </c>
      <c r="D1331" s="436" t="s">
        <v>3709</v>
      </c>
      <c r="E1331" s="219" t="s">
        <v>2927</v>
      </c>
      <c r="F1331" s="75" t="s">
        <v>2928</v>
      </c>
      <c r="G1331" s="75" t="s">
        <v>50</v>
      </c>
      <c r="H1331" s="413" t="s">
        <v>71</v>
      </c>
      <c r="I1331" s="437">
        <v>1.7</v>
      </c>
      <c r="J1331" s="438" t="s">
        <v>50</v>
      </c>
      <c r="K1331" s="439" t="s">
        <v>50</v>
      </c>
      <c r="L1331" s="221">
        <f>IF(J1331="nio",0,IF(K1331&gt;0,K1331*I1331/M1331,0))*VLOOKUP(B1331,'2-Kosten per locatie'!$A$11:$C$15,3,FALSE)</f>
        <v>0</v>
      </c>
      <c r="M1331" s="440">
        <f>IF(K1331="nio",0,IF(K1331&gt;0,VLOOKUP(G1331,'3-Productie normen'!A:J,VLOOKUP(K1331,'3-Productie normen'!$B$37:$C$43,2,FALSE),FALSE)))</f>
        <v>0</v>
      </c>
      <c r="N1331" s="441"/>
      <c r="O1331" s="442"/>
      <c r="P1331" s="299"/>
    </row>
    <row r="1332" spans="1:16" ht="14.1" customHeight="1">
      <c r="A1332" s="434">
        <v>1332</v>
      </c>
      <c r="B1332" s="435" t="s">
        <v>2085</v>
      </c>
      <c r="C1332" s="435" t="s">
        <v>2103</v>
      </c>
      <c r="D1332" s="436" t="s">
        <v>3709</v>
      </c>
      <c r="E1332" s="219" t="s">
        <v>2929</v>
      </c>
      <c r="F1332" s="75" t="s">
        <v>2930</v>
      </c>
      <c r="G1332" s="75" t="s">
        <v>50</v>
      </c>
      <c r="H1332" s="75" t="s">
        <v>919</v>
      </c>
      <c r="I1332" s="437">
        <v>8.9</v>
      </c>
      <c r="J1332" s="438" t="s">
        <v>50</v>
      </c>
      <c r="K1332" s="439" t="s">
        <v>50</v>
      </c>
      <c r="L1332" s="221">
        <f>IF(J1332="nio",0,IF(K1332&gt;0,K1332*I1332/M1332,0))*VLOOKUP(B1332,'2-Kosten per locatie'!$A$11:$C$15,3,FALSE)</f>
        <v>0</v>
      </c>
      <c r="M1332" s="440">
        <f>IF(K1332="nio",0,IF(K1332&gt;0,VLOOKUP(G1332,'3-Productie normen'!A:J,VLOOKUP(K1332,'3-Productie normen'!$B$37:$C$43,2,FALSE),FALSE)))</f>
        <v>0</v>
      </c>
      <c r="N1332" s="441"/>
      <c r="O1332" s="442"/>
      <c r="P1332" s="299"/>
    </row>
    <row r="1333" spans="1:16" ht="14.1" customHeight="1">
      <c r="A1333" s="434">
        <v>1333</v>
      </c>
      <c r="B1333" s="435" t="s">
        <v>2085</v>
      </c>
      <c r="C1333" s="435" t="s">
        <v>2103</v>
      </c>
      <c r="D1333" s="436" t="s">
        <v>3709</v>
      </c>
      <c r="E1333" s="219" t="s">
        <v>2931</v>
      </c>
      <c r="F1333" s="75" t="s">
        <v>2932</v>
      </c>
      <c r="G1333" s="75" t="s">
        <v>50</v>
      </c>
      <c r="H1333" s="413" t="s">
        <v>71</v>
      </c>
      <c r="I1333" s="437">
        <v>1.7</v>
      </c>
      <c r="J1333" s="438" t="s">
        <v>50</v>
      </c>
      <c r="K1333" s="439" t="s">
        <v>50</v>
      </c>
      <c r="L1333" s="221">
        <f>IF(J1333="nio",0,IF(K1333&gt;0,K1333*I1333/M1333,0))*VLOOKUP(B1333,'2-Kosten per locatie'!$A$11:$C$15,3,FALSE)</f>
        <v>0</v>
      </c>
      <c r="M1333" s="440">
        <f>IF(K1333="nio",0,IF(K1333&gt;0,VLOOKUP(G1333,'3-Productie normen'!A:J,VLOOKUP(K1333,'3-Productie normen'!$B$37:$C$43,2,FALSE),FALSE)))</f>
        <v>0</v>
      </c>
      <c r="N1333" s="441"/>
      <c r="O1333" s="442"/>
      <c r="P1333" s="299"/>
    </row>
    <row r="1334" spans="1:16" ht="14.1" customHeight="1">
      <c r="A1334" s="434">
        <v>1334</v>
      </c>
      <c r="B1334" s="435" t="s">
        <v>2085</v>
      </c>
      <c r="C1334" s="435" t="s">
        <v>2103</v>
      </c>
      <c r="D1334" s="436" t="s">
        <v>3709</v>
      </c>
      <c r="E1334" s="219" t="s">
        <v>2933</v>
      </c>
      <c r="F1334" s="75" t="s">
        <v>2934</v>
      </c>
      <c r="G1334" s="75" t="s">
        <v>50</v>
      </c>
      <c r="H1334" s="75" t="s">
        <v>919</v>
      </c>
      <c r="I1334" s="437">
        <v>20.399999999999999</v>
      </c>
      <c r="J1334" s="438" t="s">
        <v>50</v>
      </c>
      <c r="K1334" s="439" t="s">
        <v>50</v>
      </c>
      <c r="L1334" s="221">
        <f>IF(J1334="nio",0,IF(K1334&gt;0,K1334*I1334/M1334,0))*VLOOKUP(B1334,'2-Kosten per locatie'!$A$11:$C$15,3,FALSE)</f>
        <v>0</v>
      </c>
      <c r="M1334" s="440">
        <f>IF(K1334="nio",0,IF(K1334&gt;0,VLOOKUP(G1334,'3-Productie normen'!A:J,VLOOKUP(K1334,'3-Productie normen'!$B$37:$C$43,2,FALSE),FALSE)))</f>
        <v>0</v>
      </c>
      <c r="N1334" s="441"/>
      <c r="O1334" s="442"/>
      <c r="P1334" s="299"/>
    </row>
    <row r="1335" spans="1:16" ht="14.1" customHeight="1">
      <c r="A1335" s="434">
        <v>1335</v>
      </c>
      <c r="B1335" s="435" t="s">
        <v>2085</v>
      </c>
      <c r="C1335" s="435" t="s">
        <v>2103</v>
      </c>
      <c r="D1335" s="436" t="s">
        <v>3709</v>
      </c>
      <c r="E1335" s="219" t="s">
        <v>2935</v>
      </c>
      <c r="F1335" s="75" t="s">
        <v>2936</v>
      </c>
      <c r="G1335" s="75" t="s">
        <v>50</v>
      </c>
      <c r="H1335" s="75" t="s">
        <v>919</v>
      </c>
      <c r="I1335" s="437">
        <v>4.5999999999999996</v>
      </c>
      <c r="J1335" s="438" t="s">
        <v>50</v>
      </c>
      <c r="K1335" s="439" t="s">
        <v>50</v>
      </c>
      <c r="L1335" s="221">
        <f>IF(J1335="nio",0,IF(K1335&gt;0,K1335*I1335/M1335,0))*VLOOKUP(B1335,'2-Kosten per locatie'!$A$11:$C$15,3,FALSE)</f>
        <v>0</v>
      </c>
      <c r="M1335" s="440">
        <f>IF(K1335="nio",0,IF(K1335&gt;0,VLOOKUP(G1335,'3-Productie normen'!A:J,VLOOKUP(K1335,'3-Productie normen'!$B$37:$C$43,2,FALSE),FALSE)))</f>
        <v>0</v>
      </c>
      <c r="N1335" s="441"/>
      <c r="O1335" s="442"/>
      <c r="P1335" s="299"/>
    </row>
    <row r="1336" spans="1:16" ht="14.1" customHeight="1">
      <c r="A1336" s="434">
        <v>1336</v>
      </c>
      <c r="B1336" s="435" t="s">
        <v>2085</v>
      </c>
      <c r="C1336" s="435" t="s">
        <v>2103</v>
      </c>
      <c r="D1336" s="436" t="s">
        <v>3709</v>
      </c>
      <c r="E1336" s="219" t="s">
        <v>2937</v>
      </c>
      <c r="F1336" s="75" t="s">
        <v>2938</v>
      </c>
      <c r="G1336" s="75" t="s">
        <v>50</v>
      </c>
      <c r="H1336" s="75" t="s">
        <v>919</v>
      </c>
      <c r="I1336" s="437">
        <v>8.9</v>
      </c>
      <c r="J1336" s="438" t="s">
        <v>50</v>
      </c>
      <c r="K1336" s="439" t="s">
        <v>50</v>
      </c>
      <c r="L1336" s="221">
        <f>IF(J1336="nio",0,IF(K1336&gt;0,K1336*I1336/M1336,0))*VLOOKUP(B1336,'2-Kosten per locatie'!$A$11:$C$15,3,FALSE)</f>
        <v>0</v>
      </c>
      <c r="M1336" s="440">
        <f>IF(K1336="nio",0,IF(K1336&gt;0,VLOOKUP(G1336,'3-Productie normen'!A:J,VLOOKUP(K1336,'3-Productie normen'!$B$37:$C$43,2,FALSE),FALSE)))</f>
        <v>0</v>
      </c>
      <c r="N1336" s="441"/>
      <c r="O1336" s="442"/>
      <c r="P1336" s="299"/>
    </row>
    <row r="1337" spans="1:16" ht="14.1" customHeight="1">
      <c r="A1337" s="434">
        <v>1337</v>
      </c>
      <c r="B1337" s="435" t="s">
        <v>2085</v>
      </c>
      <c r="C1337" s="435" t="s">
        <v>2103</v>
      </c>
      <c r="D1337" s="436" t="s">
        <v>3709</v>
      </c>
      <c r="E1337" s="219" t="s">
        <v>2939</v>
      </c>
      <c r="F1337" s="75" t="s">
        <v>2940</v>
      </c>
      <c r="G1337" s="75" t="s">
        <v>50</v>
      </c>
      <c r="H1337" s="413" t="s">
        <v>71</v>
      </c>
      <c r="I1337" s="437">
        <v>1.7</v>
      </c>
      <c r="J1337" s="438" t="s">
        <v>50</v>
      </c>
      <c r="K1337" s="439" t="s">
        <v>50</v>
      </c>
      <c r="L1337" s="221">
        <f>IF(J1337="nio",0,IF(K1337&gt;0,K1337*I1337/M1337,0))*VLOOKUP(B1337,'2-Kosten per locatie'!$A$11:$C$15,3,FALSE)</f>
        <v>0</v>
      </c>
      <c r="M1337" s="440">
        <f>IF(K1337="nio",0,IF(K1337&gt;0,VLOOKUP(G1337,'3-Productie normen'!A:J,VLOOKUP(K1337,'3-Productie normen'!$B$37:$C$43,2,FALSE),FALSE)))</f>
        <v>0</v>
      </c>
      <c r="N1337" s="441"/>
      <c r="O1337" s="442"/>
      <c r="P1337" s="299"/>
    </row>
    <row r="1338" spans="1:16" ht="14.1" customHeight="1">
      <c r="A1338" s="434">
        <v>1338</v>
      </c>
      <c r="B1338" s="435" t="s">
        <v>2085</v>
      </c>
      <c r="C1338" s="435" t="s">
        <v>2103</v>
      </c>
      <c r="D1338" s="436" t="s">
        <v>3709</v>
      </c>
      <c r="E1338" s="219" t="s">
        <v>2941</v>
      </c>
      <c r="F1338" s="75" t="s">
        <v>2942</v>
      </c>
      <c r="G1338" s="75" t="s">
        <v>50</v>
      </c>
      <c r="H1338" s="75" t="s">
        <v>919</v>
      </c>
      <c r="I1338" s="437">
        <v>8.9</v>
      </c>
      <c r="J1338" s="438" t="s">
        <v>50</v>
      </c>
      <c r="K1338" s="439" t="s">
        <v>50</v>
      </c>
      <c r="L1338" s="221">
        <f>IF(J1338="nio",0,IF(K1338&gt;0,K1338*I1338/M1338,0))*VLOOKUP(B1338,'2-Kosten per locatie'!$A$11:$C$15,3,FALSE)</f>
        <v>0</v>
      </c>
      <c r="M1338" s="440">
        <f>IF(K1338="nio",0,IF(K1338&gt;0,VLOOKUP(G1338,'3-Productie normen'!A:J,VLOOKUP(K1338,'3-Productie normen'!$B$37:$C$43,2,FALSE),FALSE)))</f>
        <v>0</v>
      </c>
      <c r="N1338" s="441"/>
      <c r="O1338" s="442"/>
      <c r="P1338" s="299"/>
    </row>
    <row r="1339" spans="1:16" ht="14.1" customHeight="1">
      <c r="A1339" s="434">
        <v>1339</v>
      </c>
      <c r="B1339" s="435" t="s">
        <v>2085</v>
      </c>
      <c r="C1339" s="435" t="s">
        <v>2103</v>
      </c>
      <c r="D1339" s="436" t="s">
        <v>3709</v>
      </c>
      <c r="E1339" s="219" t="s">
        <v>2943</v>
      </c>
      <c r="F1339" s="75" t="s">
        <v>2944</v>
      </c>
      <c r="G1339" s="75" t="s">
        <v>50</v>
      </c>
      <c r="H1339" s="413" t="s">
        <v>71</v>
      </c>
      <c r="I1339" s="437">
        <v>1.7</v>
      </c>
      <c r="J1339" s="438" t="s">
        <v>50</v>
      </c>
      <c r="K1339" s="439" t="s">
        <v>50</v>
      </c>
      <c r="L1339" s="221">
        <f>IF(J1339="nio",0,IF(K1339&gt;0,K1339*I1339/M1339,0))*VLOOKUP(B1339,'2-Kosten per locatie'!$A$11:$C$15,3,FALSE)</f>
        <v>0</v>
      </c>
      <c r="M1339" s="440">
        <f>IF(K1339="nio",0,IF(K1339&gt;0,VLOOKUP(G1339,'3-Productie normen'!A:J,VLOOKUP(K1339,'3-Productie normen'!$B$37:$C$43,2,FALSE),FALSE)))</f>
        <v>0</v>
      </c>
      <c r="N1339" s="441"/>
      <c r="O1339" s="442"/>
      <c r="P1339" s="299"/>
    </row>
    <row r="1340" spans="1:16" ht="14.1" customHeight="1">
      <c r="A1340" s="434">
        <v>1340</v>
      </c>
      <c r="B1340" s="435" t="s">
        <v>2085</v>
      </c>
      <c r="C1340" s="435" t="s">
        <v>2103</v>
      </c>
      <c r="D1340" s="436" t="s">
        <v>3709</v>
      </c>
      <c r="E1340" s="219" t="s">
        <v>2945</v>
      </c>
      <c r="F1340" s="75" t="s">
        <v>2946</v>
      </c>
      <c r="G1340" s="75" t="s">
        <v>50</v>
      </c>
      <c r="H1340" s="75" t="s">
        <v>919</v>
      </c>
      <c r="I1340" s="437">
        <v>8.9</v>
      </c>
      <c r="J1340" s="438" t="s">
        <v>50</v>
      </c>
      <c r="K1340" s="439" t="s">
        <v>50</v>
      </c>
      <c r="L1340" s="221">
        <f>IF(J1340="nio",0,IF(K1340&gt;0,K1340*I1340/M1340,0))*VLOOKUP(B1340,'2-Kosten per locatie'!$A$11:$C$15,3,FALSE)</f>
        <v>0</v>
      </c>
      <c r="M1340" s="440">
        <f>IF(K1340="nio",0,IF(K1340&gt;0,VLOOKUP(G1340,'3-Productie normen'!A:J,VLOOKUP(K1340,'3-Productie normen'!$B$37:$C$43,2,FALSE),FALSE)))</f>
        <v>0</v>
      </c>
      <c r="N1340" s="441"/>
      <c r="O1340" s="442"/>
      <c r="P1340" s="299"/>
    </row>
    <row r="1341" spans="1:16" ht="14.1" customHeight="1">
      <c r="A1341" s="434">
        <v>1341</v>
      </c>
      <c r="B1341" s="435" t="s">
        <v>2085</v>
      </c>
      <c r="C1341" s="435" t="s">
        <v>2103</v>
      </c>
      <c r="D1341" s="436" t="s">
        <v>3709</v>
      </c>
      <c r="E1341" s="219" t="s">
        <v>2947</v>
      </c>
      <c r="F1341" s="75" t="s">
        <v>2948</v>
      </c>
      <c r="G1341" s="75" t="s">
        <v>50</v>
      </c>
      <c r="H1341" s="413" t="s">
        <v>71</v>
      </c>
      <c r="I1341" s="437">
        <v>1.7</v>
      </c>
      <c r="J1341" s="438" t="s">
        <v>50</v>
      </c>
      <c r="K1341" s="439" t="s">
        <v>50</v>
      </c>
      <c r="L1341" s="221">
        <f>IF(J1341="nio",0,IF(K1341&gt;0,K1341*I1341/M1341,0))*VLOOKUP(B1341,'2-Kosten per locatie'!$A$11:$C$15,3,FALSE)</f>
        <v>0</v>
      </c>
      <c r="M1341" s="440">
        <f>IF(K1341="nio",0,IF(K1341&gt;0,VLOOKUP(G1341,'3-Productie normen'!A:J,VLOOKUP(K1341,'3-Productie normen'!$B$37:$C$43,2,FALSE),FALSE)))</f>
        <v>0</v>
      </c>
      <c r="N1341" s="441"/>
      <c r="O1341" s="442"/>
      <c r="P1341" s="299"/>
    </row>
    <row r="1342" spans="1:16" ht="14.1" customHeight="1">
      <c r="A1342" s="434">
        <v>1342</v>
      </c>
      <c r="B1342" s="435" t="s">
        <v>2085</v>
      </c>
      <c r="C1342" s="435" t="s">
        <v>2103</v>
      </c>
      <c r="D1342" s="436" t="s">
        <v>3709</v>
      </c>
      <c r="E1342" s="219" t="s">
        <v>2949</v>
      </c>
      <c r="F1342" s="75" t="s">
        <v>2950</v>
      </c>
      <c r="G1342" s="75" t="s">
        <v>50</v>
      </c>
      <c r="H1342" s="75" t="s">
        <v>919</v>
      </c>
      <c r="I1342" s="437">
        <v>8.9</v>
      </c>
      <c r="J1342" s="438" t="s">
        <v>50</v>
      </c>
      <c r="K1342" s="439" t="s">
        <v>50</v>
      </c>
      <c r="L1342" s="221">
        <f>IF(J1342="nio",0,IF(K1342&gt;0,K1342*I1342/M1342,0))*VLOOKUP(B1342,'2-Kosten per locatie'!$A$11:$C$15,3,FALSE)</f>
        <v>0</v>
      </c>
      <c r="M1342" s="440">
        <f>IF(K1342="nio",0,IF(K1342&gt;0,VLOOKUP(G1342,'3-Productie normen'!A:J,VLOOKUP(K1342,'3-Productie normen'!$B$37:$C$43,2,FALSE),FALSE)))</f>
        <v>0</v>
      </c>
      <c r="N1342" s="441"/>
      <c r="O1342" s="442"/>
      <c r="P1342" s="299"/>
    </row>
    <row r="1343" spans="1:16" ht="14.1" customHeight="1">
      <c r="A1343" s="434">
        <v>1343</v>
      </c>
      <c r="B1343" s="435" t="s">
        <v>2085</v>
      </c>
      <c r="C1343" s="435" t="s">
        <v>2103</v>
      </c>
      <c r="D1343" s="436" t="s">
        <v>3709</v>
      </c>
      <c r="E1343" s="219" t="s">
        <v>2951</v>
      </c>
      <c r="F1343" s="75" t="s">
        <v>2952</v>
      </c>
      <c r="G1343" s="75" t="s">
        <v>50</v>
      </c>
      <c r="H1343" s="413" t="s">
        <v>71</v>
      </c>
      <c r="I1343" s="437">
        <v>1.7</v>
      </c>
      <c r="J1343" s="438" t="s">
        <v>50</v>
      </c>
      <c r="K1343" s="439" t="s">
        <v>50</v>
      </c>
      <c r="L1343" s="221">
        <f>IF(J1343="nio",0,IF(K1343&gt;0,K1343*I1343/M1343,0))*VLOOKUP(B1343,'2-Kosten per locatie'!$A$11:$C$15,3,FALSE)</f>
        <v>0</v>
      </c>
      <c r="M1343" s="440">
        <f>IF(K1343="nio",0,IF(K1343&gt;0,VLOOKUP(G1343,'3-Productie normen'!A:J,VLOOKUP(K1343,'3-Productie normen'!$B$37:$C$43,2,FALSE),FALSE)))</f>
        <v>0</v>
      </c>
      <c r="N1343" s="441"/>
      <c r="O1343" s="442"/>
      <c r="P1343" s="299"/>
    </row>
    <row r="1344" spans="1:16" ht="14.1" customHeight="1">
      <c r="A1344" s="434">
        <v>1344</v>
      </c>
      <c r="B1344" s="435" t="s">
        <v>2085</v>
      </c>
      <c r="C1344" s="435" t="s">
        <v>2103</v>
      </c>
      <c r="D1344" s="436" t="s">
        <v>3709</v>
      </c>
      <c r="E1344" s="219" t="s">
        <v>2953</v>
      </c>
      <c r="F1344" s="75" t="s">
        <v>2954</v>
      </c>
      <c r="G1344" s="75" t="s">
        <v>50</v>
      </c>
      <c r="H1344" s="75" t="s">
        <v>919</v>
      </c>
      <c r="I1344" s="437">
        <v>8.9</v>
      </c>
      <c r="J1344" s="438" t="s">
        <v>50</v>
      </c>
      <c r="K1344" s="439" t="s">
        <v>50</v>
      </c>
      <c r="L1344" s="221">
        <f>IF(J1344="nio",0,IF(K1344&gt;0,K1344*I1344/M1344,0))*VLOOKUP(B1344,'2-Kosten per locatie'!$A$11:$C$15,3,FALSE)</f>
        <v>0</v>
      </c>
      <c r="M1344" s="440">
        <f>IF(K1344="nio",0,IF(K1344&gt;0,VLOOKUP(G1344,'3-Productie normen'!A:J,VLOOKUP(K1344,'3-Productie normen'!$B$37:$C$43,2,FALSE),FALSE)))</f>
        <v>0</v>
      </c>
      <c r="N1344" s="441"/>
      <c r="O1344" s="442"/>
      <c r="P1344" s="299"/>
    </row>
    <row r="1345" spans="1:16" ht="14.1" customHeight="1">
      <c r="A1345" s="434">
        <v>1345</v>
      </c>
      <c r="B1345" s="435" t="s">
        <v>2085</v>
      </c>
      <c r="C1345" s="435" t="s">
        <v>2103</v>
      </c>
      <c r="D1345" s="436" t="s">
        <v>3709</v>
      </c>
      <c r="E1345" s="219" t="s">
        <v>2955</v>
      </c>
      <c r="F1345" s="75" t="s">
        <v>2956</v>
      </c>
      <c r="G1345" s="75" t="s">
        <v>50</v>
      </c>
      <c r="H1345" s="413" t="s">
        <v>71</v>
      </c>
      <c r="I1345" s="437">
        <v>1.7</v>
      </c>
      <c r="J1345" s="438" t="s">
        <v>50</v>
      </c>
      <c r="K1345" s="439" t="s">
        <v>50</v>
      </c>
      <c r="L1345" s="221">
        <f>IF(J1345="nio",0,IF(K1345&gt;0,K1345*I1345/M1345,0))*VLOOKUP(B1345,'2-Kosten per locatie'!$A$11:$C$15,3,FALSE)</f>
        <v>0</v>
      </c>
      <c r="M1345" s="440">
        <f>IF(K1345="nio",0,IF(K1345&gt;0,VLOOKUP(G1345,'3-Productie normen'!A:J,VLOOKUP(K1345,'3-Productie normen'!$B$37:$C$43,2,FALSE),FALSE)))</f>
        <v>0</v>
      </c>
      <c r="N1345" s="441"/>
      <c r="O1345" s="442"/>
      <c r="P1345" s="299"/>
    </row>
    <row r="1346" spans="1:16" ht="14.1" customHeight="1">
      <c r="A1346" s="434">
        <v>1346</v>
      </c>
      <c r="B1346" s="435" t="s">
        <v>2085</v>
      </c>
      <c r="C1346" s="435" t="s">
        <v>2103</v>
      </c>
      <c r="D1346" s="436" t="s">
        <v>3709</v>
      </c>
      <c r="E1346" s="219" t="s">
        <v>2957</v>
      </c>
      <c r="F1346" s="75" t="s">
        <v>2958</v>
      </c>
      <c r="G1346" s="75" t="s">
        <v>50</v>
      </c>
      <c r="H1346" s="75" t="s">
        <v>919</v>
      </c>
      <c r="I1346" s="437">
        <v>8.9</v>
      </c>
      <c r="J1346" s="438" t="s">
        <v>50</v>
      </c>
      <c r="K1346" s="439" t="s">
        <v>50</v>
      </c>
      <c r="L1346" s="221">
        <f>IF(J1346="nio",0,IF(K1346&gt;0,K1346*I1346/M1346,0))*VLOOKUP(B1346,'2-Kosten per locatie'!$A$11:$C$15,3,FALSE)</f>
        <v>0</v>
      </c>
      <c r="M1346" s="440">
        <f>IF(K1346="nio",0,IF(K1346&gt;0,VLOOKUP(G1346,'3-Productie normen'!A:J,VLOOKUP(K1346,'3-Productie normen'!$B$37:$C$43,2,FALSE),FALSE)))</f>
        <v>0</v>
      </c>
      <c r="N1346" s="441"/>
      <c r="O1346" s="442"/>
      <c r="P1346" s="299"/>
    </row>
    <row r="1347" spans="1:16" ht="14.1" customHeight="1">
      <c r="A1347" s="434">
        <v>1347</v>
      </c>
      <c r="B1347" s="435" t="s">
        <v>2085</v>
      </c>
      <c r="C1347" s="435" t="s">
        <v>2103</v>
      </c>
      <c r="D1347" s="436" t="s">
        <v>3709</v>
      </c>
      <c r="E1347" s="219" t="s">
        <v>2959</v>
      </c>
      <c r="F1347" s="75" t="s">
        <v>2960</v>
      </c>
      <c r="G1347" s="75" t="s">
        <v>50</v>
      </c>
      <c r="H1347" s="413" t="s">
        <v>71</v>
      </c>
      <c r="I1347" s="437">
        <v>1.7</v>
      </c>
      <c r="J1347" s="438" t="s">
        <v>50</v>
      </c>
      <c r="K1347" s="439" t="s">
        <v>50</v>
      </c>
      <c r="L1347" s="221">
        <f>IF(J1347="nio",0,IF(K1347&gt;0,K1347*I1347/M1347,0))*VLOOKUP(B1347,'2-Kosten per locatie'!$A$11:$C$15,3,FALSE)</f>
        <v>0</v>
      </c>
      <c r="M1347" s="440">
        <f>IF(K1347="nio",0,IF(K1347&gt;0,VLOOKUP(G1347,'3-Productie normen'!A:J,VLOOKUP(K1347,'3-Productie normen'!$B$37:$C$43,2,FALSE),FALSE)))</f>
        <v>0</v>
      </c>
      <c r="N1347" s="441"/>
      <c r="O1347" s="442"/>
      <c r="P1347" s="299"/>
    </row>
    <row r="1348" spans="1:16" ht="14.1" customHeight="1">
      <c r="A1348" s="434">
        <v>1348</v>
      </c>
      <c r="B1348" s="435" t="s">
        <v>2085</v>
      </c>
      <c r="C1348" s="435" t="s">
        <v>2103</v>
      </c>
      <c r="D1348" s="436" t="s">
        <v>3709</v>
      </c>
      <c r="E1348" s="219" t="s">
        <v>2961</v>
      </c>
      <c r="F1348" s="75" t="s">
        <v>2962</v>
      </c>
      <c r="G1348" s="75" t="s">
        <v>50</v>
      </c>
      <c r="H1348" s="75" t="s">
        <v>919</v>
      </c>
      <c r="I1348" s="437">
        <v>8.9</v>
      </c>
      <c r="J1348" s="438" t="s">
        <v>50</v>
      </c>
      <c r="K1348" s="439" t="s">
        <v>50</v>
      </c>
      <c r="L1348" s="221">
        <f>IF(J1348="nio",0,IF(K1348&gt;0,K1348*I1348/M1348,0))*VLOOKUP(B1348,'2-Kosten per locatie'!$A$11:$C$15,3,FALSE)</f>
        <v>0</v>
      </c>
      <c r="M1348" s="440">
        <f>IF(K1348="nio",0,IF(K1348&gt;0,VLOOKUP(G1348,'3-Productie normen'!A:J,VLOOKUP(K1348,'3-Productie normen'!$B$37:$C$43,2,FALSE),FALSE)))</f>
        <v>0</v>
      </c>
      <c r="N1348" s="441"/>
      <c r="O1348" s="442"/>
      <c r="P1348" s="299"/>
    </row>
    <row r="1349" spans="1:16" ht="14.1" customHeight="1">
      <c r="A1349" s="434">
        <v>1349</v>
      </c>
      <c r="B1349" s="435" t="s">
        <v>2085</v>
      </c>
      <c r="C1349" s="435" t="s">
        <v>2103</v>
      </c>
      <c r="D1349" s="436" t="s">
        <v>3709</v>
      </c>
      <c r="E1349" s="219" t="s">
        <v>2963</v>
      </c>
      <c r="F1349" s="75" t="s">
        <v>2964</v>
      </c>
      <c r="G1349" s="75" t="s">
        <v>50</v>
      </c>
      <c r="H1349" s="413" t="s">
        <v>71</v>
      </c>
      <c r="I1349" s="437">
        <v>1.7</v>
      </c>
      <c r="J1349" s="438" t="s">
        <v>50</v>
      </c>
      <c r="K1349" s="439" t="s">
        <v>50</v>
      </c>
      <c r="L1349" s="221">
        <f>IF(J1349="nio",0,IF(K1349&gt;0,K1349*I1349/M1349,0))*VLOOKUP(B1349,'2-Kosten per locatie'!$A$11:$C$15,3,FALSE)</f>
        <v>0</v>
      </c>
      <c r="M1349" s="440">
        <f>IF(K1349="nio",0,IF(K1349&gt;0,VLOOKUP(G1349,'3-Productie normen'!A:J,VLOOKUP(K1349,'3-Productie normen'!$B$37:$C$43,2,FALSE),FALSE)))</f>
        <v>0</v>
      </c>
      <c r="N1349" s="441"/>
      <c r="O1349" s="442"/>
      <c r="P1349" s="299"/>
    </row>
    <row r="1350" spans="1:16" ht="14.1" customHeight="1">
      <c r="A1350" s="434">
        <v>1350</v>
      </c>
      <c r="B1350" s="435" t="s">
        <v>2085</v>
      </c>
      <c r="C1350" s="435" t="s">
        <v>2107</v>
      </c>
      <c r="D1350" s="436" t="s">
        <v>3708</v>
      </c>
      <c r="E1350" s="219" t="s">
        <v>2965</v>
      </c>
      <c r="F1350" s="75" t="s">
        <v>2966</v>
      </c>
      <c r="G1350" s="75" t="s">
        <v>50</v>
      </c>
      <c r="H1350" s="75" t="s">
        <v>3723</v>
      </c>
      <c r="I1350" s="437">
        <v>8.3000000000000007</v>
      </c>
      <c r="J1350" s="438" t="s">
        <v>50</v>
      </c>
      <c r="K1350" s="439" t="s">
        <v>50</v>
      </c>
      <c r="L1350" s="221">
        <f>IF(J1350="nio",0,IF(K1350&gt;0,K1350*I1350/M1350,0))*VLOOKUP(B1350,'2-Kosten per locatie'!$A$11:$C$15,3,FALSE)</f>
        <v>0</v>
      </c>
      <c r="M1350" s="440">
        <f>IF(K1350="nio",0,IF(K1350&gt;0,VLOOKUP(G1350,'3-Productie normen'!A:J,VLOOKUP(K1350,'3-Productie normen'!$B$37:$C$43,2,FALSE),FALSE)))</f>
        <v>0</v>
      </c>
      <c r="N1350" s="441"/>
      <c r="O1350" s="442"/>
      <c r="P1350" s="299"/>
    </row>
    <row r="1351" spans="1:16" ht="14.1" customHeight="1">
      <c r="A1351" s="434">
        <v>1351</v>
      </c>
      <c r="B1351" s="435" t="s">
        <v>2085</v>
      </c>
      <c r="C1351" s="435" t="s">
        <v>2107</v>
      </c>
      <c r="D1351" s="436" t="s">
        <v>3708</v>
      </c>
      <c r="E1351" s="219" t="s">
        <v>2967</v>
      </c>
      <c r="F1351" s="75" t="s">
        <v>2968</v>
      </c>
      <c r="G1351" s="75" t="s">
        <v>50</v>
      </c>
      <c r="H1351" s="75" t="s">
        <v>919</v>
      </c>
      <c r="I1351" s="437">
        <v>2.6</v>
      </c>
      <c r="J1351" s="438" t="s">
        <v>50</v>
      </c>
      <c r="K1351" s="439" t="s">
        <v>50</v>
      </c>
      <c r="L1351" s="221">
        <f>IF(J1351="nio",0,IF(K1351&gt;0,K1351*I1351/M1351,0))*VLOOKUP(B1351,'2-Kosten per locatie'!$A$11:$C$15,3,FALSE)</f>
        <v>0</v>
      </c>
      <c r="M1351" s="440">
        <f>IF(K1351="nio",0,IF(K1351&gt;0,VLOOKUP(G1351,'3-Productie normen'!A:J,VLOOKUP(K1351,'3-Productie normen'!$B$37:$C$43,2,FALSE),FALSE)))</f>
        <v>0</v>
      </c>
      <c r="N1351" s="441"/>
      <c r="O1351" s="442"/>
      <c r="P1351" s="299"/>
    </row>
    <row r="1352" spans="1:16" ht="14.1" customHeight="1">
      <c r="A1352" s="434">
        <v>1352</v>
      </c>
      <c r="B1352" s="435" t="s">
        <v>2085</v>
      </c>
      <c r="C1352" s="435" t="s">
        <v>2107</v>
      </c>
      <c r="D1352" s="436" t="s">
        <v>3708</v>
      </c>
      <c r="E1352" s="219" t="s">
        <v>2969</v>
      </c>
      <c r="F1352" s="75" t="s">
        <v>2970</v>
      </c>
      <c r="G1352" s="75" t="s">
        <v>50</v>
      </c>
      <c r="H1352" s="413" t="s">
        <v>71</v>
      </c>
      <c r="I1352" s="437">
        <v>1.2</v>
      </c>
      <c r="J1352" s="438" t="s">
        <v>50</v>
      </c>
      <c r="K1352" s="439" t="s">
        <v>50</v>
      </c>
      <c r="L1352" s="221">
        <f>IF(J1352="nio",0,IF(K1352&gt;0,K1352*I1352/M1352,0))*VLOOKUP(B1352,'2-Kosten per locatie'!$A$11:$C$15,3,FALSE)</f>
        <v>0</v>
      </c>
      <c r="M1352" s="440">
        <f>IF(K1352="nio",0,IF(K1352&gt;0,VLOOKUP(G1352,'3-Productie normen'!A:J,VLOOKUP(K1352,'3-Productie normen'!$B$37:$C$43,2,FALSE),FALSE)))</f>
        <v>0</v>
      </c>
      <c r="N1352" s="441"/>
      <c r="O1352" s="442"/>
      <c r="P1352" s="299"/>
    </row>
    <row r="1353" spans="1:16" ht="14.1" customHeight="1">
      <c r="A1353" s="434">
        <v>1353</v>
      </c>
      <c r="B1353" s="435" t="s">
        <v>2085</v>
      </c>
      <c r="C1353" s="435" t="s">
        <v>2107</v>
      </c>
      <c r="D1353" s="436" t="s">
        <v>3708</v>
      </c>
      <c r="E1353" s="219" t="s">
        <v>2971</v>
      </c>
      <c r="F1353" s="75" t="s">
        <v>2972</v>
      </c>
      <c r="G1353" s="75" t="s">
        <v>50</v>
      </c>
      <c r="H1353" s="413" t="s">
        <v>71</v>
      </c>
      <c r="I1353" s="437">
        <v>3.7</v>
      </c>
      <c r="J1353" s="438" t="s">
        <v>50</v>
      </c>
      <c r="K1353" s="439" t="s">
        <v>50</v>
      </c>
      <c r="L1353" s="221">
        <f>IF(J1353="nio",0,IF(K1353&gt;0,K1353*I1353/M1353,0))*VLOOKUP(B1353,'2-Kosten per locatie'!$A$11:$C$15,3,FALSE)</f>
        <v>0</v>
      </c>
      <c r="M1353" s="440">
        <f>IF(K1353="nio",0,IF(K1353&gt;0,VLOOKUP(G1353,'3-Productie normen'!A:J,VLOOKUP(K1353,'3-Productie normen'!$B$37:$C$43,2,FALSE),FALSE)))</f>
        <v>0</v>
      </c>
      <c r="N1353" s="441"/>
      <c r="O1353" s="442"/>
      <c r="P1353" s="299"/>
    </row>
    <row r="1354" spans="1:16" ht="14.1" customHeight="1">
      <c r="A1354" s="434">
        <v>1354</v>
      </c>
      <c r="B1354" s="435" t="s">
        <v>2085</v>
      </c>
      <c r="C1354" s="435" t="s">
        <v>2105</v>
      </c>
      <c r="D1354" s="436" t="s">
        <v>3708</v>
      </c>
      <c r="E1354" s="219" t="s">
        <v>2973</v>
      </c>
      <c r="F1354" s="75" t="s">
        <v>2974</v>
      </c>
      <c r="G1354" s="75" t="s">
        <v>50</v>
      </c>
      <c r="H1354" s="75" t="s">
        <v>70</v>
      </c>
      <c r="I1354" s="437">
        <v>0.7</v>
      </c>
      <c r="J1354" s="438" t="s">
        <v>50</v>
      </c>
      <c r="K1354" s="439" t="s">
        <v>50</v>
      </c>
      <c r="L1354" s="221">
        <f>IF(J1354="nio",0,IF(K1354&gt;0,K1354*I1354/M1354,0))*VLOOKUP(B1354,'2-Kosten per locatie'!$A$11:$C$15,3,FALSE)</f>
        <v>0</v>
      </c>
      <c r="M1354" s="440">
        <f>IF(K1354="nio",0,IF(K1354&gt;0,VLOOKUP(G1354,'3-Productie normen'!A:J,VLOOKUP(K1354,'3-Productie normen'!$B$37:$C$43,2,FALSE),FALSE)))</f>
        <v>0</v>
      </c>
      <c r="N1354" s="441"/>
      <c r="O1354" s="442"/>
      <c r="P1354" s="299"/>
    </row>
    <row r="1355" spans="1:16" ht="14.1" customHeight="1">
      <c r="A1355" s="434">
        <v>1355</v>
      </c>
      <c r="B1355" s="435" t="s">
        <v>2085</v>
      </c>
      <c r="C1355" s="435" t="s">
        <v>2107</v>
      </c>
      <c r="D1355" s="436" t="s">
        <v>3708</v>
      </c>
      <c r="E1355" s="219" t="s">
        <v>2975</v>
      </c>
      <c r="F1355" s="75" t="s">
        <v>2976</v>
      </c>
      <c r="G1355" s="75" t="s">
        <v>50</v>
      </c>
      <c r="H1355" s="75" t="s">
        <v>919</v>
      </c>
      <c r="I1355" s="437">
        <v>53.2</v>
      </c>
      <c r="J1355" s="438" t="s">
        <v>50</v>
      </c>
      <c r="K1355" s="439" t="s">
        <v>50</v>
      </c>
      <c r="L1355" s="221">
        <f>IF(J1355="nio",0,IF(K1355&gt;0,K1355*I1355/M1355,0))*VLOOKUP(B1355,'2-Kosten per locatie'!$A$11:$C$15,3,FALSE)</f>
        <v>0</v>
      </c>
      <c r="M1355" s="440">
        <f>IF(K1355="nio",0,IF(K1355&gt;0,VLOOKUP(G1355,'3-Productie normen'!A:J,VLOOKUP(K1355,'3-Productie normen'!$B$37:$C$43,2,FALSE),FALSE)))</f>
        <v>0</v>
      </c>
      <c r="N1355" s="441"/>
      <c r="O1355" s="442"/>
      <c r="P1355" s="299"/>
    </row>
    <row r="1356" spans="1:16" ht="14.1" customHeight="1">
      <c r="A1356" s="434">
        <v>1356</v>
      </c>
      <c r="B1356" s="435" t="s">
        <v>2085</v>
      </c>
      <c r="C1356" s="435" t="s">
        <v>2107</v>
      </c>
      <c r="D1356" s="436" t="s">
        <v>3708</v>
      </c>
      <c r="E1356" s="219" t="s">
        <v>2977</v>
      </c>
      <c r="F1356" s="75" t="s">
        <v>2978</v>
      </c>
      <c r="G1356" s="75" t="s">
        <v>50</v>
      </c>
      <c r="H1356" s="75" t="s">
        <v>919</v>
      </c>
      <c r="I1356" s="437">
        <v>76</v>
      </c>
      <c r="J1356" s="438" t="s">
        <v>50</v>
      </c>
      <c r="K1356" s="439" t="s">
        <v>50</v>
      </c>
      <c r="L1356" s="221">
        <f>IF(J1356="nio",0,IF(K1356&gt;0,K1356*I1356/M1356,0))*VLOOKUP(B1356,'2-Kosten per locatie'!$A$11:$C$15,3,FALSE)</f>
        <v>0</v>
      </c>
      <c r="M1356" s="440">
        <f>IF(K1356="nio",0,IF(K1356&gt;0,VLOOKUP(G1356,'3-Productie normen'!A:J,VLOOKUP(K1356,'3-Productie normen'!$B$37:$C$43,2,FALSE),FALSE)))</f>
        <v>0</v>
      </c>
      <c r="N1356" s="441"/>
      <c r="O1356" s="442"/>
      <c r="P1356" s="299"/>
    </row>
    <row r="1357" spans="1:16" ht="14.1" customHeight="1">
      <c r="A1357" s="434">
        <v>1357</v>
      </c>
      <c r="B1357" s="435" t="s">
        <v>2085</v>
      </c>
      <c r="C1357" s="435" t="s">
        <v>2107</v>
      </c>
      <c r="D1357" s="436" t="s">
        <v>3708</v>
      </c>
      <c r="E1357" s="219" t="s">
        <v>2979</v>
      </c>
      <c r="F1357" s="75" t="s">
        <v>2980</v>
      </c>
      <c r="G1357" s="75" t="s">
        <v>50</v>
      </c>
      <c r="H1357" s="75" t="s">
        <v>3719</v>
      </c>
      <c r="I1357" s="437">
        <v>16.2</v>
      </c>
      <c r="J1357" s="438" t="s">
        <v>50</v>
      </c>
      <c r="K1357" s="439" t="s">
        <v>50</v>
      </c>
      <c r="L1357" s="221">
        <f>IF(J1357="nio",0,IF(K1357&gt;0,K1357*I1357/M1357,0))*VLOOKUP(B1357,'2-Kosten per locatie'!$A$11:$C$15,3,FALSE)</f>
        <v>0</v>
      </c>
      <c r="M1357" s="440">
        <f>IF(K1357="nio",0,IF(K1357&gt;0,VLOOKUP(G1357,'3-Productie normen'!A:J,VLOOKUP(K1357,'3-Productie normen'!$B$37:$C$43,2,FALSE),FALSE)))</f>
        <v>0</v>
      </c>
      <c r="N1357" s="441"/>
      <c r="O1357" s="442"/>
      <c r="P1357" s="299"/>
    </row>
    <row r="1358" spans="1:16" ht="14.1" customHeight="1">
      <c r="A1358" s="434">
        <v>1358</v>
      </c>
      <c r="B1358" s="435" t="s">
        <v>2085</v>
      </c>
      <c r="C1358" s="435" t="s">
        <v>2107</v>
      </c>
      <c r="D1358" s="436" t="s">
        <v>3708</v>
      </c>
      <c r="E1358" s="219" t="s">
        <v>2981</v>
      </c>
      <c r="F1358" s="75" t="s">
        <v>2982</v>
      </c>
      <c r="G1358" s="75" t="s">
        <v>50</v>
      </c>
      <c r="H1358" s="75" t="s">
        <v>919</v>
      </c>
      <c r="I1358" s="437">
        <v>15.1</v>
      </c>
      <c r="J1358" s="438" t="s">
        <v>50</v>
      </c>
      <c r="K1358" s="439" t="s">
        <v>50</v>
      </c>
      <c r="L1358" s="221">
        <f>IF(J1358="nio",0,IF(K1358&gt;0,K1358*I1358/M1358,0))*VLOOKUP(B1358,'2-Kosten per locatie'!$A$11:$C$15,3,FALSE)</f>
        <v>0</v>
      </c>
      <c r="M1358" s="440">
        <f>IF(K1358="nio",0,IF(K1358&gt;0,VLOOKUP(G1358,'3-Productie normen'!A:J,VLOOKUP(K1358,'3-Productie normen'!$B$37:$C$43,2,FALSE),FALSE)))</f>
        <v>0</v>
      </c>
      <c r="N1358" s="441"/>
      <c r="O1358" s="442"/>
      <c r="P1358" s="299"/>
    </row>
    <row r="1359" spans="1:16" ht="14.1" customHeight="1">
      <c r="A1359" s="434">
        <v>1359</v>
      </c>
      <c r="B1359" s="435" t="s">
        <v>2085</v>
      </c>
      <c r="C1359" s="435" t="s">
        <v>2107</v>
      </c>
      <c r="D1359" s="436" t="s">
        <v>3708</v>
      </c>
      <c r="E1359" s="219" t="s">
        <v>2983</v>
      </c>
      <c r="F1359" s="75" t="s">
        <v>2984</v>
      </c>
      <c r="G1359" s="75" t="s">
        <v>50</v>
      </c>
      <c r="H1359" s="413" t="s">
        <v>71</v>
      </c>
      <c r="I1359" s="437">
        <v>13.2</v>
      </c>
      <c r="J1359" s="438" t="s">
        <v>50</v>
      </c>
      <c r="K1359" s="439" t="s">
        <v>50</v>
      </c>
      <c r="L1359" s="221">
        <f>IF(J1359="nio",0,IF(K1359&gt;0,K1359*I1359/M1359,0))*VLOOKUP(B1359,'2-Kosten per locatie'!$A$11:$C$15,3,FALSE)</f>
        <v>0</v>
      </c>
      <c r="M1359" s="440">
        <f>IF(K1359="nio",0,IF(K1359&gt;0,VLOOKUP(G1359,'3-Productie normen'!A:J,VLOOKUP(K1359,'3-Productie normen'!$B$37:$C$43,2,FALSE),FALSE)))</f>
        <v>0</v>
      </c>
      <c r="N1359" s="441"/>
      <c r="O1359" s="442"/>
      <c r="P1359" s="299"/>
    </row>
    <row r="1360" spans="1:16" ht="14.1" customHeight="1">
      <c r="A1360" s="434">
        <v>1360</v>
      </c>
      <c r="B1360" s="435" t="s">
        <v>2085</v>
      </c>
      <c r="C1360" s="435" t="s">
        <v>2105</v>
      </c>
      <c r="D1360" s="436" t="s">
        <v>3708</v>
      </c>
      <c r="E1360" s="219" t="s">
        <v>2985</v>
      </c>
      <c r="F1360" s="75" t="s">
        <v>2986</v>
      </c>
      <c r="G1360" s="75" t="s">
        <v>50</v>
      </c>
      <c r="H1360" s="75"/>
      <c r="I1360" s="437">
        <v>17.7</v>
      </c>
      <c r="J1360" s="438" t="s">
        <v>50</v>
      </c>
      <c r="K1360" s="439" t="s">
        <v>50</v>
      </c>
      <c r="L1360" s="221">
        <f>IF(J1360="nio",0,IF(K1360&gt;0,K1360*I1360/M1360,0))*VLOOKUP(B1360,'2-Kosten per locatie'!$A$11:$C$15,3,FALSE)</f>
        <v>0</v>
      </c>
      <c r="M1360" s="440">
        <f>IF(K1360="nio",0,IF(K1360&gt;0,VLOOKUP(G1360,'3-Productie normen'!A:J,VLOOKUP(K1360,'3-Productie normen'!$B$37:$C$43,2,FALSE),FALSE)))</f>
        <v>0</v>
      </c>
      <c r="N1360" s="441"/>
      <c r="O1360" s="442"/>
      <c r="P1360" s="299"/>
    </row>
    <row r="1361" spans="1:16" ht="14.1" customHeight="1">
      <c r="A1361" s="434">
        <v>1361</v>
      </c>
      <c r="B1361" s="435" t="s">
        <v>2085</v>
      </c>
      <c r="C1361" s="435" t="s">
        <v>2105</v>
      </c>
      <c r="D1361" s="436" t="s">
        <v>3708</v>
      </c>
      <c r="E1361" s="219" t="s">
        <v>2987</v>
      </c>
      <c r="F1361" s="75" t="s">
        <v>2988</v>
      </c>
      <c r="G1361" s="75" t="s">
        <v>50</v>
      </c>
      <c r="H1361" s="75" t="s">
        <v>1504</v>
      </c>
      <c r="I1361" s="437">
        <v>6.2</v>
      </c>
      <c r="J1361" s="438" t="s">
        <v>50</v>
      </c>
      <c r="K1361" s="439" t="s">
        <v>50</v>
      </c>
      <c r="L1361" s="221">
        <f>IF(J1361="nio",0,IF(K1361&gt;0,K1361*I1361/M1361,0))*VLOOKUP(B1361,'2-Kosten per locatie'!$A$11:$C$15,3,FALSE)</f>
        <v>0</v>
      </c>
      <c r="M1361" s="440">
        <f>IF(K1361="nio",0,IF(K1361&gt;0,VLOOKUP(G1361,'3-Productie normen'!A:J,VLOOKUP(K1361,'3-Productie normen'!$B$37:$C$43,2,FALSE),FALSE)))</f>
        <v>0</v>
      </c>
      <c r="N1361" s="441"/>
      <c r="O1361" s="442"/>
      <c r="P1361" s="299"/>
    </row>
    <row r="1362" spans="1:16" ht="14.1" customHeight="1">
      <c r="A1362" s="434">
        <v>1362</v>
      </c>
      <c r="B1362" s="435" t="s">
        <v>2085</v>
      </c>
      <c r="C1362" s="435" t="s">
        <v>2105</v>
      </c>
      <c r="D1362" s="436" t="s">
        <v>3708</v>
      </c>
      <c r="E1362" s="219" t="s">
        <v>2989</v>
      </c>
      <c r="F1362" s="75" t="s">
        <v>2990</v>
      </c>
      <c r="G1362" s="75" t="s">
        <v>50</v>
      </c>
      <c r="H1362" s="75" t="s">
        <v>70</v>
      </c>
      <c r="I1362" s="437">
        <v>8.5</v>
      </c>
      <c r="J1362" s="438" t="s">
        <v>50</v>
      </c>
      <c r="K1362" s="439" t="s">
        <v>50</v>
      </c>
      <c r="L1362" s="221">
        <f>IF(J1362="nio",0,IF(K1362&gt;0,K1362*I1362/M1362,0))*VLOOKUP(B1362,'2-Kosten per locatie'!$A$11:$C$15,3,FALSE)</f>
        <v>0</v>
      </c>
      <c r="M1362" s="440">
        <f>IF(K1362="nio",0,IF(K1362&gt;0,VLOOKUP(G1362,'3-Productie normen'!A:J,VLOOKUP(K1362,'3-Productie normen'!$B$37:$C$43,2,FALSE),FALSE)))</f>
        <v>0</v>
      </c>
      <c r="N1362" s="441"/>
      <c r="O1362" s="442"/>
      <c r="P1362" s="299"/>
    </row>
    <row r="1363" spans="1:16" ht="14.1" customHeight="1">
      <c r="A1363" s="434">
        <v>1363</v>
      </c>
      <c r="B1363" s="435" t="s">
        <v>2085</v>
      </c>
      <c r="C1363" s="435" t="s">
        <v>2105</v>
      </c>
      <c r="D1363" s="436" t="s">
        <v>3708</v>
      </c>
      <c r="E1363" s="219" t="s">
        <v>2991</v>
      </c>
      <c r="F1363" s="75" t="s">
        <v>2992</v>
      </c>
      <c r="G1363" s="75" t="s">
        <v>50</v>
      </c>
      <c r="H1363" s="75" t="s">
        <v>919</v>
      </c>
      <c r="I1363" s="437">
        <v>4.5</v>
      </c>
      <c r="J1363" s="438" t="s">
        <v>50</v>
      </c>
      <c r="K1363" s="439" t="s">
        <v>50</v>
      </c>
      <c r="L1363" s="221">
        <f>IF(J1363="nio",0,IF(K1363&gt;0,K1363*I1363/M1363,0))*VLOOKUP(B1363,'2-Kosten per locatie'!$A$11:$C$15,3,FALSE)</f>
        <v>0</v>
      </c>
      <c r="M1363" s="440">
        <f>IF(K1363="nio",0,IF(K1363&gt;0,VLOOKUP(G1363,'3-Productie normen'!A:J,VLOOKUP(K1363,'3-Productie normen'!$B$37:$C$43,2,FALSE),FALSE)))</f>
        <v>0</v>
      </c>
      <c r="N1363" s="441"/>
      <c r="O1363" s="442"/>
      <c r="P1363" s="299"/>
    </row>
    <row r="1364" spans="1:16" ht="14.1" customHeight="1">
      <c r="A1364" s="434">
        <v>1364</v>
      </c>
      <c r="B1364" s="435" t="s">
        <v>2085</v>
      </c>
      <c r="C1364" s="435" t="s">
        <v>2107</v>
      </c>
      <c r="D1364" s="436" t="s">
        <v>3709</v>
      </c>
      <c r="E1364" s="219" t="s">
        <v>2993</v>
      </c>
      <c r="F1364" s="75" t="s">
        <v>2994</v>
      </c>
      <c r="G1364" s="75" t="s">
        <v>50</v>
      </c>
      <c r="H1364" s="75"/>
      <c r="I1364" s="437">
        <v>49.5</v>
      </c>
      <c r="J1364" s="438" t="s">
        <v>50</v>
      </c>
      <c r="K1364" s="439" t="s">
        <v>50</v>
      </c>
      <c r="L1364" s="221">
        <f>IF(J1364="nio",0,IF(K1364&gt;0,K1364*I1364/M1364,0))*VLOOKUP(B1364,'2-Kosten per locatie'!$A$11:$C$15,3,FALSE)</f>
        <v>0</v>
      </c>
      <c r="M1364" s="440">
        <f>IF(K1364="nio",0,IF(K1364&gt;0,VLOOKUP(G1364,'3-Productie normen'!A:J,VLOOKUP(K1364,'3-Productie normen'!$B$37:$C$43,2,FALSE),FALSE)))</f>
        <v>0</v>
      </c>
      <c r="N1364" s="441"/>
      <c r="O1364" s="442"/>
      <c r="P1364" s="299"/>
    </row>
    <row r="1365" spans="1:16" ht="14.1" customHeight="1">
      <c r="A1365" s="434">
        <v>1365</v>
      </c>
      <c r="B1365" s="435" t="s">
        <v>2085</v>
      </c>
      <c r="C1365" s="435" t="s">
        <v>2087</v>
      </c>
      <c r="D1365" s="436" t="s">
        <v>3709</v>
      </c>
      <c r="E1365" s="219" t="s">
        <v>2995</v>
      </c>
      <c r="F1365" s="75" t="s">
        <v>2996</v>
      </c>
      <c r="G1365" s="75" t="s">
        <v>50</v>
      </c>
      <c r="H1365" s="75" t="s">
        <v>919</v>
      </c>
      <c r="I1365" s="437">
        <v>28.4</v>
      </c>
      <c r="J1365" s="438" t="s">
        <v>50</v>
      </c>
      <c r="K1365" s="439" t="s">
        <v>50</v>
      </c>
      <c r="L1365" s="221">
        <f>IF(J1365="nio",0,IF(K1365&gt;0,K1365*I1365/M1365,0))*VLOOKUP(B1365,'2-Kosten per locatie'!$A$11:$C$15,3,FALSE)</f>
        <v>0</v>
      </c>
      <c r="M1365" s="440">
        <f>IF(K1365="nio",0,IF(K1365&gt;0,VLOOKUP(G1365,'3-Productie normen'!A:J,VLOOKUP(K1365,'3-Productie normen'!$B$37:$C$43,2,FALSE),FALSE)))</f>
        <v>0</v>
      </c>
      <c r="N1365" s="441"/>
      <c r="O1365" s="442"/>
      <c r="P1365" s="299"/>
    </row>
    <row r="1366" spans="1:16" ht="14.1" customHeight="1">
      <c r="A1366" s="434">
        <v>1366</v>
      </c>
      <c r="B1366" s="435" t="s">
        <v>2085</v>
      </c>
      <c r="C1366" s="435" t="s">
        <v>2107</v>
      </c>
      <c r="D1366" s="436" t="s">
        <v>3709</v>
      </c>
      <c r="E1366" s="219" t="s">
        <v>2997</v>
      </c>
      <c r="F1366" s="75" t="s">
        <v>2998</v>
      </c>
      <c r="G1366" s="75" t="s">
        <v>50</v>
      </c>
      <c r="H1366" s="75" t="s">
        <v>919</v>
      </c>
      <c r="I1366" s="437">
        <v>8.9</v>
      </c>
      <c r="J1366" s="438" t="s">
        <v>50</v>
      </c>
      <c r="K1366" s="439" t="s">
        <v>50</v>
      </c>
      <c r="L1366" s="221">
        <f>IF(J1366="nio",0,IF(K1366&gt;0,K1366*I1366/M1366,0))*VLOOKUP(B1366,'2-Kosten per locatie'!$A$11:$C$15,3,FALSE)</f>
        <v>0</v>
      </c>
      <c r="M1366" s="440">
        <f>IF(K1366="nio",0,IF(K1366&gt;0,VLOOKUP(G1366,'3-Productie normen'!A:J,VLOOKUP(K1366,'3-Productie normen'!$B$37:$C$43,2,FALSE),FALSE)))</f>
        <v>0</v>
      </c>
      <c r="N1366" s="441"/>
      <c r="O1366" s="442"/>
      <c r="P1366" s="299"/>
    </row>
    <row r="1367" spans="1:16" ht="14.1" customHeight="1">
      <c r="A1367" s="434">
        <v>1367</v>
      </c>
      <c r="B1367" s="435" t="s">
        <v>2085</v>
      </c>
      <c r="C1367" s="435" t="s">
        <v>2107</v>
      </c>
      <c r="D1367" s="436" t="s">
        <v>3709</v>
      </c>
      <c r="E1367" s="219" t="s">
        <v>2999</v>
      </c>
      <c r="F1367" s="75" t="s">
        <v>3000</v>
      </c>
      <c r="G1367" s="75" t="s">
        <v>50</v>
      </c>
      <c r="H1367" s="413" t="s">
        <v>71</v>
      </c>
      <c r="I1367" s="437">
        <v>1.7</v>
      </c>
      <c r="J1367" s="438" t="s">
        <v>50</v>
      </c>
      <c r="K1367" s="439" t="s">
        <v>50</v>
      </c>
      <c r="L1367" s="221">
        <f>IF(J1367="nio",0,IF(K1367&gt;0,K1367*I1367/M1367,0))*VLOOKUP(B1367,'2-Kosten per locatie'!$A$11:$C$15,3,FALSE)</f>
        <v>0</v>
      </c>
      <c r="M1367" s="440">
        <f>IF(K1367="nio",0,IF(K1367&gt;0,VLOOKUP(G1367,'3-Productie normen'!A:J,VLOOKUP(K1367,'3-Productie normen'!$B$37:$C$43,2,FALSE),FALSE)))</f>
        <v>0</v>
      </c>
      <c r="N1367" s="441"/>
      <c r="O1367" s="442"/>
      <c r="P1367" s="299"/>
    </row>
    <row r="1368" spans="1:16" ht="14.1" customHeight="1">
      <c r="A1368" s="434">
        <v>1368</v>
      </c>
      <c r="B1368" s="435" t="s">
        <v>2085</v>
      </c>
      <c r="C1368" s="435" t="s">
        <v>2107</v>
      </c>
      <c r="D1368" s="436" t="s">
        <v>3709</v>
      </c>
      <c r="E1368" s="219" t="s">
        <v>3001</v>
      </c>
      <c r="F1368" s="75" t="s">
        <v>3002</v>
      </c>
      <c r="G1368" s="75" t="s">
        <v>50</v>
      </c>
      <c r="H1368" s="75" t="s">
        <v>919</v>
      </c>
      <c r="I1368" s="437">
        <v>8.9</v>
      </c>
      <c r="J1368" s="438" t="s">
        <v>50</v>
      </c>
      <c r="K1368" s="439" t="s">
        <v>50</v>
      </c>
      <c r="L1368" s="221">
        <f>IF(J1368="nio",0,IF(K1368&gt;0,K1368*I1368/M1368,0))*VLOOKUP(B1368,'2-Kosten per locatie'!$A$11:$C$15,3,FALSE)</f>
        <v>0</v>
      </c>
      <c r="M1368" s="440">
        <f>IF(K1368="nio",0,IF(K1368&gt;0,VLOOKUP(G1368,'3-Productie normen'!A:J,VLOOKUP(K1368,'3-Productie normen'!$B$37:$C$43,2,FALSE),FALSE)))</f>
        <v>0</v>
      </c>
      <c r="N1368" s="441"/>
      <c r="O1368" s="442"/>
      <c r="P1368" s="299"/>
    </row>
    <row r="1369" spans="1:16" ht="14.1" customHeight="1">
      <c r="A1369" s="434">
        <v>1369</v>
      </c>
      <c r="B1369" s="435" t="s">
        <v>2085</v>
      </c>
      <c r="C1369" s="435" t="s">
        <v>2107</v>
      </c>
      <c r="D1369" s="436" t="s">
        <v>3709</v>
      </c>
      <c r="E1369" s="219" t="s">
        <v>3003</v>
      </c>
      <c r="F1369" s="75" t="s">
        <v>3004</v>
      </c>
      <c r="G1369" s="75" t="s">
        <v>50</v>
      </c>
      <c r="H1369" s="413" t="s">
        <v>71</v>
      </c>
      <c r="I1369" s="437">
        <v>1.7</v>
      </c>
      <c r="J1369" s="438" t="s">
        <v>50</v>
      </c>
      <c r="K1369" s="439" t="s">
        <v>50</v>
      </c>
      <c r="L1369" s="221">
        <f>IF(J1369="nio",0,IF(K1369&gt;0,K1369*I1369/M1369,0))*VLOOKUP(B1369,'2-Kosten per locatie'!$A$11:$C$15,3,FALSE)</f>
        <v>0</v>
      </c>
      <c r="M1369" s="440">
        <f>IF(K1369="nio",0,IF(K1369&gt;0,VLOOKUP(G1369,'3-Productie normen'!A:J,VLOOKUP(K1369,'3-Productie normen'!$B$37:$C$43,2,FALSE),FALSE)))</f>
        <v>0</v>
      </c>
      <c r="N1369" s="441"/>
      <c r="O1369" s="442"/>
      <c r="P1369" s="299"/>
    </row>
    <row r="1370" spans="1:16" ht="14.1" customHeight="1">
      <c r="A1370" s="434">
        <v>1370</v>
      </c>
      <c r="B1370" s="435" t="s">
        <v>2085</v>
      </c>
      <c r="C1370" s="435" t="s">
        <v>2107</v>
      </c>
      <c r="D1370" s="436" t="s">
        <v>3709</v>
      </c>
      <c r="E1370" s="219" t="s">
        <v>3005</v>
      </c>
      <c r="F1370" s="75" t="s">
        <v>3006</v>
      </c>
      <c r="G1370" s="75" t="s">
        <v>50</v>
      </c>
      <c r="H1370" s="75" t="s">
        <v>919</v>
      </c>
      <c r="I1370" s="437">
        <v>8.9</v>
      </c>
      <c r="J1370" s="438" t="s">
        <v>50</v>
      </c>
      <c r="K1370" s="439" t="s">
        <v>50</v>
      </c>
      <c r="L1370" s="221">
        <f>IF(J1370="nio",0,IF(K1370&gt;0,K1370*I1370/M1370,0))*VLOOKUP(B1370,'2-Kosten per locatie'!$A$11:$C$15,3,FALSE)</f>
        <v>0</v>
      </c>
      <c r="M1370" s="440">
        <f>IF(K1370="nio",0,IF(K1370&gt;0,VLOOKUP(G1370,'3-Productie normen'!A:J,VLOOKUP(K1370,'3-Productie normen'!$B$37:$C$43,2,FALSE),FALSE)))</f>
        <v>0</v>
      </c>
      <c r="N1370" s="441"/>
      <c r="O1370" s="442"/>
      <c r="P1370" s="299"/>
    </row>
    <row r="1371" spans="1:16" ht="14.1" customHeight="1">
      <c r="A1371" s="434">
        <v>1371</v>
      </c>
      <c r="B1371" s="435" t="s">
        <v>2085</v>
      </c>
      <c r="C1371" s="435" t="s">
        <v>2107</v>
      </c>
      <c r="D1371" s="436" t="s">
        <v>3709</v>
      </c>
      <c r="E1371" s="219" t="s">
        <v>3007</v>
      </c>
      <c r="F1371" s="75" t="s">
        <v>3008</v>
      </c>
      <c r="G1371" s="75" t="s">
        <v>50</v>
      </c>
      <c r="H1371" s="413" t="s">
        <v>71</v>
      </c>
      <c r="I1371" s="437">
        <v>1.7</v>
      </c>
      <c r="J1371" s="438" t="s">
        <v>50</v>
      </c>
      <c r="K1371" s="439" t="s">
        <v>50</v>
      </c>
      <c r="L1371" s="221">
        <f>IF(J1371="nio",0,IF(K1371&gt;0,K1371*I1371/M1371,0))*VLOOKUP(B1371,'2-Kosten per locatie'!$A$11:$C$15,3,FALSE)</f>
        <v>0</v>
      </c>
      <c r="M1371" s="440">
        <f>IF(K1371="nio",0,IF(K1371&gt;0,VLOOKUP(G1371,'3-Productie normen'!A:J,VLOOKUP(K1371,'3-Productie normen'!$B$37:$C$43,2,FALSE),FALSE)))</f>
        <v>0</v>
      </c>
      <c r="N1371" s="441"/>
      <c r="O1371" s="442"/>
      <c r="P1371" s="299"/>
    </row>
    <row r="1372" spans="1:16" ht="14.1" customHeight="1">
      <c r="A1372" s="434">
        <v>1372</v>
      </c>
      <c r="B1372" s="435" t="s">
        <v>2085</v>
      </c>
      <c r="C1372" s="435" t="s">
        <v>2107</v>
      </c>
      <c r="D1372" s="436" t="s">
        <v>3709</v>
      </c>
      <c r="E1372" s="219" t="s">
        <v>3009</v>
      </c>
      <c r="F1372" s="75" t="s">
        <v>3010</v>
      </c>
      <c r="G1372" s="75" t="s">
        <v>50</v>
      </c>
      <c r="H1372" s="75" t="s">
        <v>70</v>
      </c>
      <c r="I1372" s="437">
        <v>12.4</v>
      </c>
      <c r="J1372" s="438" t="s">
        <v>50</v>
      </c>
      <c r="K1372" s="439" t="s">
        <v>50</v>
      </c>
      <c r="L1372" s="221">
        <f>IF(J1372="nio",0,IF(K1372&gt;0,K1372*I1372/M1372,0))*VLOOKUP(B1372,'2-Kosten per locatie'!$A$11:$C$15,3,FALSE)</f>
        <v>0</v>
      </c>
      <c r="M1372" s="440">
        <f>IF(K1372="nio",0,IF(K1372&gt;0,VLOOKUP(G1372,'3-Productie normen'!A:J,VLOOKUP(K1372,'3-Productie normen'!$B$37:$C$43,2,FALSE),FALSE)))</f>
        <v>0</v>
      </c>
      <c r="N1372" s="441"/>
      <c r="O1372" s="442"/>
      <c r="P1372" s="299"/>
    </row>
    <row r="1373" spans="1:16" ht="14.1" customHeight="1">
      <c r="A1373" s="434">
        <v>1373</v>
      </c>
      <c r="B1373" s="435" t="s">
        <v>2085</v>
      </c>
      <c r="C1373" s="435" t="s">
        <v>2107</v>
      </c>
      <c r="D1373" s="436" t="s">
        <v>3709</v>
      </c>
      <c r="E1373" s="219" t="s">
        <v>3011</v>
      </c>
      <c r="F1373" s="75" t="s">
        <v>3012</v>
      </c>
      <c r="G1373" s="75" t="s">
        <v>50</v>
      </c>
      <c r="H1373" s="75" t="s">
        <v>919</v>
      </c>
      <c r="I1373" s="437">
        <v>20.5</v>
      </c>
      <c r="J1373" s="438" t="s">
        <v>50</v>
      </c>
      <c r="K1373" s="439" t="s">
        <v>50</v>
      </c>
      <c r="L1373" s="221">
        <f>IF(J1373="nio",0,IF(K1373&gt;0,K1373*I1373/M1373,0))*VLOOKUP(B1373,'2-Kosten per locatie'!$A$11:$C$15,3,FALSE)</f>
        <v>0</v>
      </c>
      <c r="M1373" s="440">
        <f>IF(K1373="nio",0,IF(K1373&gt;0,VLOOKUP(G1373,'3-Productie normen'!A:J,VLOOKUP(K1373,'3-Productie normen'!$B$37:$C$43,2,FALSE),FALSE)))</f>
        <v>0</v>
      </c>
      <c r="N1373" s="441"/>
      <c r="O1373" s="442"/>
      <c r="P1373" s="299"/>
    </row>
    <row r="1374" spans="1:16" ht="14.1" customHeight="1">
      <c r="A1374" s="434">
        <v>1374</v>
      </c>
      <c r="B1374" s="435" t="s">
        <v>2085</v>
      </c>
      <c r="C1374" s="435" t="s">
        <v>2107</v>
      </c>
      <c r="D1374" s="436" t="s">
        <v>3709</v>
      </c>
      <c r="E1374" s="219" t="s">
        <v>3013</v>
      </c>
      <c r="F1374" s="75" t="s">
        <v>3014</v>
      </c>
      <c r="G1374" s="75" t="s">
        <v>50</v>
      </c>
      <c r="H1374" s="75" t="s">
        <v>919</v>
      </c>
      <c r="I1374" s="437">
        <v>4.5999999999999996</v>
      </c>
      <c r="J1374" s="438" t="s">
        <v>50</v>
      </c>
      <c r="K1374" s="439" t="s">
        <v>50</v>
      </c>
      <c r="L1374" s="221">
        <f>IF(J1374="nio",0,IF(K1374&gt;0,K1374*I1374/M1374,0))*VLOOKUP(B1374,'2-Kosten per locatie'!$A$11:$C$15,3,FALSE)</f>
        <v>0</v>
      </c>
      <c r="M1374" s="440">
        <f>IF(K1374="nio",0,IF(K1374&gt;0,VLOOKUP(G1374,'3-Productie normen'!A:J,VLOOKUP(K1374,'3-Productie normen'!$B$37:$C$43,2,FALSE),FALSE)))</f>
        <v>0</v>
      </c>
      <c r="N1374" s="441"/>
      <c r="O1374" s="442"/>
      <c r="P1374" s="299"/>
    </row>
    <row r="1375" spans="1:16" ht="14.1" customHeight="1">
      <c r="A1375" s="434">
        <v>1375</v>
      </c>
      <c r="B1375" s="435" t="s">
        <v>2085</v>
      </c>
      <c r="C1375" s="435" t="s">
        <v>2107</v>
      </c>
      <c r="D1375" s="436" t="s">
        <v>3709</v>
      </c>
      <c r="E1375" s="219" t="s">
        <v>3015</v>
      </c>
      <c r="F1375" s="75" t="s">
        <v>3016</v>
      </c>
      <c r="G1375" s="75" t="s">
        <v>50</v>
      </c>
      <c r="H1375" s="75" t="s">
        <v>919</v>
      </c>
      <c r="I1375" s="437">
        <v>8.9</v>
      </c>
      <c r="J1375" s="438" t="s">
        <v>50</v>
      </c>
      <c r="K1375" s="439" t="s">
        <v>50</v>
      </c>
      <c r="L1375" s="221">
        <f>IF(J1375="nio",0,IF(K1375&gt;0,K1375*I1375/M1375,0))*VLOOKUP(B1375,'2-Kosten per locatie'!$A$11:$C$15,3,FALSE)</f>
        <v>0</v>
      </c>
      <c r="M1375" s="440">
        <f>IF(K1375="nio",0,IF(K1375&gt;0,VLOOKUP(G1375,'3-Productie normen'!A:J,VLOOKUP(K1375,'3-Productie normen'!$B$37:$C$43,2,FALSE),FALSE)))</f>
        <v>0</v>
      </c>
      <c r="N1375" s="441"/>
      <c r="O1375" s="442"/>
      <c r="P1375" s="299"/>
    </row>
    <row r="1376" spans="1:16" ht="14.1" customHeight="1">
      <c r="A1376" s="434">
        <v>1376</v>
      </c>
      <c r="B1376" s="435" t="s">
        <v>2085</v>
      </c>
      <c r="C1376" s="435" t="s">
        <v>2107</v>
      </c>
      <c r="D1376" s="436" t="s">
        <v>3709</v>
      </c>
      <c r="E1376" s="219" t="s">
        <v>3017</v>
      </c>
      <c r="F1376" s="75" t="s">
        <v>3018</v>
      </c>
      <c r="G1376" s="75" t="s">
        <v>50</v>
      </c>
      <c r="H1376" s="413" t="s">
        <v>71</v>
      </c>
      <c r="I1376" s="437">
        <v>1.7</v>
      </c>
      <c r="J1376" s="438" t="s">
        <v>50</v>
      </c>
      <c r="K1376" s="439" t="s">
        <v>50</v>
      </c>
      <c r="L1376" s="221">
        <f>IF(J1376="nio",0,IF(K1376&gt;0,K1376*I1376/M1376,0))*VLOOKUP(B1376,'2-Kosten per locatie'!$A$11:$C$15,3,FALSE)</f>
        <v>0</v>
      </c>
      <c r="M1376" s="440">
        <f>IF(K1376="nio",0,IF(K1376&gt;0,VLOOKUP(G1376,'3-Productie normen'!A:J,VLOOKUP(K1376,'3-Productie normen'!$B$37:$C$43,2,FALSE),FALSE)))</f>
        <v>0</v>
      </c>
      <c r="N1376" s="441"/>
      <c r="O1376" s="442"/>
      <c r="P1376" s="299"/>
    </row>
    <row r="1377" spans="1:16" ht="14.1" customHeight="1">
      <c r="A1377" s="434">
        <v>1377</v>
      </c>
      <c r="B1377" s="435" t="s">
        <v>2085</v>
      </c>
      <c r="C1377" s="435" t="s">
        <v>2107</v>
      </c>
      <c r="D1377" s="436" t="s">
        <v>3709</v>
      </c>
      <c r="E1377" s="219" t="s">
        <v>3019</v>
      </c>
      <c r="F1377" s="75" t="s">
        <v>3020</v>
      </c>
      <c r="G1377" s="75" t="s">
        <v>50</v>
      </c>
      <c r="H1377" s="75" t="s">
        <v>919</v>
      </c>
      <c r="I1377" s="437">
        <v>8.9</v>
      </c>
      <c r="J1377" s="438" t="s">
        <v>50</v>
      </c>
      <c r="K1377" s="439" t="s">
        <v>50</v>
      </c>
      <c r="L1377" s="221">
        <f>IF(J1377="nio",0,IF(K1377&gt;0,K1377*I1377/M1377,0))*VLOOKUP(B1377,'2-Kosten per locatie'!$A$11:$C$15,3,FALSE)</f>
        <v>0</v>
      </c>
      <c r="M1377" s="440">
        <f>IF(K1377="nio",0,IF(K1377&gt;0,VLOOKUP(G1377,'3-Productie normen'!A:J,VLOOKUP(K1377,'3-Productie normen'!$B$37:$C$43,2,FALSE),FALSE)))</f>
        <v>0</v>
      </c>
      <c r="N1377" s="441"/>
      <c r="O1377" s="442"/>
      <c r="P1377" s="299"/>
    </row>
    <row r="1378" spans="1:16" ht="14.1" customHeight="1">
      <c r="A1378" s="434">
        <v>1378</v>
      </c>
      <c r="B1378" s="435" t="s">
        <v>2085</v>
      </c>
      <c r="C1378" s="435" t="s">
        <v>2107</v>
      </c>
      <c r="D1378" s="436" t="s">
        <v>3709</v>
      </c>
      <c r="E1378" s="219" t="s">
        <v>3021</v>
      </c>
      <c r="F1378" s="75" t="s">
        <v>3022</v>
      </c>
      <c r="G1378" s="75" t="s">
        <v>50</v>
      </c>
      <c r="H1378" s="413" t="s">
        <v>71</v>
      </c>
      <c r="I1378" s="437">
        <v>1.7</v>
      </c>
      <c r="J1378" s="438" t="s">
        <v>50</v>
      </c>
      <c r="K1378" s="439" t="s">
        <v>50</v>
      </c>
      <c r="L1378" s="221">
        <f>IF(J1378="nio",0,IF(K1378&gt;0,K1378*I1378/M1378,0))*VLOOKUP(B1378,'2-Kosten per locatie'!$A$11:$C$15,3,FALSE)</f>
        <v>0</v>
      </c>
      <c r="M1378" s="440">
        <f>IF(K1378="nio",0,IF(K1378&gt;0,VLOOKUP(G1378,'3-Productie normen'!A:J,VLOOKUP(K1378,'3-Productie normen'!$B$37:$C$43,2,FALSE),FALSE)))</f>
        <v>0</v>
      </c>
      <c r="N1378" s="441"/>
      <c r="O1378" s="442"/>
      <c r="P1378" s="299"/>
    </row>
    <row r="1379" spans="1:16" ht="14.1" customHeight="1">
      <c r="A1379" s="434">
        <v>1379</v>
      </c>
      <c r="B1379" s="435" t="s">
        <v>2085</v>
      </c>
      <c r="C1379" s="435" t="s">
        <v>2107</v>
      </c>
      <c r="D1379" s="436" t="s">
        <v>3709</v>
      </c>
      <c r="E1379" s="219" t="s">
        <v>3023</v>
      </c>
      <c r="F1379" s="75" t="s">
        <v>3024</v>
      </c>
      <c r="G1379" s="75" t="s">
        <v>50</v>
      </c>
      <c r="H1379" s="75" t="s">
        <v>919</v>
      </c>
      <c r="I1379" s="437">
        <v>8.9</v>
      </c>
      <c r="J1379" s="438" t="s">
        <v>50</v>
      </c>
      <c r="K1379" s="439" t="s">
        <v>50</v>
      </c>
      <c r="L1379" s="221">
        <f>IF(J1379="nio",0,IF(K1379&gt;0,K1379*I1379/M1379,0))*VLOOKUP(B1379,'2-Kosten per locatie'!$A$11:$C$15,3,FALSE)</f>
        <v>0</v>
      </c>
      <c r="M1379" s="440">
        <f>IF(K1379="nio",0,IF(K1379&gt;0,VLOOKUP(G1379,'3-Productie normen'!A:J,VLOOKUP(K1379,'3-Productie normen'!$B$37:$C$43,2,FALSE),FALSE)))</f>
        <v>0</v>
      </c>
      <c r="N1379" s="441"/>
      <c r="O1379" s="442"/>
      <c r="P1379" s="299"/>
    </row>
    <row r="1380" spans="1:16" ht="14.1" customHeight="1">
      <c r="A1380" s="434">
        <v>1380</v>
      </c>
      <c r="B1380" s="435" t="s">
        <v>2085</v>
      </c>
      <c r="C1380" s="435" t="s">
        <v>2107</v>
      </c>
      <c r="D1380" s="436" t="s">
        <v>3709</v>
      </c>
      <c r="E1380" s="219" t="s">
        <v>3025</v>
      </c>
      <c r="F1380" s="75" t="s">
        <v>3026</v>
      </c>
      <c r="G1380" s="75" t="s">
        <v>50</v>
      </c>
      <c r="H1380" s="413" t="s">
        <v>71</v>
      </c>
      <c r="I1380" s="437">
        <v>1.7</v>
      </c>
      <c r="J1380" s="438" t="s">
        <v>50</v>
      </c>
      <c r="K1380" s="439" t="s">
        <v>50</v>
      </c>
      <c r="L1380" s="221">
        <f>IF(J1380="nio",0,IF(K1380&gt;0,K1380*I1380/M1380,0))*VLOOKUP(B1380,'2-Kosten per locatie'!$A$11:$C$15,3,FALSE)</f>
        <v>0</v>
      </c>
      <c r="M1380" s="440">
        <f>IF(K1380="nio",0,IF(K1380&gt;0,VLOOKUP(G1380,'3-Productie normen'!A:J,VLOOKUP(K1380,'3-Productie normen'!$B$37:$C$43,2,FALSE),FALSE)))</f>
        <v>0</v>
      </c>
      <c r="N1380" s="441"/>
      <c r="O1380" s="442"/>
      <c r="P1380" s="299"/>
    </row>
    <row r="1381" spans="1:16" ht="14.1" customHeight="1">
      <c r="A1381" s="434">
        <v>1381</v>
      </c>
      <c r="B1381" s="435" t="s">
        <v>2085</v>
      </c>
      <c r="C1381" s="435" t="s">
        <v>2107</v>
      </c>
      <c r="D1381" s="436" t="s">
        <v>3709</v>
      </c>
      <c r="E1381" s="219" t="s">
        <v>3027</v>
      </c>
      <c r="F1381" s="75" t="s">
        <v>3028</v>
      </c>
      <c r="G1381" s="75" t="s">
        <v>50</v>
      </c>
      <c r="H1381" s="75" t="s">
        <v>919</v>
      </c>
      <c r="I1381" s="437">
        <v>8.9</v>
      </c>
      <c r="J1381" s="438" t="s">
        <v>50</v>
      </c>
      <c r="K1381" s="439" t="s">
        <v>50</v>
      </c>
      <c r="L1381" s="221">
        <f>IF(J1381="nio",0,IF(K1381&gt;0,K1381*I1381/M1381,0))*VLOOKUP(B1381,'2-Kosten per locatie'!$A$11:$C$15,3,FALSE)</f>
        <v>0</v>
      </c>
      <c r="M1381" s="440">
        <f>IF(K1381="nio",0,IF(K1381&gt;0,VLOOKUP(G1381,'3-Productie normen'!A:J,VLOOKUP(K1381,'3-Productie normen'!$B$37:$C$43,2,FALSE),FALSE)))</f>
        <v>0</v>
      </c>
      <c r="N1381" s="441"/>
      <c r="O1381" s="442"/>
      <c r="P1381" s="299"/>
    </row>
    <row r="1382" spans="1:16" ht="14.1" customHeight="1">
      <c r="A1382" s="434">
        <v>1382</v>
      </c>
      <c r="B1382" s="435" t="s">
        <v>2085</v>
      </c>
      <c r="C1382" s="435" t="s">
        <v>2107</v>
      </c>
      <c r="D1382" s="436" t="s">
        <v>3709</v>
      </c>
      <c r="E1382" s="219" t="s">
        <v>3029</v>
      </c>
      <c r="F1382" s="75" t="s">
        <v>3030</v>
      </c>
      <c r="G1382" s="75" t="s">
        <v>50</v>
      </c>
      <c r="H1382" s="413" t="s">
        <v>71</v>
      </c>
      <c r="I1382" s="437">
        <v>1.7</v>
      </c>
      <c r="J1382" s="438" t="s">
        <v>50</v>
      </c>
      <c r="K1382" s="439" t="s">
        <v>50</v>
      </c>
      <c r="L1382" s="221">
        <f>IF(J1382="nio",0,IF(K1382&gt;0,K1382*I1382/M1382,0))*VLOOKUP(B1382,'2-Kosten per locatie'!$A$11:$C$15,3,FALSE)</f>
        <v>0</v>
      </c>
      <c r="M1382" s="440">
        <f>IF(K1382="nio",0,IF(K1382&gt;0,VLOOKUP(G1382,'3-Productie normen'!A:J,VLOOKUP(K1382,'3-Productie normen'!$B$37:$C$43,2,FALSE),FALSE)))</f>
        <v>0</v>
      </c>
      <c r="N1382" s="441"/>
      <c r="O1382" s="442"/>
      <c r="P1382" s="299"/>
    </row>
    <row r="1383" spans="1:16" ht="14.1" customHeight="1">
      <c r="A1383" s="434">
        <v>1383</v>
      </c>
      <c r="B1383" s="435" t="s">
        <v>2085</v>
      </c>
      <c r="C1383" s="435" t="s">
        <v>2107</v>
      </c>
      <c r="D1383" s="436" t="s">
        <v>3709</v>
      </c>
      <c r="E1383" s="219" t="s">
        <v>3031</v>
      </c>
      <c r="F1383" s="75" t="s">
        <v>3032</v>
      </c>
      <c r="G1383" s="75" t="s">
        <v>50</v>
      </c>
      <c r="H1383" s="75" t="s">
        <v>919</v>
      </c>
      <c r="I1383" s="437">
        <v>8.9</v>
      </c>
      <c r="J1383" s="438" t="s">
        <v>50</v>
      </c>
      <c r="K1383" s="439" t="s">
        <v>50</v>
      </c>
      <c r="L1383" s="221">
        <f>IF(J1383="nio",0,IF(K1383&gt;0,K1383*I1383/M1383,0))*VLOOKUP(B1383,'2-Kosten per locatie'!$A$11:$C$15,3,FALSE)</f>
        <v>0</v>
      </c>
      <c r="M1383" s="440">
        <f>IF(K1383="nio",0,IF(K1383&gt;0,VLOOKUP(G1383,'3-Productie normen'!A:J,VLOOKUP(K1383,'3-Productie normen'!$B$37:$C$43,2,FALSE),FALSE)))</f>
        <v>0</v>
      </c>
      <c r="N1383" s="441"/>
      <c r="O1383" s="442"/>
      <c r="P1383" s="299"/>
    </row>
    <row r="1384" spans="1:16" ht="14.1" customHeight="1">
      <c r="A1384" s="434">
        <v>1384</v>
      </c>
      <c r="B1384" s="435" t="s">
        <v>2085</v>
      </c>
      <c r="C1384" s="435" t="s">
        <v>2107</v>
      </c>
      <c r="D1384" s="436" t="s">
        <v>3709</v>
      </c>
      <c r="E1384" s="219" t="s">
        <v>3033</v>
      </c>
      <c r="F1384" s="75" t="s">
        <v>3034</v>
      </c>
      <c r="G1384" s="75" t="s">
        <v>50</v>
      </c>
      <c r="H1384" s="413" t="s">
        <v>71</v>
      </c>
      <c r="I1384" s="437">
        <v>1.7</v>
      </c>
      <c r="J1384" s="438" t="s">
        <v>50</v>
      </c>
      <c r="K1384" s="439" t="s">
        <v>50</v>
      </c>
      <c r="L1384" s="221">
        <f>IF(J1384="nio",0,IF(K1384&gt;0,K1384*I1384/M1384,0))*VLOOKUP(B1384,'2-Kosten per locatie'!$A$11:$C$15,3,FALSE)</f>
        <v>0</v>
      </c>
      <c r="M1384" s="440">
        <f>IF(K1384="nio",0,IF(K1384&gt;0,VLOOKUP(G1384,'3-Productie normen'!A:J,VLOOKUP(K1384,'3-Productie normen'!$B$37:$C$43,2,FALSE),FALSE)))</f>
        <v>0</v>
      </c>
      <c r="N1384" s="441"/>
      <c r="O1384" s="442"/>
      <c r="P1384" s="299"/>
    </row>
    <row r="1385" spans="1:16" ht="14.1" customHeight="1">
      <c r="A1385" s="434">
        <v>1385</v>
      </c>
      <c r="B1385" s="435" t="s">
        <v>2085</v>
      </c>
      <c r="C1385" s="435" t="s">
        <v>2107</v>
      </c>
      <c r="D1385" s="436" t="s">
        <v>3709</v>
      </c>
      <c r="E1385" s="219" t="s">
        <v>3035</v>
      </c>
      <c r="F1385" s="75" t="s">
        <v>3036</v>
      </c>
      <c r="G1385" s="75" t="s">
        <v>50</v>
      </c>
      <c r="H1385" s="75" t="s">
        <v>919</v>
      </c>
      <c r="I1385" s="437">
        <v>8.9</v>
      </c>
      <c r="J1385" s="438" t="s">
        <v>50</v>
      </c>
      <c r="K1385" s="439" t="s">
        <v>50</v>
      </c>
      <c r="L1385" s="221">
        <f>IF(J1385="nio",0,IF(K1385&gt;0,K1385*I1385/M1385,0))*VLOOKUP(B1385,'2-Kosten per locatie'!$A$11:$C$15,3,FALSE)</f>
        <v>0</v>
      </c>
      <c r="M1385" s="440">
        <f>IF(K1385="nio",0,IF(K1385&gt;0,VLOOKUP(G1385,'3-Productie normen'!A:J,VLOOKUP(K1385,'3-Productie normen'!$B$37:$C$43,2,FALSE),FALSE)))</f>
        <v>0</v>
      </c>
      <c r="N1385" s="441"/>
      <c r="O1385" s="442"/>
      <c r="P1385" s="299"/>
    </row>
    <row r="1386" spans="1:16" ht="14.1" customHeight="1">
      <c r="A1386" s="434">
        <v>1386</v>
      </c>
      <c r="B1386" s="435" t="s">
        <v>2085</v>
      </c>
      <c r="C1386" s="435" t="s">
        <v>2107</v>
      </c>
      <c r="D1386" s="436" t="s">
        <v>3709</v>
      </c>
      <c r="E1386" s="219" t="s">
        <v>3037</v>
      </c>
      <c r="F1386" s="75" t="s">
        <v>3038</v>
      </c>
      <c r="G1386" s="75" t="s">
        <v>50</v>
      </c>
      <c r="H1386" s="413" t="s">
        <v>71</v>
      </c>
      <c r="I1386" s="437">
        <v>1.7</v>
      </c>
      <c r="J1386" s="438" t="s">
        <v>50</v>
      </c>
      <c r="K1386" s="439" t="s">
        <v>50</v>
      </c>
      <c r="L1386" s="221">
        <f>IF(J1386="nio",0,IF(K1386&gt;0,K1386*I1386/M1386,0))*VLOOKUP(B1386,'2-Kosten per locatie'!$A$11:$C$15,3,FALSE)</f>
        <v>0</v>
      </c>
      <c r="M1386" s="440">
        <f>IF(K1386="nio",0,IF(K1386&gt;0,VLOOKUP(G1386,'3-Productie normen'!A:J,VLOOKUP(K1386,'3-Productie normen'!$B$37:$C$43,2,FALSE),FALSE)))</f>
        <v>0</v>
      </c>
      <c r="N1386" s="441"/>
      <c r="O1386" s="442"/>
      <c r="P1386" s="299"/>
    </row>
    <row r="1387" spans="1:16" ht="14.1" customHeight="1">
      <c r="A1387" s="434">
        <v>1387</v>
      </c>
      <c r="B1387" s="435" t="s">
        <v>2085</v>
      </c>
      <c r="C1387" s="435" t="s">
        <v>2107</v>
      </c>
      <c r="D1387" s="436" t="s">
        <v>3709</v>
      </c>
      <c r="E1387" s="219" t="s">
        <v>3039</v>
      </c>
      <c r="F1387" s="75" t="s">
        <v>3040</v>
      </c>
      <c r="G1387" s="75" t="s">
        <v>50</v>
      </c>
      <c r="H1387" s="75" t="s">
        <v>919</v>
      </c>
      <c r="I1387" s="437">
        <v>8.9</v>
      </c>
      <c r="J1387" s="438" t="s">
        <v>50</v>
      </c>
      <c r="K1387" s="439" t="s">
        <v>50</v>
      </c>
      <c r="L1387" s="221">
        <f>IF(J1387="nio",0,IF(K1387&gt;0,K1387*I1387/M1387,0))*VLOOKUP(B1387,'2-Kosten per locatie'!$A$11:$C$15,3,FALSE)</f>
        <v>0</v>
      </c>
      <c r="M1387" s="440">
        <f>IF(K1387="nio",0,IF(K1387&gt;0,VLOOKUP(G1387,'3-Productie normen'!A:J,VLOOKUP(K1387,'3-Productie normen'!$B$37:$C$43,2,FALSE),FALSE)))</f>
        <v>0</v>
      </c>
      <c r="N1387" s="441"/>
      <c r="O1387" s="442"/>
      <c r="P1387" s="299"/>
    </row>
    <row r="1388" spans="1:16" ht="14.1" customHeight="1">
      <c r="A1388" s="434">
        <v>1388</v>
      </c>
      <c r="B1388" s="435" t="s">
        <v>2085</v>
      </c>
      <c r="C1388" s="435" t="s">
        <v>2105</v>
      </c>
      <c r="D1388" s="436" t="s">
        <v>3709</v>
      </c>
      <c r="E1388" s="219" t="s">
        <v>3041</v>
      </c>
      <c r="F1388" s="75" t="s">
        <v>3042</v>
      </c>
      <c r="G1388" s="75" t="s">
        <v>50</v>
      </c>
      <c r="H1388" s="413" t="s">
        <v>71</v>
      </c>
      <c r="I1388" s="437">
        <v>1.7</v>
      </c>
      <c r="J1388" s="438" t="s">
        <v>50</v>
      </c>
      <c r="K1388" s="439" t="s">
        <v>50</v>
      </c>
      <c r="L1388" s="221">
        <f>IF(J1388="nio",0,IF(K1388&gt;0,K1388*I1388/M1388,0))*VLOOKUP(B1388,'2-Kosten per locatie'!$A$11:$C$15,3,FALSE)</f>
        <v>0</v>
      </c>
      <c r="M1388" s="440">
        <f>IF(K1388="nio",0,IF(K1388&gt;0,VLOOKUP(G1388,'3-Productie normen'!A:J,VLOOKUP(K1388,'3-Productie normen'!$B$37:$C$43,2,FALSE),FALSE)))</f>
        <v>0</v>
      </c>
      <c r="N1388" s="441"/>
      <c r="O1388" s="442"/>
      <c r="P1388" s="299"/>
    </row>
    <row r="1389" spans="1:16" ht="14.1" customHeight="1">
      <c r="A1389" s="434">
        <v>1389</v>
      </c>
      <c r="B1389" s="435" t="s">
        <v>2085</v>
      </c>
      <c r="C1389" s="435" t="s">
        <v>2108</v>
      </c>
      <c r="D1389" s="436" t="s">
        <v>3710</v>
      </c>
      <c r="E1389" s="219" t="s">
        <v>3043</v>
      </c>
      <c r="F1389" s="75" t="s">
        <v>3044</v>
      </c>
      <c r="G1389" s="75" t="s">
        <v>50</v>
      </c>
      <c r="H1389" s="75" t="s">
        <v>72</v>
      </c>
      <c r="I1389" s="437">
        <v>49</v>
      </c>
      <c r="J1389" s="438" t="s">
        <v>50</v>
      </c>
      <c r="K1389" s="439" t="s">
        <v>50</v>
      </c>
      <c r="L1389" s="221">
        <f>IF(J1389="nio",0,IF(K1389&gt;0,K1389*I1389/M1389,0))*VLOOKUP(B1389,'2-Kosten per locatie'!$A$11:$C$15,3,FALSE)</f>
        <v>0</v>
      </c>
      <c r="M1389" s="440">
        <f>IF(K1389="nio",0,IF(K1389&gt;0,VLOOKUP(G1389,'3-Productie normen'!A:J,VLOOKUP(K1389,'3-Productie normen'!$B$37:$C$43,2,FALSE),FALSE)))</f>
        <v>0</v>
      </c>
      <c r="N1389" s="441"/>
      <c r="O1389" s="442"/>
      <c r="P1389" s="299"/>
    </row>
    <row r="1390" spans="1:16" ht="14.1" customHeight="1">
      <c r="A1390" s="434">
        <v>1390</v>
      </c>
      <c r="B1390" s="435" t="s">
        <v>2085</v>
      </c>
      <c r="C1390" s="435" t="s">
        <v>2109</v>
      </c>
      <c r="D1390" s="436" t="s">
        <v>3708</v>
      </c>
      <c r="E1390" s="219" t="s">
        <v>3045</v>
      </c>
      <c r="F1390" s="75" t="s">
        <v>3046</v>
      </c>
      <c r="G1390" s="75" t="s">
        <v>50</v>
      </c>
      <c r="H1390" s="75" t="s">
        <v>3723</v>
      </c>
      <c r="I1390" s="437">
        <v>8.3000000000000007</v>
      </c>
      <c r="J1390" s="438" t="s">
        <v>50</v>
      </c>
      <c r="K1390" s="439" t="s">
        <v>50</v>
      </c>
      <c r="L1390" s="221">
        <f>IF(J1390="nio",0,IF(K1390&gt;0,K1390*I1390/M1390,0))*VLOOKUP(B1390,'2-Kosten per locatie'!$A$11:$C$15,3,FALSE)</f>
        <v>0</v>
      </c>
      <c r="M1390" s="440">
        <f>IF(K1390="nio",0,IF(K1390&gt;0,VLOOKUP(G1390,'3-Productie normen'!A:J,VLOOKUP(K1390,'3-Productie normen'!$B$37:$C$43,2,FALSE),FALSE)))</f>
        <v>0</v>
      </c>
      <c r="N1390" s="441"/>
      <c r="O1390" s="442"/>
      <c r="P1390" s="299"/>
    </row>
    <row r="1391" spans="1:16" ht="14.1" customHeight="1">
      <c r="A1391" s="434">
        <v>1391</v>
      </c>
      <c r="B1391" s="435" t="s">
        <v>2085</v>
      </c>
      <c r="C1391" s="435" t="s">
        <v>2109</v>
      </c>
      <c r="D1391" s="436" t="s">
        <v>3708</v>
      </c>
      <c r="E1391" s="219" t="s">
        <v>3047</v>
      </c>
      <c r="F1391" s="75" t="s">
        <v>3048</v>
      </c>
      <c r="G1391" s="75" t="s">
        <v>50</v>
      </c>
      <c r="H1391" s="75" t="s">
        <v>919</v>
      </c>
      <c r="I1391" s="437">
        <v>2.6</v>
      </c>
      <c r="J1391" s="438" t="s">
        <v>50</v>
      </c>
      <c r="K1391" s="439" t="s">
        <v>50</v>
      </c>
      <c r="L1391" s="221">
        <f>IF(J1391="nio",0,IF(K1391&gt;0,K1391*I1391/M1391,0))*VLOOKUP(B1391,'2-Kosten per locatie'!$A$11:$C$15,3,FALSE)</f>
        <v>0</v>
      </c>
      <c r="M1391" s="440">
        <f>IF(K1391="nio",0,IF(K1391&gt;0,VLOOKUP(G1391,'3-Productie normen'!A:J,VLOOKUP(K1391,'3-Productie normen'!$B$37:$C$43,2,FALSE),FALSE)))</f>
        <v>0</v>
      </c>
      <c r="N1391" s="441"/>
      <c r="O1391" s="442"/>
      <c r="P1391" s="299"/>
    </row>
    <row r="1392" spans="1:16" ht="14.1" customHeight="1">
      <c r="A1392" s="434">
        <v>1392</v>
      </c>
      <c r="B1392" s="435" t="s">
        <v>2085</v>
      </c>
      <c r="C1392" s="435" t="s">
        <v>2109</v>
      </c>
      <c r="D1392" s="436" t="s">
        <v>3708</v>
      </c>
      <c r="E1392" s="219" t="s">
        <v>3049</v>
      </c>
      <c r="F1392" s="75" t="s">
        <v>3050</v>
      </c>
      <c r="G1392" s="75" t="s">
        <v>50</v>
      </c>
      <c r="H1392" s="413" t="s">
        <v>71</v>
      </c>
      <c r="I1392" s="437">
        <v>3.2</v>
      </c>
      <c r="J1392" s="438" t="s">
        <v>50</v>
      </c>
      <c r="K1392" s="439" t="s">
        <v>50</v>
      </c>
      <c r="L1392" s="221">
        <f>IF(J1392="nio",0,IF(K1392&gt;0,K1392*I1392/M1392,0))*VLOOKUP(B1392,'2-Kosten per locatie'!$A$11:$C$15,3,FALSE)</f>
        <v>0</v>
      </c>
      <c r="M1392" s="440">
        <f>IF(K1392="nio",0,IF(K1392&gt;0,VLOOKUP(G1392,'3-Productie normen'!A:J,VLOOKUP(K1392,'3-Productie normen'!$B$37:$C$43,2,FALSE),FALSE)))</f>
        <v>0</v>
      </c>
      <c r="N1392" s="441"/>
      <c r="O1392" s="442"/>
      <c r="P1392" s="299"/>
    </row>
    <row r="1393" spans="1:16" ht="14.1" customHeight="1">
      <c r="A1393" s="434">
        <v>1393</v>
      </c>
      <c r="B1393" s="435" t="s">
        <v>2085</v>
      </c>
      <c r="C1393" s="435" t="s">
        <v>2109</v>
      </c>
      <c r="D1393" s="436" t="s">
        <v>3708</v>
      </c>
      <c r="E1393" s="219" t="s">
        <v>3051</v>
      </c>
      <c r="F1393" s="75" t="s">
        <v>3052</v>
      </c>
      <c r="G1393" s="75" t="s">
        <v>50</v>
      </c>
      <c r="H1393" s="413" t="s">
        <v>71</v>
      </c>
      <c r="I1393" s="437">
        <v>1.2</v>
      </c>
      <c r="J1393" s="438" t="s">
        <v>50</v>
      </c>
      <c r="K1393" s="439" t="s">
        <v>50</v>
      </c>
      <c r="L1393" s="221">
        <f>IF(J1393="nio",0,IF(K1393&gt;0,K1393*I1393/M1393,0))*VLOOKUP(B1393,'2-Kosten per locatie'!$A$11:$C$15,3,FALSE)</f>
        <v>0</v>
      </c>
      <c r="M1393" s="440">
        <f>IF(K1393="nio",0,IF(K1393&gt;0,VLOOKUP(G1393,'3-Productie normen'!A:J,VLOOKUP(K1393,'3-Productie normen'!$B$37:$C$43,2,FALSE),FALSE)))</f>
        <v>0</v>
      </c>
      <c r="N1393" s="441"/>
      <c r="O1393" s="442"/>
      <c r="P1393" s="299"/>
    </row>
    <row r="1394" spans="1:16" ht="14.1" customHeight="1">
      <c r="A1394" s="434">
        <v>1394</v>
      </c>
      <c r="B1394" s="435" t="s">
        <v>2085</v>
      </c>
      <c r="C1394" s="435" t="s">
        <v>2110</v>
      </c>
      <c r="D1394" s="436" t="s">
        <v>3708</v>
      </c>
      <c r="E1394" s="219" t="s">
        <v>3053</v>
      </c>
      <c r="F1394" s="75" t="s">
        <v>3054</v>
      </c>
      <c r="G1394" s="75" t="s">
        <v>50</v>
      </c>
      <c r="H1394" s="75" t="s">
        <v>3719</v>
      </c>
      <c r="I1394" s="437">
        <v>22.6</v>
      </c>
      <c r="J1394" s="438" t="s">
        <v>50</v>
      </c>
      <c r="K1394" s="439" t="s">
        <v>50</v>
      </c>
      <c r="L1394" s="221">
        <f>IF(J1394="nio",0,IF(K1394&gt;0,K1394*I1394/M1394,0))*VLOOKUP(B1394,'2-Kosten per locatie'!$A$11:$C$15,3,FALSE)</f>
        <v>0</v>
      </c>
      <c r="M1394" s="440">
        <f>IF(K1394="nio",0,IF(K1394&gt;0,VLOOKUP(G1394,'3-Productie normen'!A:J,VLOOKUP(K1394,'3-Productie normen'!$B$37:$C$43,2,FALSE),FALSE)))</f>
        <v>0</v>
      </c>
      <c r="N1394" s="441"/>
      <c r="O1394" s="442"/>
      <c r="P1394" s="299"/>
    </row>
    <row r="1395" spans="1:16" ht="14.1" customHeight="1">
      <c r="A1395" s="434">
        <v>1395</v>
      </c>
      <c r="B1395" s="435" t="s">
        <v>2085</v>
      </c>
      <c r="C1395" s="435" t="s">
        <v>2108</v>
      </c>
      <c r="D1395" s="436" t="s">
        <v>3708</v>
      </c>
      <c r="E1395" s="219" t="s">
        <v>3055</v>
      </c>
      <c r="F1395" s="75" t="s">
        <v>3056</v>
      </c>
      <c r="G1395" s="75" t="s">
        <v>50</v>
      </c>
      <c r="H1395" s="75" t="s">
        <v>919</v>
      </c>
      <c r="I1395" s="437">
        <v>1.2</v>
      </c>
      <c r="J1395" s="438" t="s">
        <v>50</v>
      </c>
      <c r="K1395" s="439" t="s">
        <v>50</v>
      </c>
      <c r="L1395" s="221">
        <f>IF(J1395="nio",0,IF(K1395&gt;0,K1395*I1395/M1395,0))*VLOOKUP(B1395,'2-Kosten per locatie'!$A$11:$C$15,3,FALSE)</f>
        <v>0</v>
      </c>
      <c r="M1395" s="440">
        <f>IF(K1395="nio",0,IF(K1395&gt;0,VLOOKUP(G1395,'3-Productie normen'!A:J,VLOOKUP(K1395,'3-Productie normen'!$B$37:$C$43,2,FALSE),FALSE)))</f>
        <v>0</v>
      </c>
      <c r="N1395" s="441"/>
      <c r="O1395" s="442"/>
      <c r="P1395" s="299"/>
    </row>
    <row r="1396" spans="1:16" ht="14.1" customHeight="1">
      <c r="A1396" s="434">
        <v>1396</v>
      </c>
      <c r="B1396" s="435" t="s">
        <v>2085</v>
      </c>
      <c r="C1396" s="435" t="s">
        <v>2108</v>
      </c>
      <c r="D1396" s="436" t="s">
        <v>3708</v>
      </c>
      <c r="E1396" s="219" t="s">
        <v>3057</v>
      </c>
      <c r="F1396" s="75" t="s">
        <v>3058</v>
      </c>
      <c r="G1396" s="75" t="s">
        <v>50</v>
      </c>
      <c r="H1396" s="75" t="s">
        <v>919</v>
      </c>
      <c r="I1396" s="437">
        <v>1.4</v>
      </c>
      <c r="J1396" s="438" t="s">
        <v>50</v>
      </c>
      <c r="K1396" s="439" t="s">
        <v>50</v>
      </c>
      <c r="L1396" s="221">
        <f>IF(J1396="nio",0,IF(K1396&gt;0,K1396*I1396/M1396,0))*VLOOKUP(B1396,'2-Kosten per locatie'!$A$11:$C$15,3,FALSE)</f>
        <v>0</v>
      </c>
      <c r="M1396" s="440">
        <f>IF(K1396="nio",0,IF(K1396&gt;0,VLOOKUP(G1396,'3-Productie normen'!A:J,VLOOKUP(K1396,'3-Productie normen'!$B$37:$C$43,2,FALSE),FALSE)))</f>
        <v>0</v>
      </c>
      <c r="N1396" s="441"/>
      <c r="O1396" s="442"/>
      <c r="P1396" s="299"/>
    </row>
    <row r="1397" spans="1:16" ht="14.1" customHeight="1">
      <c r="A1397" s="434">
        <v>1397</v>
      </c>
      <c r="B1397" s="435" t="s">
        <v>2085</v>
      </c>
      <c r="C1397" s="435" t="s">
        <v>2109</v>
      </c>
      <c r="D1397" s="436" t="s">
        <v>3708</v>
      </c>
      <c r="E1397" s="219" t="s">
        <v>3059</v>
      </c>
      <c r="F1397" s="75" t="s">
        <v>3060</v>
      </c>
      <c r="G1397" s="75" t="s">
        <v>50</v>
      </c>
      <c r="H1397" s="75" t="s">
        <v>919</v>
      </c>
      <c r="I1397" s="437">
        <v>46.6</v>
      </c>
      <c r="J1397" s="438" t="s">
        <v>50</v>
      </c>
      <c r="K1397" s="439" t="s">
        <v>50</v>
      </c>
      <c r="L1397" s="221">
        <f>IF(J1397="nio",0,IF(K1397&gt;0,K1397*I1397/M1397,0))*VLOOKUP(B1397,'2-Kosten per locatie'!$A$11:$C$15,3,FALSE)</f>
        <v>0</v>
      </c>
      <c r="M1397" s="440">
        <f>IF(K1397="nio",0,IF(K1397&gt;0,VLOOKUP(G1397,'3-Productie normen'!A:J,VLOOKUP(K1397,'3-Productie normen'!$B$37:$C$43,2,FALSE),FALSE)))</f>
        <v>0</v>
      </c>
      <c r="N1397" s="441"/>
      <c r="O1397" s="442"/>
      <c r="P1397" s="299"/>
    </row>
    <row r="1398" spans="1:16" ht="14.1" customHeight="1">
      <c r="A1398" s="434">
        <v>1398</v>
      </c>
      <c r="B1398" s="435" t="s">
        <v>2085</v>
      </c>
      <c r="C1398" s="435" t="s">
        <v>2110</v>
      </c>
      <c r="D1398" s="436" t="s">
        <v>3708</v>
      </c>
      <c r="E1398" s="219" t="s">
        <v>3061</v>
      </c>
      <c r="F1398" s="75" t="s">
        <v>3062</v>
      </c>
      <c r="G1398" s="75" t="s">
        <v>50</v>
      </c>
      <c r="H1398" s="75" t="s">
        <v>919</v>
      </c>
      <c r="I1398" s="437">
        <v>66.599999999999994</v>
      </c>
      <c r="J1398" s="438" t="s">
        <v>50</v>
      </c>
      <c r="K1398" s="439" t="s">
        <v>50</v>
      </c>
      <c r="L1398" s="221">
        <f>IF(J1398="nio",0,IF(K1398&gt;0,K1398*I1398/M1398,0))*VLOOKUP(B1398,'2-Kosten per locatie'!$A$11:$C$15,3,FALSE)</f>
        <v>0</v>
      </c>
      <c r="M1398" s="440">
        <f>IF(K1398="nio",0,IF(K1398&gt;0,VLOOKUP(G1398,'3-Productie normen'!A:J,VLOOKUP(K1398,'3-Productie normen'!$B$37:$C$43,2,FALSE),FALSE)))</f>
        <v>0</v>
      </c>
      <c r="N1398" s="441"/>
      <c r="O1398" s="442"/>
      <c r="P1398" s="299"/>
    </row>
    <row r="1399" spans="1:16" ht="14.1" customHeight="1">
      <c r="A1399" s="434">
        <v>1399</v>
      </c>
      <c r="B1399" s="435" t="s">
        <v>2085</v>
      </c>
      <c r="C1399" s="435" t="s">
        <v>2108</v>
      </c>
      <c r="D1399" s="436" t="s">
        <v>3708</v>
      </c>
      <c r="E1399" s="219" t="s">
        <v>3063</v>
      </c>
      <c r="F1399" s="75" t="s">
        <v>3064</v>
      </c>
      <c r="G1399" s="75" t="s">
        <v>50</v>
      </c>
      <c r="H1399" s="75" t="s">
        <v>70</v>
      </c>
      <c r="I1399" s="437">
        <v>5.3</v>
      </c>
      <c r="J1399" s="438" t="s">
        <v>50</v>
      </c>
      <c r="K1399" s="439" t="s">
        <v>50</v>
      </c>
      <c r="L1399" s="221">
        <f>IF(J1399="nio",0,IF(K1399&gt;0,K1399*I1399/M1399,0))*VLOOKUP(B1399,'2-Kosten per locatie'!$A$11:$C$15,3,FALSE)</f>
        <v>0</v>
      </c>
      <c r="M1399" s="440">
        <f>IF(K1399="nio",0,IF(K1399&gt;0,VLOOKUP(G1399,'3-Productie normen'!A:J,VLOOKUP(K1399,'3-Productie normen'!$B$37:$C$43,2,FALSE),FALSE)))</f>
        <v>0</v>
      </c>
      <c r="N1399" s="441"/>
      <c r="O1399" s="442"/>
      <c r="P1399" s="299"/>
    </row>
    <row r="1400" spans="1:16" ht="14.1" customHeight="1">
      <c r="A1400" s="434">
        <v>1400</v>
      </c>
      <c r="B1400" s="435" t="s">
        <v>2085</v>
      </c>
      <c r="C1400" s="435" t="s">
        <v>2109</v>
      </c>
      <c r="D1400" s="436" t="s">
        <v>3708</v>
      </c>
      <c r="E1400" s="219" t="s">
        <v>3065</v>
      </c>
      <c r="F1400" s="75" t="s">
        <v>3066</v>
      </c>
      <c r="G1400" s="75" t="s">
        <v>50</v>
      </c>
      <c r="H1400" s="413" t="s">
        <v>71</v>
      </c>
      <c r="I1400" s="437">
        <v>8.5</v>
      </c>
      <c r="J1400" s="438" t="s">
        <v>50</v>
      </c>
      <c r="K1400" s="439" t="s">
        <v>50</v>
      </c>
      <c r="L1400" s="221">
        <f>IF(J1400="nio",0,IF(K1400&gt;0,K1400*I1400/M1400,0))*VLOOKUP(B1400,'2-Kosten per locatie'!$A$11:$C$15,3,FALSE)</f>
        <v>0</v>
      </c>
      <c r="M1400" s="440">
        <f>IF(K1400="nio",0,IF(K1400&gt;0,VLOOKUP(G1400,'3-Productie normen'!A:J,VLOOKUP(K1400,'3-Productie normen'!$B$37:$C$43,2,FALSE),FALSE)))</f>
        <v>0</v>
      </c>
      <c r="N1400" s="441"/>
      <c r="O1400" s="442"/>
      <c r="P1400" s="299"/>
    </row>
    <row r="1401" spans="1:16" ht="14.1" customHeight="1">
      <c r="A1401" s="434">
        <v>1401</v>
      </c>
      <c r="B1401" s="435" t="s">
        <v>2085</v>
      </c>
      <c r="C1401" s="435" t="s">
        <v>2108</v>
      </c>
      <c r="D1401" s="436" t="s">
        <v>3708</v>
      </c>
      <c r="E1401" s="219" t="s">
        <v>3067</v>
      </c>
      <c r="F1401" s="75" t="s">
        <v>3068</v>
      </c>
      <c r="G1401" s="75" t="s">
        <v>50</v>
      </c>
      <c r="H1401" s="75" t="s">
        <v>919</v>
      </c>
      <c r="I1401" s="437">
        <v>5.9</v>
      </c>
      <c r="J1401" s="438" t="s">
        <v>50</v>
      </c>
      <c r="K1401" s="439" t="s">
        <v>50</v>
      </c>
      <c r="L1401" s="221">
        <f>IF(J1401="nio",0,IF(K1401&gt;0,K1401*I1401/M1401,0))*VLOOKUP(B1401,'2-Kosten per locatie'!$A$11:$C$15,3,FALSE)</f>
        <v>0</v>
      </c>
      <c r="M1401" s="440">
        <f>IF(K1401="nio",0,IF(K1401&gt;0,VLOOKUP(G1401,'3-Productie normen'!A:J,VLOOKUP(K1401,'3-Productie normen'!$B$37:$C$43,2,FALSE),FALSE)))</f>
        <v>0</v>
      </c>
      <c r="N1401" s="441"/>
      <c r="O1401" s="442"/>
      <c r="P1401" s="299"/>
    </row>
    <row r="1402" spans="1:16" ht="14.1" customHeight="1">
      <c r="A1402" s="434">
        <v>1402</v>
      </c>
      <c r="B1402" s="435" t="s">
        <v>2085</v>
      </c>
      <c r="C1402" s="435" t="s">
        <v>2109</v>
      </c>
      <c r="D1402" s="436" t="s">
        <v>3708</v>
      </c>
      <c r="E1402" s="219" t="s">
        <v>3069</v>
      </c>
      <c r="F1402" s="75" t="s">
        <v>3070</v>
      </c>
      <c r="G1402" s="75" t="s">
        <v>50</v>
      </c>
      <c r="H1402" s="75" t="s">
        <v>919</v>
      </c>
      <c r="I1402" s="437">
        <v>5.5</v>
      </c>
      <c r="J1402" s="438" t="s">
        <v>50</v>
      </c>
      <c r="K1402" s="439" t="s">
        <v>50</v>
      </c>
      <c r="L1402" s="221">
        <f>IF(J1402="nio",0,IF(K1402&gt;0,K1402*I1402/M1402,0))*VLOOKUP(B1402,'2-Kosten per locatie'!$A$11:$C$15,3,FALSE)</f>
        <v>0</v>
      </c>
      <c r="M1402" s="440">
        <f>IF(K1402="nio",0,IF(K1402&gt;0,VLOOKUP(G1402,'3-Productie normen'!A:J,VLOOKUP(K1402,'3-Productie normen'!$B$37:$C$43,2,FALSE),FALSE)))</f>
        <v>0</v>
      </c>
      <c r="N1402" s="441"/>
      <c r="O1402" s="442"/>
      <c r="P1402" s="299"/>
    </row>
    <row r="1403" spans="1:16" ht="14.1" customHeight="1">
      <c r="A1403" s="434">
        <v>1403</v>
      </c>
      <c r="B1403" s="435" t="s">
        <v>2085</v>
      </c>
      <c r="C1403" s="435" t="s">
        <v>2108</v>
      </c>
      <c r="D1403" s="436" t="s">
        <v>3708</v>
      </c>
      <c r="E1403" s="219" t="s">
        <v>3071</v>
      </c>
      <c r="F1403" s="75" t="s">
        <v>3072</v>
      </c>
      <c r="G1403" s="75" t="s">
        <v>50</v>
      </c>
      <c r="H1403" s="75" t="s">
        <v>1504</v>
      </c>
      <c r="I1403" s="437">
        <v>6.2</v>
      </c>
      <c r="J1403" s="438" t="s">
        <v>50</v>
      </c>
      <c r="K1403" s="439" t="s">
        <v>50</v>
      </c>
      <c r="L1403" s="221">
        <f>IF(J1403="nio",0,IF(K1403&gt;0,K1403*I1403/M1403,0))*VLOOKUP(B1403,'2-Kosten per locatie'!$A$11:$C$15,3,FALSE)</f>
        <v>0</v>
      </c>
      <c r="M1403" s="440">
        <f>IF(K1403="nio",0,IF(K1403&gt;0,VLOOKUP(G1403,'3-Productie normen'!A:J,VLOOKUP(K1403,'3-Productie normen'!$B$37:$C$43,2,FALSE),FALSE)))</f>
        <v>0</v>
      </c>
      <c r="N1403" s="441"/>
      <c r="O1403" s="442"/>
      <c r="P1403" s="299"/>
    </row>
    <row r="1404" spans="1:16" ht="14.1" customHeight="1">
      <c r="A1404" s="434">
        <v>1404</v>
      </c>
      <c r="B1404" s="435" t="s">
        <v>2085</v>
      </c>
      <c r="C1404" s="435" t="s">
        <v>2109</v>
      </c>
      <c r="D1404" s="436" t="s">
        <v>3709</v>
      </c>
      <c r="E1404" s="219" t="s">
        <v>3073</v>
      </c>
      <c r="F1404" s="75" t="s">
        <v>3074</v>
      </c>
      <c r="G1404" s="75" t="s">
        <v>50</v>
      </c>
      <c r="H1404" s="75" t="s">
        <v>919</v>
      </c>
      <c r="I1404" s="437">
        <v>25.7</v>
      </c>
      <c r="J1404" s="438" t="s">
        <v>50</v>
      </c>
      <c r="K1404" s="439" t="s">
        <v>50</v>
      </c>
      <c r="L1404" s="221">
        <f>IF(J1404="nio",0,IF(K1404&gt;0,K1404*I1404/M1404,0))*VLOOKUP(B1404,'2-Kosten per locatie'!$A$11:$C$15,3,FALSE)</f>
        <v>0</v>
      </c>
      <c r="M1404" s="440">
        <f>IF(K1404="nio",0,IF(K1404&gt;0,VLOOKUP(G1404,'3-Productie normen'!A:J,VLOOKUP(K1404,'3-Productie normen'!$B$37:$C$43,2,FALSE),FALSE)))</f>
        <v>0</v>
      </c>
      <c r="N1404" s="441"/>
      <c r="O1404" s="442"/>
      <c r="P1404" s="299"/>
    </row>
    <row r="1405" spans="1:16" ht="14.1" customHeight="1">
      <c r="A1405" s="434">
        <v>1405</v>
      </c>
      <c r="B1405" s="435" t="s">
        <v>2085</v>
      </c>
      <c r="C1405" s="435" t="s">
        <v>2109</v>
      </c>
      <c r="D1405" s="436" t="s">
        <v>3709</v>
      </c>
      <c r="E1405" s="219" t="s">
        <v>3075</v>
      </c>
      <c r="F1405" s="75" t="s">
        <v>3076</v>
      </c>
      <c r="G1405" s="75" t="s">
        <v>50</v>
      </c>
      <c r="H1405" s="75" t="s">
        <v>919</v>
      </c>
      <c r="I1405" s="437">
        <v>8.9</v>
      </c>
      <c r="J1405" s="438" t="s">
        <v>50</v>
      </c>
      <c r="K1405" s="439" t="s">
        <v>50</v>
      </c>
      <c r="L1405" s="221">
        <f>IF(J1405="nio",0,IF(K1405&gt;0,K1405*I1405/M1405,0))*VLOOKUP(B1405,'2-Kosten per locatie'!$A$11:$C$15,3,FALSE)</f>
        <v>0</v>
      </c>
      <c r="M1405" s="440">
        <f>IF(K1405="nio",0,IF(K1405&gt;0,VLOOKUP(G1405,'3-Productie normen'!A:J,VLOOKUP(K1405,'3-Productie normen'!$B$37:$C$43,2,FALSE),FALSE)))</f>
        <v>0</v>
      </c>
      <c r="N1405" s="441"/>
      <c r="O1405" s="442"/>
      <c r="P1405" s="299"/>
    </row>
    <row r="1406" spans="1:16" ht="14.1" customHeight="1">
      <c r="A1406" s="434">
        <v>1406</v>
      </c>
      <c r="B1406" s="435" t="s">
        <v>2085</v>
      </c>
      <c r="C1406" s="435" t="s">
        <v>2109</v>
      </c>
      <c r="D1406" s="436" t="s">
        <v>3709</v>
      </c>
      <c r="E1406" s="219" t="s">
        <v>3077</v>
      </c>
      <c r="F1406" s="75" t="s">
        <v>3078</v>
      </c>
      <c r="G1406" s="75" t="s">
        <v>50</v>
      </c>
      <c r="H1406" s="413" t="s">
        <v>71</v>
      </c>
      <c r="I1406" s="437">
        <v>1.7</v>
      </c>
      <c r="J1406" s="438" t="s">
        <v>50</v>
      </c>
      <c r="K1406" s="439" t="s">
        <v>50</v>
      </c>
      <c r="L1406" s="221">
        <f>IF(J1406="nio",0,IF(K1406&gt;0,K1406*I1406/M1406,0))*VLOOKUP(B1406,'2-Kosten per locatie'!$A$11:$C$15,3,FALSE)</f>
        <v>0</v>
      </c>
      <c r="M1406" s="440">
        <f>IF(K1406="nio",0,IF(K1406&gt;0,VLOOKUP(G1406,'3-Productie normen'!A:J,VLOOKUP(K1406,'3-Productie normen'!$B$37:$C$43,2,FALSE),FALSE)))</f>
        <v>0</v>
      </c>
      <c r="N1406" s="441"/>
      <c r="O1406" s="442"/>
      <c r="P1406" s="299"/>
    </row>
    <row r="1407" spans="1:16" ht="14.1" customHeight="1">
      <c r="A1407" s="434">
        <v>1407</v>
      </c>
      <c r="B1407" s="435" t="s">
        <v>2085</v>
      </c>
      <c r="C1407" s="435" t="s">
        <v>2109</v>
      </c>
      <c r="D1407" s="436" t="s">
        <v>3709</v>
      </c>
      <c r="E1407" s="219" t="s">
        <v>3079</v>
      </c>
      <c r="F1407" s="75" t="s">
        <v>3080</v>
      </c>
      <c r="G1407" s="75" t="s">
        <v>50</v>
      </c>
      <c r="H1407" s="75" t="s">
        <v>919</v>
      </c>
      <c r="I1407" s="437">
        <v>8.9</v>
      </c>
      <c r="J1407" s="438" t="s">
        <v>50</v>
      </c>
      <c r="K1407" s="439" t="s">
        <v>50</v>
      </c>
      <c r="L1407" s="221">
        <f>IF(J1407="nio",0,IF(K1407&gt;0,K1407*I1407/M1407,0))*VLOOKUP(B1407,'2-Kosten per locatie'!$A$11:$C$15,3,FALSE)</f>
        <v>0</v>
      </c>
      <c r="M1407" s="440">
        <f>IF(K1407="nio",0,IF(K1407&gt;0,VLOOKUP(G1407,'3-Productie normen'!A:J,VLOOKUP(K1407,'3-Productie normen'!$B$37:$C$43,2,FALSE),FALSE)))</f>
        <v>0</v>
      </c>
      <c r="N1407" s="441"/>
      <c r="O1407" s="442"/>
      <c r="P1407" s="299"/>
    </row>
    <row r="1408" spans="1:16" ht="14.1" customHeight="1">
      <c r="A1408" s="434">
        <v>1408</v>
      </c>
      <c r="B1408" s="435" t="s">
        <v>2085</v>
      </c>
      <c r="C1408" s="435" t="s">
        <v>2109</v>
      </c>
      <c r="D1408" s="436" t="s">
        <v>3709</v>
      </c>
      <c r="E1408" s="219" t="s">
        <v>3081</v>
      </c>
      <c r="F1408" s="75" t="s">
        <v>3082</v>
      </c>
      <c r="G1408" s="75" t="s">
        <v>50</v>
      </c>
      <c r="H1408" s="413" t="s">
        <v>71</v>
      </c>
      <c r="I1408" s="437">
        <v>1.7</v>
      </c>
      <c r="J1408" s="438" t="s">
        <v>50</v>
      </c>
      <c r="K1408" s="439" t="s">
        <v>50</v>
      </c>
      <c r="L1408" s="221">
        <f>IF(J1408="nio",0,IF(K1408&gt;0,K1408*I1408/M1408,0))*VLOOKUP(B1408,'2-Kosten per locatie'!$A$11:$C$15,3,FALSE)</f>
        <v>0</v>
      </c>
      <c r="M1408" s="440">
        <f>IF(K1408="nio",0,IF(K1408&gt;0,VLOOKUP(G1408,'3-Productie normen'!A:J,VLOOKUP(K1408,'3-Productie normen'!$B$37:$C$43,2,FALSE),FALSE)))</f>
        <v>0</v>
      </c>
      <c r="N1408" s="441"/>
      <c r="O1408" s="442"/>
      <c r="P1408" s="299"/>
    </row>
    <row r="1409" spans="1:16" ht="14.1" customHeight="1">
      <c r="A1409" s="434">
        <v>1409</v>
      </c>
      <c r="B1409" s="435" t="s">
        <v>2085</v>
      </c>
      <c r="C1409" s="435" t="s">
        <v>2109</v>
      </c>
      <c r="D1409" s="436" t="s">
        <v>3709</v>
      </c>
      <c r="E1409" s="219" t="s">
        <v>3083</v>
      </c>
      <c r="F1409" s="75" t="s">
        <v>3084</v>
      </c>
      <c r="G1409" s="75" t="s">
        <v>50</v>
      </c>
      <c r="H1409" s="75" t="s">
        <v>919</v>
      </c>
      <c r="I1409" s="437">
        <v>8.9</v>
      </c>
      <c r="J1409" s="438" t="s">
        <v>50</v>
      </c>
      <c r="K1409" s="439" t="s">
        <v>50</v>
      </c>
      <c r="L1409" s="221">
        <f>IF(J1409="nio",0,IF(K1409&gt;0,K1409*I1409/M1409,0))*VLOOKUP(B1409,'2-Kosten per locatie'!$A$11:$C$15,3,FALSE)</f>
        <v>0</v>
      </c>
      <c r="M1409" s="440">
        <f>IF(K1409="nio",0,IF(K1409&gt;0,VLOOKUP(G1409,'3-Productie normen'!A:J,VLOOKUP(K1409,'3-Productie normen'!$B$37:$C$43,2,FALSE),FALSE)))</f>
        <v>0</v>
      </c>
      <c r="N1409" s="441"/>
      <c r="O1409" s="442"/>
      <c r="P1409" s="299"/>
    </row>
    <row r="1410" spans="1:16" ht="14.1" customHeight="1">
      <c r="A1410" s="434">
        <v>1410</v>
      </c>
      <c r="B1410" s="435" t="s">
        <v>2085</v>
      </c>
      <c r="C1410" s="435" t="s">
        <v>2109</v>
      </c>
      <c r="D1410" s="436" t="s">
        <v>3709</v>
      </c>
      <c r="E1410" s="219" t="s">
        <v>3085</v>
      </c>
      <c r="F1410" s="75" t="s">
        <v>3086</v>
      </c>
      <c r="G1410" s="75" t="s">
        <v>50</v>
      </c>
      <c r="H1410" s="413" t="s">
        <v>71</v>
      </c>
      <c r="I1410" s="437">
        <v>1.7</v>
      </c>
      <c r="J1410" s="438" t="s">
        <v>50</v>
      </c>
      <c r="K1410" s="439" t="s">
        <v>50</v>
      </c>
      <c r="L1410" s="221">
        <f>IF(J1410="nio",0,IF(K1410&gt;0,K1410*I1410/M1410,0))*VLOOKUP(B1410,'2-Kosten per locatie'!$A$11:$C$15,3,FALSE)</f>
        <v>0</v>
      </c>
      <c r="M1410" s="440">
        <f>IF(K1410="nio",0,IF(K1410&gt;0,VLOOKUP(G1410,'3-Productie normen'!A:J,VLOOKUP(K1410,'3-Productie normen'!$B$37:$C$43,2,FALSE),FALSE)))</f>
        <v>0</v>
      </c>
      <c r="N1410" s="441"/>
      <c r="O1410" s="442"/>
      <c r="P1410" s="299"/>
    </row>
    <row r="1411" spans="1:16" ht="14.1" customHeight="1">
      <c r="A1411" s="434">
        <v>1411</v>
      </c>
      <c r="B1411" s="435" t="s">
        <v>2085</v>
      </c>
      <c r="C1411" s="435" t="s">
        <v>2109</v>
      </c>
      <c r="D1411" s="436" t="s">
        <v>3709</v>
      </c>
      <c r="E1411" s="219" t="s">
        <v>3087</v>
      </c>
      <c r="F1411" s="75" t="s">
        <v>3088</v>
      </c>
      <c r="G1411" s="75" t="s">
        <v>50</v>
      </c>
      <c r="H1411" s="75" t="s">
        <v>919</v>
      </c>
      <c r="I1411" s="437">
        <v>8.9</v>
      </c>
      <c r="J1411" s="438" t="s">
        <v>50</v>
      </c>
      <c r="K1411" s="439" t="s">
        <v>50</v>
      </c>
      <c r="L1411" s="221">
        <f>IF(J1411="nio",0,IF(K1411&gt;0,K1411*I1411/M1411,0))*VLOOKUP(B1411,'2-Kosten per locatie'!$A$11:$C$15,3,FALSE)</f>
        <v>0</v>
      </c>
      <c r="M1411" s="440">
        <f>IF(K1411="nio",0,IF(K1411&gt;0,VLOOKUP(G1411,'3-Productie normen'!A:J,VLOOKUP(K1411,'3-Productie normen'!$B$37:$C$43,2,FALSE),FALSE)))</f>
        <v>0</v>
      </c>
      <c r="N1411" s="441"/>
      <c r="O1411" s="442"/>
      <c r="P1411" s="299"/>
    </row>
    <row r="1412" spans="1:16" ht="14.1" customHeight="1">
      <c r="A1412" s="434">
        <v>1412</v>
      </c>
      <c r="B1412" s="435" t="s">
        <v>2085</v>
      </c>
      <c r="C1412" s="435" t="s">
        <v>2109</v>
      </c>
      <c r="D1412" s="436" t="s">
        <v>3709</v>
      </c>
      <c r="E1412" s="219" t="s">
        <v>3089</v>
      </c>
      <c r="F1412" s="75" t="s">
        <v>3090</v>
      </c>
      <c r="G1412" s="75" t="s">
        <v>50</v>
      </c>
      <c r="H1412" s="413" t="s">
        <v>71</v>
      </c>
      <c r="I1412" s="437">
        <v>1.7</v>
      </c>
      <c r="J1412" s="438" t="s">
        <v>50</v>
      </c>
      <c r="K1412" s="439" t="s">
        <v>50</v>
      </c>
      <c r="L1412" s="221">
        <f>IF(J1412="nio",0,IF(K1412&gt;0,K1412*I1412/M1412,0))*VLOOKUP(B1412,'2-Kosten per locatie'!$A$11:$C$15,3,FALSE)</f>
        <v>0</v>
      </c>
      <c r="M1412" s="440">
        <f>IF(K1412="nio",0,IF(K1412&gt;0,VLOOKUP(G1412,'3-Productie normen'!A:J,VLOOKUP(K1412,'3-Productie normen'!$B$37:$C$43,2,FALSE),FALSE)))</f>
        <v>0</v>
      </c>
      <c r="N1412" s="441"/>
      <c r="O1412" s="442"/>
      <c r="P1412" s="299"/>
    </row>
    <row r="1413" spans="1:16" ht="14.1" customHeight="1">
      <c r="A1413" s="434">
        <v>1413</v>
      </c>
      <c r="B1413" s="435" t="s">
        <v>2085</v>
      </c>
      <c r="C1413" s="435" t="s">
        <v>2109</v>
      </c>
      <c r="D1413" s="436" t="s">
        <v>3709</v>
      </c>
      <c r="E1413" s="219" t="s">
        <v>3091</v>
      </c>
      <c r="F1413" s="75" t="s">
        <v>3092</v>
      </c>
      <c r="G1413" s="75" t="s">
        <v>50</v>
      </c>
      <c r="H1413" s="75" t="s">
        <v>919</v>
      </c>
      <c r="I1413" s="437">
        <v>8.9</v>
      </c>
      <c r="J1413" s="438" t="s">
        <v>50</v>
      </c>
      <c r="K1413" s="439" t="s">
        <v>50</v>
      </c>
      <c r="L1413" s="221">
        <f>IF(J1413="nio",0,IF(K1413&gt;0,K1413*I1413/M1413,0))*VLOOKUP(B1413,'2-Kosten per locatie'!$A$11:$C$15,3,FALSE)</f>
        <v>0</v>
      </c>
      <c r="M1413" s="440">
        <f>IF(K1413="nio",0,IF(K1413&gt;0,VLOOKUP(G1413,'3-Productie normen'!A:J,VLOOKUP(K1413,'3-Productie normen'!$B$37:$C$43,2,FALSE),FALSE)))</f>
        <v>0</v>
      </c>
      <c r="N1413" s="441"/>
      <c r="O1413" s="442"/>
      <c r="P1413" s="299"/>
    </row>
    <row r="1414" spans="1:16" ht="14.1" customHeight="1">
      <c r="A1414" s="434">
        <v>1414</v>
      </c>
      <c r="B1414" s="435" t="s">
        <v>2085</v>
      </c>
      <c r="C1414" s="435" t="s">
        <v>2109</v>
      </c>
      <c r="D1414" s="436" t="s">
        <v>3709</v>
      </c>
      <c r="E1414" s="219" t="s">
        <v>3093</v>
      </c>
      <c r="F1414" s="75" t="s">
        <v>3094</v>
      </c>
      <c r="G1414" s="75" t="s">
        <v>50</v>
      </c>
      <c r="H1414" s="413" t="s">
        <v>71</v>
      </c>
      <c r="I1414" s="437">
        <v>1.7</v>
      </c>
      <c r="J1414" s="438" t="s">
        <v>50</v>
      </c>
      <c r="K1414" s="439" t="s">
        <v>50</v>
      </c>
      <c r="L1414" s="221">
        <f>IF(J1414="nio",0,IF(K1414&gt;0,K1414*I1414/M1414,0))*VLOOKUP(B1414,'2-Kosten per locatie'!$A$11:$C$15,3,FALSE)</f>
        <v>0</v>
      </c>
      <c r="M1414" s="440">
        <f>IF(K1414="nio",0,IF(K1414&gt;0,VLOOKUP(G1414,'3-Productie normen'!A:J,VLOOKUP(K1414,'3-Productie normen'!$B$37:$C$43,2,FALSE),FALSE)))</f>
        <v>0</v>
      </c>
      <c r="N1414" s="441"/>
      <c r="O1414" s="442"/>
      <c r="P1414" s="299"/>
    </row>
    <row r="1415" spans="1:16" ht="14.1" customHeight="1">
      <c r="A1415" s="434">
        <v>1415</v>
      </c>
      <c r="B1415" s="435" t="s">
        <v>2085</v>
      </c>
      <c r="C1415" s="435" t="s">
        <v>2109</v>
      </c>
      <c r="D1415" s="436" t="s">
        <v>3709</v>
      </c>
      <c r="E1415" s="219" t="s">
        <v>3095</v>
      </c>
      <c r="F1415" s="75" t="s">
        <v>3096</v>
      </c>
      <c r="G1415" s="75" t="s">
        <v>50</v>
      </c>
      <c r="H1415" s="75" t="s">
        <v>919</v>
      </c>
      <c r="I1415" s="437">
        <v>14.5</v>
      </c>
      <c r="J1415" s="438" t="s">
        <v>50</v>
      </c>
      <c r="K1415" s="439" t="s">
        <v>50</v>
      </c>
      <c r="L1415" s="221">
        <f>IF(J1415="nio",0,IF(K1415&gt;0,K1415*I1415/M1415,0))*VLOOKUP(B1415,'2-Kosten per locatie'!$A$11:$C$15,3,FALSE)</f>
        <v>0</v>
      </c>
      <c r="M1415" s="440">
        <f>IF(K1415="nio",0,IF(K1415&gt;0,VLOOKUP(G1415,'3-Productie normen'!A:J,VLOOKUP(K1415,'3-Productie normen'!$B$37:$C$43,2,FALSE),FALSE)))</f>
        <v>0</v>
      </c>
      <c r="N1415" s="441"/>
      <c r="O1415" s="442"/>
      <c r="P1415" s="299"/>
    </row>
    <row r="1416" spans="1:16" ht="14.1" customHeight="1">
      <c r="A1416" s="434">
        <v>1416</v>
      </c>
      <c r="B1416" s="435" t="s">
        <v>2085</v>
      </c>
      <c r="C1416" s="435" t="s">
        <v>2109</v>
      </c>
      <c r="D1416" s="436" t="s">
        <v>3709</v>
      </c>
      <c r="E1416" s="219" t="s">
        <v>3097</v>
      </c>
      <c r="F1416" s="75" t="s">
        <v>3098</v>
      </c>
      <c r="G1416" s="75" t="s">
        <v>50</v>
      </c>
      <c r="H1416" s="75" t="s">
        <v>919</v>
      </c>
      <c r="I1416" s="437">
        <v>8.9</v>
      </c>
      <c r="J1416" s="438" t="s">
        <v>50</v>
      </c>
      <c r="K1416" s="439" t="s">
        <v>50</v>
      </c>
      <c r="L1416" s="221">
        <f>IF(J1416="nio",0,IF(K1416&gt;0,K1416*I1416/M1416,0))*VLOOKUP(B1416,'2-Kosten per locatie'!$A$11:$C$15,3,FALSE)</f>
        <v>0</v>
      </c>
      <c r="M1416" s="440">
        <f>IF(K1416="nio",0,IF(K1416&gt;0,VLOOKUP(G1416,'3-Productie normen'!A:J,VLOOKUP(K1416,'3-Productie normen'!$B$37:$C$43,2,FALSE),FALSE)))</f>
        <v>0</v>
      </c>
      <c r="N1416" s="441"/>
      <c r="O1416" s="442"/>
      <c r="P1416" s="299"/>
    </row>
    <row r="1417" spans="1:16" ht="14.1" customHeight="1">
      <c r="A1417" s="434">
        <v>1417</v>
      </c>
      <c r="B1417" s="435" t="s">
        <v>2085</v>
      </c>
      <c r="C1417" s="435" t="s">
        <v>2109</v>
      </c>
      <c r="D1417" s="436" t="s">
        <v>3709</v>
      </c>
      <c r="E1417" s="219" t="s">
        <v>3099</v>
      </c>
      <c r="F1417" s="75" t="s">
        <v>3100</v>
      </c>
      <c r="G1417" s="75" t="s">
        <v>50</v>
      </c>
      <c r="H1417" s="413" t="s">
        <v>71</v>
      </c>
      <c r="I1417" s="437">
        <v>1.7</v>
      </c>
      <c r="J1417" s="438" t="s">
        <v>50</v>
      </c>
      <c r="K1417" s="439" t="s">
        <v>50</v>
      </c>
      <c r="L1417" s="221">
        <f>IF(J1417="nio",0,IF(K1417&gt;0,K1417*I1417/M1417,0))*VLOOKUP(B1417,'2-Kosten per locatie'!$A$11:$C$15,3,FALSE)</f>
        <v>0</v>
      </c>
      <c r="M1417" s="440">
        <f>IF(K1417="nio",0,IF(K1417&gt;0,VLOOKUP(G1417,'3-Productie normen'!A:J,VLOOKUP(K1417,'3-Productie normen'!$B$37:$C$43,2,FALSE),FALSE)))</f>
        <v>0</v>
      </c>
      <c r="N1417" s="441"/>
      <c r="O1417" s="442"/>
      <c r="P1417" s="299"/>
    </row>
    <row r="1418" spans="1:16" ht="14.1" customHeight="1">
      <c r="A1418" s="434">
        <v>1418</v>
      </c>
      <c r="B1418" s="435" t="s">
        <v>2085</v>
      </c>
      <c r="C1418" s="435" t="s">
        <v>2109</v>
      </c>
      <c r="D1418" s="436" t="s">
        <v>3709</v>
      </c>
      <c r="E1418" s="219" t="s">
        <v>3101</v>
      </c>
      <c r="F1418" s="75" t="s">
        <v>3102</v>
      </c>
      <c r="G1418" s="75" t="s">
        <v>50</v>
      </c>
      <c r="H1418" s="75" t="s">
        <v>919</v>
      </c>
      <c r="I1418" s="437">
        <v>8.9</v>
      </c>
      <c r="J1418" s="438" t="s">
        <v>50</v>
      </c>
      <c r="K1418" s="439" t="s">
        <v>50</v>
      </c>
      <c r="L1418" s="221">
        <f>IF(J1418="nio",0,IF(K1418&gt;0,K1418*I1418/M1418,0))*VLOOKUP(B1418,'2-Kosten per locatie'!$A$11:$C$15,3,FALSE)</f>
        <v>0</v>
      </c>
      <c r="M1418" s="440">
        <f>IF(K1418="nio",0,IF(K1418&gt;0,VLOOKUP(G1418,'3-Productie normen'!A:J,VLOOKUP(K1418,'3-Productie normen'!$B$37:$C$43,2,FALSE),FALSE)))</f>
        <v>0</v>
      </c>
      <c r="N1418" s="441"/>
      <c r="O1418" s="442"/>
      <c r="P1418" s="299"/>
    </row>
    <row r="1419" spans="1:16" ht="14.1" customHeight="1">
      <c r="A1419" s="434">
        <v>1419</v>
      </c>
      <c r="B1419" s="435" t="s">
        <v>2085</v>
      </c>
      <c r="C1419" s="435" t="s">
        <v>2109</v>
      </c>
      <c r="D1419" s="436" t="s">
        <v>3709</v>
      </c>
      <c r="E1419" s="219" t="s">
        <v>3103</v>
      </c>
      <c r="F1419" s="75" t="s">
        <v>3104</v>
      </c>
      <c r="G1419" s="75" t="s">
        <v>50</v>
      </c>
      <c r="H1419" s="413" t="s">
        <v>71</v>
      </c>
      <c r="I1419" s="437">
        <v>1.7</v>
      </c>
      <c r="J1419" s="438" t="s">
        <v>50</v>
      </c>
      <c r="K1419" s="439" t="s">
        <v>50</v>
      </c>
      <c r="L1419" s="221">
        <f>IF(J1419="nio",0,IF(K1419&gt;0,K1419*I1419/M1419,0))*VLOOKUP(B1419,'2-Kosten per locatie'!$A$11:$C$15,3,FALSE)</f>
        <v>0</v>
      </c>
      <c r="M1419" s="440">
        <f>IF(K1419="nio",0,IF(K1419&gt;0,VLOOKUP(G1419,'3-Productie normen'!A:J,VLOOKUP(K1419,'3-Productie normen'!$B$37:$C$43,2,FALSE),FALSE)))</f>
        <v>0</v>
      </c>
      <c r="N1419" s="441"/>
      <c r="O1419" s="442"/>
      <c r="P1419" s="299"/>
    </row>
    <row r="1420" spans="1:16" ht="14.1" customHeight="1">
      <c r="A1420" s="434">
        <v>1420</v>
      </c>
      <c r="B1420" s="435" t="s">
        <v>2085</v>
      </c>
      <c r="C1420" s="435" t="s">
        <v>2109</v>
      </c>
      <c r="D1420" s="436" t="s">
        <v>3709</v>
      </c>
      <c r="E1420" s="219" t="s">
        <v>3105</v>
      </c>
      <c r="F1420" s="75" t="s">
        <v>3106</v>
      </c>
      <c r="G1420" s="75" t="s">
        <v>50</v>
      </c>
      <c r="H1420" s="75" t="s">
        <v>919</v>
      </c>
      <c r="I1420" s="437">
        <v>8.9</v>
      </c>
      <c r="J1420" s="438" t="s">
        <v>50</v>
      </c>
      <c r="K1420" s="439" t="s">
        <v>50</v>
      </c>
      <c r="L1420" s="221">
        <f>IF(J1420="nio",0,IF(K1420&gt;0,K1420*I1420/M1420,0))*VLOOKUP(B1420,'2-Kosten per locatie'!$A$11:$C$15,3,FALSE)</f>
        <v>0</v>
      </c>
      <c r="M1420" s="440">
        <f>IF(K1420="nio",0,IF(K1420&gt;0,VLOOKUP(G1420,'3-Productie normen'!A:J,VLOOKUP(K1420,'3-Productie normen'!$B$37:$C$43,2,FALSE),FALSE)))</f>
        <v>0</v>
      </c>
      <c r="N1420" s="441"/>
      <c r="O1420" s="442"/>
      <c r="P1420" s="299"/>
    </row>
    <row r="1421" spans="1:16" ht="14.1" customHeight="1">
      <c r="A1421" s="434">
        <v>1421</v>
      </c>
      <c r="B1421" s="435" t="s">
        <v>2085</v>
      </c>
      <c r="C1421" s="435" t="s">
        <v>2109</v>
      </c>
      <c r="D1421" s="436" t="s">
        <v>3709</v>
      </c>
      <c r="E1421" s="219" t="s">
        <v>3107</v>
      </c>
      <c r="F1421" s="75" t="s">
        <v>3108</v>
      </c>
      <c r="G1421" s="75" t="s">
        <v>50</v>
      </c>
      <c r="H1421" s="413" t="s">
        <v>71</v>
      </c>
      <c r="I1421" s="437">
        <v>1.7</v>
      </c>
      <c r="J1421" s="438" t="s">
        <v>50</v>
      </c>
      <c r="K1421" s="439" t="s">
        <v>50</v>
      </c>
      <c r="L1421" s="221">
        <f>IF(J1421="nio",0,IF(K1421&gt;0,K1421*I1421/M1421,0))*VLOOKUP(B1421,'2-Kosten per locatie'!$A$11:$C$15,3,FALSE)</f>
        <v>0</v>
      </c>
      <c r="M1421" s="440">
        <f>IF(K1421="nio",0,IF(K1421&gt;0,VLOOKUP(G1421,'3-Productie normen'!A:J,VLOOKUP(K1421,'3-Productie normen'!$B$37:$C$43,2,FALSE),FALSE)))</f>
        <v>0</v>
      </c>
      <c r="N1421" s="441"/>
      <c r="O1421" s="442"/>
      <c r="P1421" s="299"/>
    </row>
    <row r="1422" spans="1:16" ht="14.1" customHeight="1">
      <c r="A1422" s="434">
        <v>1422</v>
      </c>
      <c r="B1422" s="435" t="s">
        <v>2085</v>
      </c>
      <c r="C1422" s="435" t="s">
        <v>2109</v>
      </c>
      <c r="D1422" s="436" t="s">
        <v>3709</v>
      </c>
      <c r="E1422" s="219" t="s">
        <v>3109</v>
      </c>
      <c r="F1422" s="75" t="s">
        <v>3110</v>
      </c>
      <c r="G1422" s="75" t="s">
        <v>50</v>
      </c>
      <c r="H1422" s="75" t="s">
        <v>919</v>
      </c>
      <c r="I1422" s="437">
        <v>8.9</v>
      </c>
      <c r="J1422" s="438" t="s">
        <v>50</v>
      </c>
      <c r="K1422" s="439" t="s">
        <v>50</v>
      </c>
      <c r="L1422" s="221">
        <f>IF(J1422="nio",0,IF(K1422&gt;0,K1422*I1422/M1422,0))*VLOOKUP(B1422,'2-Kosten per locatie'!$A$11:$C$15,3,FALSE)</f>
        <v>0</v>
      </c>
      <c r="M1422" s="440">
        <f>IF(K1422="nio",0,IF(K1422&gt;0,VLOOKUP(G1422,'3-Productie normen'!A:J,VLOOKUP(K1422,'3-Productie normen'!$B$37:$C$43,2,FALSE),FALSE)))</f>
        <v>0</v>
      </c>
      <c r="N1422" s="441"/>
      <c r="O1422" s="442"/>
      <c r="P1422" s="299"/>
    </row>
    <row r="1423" spans="1:16" ht="14.1" customHeight="1">
      <c r="A1423" s="434">
        <v>1423</v>
      </c>
      <c r="B1423" s="435" t="s">
        <v>2085</v>
      </c>
      <c r="C1423" s="435" t="s">
        <v>2109</v>
      </c>
      <c r="D1423" s="436" t="s">
        <v>3709</v>
      </c>
      <c r="E1423" s="219" t="s">
        <v>3111</v>
      </c>
      <c r="F1423" s="75" t="s">
        <v>3112</v>
      </c>
      <c r="G1423" s="75" t="s">
        <v>50</v>
      </c>
      <c r="H1423" s="413" t="s">
        <v>71</v>
      </c>
      <c r="I1423" s="437">
        <v>1.7</v>
      </c>
      <c r="J1423" s="438" t="s">
        <v>50</v>
      </c>
      <c r="K1423" s="439" t="s">
        <v>50</v>
      </c>
      <c r="L1423" s="221">
        <f>IF(J1423="nio",0,IF(K1423&gt;0,K1423*I1423/M1423,0))*VLOOKUP(B1423,'2-Kosten per locatie'!$A$11:$C$15,3,FALSE)</f>
        <v>0</v>
      </c>
      <c r="M1423" s="440">
        <f>IF(K1423="nio",0,IF(K1423&gt;0,VLOOKUP(G1423,'3-Productie normen'!A:J,VLOOKUP(K1423,'3-Productie normen'!$B$37:$C$43,2,FALSE),FALSE)))</f>
        <v>0</v>
      </c>
      <c r="N1423" s="441"/>
      <c r="O1423" s="442"/>
      <c r="P1423" s="299"/>
    </row>
    <row r="1424" spans="1:16" ht="14.1" customHeight="1">
      <c r="A1424" s="434">
        <v>1424</v>
      </c>
      <c r="B1424" s="435" t="s">
        <v>2085</v>
      </c>
      <c r="C1424" s="435" t="s">
        <v>2109</v>
      </c>
      <c r="D1424" s="436" t="s">
        <v>3709</v>
      </c>
      <c r="E1424" s="219" t="s">
        <v>3113</v>
      </c>
      <c r="F1424" s="75" t="s">
        <v>3114</v>
      </c>
      <c r="G1424" s="75" t="s">
        <v>50</v>
      </c>
      <c r="H1424" s="75" t="s">
        <v>919</v>
      </c>
      <c r="I1424" s="437">
        <v>8.9</v>
      </c>
      <c r="J1424" s="438" t="s">
        <v>50</v>
      </c>
      <c r="K1424" s="439" t="s">
        <v>50</v>
      </c>
      <c r="L1424" s="221">
        <f>IF(J1424="nio",0,IF(K1424&gt;0,K1424*I1424/M1424,0))*VLOOKUP(B1424,'2-Kosten per locatie'!$A$11:$C$15,3,FALSE)</f>
        <v>0</v>
      </c>
      <c r="M1424" s="440">
        <f>IF(K1424="nio",0,IF(K1424&gt;0,VLOOKUP(G1424,'3-Productie normen'!A:J,VLOOKUP(K1424,'3-Productie normen'!$B$37:$C$43,2,FALSE),FALSE)))</f>
        <v>0</v>
      </c>
      <c r="N1424" s="441"/>
      <c r="O1424" s="442"/>
      <c r="P1424" s="299"/>
    </row>
    <row r="1425" spans="1:16" ht="14.1" customHeight="1">
      <c r="A1425" s="434">
        <v>1425</v>
      </c>
      <c r="B1425" s="435" t="s">
        <v>2085</v>
      </c>
      <c r="C1425" s="435" t="s">
        <v>2109</v>
      </c>
      <c r="D1425" s="436" t="s">
        <v>3709</v>
      </c>
      <c r="E1425" s="219" t="s">
        <v>3115</v>
      </c>
      <c r="F1425" s="75" t="s">
        <v>3116</v>
      </c>
      <c r="G1425" s="75" t="s">
        <v>50</v>
      </c>
      <c r="H1425" s="413" t="s">
        <v>71</v>
      </c>
      <c r="I1425" s="437">
        <v>1.7</v>
      </c>
      <c r="J1425" s="438" t="s">
        <v>50</v>
      </c>
      <c r="K1425" s="439" t="s">
        <v>50</v>
      </c>
      <c r="L1425" s="221">
        <f>IF(J1425="nio",0,IF(K1425&gt;0,K1425*I1425/M1425,0))*VLOOKUP(B1425,'2-Kosten per locatie'!$A$11:$C$15,3,FALSE)</f>
        <v>0</v>
      </c>
      <c r="M1425" s="440">
        <f>IF(K1425="nio",0,IF(K1425&gt;0,VLOOKUP(G1425,'3-Productie normen'!A:J,VLOOKUP(K1425,'3-Productie normen'!$B$37:$C$43,2,FALSE),FALSE)))</f>
        <v>0</v>
      </c>
      <c r="N1425" s="441"/>
      <c r="O1425" s="442"/>
      <c r="P1425" s="299"/>
    </row>
    <row r="1426" spans="1:16" ht="14.1" customHeight="1">
      <c r="A1426" s="434">
        <v>1426</v>
      </c>
      <c r="B1426" s="435" t="s">
        <v>2085</v>
      </c>
      <c r="C1426" s="435" t="s">
        <v>2112</v>
      </c>
      <c r="D1426" s="436" t="s">
        <v>3708</v>
      </c>
      <c r="E1426" s="219" t="s">
        <v>3117</v>
      </c>
      <c r="F1426" s="75" t="s">
        <v>3118</v>
      </c>
      <c r="G1426" s="75" t="s">
        <v>50</v>
      </c>
      <c r="H1426" s="75" t="s">
        <v>3723</v>
      </c>
      <c r="I1426" s="437">
        <v>8.3000000000000007</v>
      </c>
      <c r="J1426" s="438" t="s">
        <v>50</v>
      </c>
      <c r="K1426" s="439" t="s">
        <v>50</v>
      </c>
      <c r="L1426" s="221">
        <f>IF(J1426="nio",0,IF(K1426&gt;0,K1426*I1426/M1426,0))*VLOOKUP(B1426,'2-Kosten per locatie'!$A$11:$C$15,3,FALSE)</f>
        <v>0</v>
      </c>
      <c r="M1426" s="440">
        <f>IF(K1426="nio",0,IF(K1426&gt;0,VLOOKUP(G1426,'3-Productie normen'!A:J,VLOOKUP(K1426,'3-Productie normen'!$B$37:$C$43,2,FALSE),FALSE)))</f>
        <v>0</v>
      </c>
      <c r="N1426" s="441"/>
      <c r="O1426" s="442"/>
      <c r="P1426" s="299"/>
    </row>
    <row r="1427" spans="1:16" ht="14.1" customHeight="1">
      <c r="A1427" s="434">
        <v>1427</v>
      </c>
      <c r="B1427" s="435" t="s">
        <v>2085</v>
      </c>
      <c r="C1427" s="435" t="s">
        <v>2113</v>
      </c>
      <c r="D1427" s="436" t="s">
        <v>3708</v>
      </c>
      <c r="E1427" s="219" t="s">
        <v>3119</v>
      </c>
      <c r="F1427" s="75" t="s">
        <v>3120</v>
      </c>
      <c r="G1427" s="75" t="s">
        <v>50</v>
      </c>
      <c r="H1427" s="75" t="s">
        <v>919</v>
      </c>
      <c r="I1427" s="437">
        <v>2.6</v>
      </c>
      <c r="J1427" s="438" t="s">
        <v>50</v>
      </c>
      <c r="K1427" s="439" t="s">
        <v>50</v>
      </c>
      <c r="L1427" s="221">
        <f>IF(J1427="nio",0,IF(K1427&gt;0,K1427*I1427/M1427,0))*VLOOKUP(B1427,'2-Kosten per locatie'!$A$11:$C$15,3,FALSE)</f>
        <v>0</v>
      </c>
      <c r="M1427" s="440">
        <f>IF(K1427="nio",0,IF(K1427&gt;0,VLOOKUP(G1427,'3-Productie normen'!A:J,VLOOKUP(K1427,'3-Productie normen'!$B$37:$C$43,2,FALSE),FALSE)))</f>
        <v>0</v>
      </c>
      <c r="N1427" s="441"/>
      <c r="O1427" s="442"/>
      <c r="P1427" s="299"/>
    </row>
    <row r="1428" spans="1:16" ht="14.1" customHeight="1">
      <c r="A1428" s="434">
        <v>1428</v>
      </c>
      <c r="B1428" s="435" t="s">
        <v>2085</v>
      </c>
      <c r="C1428" s="435" t="s">
        <v>2113</v>
      </c>
      <c r="D1428" s="436" t="s">
        <v>3708</v>
      </c>
      <c r="E1428" s="219" t="s">
        <v>3121</v>
      </c>
      <c r="F1428" s="75" t="s">
        <v>3122</v>
      </c>
      <c r="G1428" s="75" t="s">
        <v>50</v>
      </c>
      <c r="H1428" s="413" t="s">
        <v>71</v>
      </c>
      <c r="I1428" s="437">
        <v>3.2</v>
      </c>
      <c r="J1428" s="438" t="s">
        <v>50</v>
      </c>
      <c r="K1428" s="439" t="s">
        <v>50</v>
      </c>
      <c r="L1428" s="221">
        <f>IF(J1428="nio",0,IF(K1428&gt;0,K1428*I1428/M1428,0))*VLOOKUP(B1428,'2-Kosten per locatie'!$A$11:$C$15,3,FALSE)</f>
        <v>0</v>
      </c>
      <c r="M1428" s="440">
        <f>IF(K1428="nio",0,IF(K1428&gt;0,VLOOKUP(G1428,'3-Productie normen'!A:J,VLOOKUP(K1428,'3-Productie normen'!$B$37:$C$43,2,FALSE),FALSE)))</f>
        <v>0</v>
      </c>
      <c r="N1428" s="441"/>
      <c r="O1428" s="442"/>
      <c r="P1428" s="299"/>
    </row>
    <row r="1429" spans="1:16" ht="14.1" customHeight="1">
      <c r="A1429" s="434">
        <v>1429</v>
      </c>
      <c r="B1429" s="435" t="s">
        <v>2085</v>
      </c>
      <c r="C1429" s="435" t="s">
        <v>2113</v>
      </c>
      <c r="D1429" s="436" t="s">
        <v>3708</v>
      </c>
      <c r="E1429" s="219" t="s">
        <v>3123</v>
      </c>
      <c r="F1429" s="75" t="s">
        <v>3124</v>
      </c>
      <c r="G1429" s="75" t="s">
        <v>50</v>
      </c>
      <c r="H1429" s="413" t="s">
        <v>71</v>
      </c>
      <c r="I1429" s="437">
        <v>1.2</v>
      </c>
      <c r="J1429" s="438" t="s">
        <v>50</v>
      </c>
      <c r="K1429" s="439" t="s">
        <v>50</v>
      </c>
      <c r="L1429" s="221">
        <f>IF(J1429="nio",0,IF(K1429&gt;0,K1429*I1429/M1429,0))*VLOOKUP(B1429,'2-Kosten per locatie'!$A$11:$C$15,3,FALSE)</f>
        <v>0</v>
      </c>
      <c r="M1429" s="440">
        <f>IF(K1429="nio",0,IF(K1429&gt;0,VLOOKUP(G1429,'3-Productie normen'!A:J,VLOOKUP(K1429,'3-Productie normen'!$B$37:$C$43,2,FALSE),FALSE)))</f>
        <v>0</v>
      </c>
      <c r="N1429" s="441"/>
      <c r="O1429" s="442"/>
      <c r="P1429" s="299"/>
    </row>
    <row r="1430" spans="1:16" ht="14.1" customHeight="1">
      <c r="A1430" s="434">
        <v>1430</v>
      </c>
      <c r="B1430" s="435" t="s">
        <v>2085</v>
      </c>
      <c r="C1430" s="435" t="s">
        <v>2112</v>
      </c>
      <c r="D1430" s="436" t="s">
        <v>3708</v>
      </c>
      <c r="E1430" s="219" t="s">
        <v>3125</v>
      </c>
      <c r="F1430" s="75" t="s">
        <v>3126</v>
      </c>
      <c r="G1430" s="75" t="s">
        <v>50</v>
      </c>
      <c r="H1430" s="75" t="s">
        <v>3719</v>
      </c>
      <c r="I1430" s="437">
        <v>22.6</v>
      </c>
      <c r="J1430" s="438" t="s">
        <v>50</v>
      </c>
      <c r="K1430" s="439" t="s">
        <v>50</v>
      </c>
      <c r="L1430" s="221">
        <f>IF(J1430="nio",0,IF(K1430&gt;0,K1430*I1430/M1430,0))*VLOOKUP(B1430,'2-Kosten per locatie'!$A$11:$C$15,3,FALSE)</f>
        <v>0</v>
      </c>
      <c r="M1430" s="440">
        <f>IF(K1430="nio",0,IF(K1430&gt;0,VLOOKUP(G1430,'3-Productie normen'!A:J,VLOOKUP(K1430,'3-Productie normen'!$B$37:$C$43,2,FALSE),FALSE)))</f>
        <v>0</v>
      </c>
      <c r="N1430" s="441"/>
      <c r="O1430" s="442"/>
      <c r="P1430" s="299"/>
    </row>
    <row r="1431" spans="1:16" ht="14.1" customHeight="1">
      <c r="A1431" s="434">
        <v>1431</v>
      </c>
      <c r="B1431" s="435" t="s">
        <v>2085</v>
      </c>
      <c r="C1431" s="435" t="s">
        <v>2111</v>
      </c>
      <c r="D1431" s="436" t="s">
        <v>3708</v>
      </c>
      <c r="E1431" s="219" t="s">
        <v>3127</v>
      </c>
      <c r="F1431" s="75" t="s">
        <v>3128</v>
      </c>
      <c r="G1431" s="75" t="s">
        <v>50</v>
      </c>
      <c r="H1431" s="75" t="s">
        <v>919</v>
      </c>
      <c r="I1431" s="437">
        <v>1.2</v>
      </c>
      <c r="J1431" s="438" t="s">
        <v>50</v>
      </c>
      <c r="K1431" s="439" t="s">
        <v>50</v>
      </c>
      <c r="L1431" s="221">
        <f>IF(J1431="nio",0,IF(K1431&gt;0,K1431*I1431/M1431,0))*VLOOKUP(B1431,'2-Kosten per locatie'!$A$11:$C$15,3,FALSE)</f>
        <v>0</v>
      </c>
      <c r="M1431" s="440">
        <f>IF(K1431="nio",0,IF(K1431&gt;0,VLOOKUP(G1431,'3-Productie normen'!A:J,VLOOKUP(K1431,'3-Productie normen'!$B$37:$C$43,2,FALSE),FALSE)))</f>
        <v>0</v>
      </c>
      <c r="N1431" s="441"/>
      <c r="O1431" s="442"/>
      <c r="P1431" s="299"/>
    </row>
    <row r="1432" spans="1:16" ht="14.1" customHeight="1">
      <c r="A1432" s="434">
        <v>1432</v>
      </c>
      <c r="B1432" s="435" t="s">
        <v>2085</v>
      </c>
      <c r="C1432" s="435" t="s">
        <v>2113</v>
      </c>
      <c r="D1432" s="436" t="s">
        <v>3708</v>
      </c>
      <c r="E1432" s="219" t="s">
        <v>3129</v>
      </c>
      <c r="F1432" s="75" t="s">
        <v>3130</v>
      </c>
      <c r="G1432" s="75" t="s">
        <v>50</v>
      </c>
      <c r="H1432" s="75" t="s">
        <v>919</v>
      </c>
      <c r="I1432" s="437">
        <v>46.6</v>
      </c>
      <c r="J1432" s="438" t="s">
        <v>50</v>
      </c>
      <c r="K1432" s="439" t="s">
        <v>50</v>
      </c>
      <c r="L1432" s="221">
        <f>IF(J1432="nio",0,IF(K1432&gt;0,K1432*I1432/M1432,0))*VLOOKUP(B1432,'2-Kosten per locatie'!$A$11:$C$15,3,FALSE)</f>
        <v>0</v>
      </c>
      <c r="M1432" s="440">
        <f>IF(K1432="nio",0,IF(K1432&gt;0,VLOOKUP(G1432,'3-Productie normen'!A:J,VLOOKUP(K1432,'3-Productie normen'!$B$37:$C$43,2,FALSE),FALSE)))</f>
        <v>0</v>
      </c>
      <c r="N1432" s="441"/>
      <c r="O1432" s="442"/>
      <c r="P1432" s="299"/>
    </row>
    <row r="1433" spans="1:16" ht="14.1" customHeight="1">
      <c r="A1433" s="434">
        <v>1433</v>
      </c>
      <c r="B1433" s="435" t="s">
        <v>2085</v>
      </c>
      <c r="C1433" s="435" t="s">
        <v>2112</v>
      </c>
      <c r="D1433" s="436" t="s">
        <v>3708</v>
      </c>
      <c r="E1433" s="219" t="s">
        <v>3131</v>
      </c>
      <c r="F1433" s="75" t="s">
        <v>3132</v>
      </c>
      <c r="G1433" s="75" t="s">
        <v>50</v>
      </c>
      <c r="H1433" s="75" t="s">
        <v>919</v>
      </c>
      <c r="I1433" s="437">
        <v>66.599999999999994</v>
      </c>
      <c r="J1433" s="438" t="s">
        <v>50</v>
      </c>
      <c r="K1433" s="439" t="s">
        <v>50</v>
      </c>
      <c r="L1433" s="221">
        <f>IF(J1433="nio",0,IF(K1433&gt;0,K1433*I1433/M1433,0))*VLOOKUP(B1433,'2-Kosten per locatie'!$A$11:$C$15,3,FALSE)</f>
        <v>0</v>
      </c>
      <c r="M1433" s="440">
        <f>IF(K1433="nio",0,IF(K1433&gt;0,VLOOKUP(G1433,'3-Productie normen'!A:J,VLOOKUP(K1433,'3-Productie normen'!$B$37:$C$43,2,FALSE),FALSE)))</f>
        <v>0</v>
      </c>
      <c r="N1433" s="441"/>
      <c r="O1433" s="442"/>
      <c r="P1433" s="299"/>
    </row>
    <row r="1434" spans="1:16" ht="14.1" customHeight="1">
      <c r="A1434" s="434">
        <v>1434</v>
      </c>
      <c r="B1434" s="435" t="s">
        <v>2085</v>
      </c>
      <c r="C1434" s="435" t="s">
        <v>2111</v>
      </c>
      <c r="D1434" s="436" t="s">
        <v>3708</v>
      </c>
      <c r="E1434" s="219" t="s">
        <v>3133</v>
      </c>
      <c r="F1434" s="75" t="s">
        <v>3134</v>
      </c>
      <c r="G1434" s="75" t="s">
        <v>50</v>
      </c>
      <c r="H1434" s="75" t="s">
        <v>70</v>
      </c>
      <c r="I1434" s="437">
        <v>5.3</v>
      </c>
      <c r="J1434" s="438" t="s">
        <v>50</v>
      </c>
      <c r="K1434" s="439" t="s">
        <v>50</v>
      </c>
      <c r="L1434" s="221">
        <f>IF(J1434="nio",0,IF(K1434&gt;0,K1434*I1434/M1434,0))*VLOOKUP(B1434,'2-Kosten per locatie'!$A$11:$C$15,3,FALSE)</f>
        <v>0</v>
      </c>
      <c r="M1434" s="440">
        <f>IF(K1434="nio",0,IF(K1434&gt;0,VLOOKUP(G1434,'3-Productie normen'!A:J,VLOOKUP(K1434,'3-Productie normen'!$B$37:$C$43,2,FALSE),FALSE)))</f>
        <v>0</v>
      </c>
      <c r="N1434" s="441"/>
      <c r="O1434" s="442"/>
      <c r="P1434" s="299"/>
    </row>
    <row r="1435" spans="1:16" ht="14.1" customHeight="1">
      <c r="A1435" s="434">
        <v>1435</v>
      </c>
      <c r="B1435" s="435" t="s">
        <v>2085</v>
      </c>
      <c r="C1435" s="435" t="s">
        <v>2112</v>
      </c>
      <c r="D1435" s="436" t="s">
        <v>3708</v>
      </c>
      <c r="E1435" s="219" t="s">
        <v>3135</v>
      </c>
      <c r="F1435" s="75" t="s">
        <v>3136</v>
      </c>
      <c r="G1435" s="75" t="s">
        <v>50</v>
      </c>
      <c r="H1435" s="413" t="s">
        <v>71</v>
      </c>
      <c r="I1435" s="437">
        <v>8.5</v>
      </c>
      <c r="J1435" s="438" t="s">
        <v>50</v>
      </c>
      <c r="K1435" s="439" t="s">
        <v>50</v>
      </c>
      <c r="L1435" s="221">
        <f>IF(J1435="nio",0,IF(K1435&gt;0,K1435*I1435/M1435,0))*VLOOKUP(B1435,'2-Kosten per locatie'!$A$11:$C$15,3,FALSE)</f>
        <v>0</v>
      </c>
      <c r="M1435" s="440">
        <f>IF(K1435="nio",0,IF(K1435&gt;0,VLOOKUP(G1435,'3-Productie normen'!A:J,VLOOKUP(K1435,'3-Productie normen'!$B$37:$C$43,2,FALSE),FALSE)))</f>
        <v>0</v>
      </c>
      <c r="N1435" s="441"/>
      <c r="O1435" s="442"/>
      <c r="P1435" s="299"/>
    </row>
    <row r="1436" spans="1:16" ht="14.1" customHeight="1">
      <c r="A1436" s="434">
        <v>1436</v>
      </c>
      <c r="B1436" s="435" t="s">
        <v>2085</v>
      </c>
      <c r="C1436" s="435" t="s">
        <v>2111</v>
      </c>
      <c r="D1436" s="436" t="s">
        <v>3708</v>
      </c>
      <c r="E1436" s="219" t="s">
        <v>3137</v>
      </c>
      <c r="F1436" s="75" t="s">
        <v>3138</v>
      </c>
      <c r="G1436" s="75" t="s">
        <v>50</v>
      </c>
      <c r="H1436" s="75" t="s">
        <v>919</v>
      </c>
      <c r="I1436" s="437">
        <v>6</v>
      </c>
      <c r="J1436" s="438" t="s">
        <v>50</v>
      </c>
      <c r="K1436" s="439" t="s">
        <v>50</v>
      </c>
      <c r="L1436" s="221">
        <f>IF(J1436="nio",0,IF(K1436&gt;0,K1436*I1436/M1436,0))*VLOOKUP(B1436,'2-Kosten per locatie'!$A$11:$C$15,3,FALSE)</f>
        <v>0</v>
      </c>
      <c r="M1436" s="440">
        <f>IF(K1436="nio",0,IF(K1436&gt;0,VLOOKUP(G1436,'3-Productie normen'!A:J,VLOOKUP(K1436,'3-Productie normen'!$B$37:$C$43,2,FALSE),FALSE)))</f>
        <v>0</v>
      </c>
      <c r="N1436" s="441"/>
      <c r="O1436" s="442"/>
      <c r="P1436" s="299"/>
    </row>
    <row r="1437" spans="1:16" ht="14.1" customHeight="1">
      <c r="A1437" s="434">
        <v>1437</v>
      </c>
      <c r="B1437" s="435" t="s">
        <v>2085</v>
      </c>
      <c r="C1437" s="435" t="s">
        <v>2111</v>
      </c>
      <c r="D1437" s="436" t="s">
        <v>3708</v>
      </c>
      <c r="E1437" s="219" t="s">
        <v>3139</v>
      </c>
      <c r="F1437" s="75" t="s">
        <v>3140</v>
      </c>
      <c r="G1437" s="75" t="s">
        <v>50</v>
      </c>
      <c r="H1437" s="75" t="s">
        <v>1504</v>
      </c>
      <c r="I1437" s="437">
        <v>6.1</v>
      </c>
      <c r="J1437" s="438" t="s">
        <v>50</v>
      </c>
      <c r="K1437" s="439" t="s">
        <v>50</v>
      </c>
      <c r="L1437" s="221">
        <f>IF(J1437="nio",0,IF(K1437&gt;0,K1437*I1437/M1437,0))*VLOOKUP(B1437,'2-Kosten per locatie'!$A$11:$C$15,3,FALSE)</f>
        <v>0</v>
      </c>
      <c r="M1437" s="440">
        <f>IF(K1437="nio",0,IF(K1437&gt;0,VLOOKUP(G1437,'3-Productie normen'!A:J,VLOOKUP(K1437,'3-Productie normen'!$B$37:$C$43,2,FALSE),FALSE)))</f>
        <v>0</v>
      </c>
      <c r="N1437" s="441"/>
      <c r="O1437" s="442"/>
      <c r="P1437" s="299"/>
    </row>
    <row r="1438" spans="1:16" ht="14.1" customHeight="1">
      <c r="A1438" s="434">
        <v>1438</v>
      </c>
      <c r="B1438" s="435" t="s">
        <v>2085</v>
      </c>
      <c r="C1438" s="435" t="s">
        <v>2113</v>
      </c>
      <c r="D1438" s="436" t="s">
        <v>3709</v>
      </c>
      <c r="E1438" s="219" t="s">
        <v>3141</v>
      </c>
      <c r="F1438" s="75" t="s">
        <v>3142</v>
      </c>
      <c r="G1438" s="75" t="s">
        <v>50</v>
      </c>
      <c r="H1438" s="75" t="s">
        <v>919</v>
      </c>
      <c r="I1438" s="437">
        <v>25.7</v>
      </c>
      <c r="J1438" s="438" t="s">
        <v>50</v>
      </c>
      <c r="K1438" s="439" t="s">
        <v>50</v>
      </c>
      <c r="L1438" s="221">
        <f>IF(J1438="nio",0,IF(K1438&gt;0,K1438*I1438/M1438,0))*VLOOKUP(B1438,'2-Kosten per locatie'!$A$11:$C$15,3,FALSE)</f>
        <v>0</v>
      </c>
      <c r="M1438" s="440">
        <f>IF(K1438="nio",0,IF(K1438&gt;0,VLOOKUP(G1438,'3-Productie normen'!A:J,VLOOKUP(K1438,'3-Productie normen'!$B$37:$C$43,2,FALSE),FALSE)))</f>
        <v>0</v>
      </c>
      <c r="N1438" s="441"/>
      <c r="O1438" s="442"/>
      <c r="P1438" s="299"/>
    </row>
    <row r="1439" spans="1:16" ht="14.1" customHeight="1">
      <c r="A1439" s="434">
        <v>1439</v>
      </c>
      <c r="B1439" s="435" t="s">
        <v>2085</v>
      </c>
      <c r="C1439" s="435" t="s">
        <v>2113</v>
      </c>
      <c r="D1439" s="436" t="s">
        <v>3709</v>
      </c>
      <c r="E1439" s="219" t="s">
        <v>3143</v>
      </c>
      <c r="F1439" s="75" t="s">
        <v>3144</v>
      </c>
      <c r="G1439" s="75" t="s">
        <v>50</v>
      </c>
      <c r="H1439" s="75" t="s">
        <v>919</v>
      </c>
      <c r="I1439" s="437">
        <v>8.9</v>
      </c>
      <c r="J1439" s="438" t="s">
        <v>50</v>
      </c>
      <c r="K1439" s="439" t="s">
        <v>50</v>
      </c>
      <c r="L1439" s="221">
        <f>IF(J1439="nio",0,IF(K1439&gt;0,K1439*I1439/M1439,0))*VLOOKUP(B1439,'2-Kosten per locatie'!$A$11:$C$15,3,FALSE)</f>
        <v>0</v>
      </c>
      <c r="M1439" s="440">
        <f>IF(K1439="nio",0,IF(K1439&gt;0,VLOOKUP(G1439,'3-Productie normen'!A:J,VLOOKUP(K1439,'3-Productie normen'!$B$37:$C$43,2,FALSE),FALSE)))</f>
        <v>0</v>
      </c>
      <c r="N1439" s="441"/>
      <c r="O1439" s="442"/>
      <c r="P1439" s="299"/>
    </row>
    <row r="1440" spans="1:16" ht="14.1" customHeight="1">
      <c r="A1440" s="434">
        <v>1440</v>
      </c>
      <c r="B1440" s="435" t="s">
        <v>2085</v>
      </c>
      <c r="C1440" s="435" t="s">
        <v>2113</v>
      </c>
      <c r="D1440" s="436" t="s">
        <v>3709</v>
      </c>
      <c r="E1440" s="219" t="s">
        <v>3145</v>
      </c>
      <c r="F1440" s="75" t="s">
        <v>3146</v>
      </c>
      <c r="G1440" s="75" t="s">
        <v>50</v>
      </c>
      <c r="H1440" s="413" t="s">
        <v>71</v>
      </c>
      <c r="I1440" s="437">
        <v>1.7</v>
      </c>
      <c r="J1440" s="438" t="s">
        <v>50</v>
      </c>
      <c r="K1440" s="439" t="s">
        <v>50</v>
      </c>
      <c r="L1440" s="221">
        <f>IF(J1440="nio",0,IF(K1440&gt;0,K1440*I1440/M1440,0))*VLOOKUP(B1440,'2-Kosten per locatie'!$A$11:$C$15,3,FALSE)</f>
        <v>0</v>
      </c>
      <c r="M1440" s="440">
        <f>IF(K1440="nio",0,IF(K1440&gt;0,VLOOKUP(G1440,'3-Productie normen'!A:J,VLOOKUP(K1440,'3-Productie normen'!$B$37:$C$43,2,FALSE),FALSE)))</f>
        <v>0</v>
      </c>
      <c r="N1440" s="441"/>
      <c r="O1440" s="442"/>
      <c r="P1440" s="299"/>
    </row>
    <row r="1441" spans="1:16" ht="14.1" customHeight="1">
      <c r="A1441" s="434">
        <v>1441</v>
      </c>
      <c r="B1441" s="435" t="s">
        <v>2085</v>
      </c>
      <c r="C1441" s="435" t="s">
        <v>2113</v>
      </c>
      <c r="D1441" s="436" t="s">
        <v>3709</v>
      </c>
      <c r="E1441" s="219" t="s">
        <v>3147</v>
      </c>
      <c r="F1441" s="75" t="s">
        <v>3148</v>
      </c>
      <c r="G1441" s="75" t="s">
        <v>50</v>
      </c>
      <c r="H1441" s="75" t="s">
        <v>919</v>
      </c>
      <c r="I1441" s="437">
        <v>8.9</v>
      </c>
      <c r="J1441" s="438" t="s">
        <v>50</v>
      </c>
      <c r="K1441" s="439" t="s">
        <v>50</v>
      </c>
      <c r="L1441" s="221">
        <f>IF(J1441="nio",0,IF(K1441&gt;0,K1441*I1441/M1441,0))*VLOOKUP(B1441,'2-Kosten per locatie'!$A$11:$C$15,3,FALSE)</f>
        <v>0</v>
      </c>
      <c r="M1441" s="440">
        <f>IF(K1441="nio",0,IF(K1441&gt;0,VLOOKUP(G1441,'3-Productie normen'!A:J,VLOOKUP(K1441,'3-Productie normen'!$B$37:$C$43,2,FALSE),FALSE)))</f>
        <v>0</v>
      </c>
      <c r="N1441" s="441"/>
      <c r="O1441" s="442"/>
      <c r="P1441" s="299"/>
    </row>
    <row r="1442" spans="1:16" ht="14.1" customHeight="1">
      <c r="A1442" s="434">
        <v>1442</v>
      </c>
      <c r="B1442" s="435" t="s">
        <v>2085</v>
      </c>
      <c r="C1442" s="435" t="s">
        <v>2113</v>
      </c>
      <c r="D1442" s="436" t="s">
        <v>3709</v>
      </c>
      <c r="E1442" s="219" t="s">
        <v>3149</v>
      </c>
      <c r="F1442" s="75" t="s">
        <v>3150</v>
      </c>
      <c r="G1442" s="75" t="s">
        <v>50</v>
      </c>
      <c r="H1442" s="413" t="s">
        <v>71</v>
      </c>
      <c r="I1442" s="437">
        <v>1.7</v>
      </c>
      <c r="J1442" s="438" t="s">
        <v>50</v>
      </c>
      <c r="K1442" s="439" t="s">
        <v>50</v>
      </c>
      <c r="L1442" s="221">
        <f>IF(J1442="nio",0,IF(K1442&gt;0,K1442*I1442/M1442,0))*VLOOKUP(B1442,'2-Kosten per locatie'!$A$11:$C$15,3,FALSE)</f>
        <v>0</v>
      </c>
      <c r="M1442" s="440">
        <f>IF(K1442="nio",0,IF(K1442&gt;0,VLOOKUP(G1442,'3-Productie normen'!A:J,VLOOKUP(K1442,'3-Productie normen'!$B$37:$C$43,2,FALSE),FALSE)))</f>
        <v>0</v>
      </c>
      <c r="N1442" s="441"/>
      <c r="O1442" s="442"/>
      <c r="P1442" s="299"/>
    </row>
    <row r="1443" spans="1:16" ht="14.1" customHeight="1">
      <c r="A1443" s="434">
        <v>1443</v>
      </c>
      <c r="B1443" s="435" t="s">
        <v>2085</v>
      </c>
      <c r="C1443" s="435" t="s">
        <v>2113</v>
      </c>
      <c r="D1443" s="436" t="s">
        <v>3709</v>
      </c>
      <c r="E1443" s="219" t="s">
        <v>3151</v>
      </c>
      <c r="F1443" s="75" t="s">
        <v>3152</v>
      </c>
      <c r="G1443" s="75" t="s">
        <v>50</v>
      </c>
      <c r="H1443" s="75" t="s">
        <v>919</v>
      </c>
      <c r="I1443" s="437">
        <v>8.9</v>
      </c>
      <c r="J1443" s="438" t="s">
        <v>50</v>
      </c>
      <c r="K1443" s="439" t="s">
        <v>50</v>
      </c>
      <c r="L1443" s="221">
        <f>IF(J1443="nio",0,IF(K1443&gt;0,K1443*I1443/M1443,0))*VLOOKUP(B1443,'2-Kosten per locatie'!$A$11:$C$15,3,FALSE)</f>
        <v>0</v>
      </c>
      <c r="M1443" s="440">
        <f>IF(K1443="nio",0,IF(K1443&gt;0,VLOOKUP(G1443,'3-Productie normen'!A:J,VLOOKUP(K1443,'3-Productie normen'!$B$37:$C$43,2,FALSE),FALSE)))</f>
        <v>0</v>
      </c>
      <c r="N1443" s="441"/>
      <c r="O1443" s="442"/>
      <c r="P1443" s="299"/>
    </row>
    <row r="1444" spans="1:16" ht="14.1" customHeight="1">
      <c r="A1444" s="434">
        <v>1444</v>
      </c>
      <c r="B1444" s="435" t="s">
        <v>2085</v>
      </c>
      <c r="C1444" s="435" t="s">
        <v>2113</v>
      </c>
      <c r="D1444" s="436" t="s">
        <v>3709</v>
      </c>
      <c r="E1444" s="219" t="s">
        <v>3153</v>
      </c>
      <c r="F1444" s="75" t="s">
        <v>3154</v>
      </c>
      <c r="G1444" s="75" t="s">
        <v>50</v>
      </c>
      <c r="H1444" s="413" t="s">
        <v>71</v>
      </c>
      <c r="I1444" s="437">
        <v>1.7</v>
      </c>
      <c r="J1444" s="438" t="s">
        <v>50</v>
      </c>
      <c r="K1444" s="439" t="s">
        <v>50</v>
      </c>
      <c r="L1444" s="221">
        <f>IF(J1444="nio",0,IF(K1444&gt;0,K1444*I1444/M1444,0))*VLOOKUP(B1444,'2-Kosten per locatie'!$A$11:$C$15,3,FALSE)</f>
        <v>0</v>
      </c>
      <c r="M1444" s="440">
        <f>IF(K1444="nio",0,IF(K1444&gt;0,VLOOKUP(G1444,'3-Productie normen'!A:J,VLOOKUP(K1444,'3-Productie normen'!$B$37:$C$43,2,FALSE),FALSE)))</f>
        <v>0</v>
      </c>
      <c r="N1444" s="441"/>
      <c r="O1444" s="442"/>
      <c r="P1444" s="299"/>
    </row>
    <row r="1445" spans="1:16" ht="14.1" customHeight="1">
      <c r="A1445" s="434">
        <v>1445</v>
      </c>
      <c r="B1445" s="435" t="s">
        <v>2085</v>
      </c>
      <c r="C1445" s="435" t="s">
        <v>2113</v>
      </c>
      <c r="D1445" s="436" t="s">
        <v>3709</v>
      </c>
      <c r="E1445" s="219" t="s">
        <v>3155</v>
      </c>
      <c r="F1445" s="75" t="s">
        <v>3156</v>
      </c>
      <c r="G1445" s="75" t="s">
        <v>50</v>
      </c>
      <c r="H1445" s="75" t="s">
        <v>919</v>
      </c>
      <c r="I1445" s="437">
        <v>8.9</v>
      </c>
      <c r="J1445" s="438" t="s">
        <v>50</v>
      </c>
      <c r="K1445" s="439" t="s">
        <v>50</v>
      </c>
      <c r="L1445" s="221">
        <f>IF(J1445="nio",0,IF(K1445&gt;0,K1445*I1445/M1445,0))*VLOOKUP(B1445,'2-Kosten per locatie'!$A$11:$C$15,3,FALSE)</f>
        <v>0</v>
      </c>
      <c r="M1445" s="440">
        <f>IF(K1445="nio",0,IF(K1445&gt;0,VLOOKUP(G1445,'3-Productie normen'!A:J,VLOOKUP(K1445,'3-Productie normen'!$B$37:$C$43,2,FALSE),FALSE)))</f>
        <v>0</v>
      </c>
      <c r="N1445" s="441"/>
      <c r="O1445" s="442"/>
      <c r="P1445" s="299"/>
    </row>
    <row r="1446" spans="1:16" ht="14.1" customHeight="1">
      <c r="A1446" s="434">
        <v>1446</v>
      </c>
      <c r="B1446" s="435" t="s">
        <v>2085</v>
      </c>
      <c r="C1446" s="435" t="s">
        <v>2113</v>
      </c>
      <c r="D1446" s="436" t="s">
        <v>3709</v>
      </c>
      <c r="E1446" s="219" t="s">
        <v>3157</v>
      </c>
      <c r="F1446" s="75" t="s">
        <v>3158</v>
      </c>
      <c r="G1446" s="75" t="s">
        <v>50</v>
      </c>
      <c r="H1446" s="413" t="s">
        <v>71</v>
      </c>
      <c r="I1446" s="437">
        <v>1.7</v>
      </c>
      <c r="J1446" s="438" t="s">
        <v>50</v>
      </c>
      <c r="K1446" s="439" t="s">
        <v>50</v>
      </c>
      <c r="L1446" s="221">
        <f>IF(J1446="nio",0,IF(K1446&gt;0,K1446*I1446/M1446,0))*VLOOKUP(B1446,'2-Kosten per locatie'!$A$11:$C$15,3,FALSE)</f>
        <v>0</v>
      </c>
      <c r="M1446" s="440">
        <f>IF(K1446="nio",0,IF(K1446&gt;0,VLOOKUP(G1446,'3-Productie normen'!A:J,VLOOKUP(K1446,'3-Productie normen'!$B$37:$C$43,2,FALSE),FALSE)))</f>
        <v>0</v>
      </c>
      <c r="N1446" s="441"/>
      <c r="O1446" s="442"/>
      <c r="P1446" s="299"/>
    </row>
    <row r="1447" spans="1:16" ht="14.1" customHeight="1">
      <c r="A1447" s="434">
        <v>1447</v>
      </c>
      <c r="B1447" s="435" t="s">
        <v>2085</v>
      </c>
      <c r="C1447" s="435" t="s">
        <v>2113</v>
      </c>
      <c r="D1447" s="436" t="s">
        <v>3709</v>
      </c>
      <c r="E1447" s="219" t="s">
        <v>3159</v>
      </c>
      <c r="F1447" s="75" t="s">
        <v>3160</v>
      </c>
      <c r="G1447" s="75" t="s">
        <v>50</v>
      </c>
      <c r="H1447" s="75" t="s">
        <v>919</v>
      </c>
      <c r="I1447" s="437">
        <v>8.9</v>
      </c>
      <c r="J1447" s="438" t="s">
        <v>50</v>
      </c>
      <c r="K1447" s="439" t="s">
        <v>50</v>
      </c>
      <c r="L1447" s="221">
        <f>IF(J1447="nio",0,IF(K1447&gt;0,K1447*I1447/M1447,0))*VLOOKUP(B1447,'2-Kosten per locatie'!$A$11:$C$15,3,FALSE)</f>
        <v>0</v>
      </c>
      <c r="M1447" s="440">
        <f>IF(K1447="nio",0,IF(K1447&gt;0,VLOOKUP(G1447,'3-Productie normen'!A:J,VLOOKUP(K1447,'3-Productie normen'!$B$37:$C$43,2,FALSE),FALSE)))</f>
        <v>0</v>
      </c>
      <c r="N1447" s="441"/>
      <c r="O1447" s="442"/>
      <c r="P1447" s="299"/>
    </row>
    <row r="1448" spans="1:16" ht="14.1" customHeight="1">
      <c r="A1448" s="434">
        <v>1448</v>
      </c>
      <c r="B1448" s="435" t="s">
        <v>2085</v>
      </c>
      <c r="C1448" s="435" t="s">
        <v>2113</v>
      </c>
      <c r="D1448" s="436" t="s">
        <v>3709</v>
      </c>
      <c r="E1448" s="219" t="s">
        <v>3161</v>
      </c>
      <c r="F1448" s="75" t="s">
        <v>3162</v>
      </c>
      <c r="G1448" s="75" t="s">
        <v>50</v>
      </c>
      <c r="H1448" s="413" t="s">
        <v>71</v>
      </c>
      <c r="I1448" s="437">
        <v>1.7</v>
      </c>
      <c r="J1448" s="438" t="s">
        <v>50</v>
      </c>
      <c r="K1448" s="439" t="s">
        <v>50</v>
      </c>
      <c r="L1448" s="221">
        <f>IF(J1448="nio",0,IF(K1448&gt;0,K1448*I1448/M1448,0))*VLOOKUP(B1448,'2-Kosten per locatie'!$A$11:$C$15,3,FALSE)</f>
        <v>0</v>
      </c>
      <c r="M1448" s="440">
        <f>IF(K1448="nio",0,IF(K1448&gt;0,VLOOKUP(G1448,'3-Productie normen'!A:J,VLOOKUP(K1448,'3-Productie normen'!$B$37:$C$43,2,FALSE),FALSE)))</f>
        <v>0</v>
      </c>
      <c r="N1448" s="441"/>
      <c r="O1448" s="442"/>
      <c r="P1448" s="299"/>
    </row>
    <row r="1449" spans="1:16" ht="14.1" customHeight="1">
      <c r="A1449" s="434">
        <v>1449</v>
      </c>
      <c r="B1449" s="435" t="s">
        <v>2085</v>
      </c>
      <c r="C1449" s="435" t="s">
        <v>2113</v>
      </c>
      <c r="D1449" s="436" t="s">
        <v>3709</v>
      </c>
      <c r="E1449" s="219" t="s">
        <v>3163</v>
      </c>
      <c r="F1449" s="75" t="s">
        <v>3164</v>
      </c>
      <c r="G1449" s="75" t="s">
        <v>50</v>
      </c>
      <c r="H1449" s="75" t="s">
        <v>919</v>
      </c>
      <c r="I1449" s="437">
        <v>8.9</v>
      </c>
      <c r="J1449" s="438" t="s">
        <v>50</v>
      </c>
      <c r="K1449" s="439" t="s">
        <v>50</v>
      </c>
      <c r="L1449" s="221">
        <f>IF(J1449="nio",0,IF(K1449&gt;0,K1449*I1449/M1449,0))*VLOOKUP(B1449,'2-Kosten per locatie'!$A$11:$C$15,3,FALSE)</f>
        <v>0</v>
      </c>
      <c r="M1449" s="440">
        <f>IF(K1449="nio",0,IF(K1449&gt;0,VLOOKUP(G1449,'3-Productie normen'!A:J,VLOOKUP(K1449,'3-Productie normen'!$B$37:$C$43,2,FALSE),FALSE)))</f>
        <v>0</v>
      </c>
      <c r="N1449" s="441"/>
      <c r="O1449" s="442"/>
      <c r="P1449" s="299"/>
    </row>
    <row r="1450" spans="1:16" ht="14.1" customHeight="1">
      <c r="A1450" s="434">
        <v>1450</v>
      </c>
      <c r="B1450" s="435" t="s">
        <v>2085</v>
      </c>
      <c r="C1450" s="435" t="s">
        <v>2113</v>
      </c>
      <c r="D1450" s="436" t="s">
        <v>3709</v>
      </c>
      <c r="E1450" s="219" t="s">
        <v>3165</v>
      </c>
      <c r="F1450" s="75" t="s">
        <v>3166</v>
      </c>
      <c r="G1450" s="75" t="s">
        <v>50</v>
      </c>
      <c r="H1450" s="413" t="s">
        <v>71</v>
      </c>
      <c r="I1450" s="437">
        <v>1.7</v>
      </c>
      <c r="J1450" s="438" t="s">
        <v>50</v>
      </c>
      <c r="K1450" s="439" t="s">
        <v>50</v>
      </c>
      <c r="L1450" s="221">
        <f>IF(J1450="nio",0,IF(K1450&gt;0,K1450*I1450/M1450,0))*VLOOKUP(B1450,'2-Kosten per locatie'!$A$11:$C$15,3,FALSE)</f>
        <v>0</v>
      </c>
      <c r="M1450" s="440">
        <f>IF(K1450="nio",0,IF(K1450&gt;0,VLOOKUP(G1450,'3-Productie normen'!A:J,VLOOKUP(K1450,'3-Productie normen'!$B$37:$C$43,2,FALSE),FALSE)))</f>
        <v>0</v>
      </c>
      <c r="N1450" s="441"/>
      <c r="O1450" s="442"/>
      <c r="P1450" s="299"/>
    </row>
    <row r="1451" spans="1:16" ht="14.1" customHeight="1">
      <c r="A1451" s="434">
        <v>1451</v>
      </c>
      <c r="B1451" s="435" t="s">
        <v>2085</v>
      </c>
      <c r="C1451" s="435" t="s">
        <v>2113</v>
      </c>
      <c r="D1451" s="436" t="s">
        <v>3709</v>
      </c>
      <c r="E1451" s="219" t="s">
        <v>3167</v>
      </c>
      <c r="F1451" s="75" t="s">
        <v>3168</v>
      </c>
      <c r="G1451" s="75" t="s">
        <v>50</v>
      </c>
      <c r="H1451" s="75" t="s">
        <v>919</v>
      </c>
      <c r="I1451" s="437">
        <v>8.9</v>
      </c>
      <c r="J1451" s="438" t="s">
        <v>50</v>
      </c>
      <c r="K1451" s="439" t="s">
        <v>50</v>
      </c>
      <c r="L1451" s="221">
        <f>IF(J1451="nio",0,IF(K1451&gt;0,K1451*I1451/M1451,0))*VLOOKUP(B1451,'2-Kosten per locatie'!$A$11:$C$15,3,FALSE)</f>
        <v>0</v>
      </c>
      <c r="M1451" s="440">
        <f>IF(K1451="nio",0,IF(K1451&gt;0,VLOOKUP(G1451,'3-Productie normen'!A:J,VLOOKUP(K1451,'3-Productie normen'!$B$37:$C$43,2,FALSE),FALSE)))</f>
        <v>0</v>
      </c>
      <c r="N1451" s="441"/>
      <c r="O1451" s="442"/>
      <c r="P1451" s="299"/>
    </row>
    <row r="1452" spans="1:16" ht="14.1" customHeight="1">
      <c r="A1452" s="434">
        <v>1452</v>
      </c>
      <c r="B1452" s="435" t="s">
        <v>2085</v>
      </c>
      <c r="C1452" s="435" t="s">
        <v>2113</v>
      </c>
      <c r="D1452" s="436" t="s">
        <v>3709</v>
      </c>
      <c r="E1452" s="219" t="s">
        <v>3169</v>
      </c>
      <c r="F1452" s="75" t="s">
        <v>3170</v>
      </c>
      <c r="G1452" s="75" t="s">
        <v>50</v>
      </c>
      <c r="H1452" s="413" t="s">
        <v>71</v>
      </c>
      <c r="I1452" s="437">
        <v>1.7</v>
      </c>
      <c r="J1452" s="438" t="s">
        <v>50</v>
      </c>
      <c r="K1452" s="439" t="s">
        <v>50</v>
      </c>
      <c r="L1452" s="221">
        <f>IF(J1452="nio",0,IF(K1452&gt;0,K1452*I1452/M1452,0))*VLOOKUP(B1452,'2-Kosten per locatie'!$A$11:$C$15,3,FALSE)</f>
        <v>0</v>
      </c>
      <c r="M1452" s="440">
        <f>IF(K1452="nio",0,IF(K1452&gt;0,VLOOKUP(G1452,'3-Productie normen'!A:J,VLOOKUP(K1452,'3-Productie normen'!$B$37:$C$43,2,FALSE),FALSE)))</f>
        <v>0</v>
      </c>
      <c r="N1452" s="441"/>
      <c r="O1452" s="442"/>
      <c r="P1452" s="299"/>
    </row>
    <row r="1453" spans="1:16" ht="14.1" customHeight="1">
      <c r="A1453" s="434">
        <v>1453</v>
      </c>
      <c r="B1453" s="435" t="s">
        <v>2085</v>
      </c>
      <c r="C1453" s="435" t="s">
        <v>2113</v>
      </c>
      <c r="D1453" s="436" t="s">
        <v>3709</v>
      </c>
      <c r="E1453" s="219" t="s">
        <v>3171</v>
      </c>
      <c r="F1453" s="75" t="s">
        <v>3172</v>
      </c>
      <c r="G1453" s="75" t="s">
        <v>50</v>
      </c>
      <c r="H1453" s="75" t="s">
        <v>919</v>
      </c>
      <c r="I1453" s="437">
        <v>14.5</v>
      </c>
      <c r="J1453" s="438" t="s">
        <v>50</v>
      </c>
      <c r="K1453" s="439" t="s">
        <v>50</v>
      </c>
      <c r="L1453" s="221">
        <f>IF(J1453="nio",0,IF(K1453&gt;0,K1453*I1453/M1453,0))*VLOOKUP(B1453,'2-Kosten per locatie'!$A$11:$C$15,3,FALSE)</f>
        <v>0</v>
      </c>
      <c r="M1453" s="440">
        <f>IF(K1453="nio",0,IF(K1453&gt;0,VLOOKUP(G1453,'3-Productie normen'!A:J,VLOOKUP(K1453,'3-Productie normen'!$B$37:$C$43,2,FALSE),FALSE)))</f>
        <v>0</v>
      </c>
      <c r="N1453" s="441"/>
      <c r="O1453" s="442"/>
      <c r="P1453" s="299"/>
    </row>
    <row r="1454" spans="1:16" ht="14.1" customHeight="1">
      <c r="A1454" s="434">
        <v>1454</v>
      </c>
      <c r="B1454" s="435" t="s">
        <v>2085</v>
      </c>
      <c r="C1454" s="435" t="s">
        <v>2113</v>
      </c>
      <c r="D1454" s="436" t="s">
        <v>3709</v>
      </c>
      <c r="E1454" s="219" t="s">
        <v>3173</v>
      </c>
      <c r="F1454" s="75" t="s">
        <v>3174</v>
      </c>
      <c r="G1454" s="75" t="s">
        <v>50</v>
      </c>
      <c r="H1454" s="75" t="s">
        <v>919</v>
      </c>
      <c r="I1454" s="437">
        <v>8.9</v>
      </c>
      <c r="J1454" s="438" t="s">
        <v>50</v>
      </c>
      <c r="K1454" s="439" t="s">
        <v>50</v>
      </c>
      <c r="L1454" s="221">
        <f>IF(J1454="nio",0,IF(K1454&gt;0,K1454*I1454/M1454,0))*VLOOKUP(B1454,'2-Kosten per locatie'!$A$11:$C$15,3,FALSE)</f>
        <v>0</v>
      </c>
      <c r="M1454" s="440">
        <f>IF(K1454="nio",0,IF(K1454&gt;0,VLOOKUP(G1454,'3-Productie normen'!A:J,VLOOKUP(K1454,'3-Productie normen'!$B$37:$C$43,2,FALSE),FALSE)))</f>
        <v>0</v>
      </c>
      <c r="N1454" s="441"/>
      <c r="O1454" s="442"/>
      <c r="P1454" s="299"/>
    </row>
    <row r="1455" spans="1:16" ht="14.1" customHeight="1">
      <c r="A1455" s="434">
        <v>1455</v>
      </c>
      <c r="B1455" s="435" t="s">
        <v>2085</v>
      </c>
      <c r="C1455" s="435" t="s">
        <v>2113</v>
      </c>
      <c r="D1455" s="436" t="s">
        <v>3709</v>
      </c>
      <c r="E1455" s="219" t="s">
        <v>3175</v>
      </c>
      <c r="F1455" s="75" t="s">
        <v>3176</v>
      </c>
      <c r="G1455" s="75" t="s">
        <v>50</v>
      </c>
      <c r="H1455" s="413" t="s">
        <v>71</v>
      </c>
      <c r="I1455" s="437">
        <v>1.7</v>
      </c>
      <c r="J1455" s="438" t="s">
        <v>50</v>
      </c>
      <c r="K1455" s="439" t="s">
        <v>50</v>
      </c>
      <c r="L1455" s="221">
        <f>IF(J1455="nio",0,IF(K1455&gt;0,K1455*I1455/M1455,0))*VLOOKUP(B1455,'2-Kosten per locatie'!$A$11:$C$15,3,FALSE)</f>
        <v>0</v>
      </c>
      <c r="M1455" s="440">
        <f>IF(K1455="nio",0,IF(K1455&gt;0,VLOOKUP(G1455,'3-Productie normen'!A:J,VLOOKUP(K1455,'3-Productie normen'!$B$37:$C$43,2,FALSE),FALSE)))</f>
        <v>0</v>
      </c>
      <c r="N1455" s="441"/>
      <c r="O1455" s="442"/>
      <c r="P1455" s="299"/>
    </row>
    <row r="1456" spans="1:16" ht="14.1" customHeight="1">
      <c r="A1456" s="434">
        <v>1456</v>
      </c>
      <c r="B1456" s="435" t="s">
        <v>2085</v>
      </c>
      <c r="C1456" s="435" t="s">
        <v>2113</v>
      </c>
      <c r="D1456" s="436" t="s">
        <v>3709</v>
      </c>
      <c r="E1456" s="219" t="s">
        <v>3177</v>
      </c>
      <c r="F1456" s="75" t="s">
        <v>3178</v>
      </c>
      <c r="G1456" s="75" t="s">
        <v>50</v>
      </c>
      <c r="H1456" s="75" t="s">
        <v>919</v>
      </c>
      <c r="I1456" s="437">
        <v>8.9</v>
      </c>
      <c r="J1456" s="438" t="s">
        <v>50</v>
      </c>
      <c r="K1456" s="439" t="s">
        <v>50</v>
      </c>
      <c r="L1456" s="221">
        <f>IF(J1456="nio",0,IF(K1456&gt;0,K1456*I1456/M1456,0))*VLOOKUP(B1456,'2-Kosten per locatie'!$A$11:$C$15,3,FALSE)</f>
        <v>0</v>
      </c>
      <c r="M1456" s="440">
        <f>IF(K1456="nio",0,IF(K1456&gt;0,VLOOKUP(G1456,'3-Productie normen'!A:J,VLOOKUP(K1456,'3-Productie normen'!$B$37:$C$43,2,FALSE),FALSE)))</f>
        <v>0</v>
      </c>
      <c r="N1456" s="441"/>
      <c r="O1456" s="442"/>
      <c r="P1456" s="299"/>
    </row>
    <row r="1457" spans="1:16" ht="14.1" customHeight="1">
      <c r="A1457" s="434">
        <v>1457</v>
      </c>
      <c r="B1457" s="435" t="s">
        <v>2085</v>
      </c>
      <c r="C1457" s="435" t="s">
        <v>2113</v>
      </c>
      <c r="D1457" s="436" t="s">
        <v>3709</v>
      </c>
      <c r="E1457" s="219" t="s">
        <v>3179</v>
      </c>
      <c r="F1457" s="75" t="s">
        <v>3180</v>
      </c>
      <c r="G1457" s="75" t="s">
        <v>50</v>
      </c>
      <c r="H1457" s="413" t="s">
        <v>71</v>
      </c>
      <c r="I1457" s="437">
        <v>1.7</v>
      </c>
      <c r="J1457" s="438" t="s">
        <v>50</v>
      </c>
      <c r="K1457" s="439" t="s">
        <v>50</v>
      </c>
      <c r="L1457" s="221">
        <f>IF(J1457="nio",0,IF(K1457&gt;0,K1457*I1457/M1457,0))*VLOOKUP(B1457,'2-Kosten per locatie'!$A$11:$C$15,3,FALSE)</f>
        <v>0</v>
      </c>
      <c r="M1457" s="440">
        <f>IF(K1457="nio",0,IF(K1457&gt;0,VLOOKUP(G1457,'3-Productie normen'!A:J,VLOOKUP(K1457,'3-Productie normen'!$B$37:$C$43,2,FALSE),FALSE)))</f>
        <v>0</v>
      </c>
      <c r="N1457" s="441"/>
      <c r="O1457" s="442"/>
      <c r="P1457" s="299"/>
    </row>
    <row r="1458" spans="1:16" ht="14.1" customHeight="1">
      <c r="A1458" s="434">
        <v>1458</v>
      </c>
      <c r="B1458" s="435" t="s">
        <v>2085</v>
      </c>
      <c r="C1458" s="435" t="s">
        <v>2113</v>
      </c>
      <c r="D1458" s="436" t="s">
        <v>3709</v>
      </c>
      <c r="E1458" s="219" t="s">
        <v>3181</v>
      </c>
      <c r="F1458" s="75" t="s">
        <v>3182</v>
      </c>
      <c r="G1458" s="75" t="s">
        <v>50</v>
      </c>
      <c r="H1458" s="75" t="s">
        <v>919</v>
      </c>
      <c r="I1458" s="437">
        <v>8.9</v>
      </c>
      <c r="J1458" s="438" t="s">
        <v>50</v>
      </c>
      <c r="K1458" s="439" t="s">
        <v>50</v>
      </c>
      <c r="L1458" s="221">
        <f>IF(J1458="nio",0,IF(K1458&gt;0,K1458*I1458/M1458,0))*VLOOKUP(B1458,'2-Kosten per locatie'!$A$11:$C$15,3,FALSE)</f>
        <v>0</v>
      </c>
      <c r="M1458" s="440">
        <f>IF(K1458="nio",0,IF(K1458&gt;0,VLOOKUP(G1458,'3-Productie normen'!A:J,VLOOKUP(K1458,'3-Productie normen'!$B$37:$C$43,2,FALSE),FALSE)))</f>
        <v>0</v>
      </c>
      <c r="N1458" s="441"/>
      <c r="O1458" s="442"/>
      <c r="P1458" s="299"/>
    </row>
    <row r="1459" spans="1:16" ht="14.1" customHeight="1">
      <c r="A1459" s="434">
        <v>1459</v>
      </c>
      <c r="B1459" s="435" t="s">
        <v>2085</v>
      </c>
      <c r="C1459" s="435" t="s">
        <v>2113</v>
      </c>
      <c r="D1459" s="436" t="s">
        <v>3709</v>
      </c>
      <c r="E1459" s="219" t="s">
        <v>3183</v>
      </c>
      <c r="F1459" s="75" t="s">
        <v>3184</v>
      </c>
      <c r="G1459" s="75" t="s">
        <v>50</v>
      </c>
      <c r="H1459" s="413" t="s">
        <v>71</v>
      </c>
      <c r="I1459" s="437">
        <v>1.7</v>
      </c>
      <c r="J1459" s="438" t="s">
        <v>50</v>
      </c>
      <c r="K1459" s="439" t="s">
        <v>50</v>
      </c>
      <c r="L1459" s="221">
        <f>IF(J1459="nio",0,IF(K1459&gt;0,K1459*I1459/M1459,0))*VLOOKUP(B1459,'2-Kosten per locatie'!$A$11:$C$15,3,FALSE)</f>
        <v>0</v>
      </c>
      <c r="M1459" s="440">
        <f>IF(K1459="nio",0,IF(K1459&gt;0,VLOOKUP(G1459,'3-Productie normen'!A:J,VLOOKUP(K1459,'3-Productie normen'!$B$37:$C$43,2,FALSE),FALSE)))</f>
        <v>0</v>
      </c>
      <c r="N1459" s="441"/>
      <c r="O1459" s="442"/>
      <c r="P1459" s="299"/>
    </row>
    <row r="1460" spans="1:16" ht="14.1" customHeight="1">
      <c r="A1460" s="434">
        <v>1460</v>
      </c>
      <c r="B1460" s="435" t="s">
        <v>2085</v>
      </c>
      <c r="C1460" s="435" t="s">
        <v>2113</v>
      </c>
      <c r="D1460" s="436" t="s">
        <v>3709</v>
      </c>
      <c r="E1460" s="219" t="s">
        <v>3185</v>
      </c>
      <c r="F1460" s="75" t="s">
        <v>3186</v>
      </c>
      <c r="G1460" s="75" t="s">
        <v>50</v>
      </c>
      <c r="H1460" s="75" t="s">
        <v>919</v>
      </c>
      <c r="I1460" s="437">
        <v>8.9</v>
      </c>
      <c r="J1460" s="438" t="s">
        <v>50</v>
      </c>
      <c r="K1460" s="439" t="s">
        <v>50</v>
      </c>
      <c r="L1460" s="221">
        <f>IF(J1460="nio",0,IF(K1460&gt;0,K1460*I1460/M1460,0))*VLOOKUP(B1460,'2-Kosten per locatie'!$A$11:$C$15,3,FALSE)</f>
        <v>0</v>
      </c>
      <c r="M1460" s="440">
        <f>IF(K1460="nio",0,IF(K1460&gt;0,VLOOKUP(G1460,'3-Productie normen'!A:J,VLOOKUP(K1460,'3-Productie normen'!$B$37:$C$43,2,FALSE),FALSE)))</f>
        <v>0</v>
      </c>
      <c r="N1460" s="441"/>
      <c r="O1460" s="442"/>
      <c r="P1460" s="299"/>
    </row>
    <row r="1461" spans="1:16" ht="14.1" customHeight="1">
      <c r="A1461" s="434">
        <v>1461</v>
      </c>
      <c r="B1461" s="435" t="s">
        <v>2085</v>
      </c>
      <c r="C1461" s="435" t="s">
        <v>2113</v>
      </c>
      <c r="D1461" s="436" t="s">
        <v>3709</v>
      </c>
      <c r="E1461" s="219" t="s">
        <v>3187</v>
      </c>
      <c r="F1461" s="75" t="s">
        <v>3188</v>
      </c>
      <c r="G1461" s="75" t="s">
        <v>50</v>
      </c>
      <c r="H1461" s="413" t="s">
        <v>71</v>
      </c>
      <c r="I1461" s="437">
        <v>1.7</v>
      </c>
      <c r="J1461" s="438" t="s">
        <v>50</v>
      </c>
      <c r="K1461" s="439" t="s">
        <v>50</v>
      </c>
      <c r="L1461" s="221">
        <f>IF(J1461="nio",0,IF(K1461&gt;0,K1461*I1461/M1461,0))*VLOOKUP(B1461,'2-Kosten per locatie'!$A$11:$C$15,3,FALSE)</f>
        <v>0</v>
      </c>
      <c r="M1461" s="440">
        <f>IF(K1461="nio",0,IF(K1461&gt;0,VLOOKUP(G1461,'3-Productie normen'!A:J,VLOOKUP(K1461,'3-Productie normen'!$B$37:$C$43,2,FALSE),FALSE)))</f>
        <v>0</v>
      </c>
      <c r="N1461" s="441"/>
      <c r="O1461" s="442"/>
      <c r="P1461" s="299"/>
    </row>
    <row r="1462" spans="1:16" ht="14.1" customHeight="1">
      <c r="A1462" s="434">
        <v>1462</v>
      </c>
      <c r="B1462" s="435" t="s">
        <v>2085</v>
      </c>
      <c r="C1462" s="435" t="s">
        <v>2113</v>
      </c>
      <c r="D1462" s="436" t="s">
        <v>3709</v>
      </c>
      <c r="E1462" s="219" t="s">
        <v>3189</v>
      </c>
      <c r="F1462" s="75" t="s">
        <v>3190</v>
      </c>
      <c r="G1462" s="75" t="s">
        <v>50</v>
      </c>
      <c r="H1462" s="75" t="s">
        <v>919</v>
      </c>
      <c r="I1462" s="437">
        <v>8.9</v>
      </c>
      <c r="J1462" s="438" t="s">
        <v>50</v>
      </c>
      <c r="K1462" s="439" t="s">
        <v>50</v>
      </c>
      <c r="L1462" s="221">
        <f>IF(J1462="nio",0,IF(K1462&gt;0,K1462*I1462/M1462,0))*VLOOKUP(B1462,'2-Kosten per locatie'!$A$11:$C$15,3,FALSE)</f>
        <v>0</v>
      </c>
      <c r="M1462" s="440">
        <f>IF(K1462="nio",0,IF(K1462&gt;0,VLOOKUP(G1462,'3-Productie normen'!A:J,VLOOKUP(K1462,'3-Productie normen'!$B$37:$C$43,2,FALSE),FALSE)))</f>
        <v>0</v>
      </c>
      <c r="N1462" s="441"/>
      <c r="O1462" s="442"/>
      <c r="P1462" s="299"/>
    </row>
    <row r="1463" spans="1:16" ht="14.1" customHeight="1">
      <c r="A1463" s="434">
        <v>1463</v>
      </c>
      <c r="B1463" s="435" t="s">
        <v>2085</v>
      </c>
      <c r="C1463" s="435" t="s">
        <v>2113</v>
      </c>
      <c r="D1463" s="436" t="s">
        <v>3709</v>
      </c>
      <c r="E1463" s="219" t="s">
        <v>3191</v>
      </c>
      <c r="F1463" s="75" t="s">
        <v>3192</v>
      </c>
      <c r="G1463" s="75" t="s">
        <v>50</v>
      </c>
      <c r="H1463" s="413" t="s">
        <v>71</v>
      </c>
      <c r="I1463" s="437">
        <v>1.7</v>
      </c>
      <c r="J1463" s="438" t="s">
        <v>50</v>
      </c>
      <c r="K1463" s="439" t="s">
        <v>50</v>
      </c>
      <c r="L1463" s="221">
        <f>IF(J1463="nio",0,IF(K1463&gt;0,K1463*I1463/M1463,0))*VLOOKUP(B1463,'2-Kosten per locatie'!$A$11:$C$15,3,FALSE)</f>
        <v>0</v>
      </c>
      <c r="M1463" s="440">
        <f>IF(K1463="nio",0,IF(K1463&gt;0,VLOOKUP(G1463,'3-Productie normen'!A:J,VLOOKUP(K1463,'3-Productie normen'!$B$37:$C$43,2,FALSE),FALSE)))</f>
        <v>0</v>
      </c>
      <c r="N1463" s="441"/>
      <c r="O1463" s="442"/>
      <c r="P1463" s="299"/>
    </row>
    <row r="1464" spans="1:16" ht="14.1" customHeight="1">
      <c r="A1464" s="434">
        <v>1464</v>
      </c>
      <c r="B1464" s="435" t="s">
        <v>2085</v>
      </c>
      <c r="C1464" s="435" t="s">
        <v>2112</v>
      </c>
      <c r="D1464" s="436" t="s">
        <v>3709</v>
      </c>
      <c r="E1464" s="219" t="s">
        <v>3193</v>
      </c>
      <c r="F1464" s="75" t="s">
        <v>3194</v>
      </c>
      <c r="G1464" s="75" t="s">
        <v>50</v>
      </c>
      <c r="H1464" s="75" t="s">
        <v>919</v>
      </c>
      <c r="I1464" s="437">
        <v>7.5</v>
      </c>
      <c r="J1464" s="438" t="s">
        <v>50</v>
      </c>
      <c r="K1464" s="439" t="s">
        <v>50</v>
      </c>
      <c r="L1464" s="221">
        <f>IF(J1464="nio",0,IF(K1464&gt;0,K1464*I1464/M1464,0))*VLOOKUP(B1464,'2-Kosten per locatie'!$A$11:$C$15,3,FALSE)</f>
        <v>0</v>
      </c>
      <c r="M1464" s="440">
        <f>IF(K1464="nio",0,IF(K1464&gt;0,VLOOKUP(G1464,'3-Productie normen'!A:J,VLOOKUP(K1464,'3-Productie normen'!$B$37:$C$43,2,FALSE),FALSE)))</f>
        <v>0</v>
      </c>
      <c r="N1464" s="441"/>
      <c r="O1464" s="442"/>
      <c r="P1464" s="299"/>
    </row>
    <row r="1465" spans="1:16" ht="14.1" customHeight="1">
      <c r="A1465" s="434">
        <v>1465</v>
      </c>
      <c r="B1465" s="435" t="s">
        <v>2085</v>
      </c>
      <c r="C1465" s="435" t="s">
        <v>2114</v>
      </c>
      <c r="D1465" s="436" t="s">
        <v>3710</v>
      </c>
      <c r="E1465" s="219" t="s">
        <v>3195</v>
      </c>
      <c r="F1465" s="75" t="s">
        <v>3196</v>
      </c>
      <c r="G1465" s="75" t="s">
        <v>50</v>
      </c>
      <c r="H1465" s="75" t="s">
        <v>72</v>
      </c>
      <c r="I1465" s="437">
        <v>32.299999999999997</v>
      </c>
      <c r="J1465" s="438" t="s">
        <v>50</v>
      </c>
      <c r="K1465" s="439" t="s">
        <v>50</v>
      </c>
      <c r="L1465" s="221">
        <f>IF(J1465="nio",0,IF(K1465&gt;0,K1465*I1465/M1465,0))*VLOOKUP(B1465,'2-Kosten per locatie'!$A$11:$C$15,3,FALSE)</f>
        <v>0</v>
      </c>
      <c r="M1465" s="440">
        <f>IF(K1465="nio",0,IF(K1465&gt;0,VLOOKUP(G1465,'3-Productie normen'!A:J,VLOOKUP(K1465,'3-Productie normen'!$B$37:$C$43,2,FALSE),FALSE)))</f>
        <v>0</v>
      </c>
      <c r="N1465" s="441"/>
      <c r="O1465" s="442"/>
      <c r="P1465" s="299"/>
    </row>
    <row r="1466" spans="1:16" ht="14.1" customHeight="1">
      <c r="A1466" s="434">
        <v>1466</v>
      </c>
      <c r="B1466" s="435" t="s">
        <v>2085</v>
      </c>
      <c r="C1466" s="435" t="s">
        <v>2115</v>
      </c>
      <c r="D1466" s="436" t="s">
        <v>3708</v>
      </c>
      <c r="E1466" s="219" t="s">
        <v>3197</v>
      </c>
      <c r="F1466" s="75" t="s">
        <v>3198</v>
      </c>
      <c r="G1466" s="75" t="s">
        <v>50</v>
      </c>
      <c r="H1466" s="75" t="s">
        <v>3723</v>
      </c>
      <c r="I1466" s="437">
        <v>8.3000000000000007</v>
      </c>
      <c r="J1466" s="438" t="s">
        <v>50</v>
      </c>
      <c r="K1466" s="439" t="s">
        <v>50</v>
      </c>
      <c r="L1466" s="221">
        <f>IF(J1466="nio",0,IF(K1466&gt;0,K1466*I1466/M1466,0))*VLOOKUP(B1466,'2-Kosten per locatie'!$A$11:$C$15,3,FALSE)</f>
        <v>0</v>
      </c>
      <c r="M1466" s="440">
        <f>IF(K1466="nio",0,IF(K1466&gt;0,VLOOKUP(G1466,'3-Productie normen'!A:J,VLOOKUP(K1466,'3-Productie normen'!$B$37:$C$43,2,FALSE),FALSE)))</f>
        <v>0</v>
      </c>
      <c r="N1466" s="441"/>
      <c r="O1466" s="442"/>
      <c r="P1466" s="299"/>
    </row>
    <row r="1467" spans="1:16" ht="14.1" customHeight="1">
      <c r="A1467" s="434">
        <v>1467</v>
      </c>
      <c r="B1467" s="435" t="s">
        <v>2085</v>
      </c>
      <c r="C1467" s="435" t="s">
        <v>2115</v>
      </c>
      <c r="D1467" s="436" t="s">
        <v>3708</v>
      </c>
      <c r="E1467" s="219" t="s">
        <v>3199</v>
      </c>
      <c r="F1467" s="75" t="s">
        <v>3200</v>
      </c>
      <c r="G1467" s="75" t="s">
        <v>50</v>
      </c>
      <c r="H1467" s="75" t="s">
        <v>919</v>
      </c>
      <c r="I1467" s="437">
        <v>2.6</v>
      </c>
      <c r="J1467" s="438" t="s">
        <v>50</v>
      </c>
      <c r="K1467" s="439" t="s">
        <v>50</v>
      </c>
      <c r="L1467" s="221">
        <f>IF(J1467="nio",0,IF(K1467&gt;0,K1467*I1467/M1467,0))*VLOOKUP(B1467,'2-Kosten per locatie'!$A$11:$C$15,3,FALSE)</f>
        <v>0</v>
      </c>
      <c r="M1467" s="440">
        <f>IF(K1467="nio",0,IF(K1467&gt;0,VLOOKUP(G1467,'3-Productie normen'!A:J,VLOOKUP(K1467,'3-Productie normen'!$B$37:$C$43,2,FALSE),FALSE)))</f>
        <v>0</v>
      </c>
      <c r="N1467" s="441"/>
      <c r="O1467" s="442"/>
      <c r="P1467" s="299"/>
    </row>
    <row r="1468" spans="1:16" ht="14.1" customHeight="1">
      <c r="A1468" s="434">
        <v>1468</v>
      </c>
      <c r="B1468" s="435" t="s">
        <v>2085</v>
      </c>
      <c r="C1468" s="435" t="s">
        <v>2115</v>
      </c>
      <c r="D1468" s="436" t="s">
        <v>3708</v>
      </c>
      <c r="E1468" s="219" t="s">
        <v>3201</v>
      </c>
      <c r="F1468" s="75" t="s">
        <v>3202</v>
      </c>
      <c r="G1468" s="75" t="s">
        <v>50</v>
      </c>
      <c r="H1468" s="413" t="s">
        <v>71</v>
      </c>
      <c r="I1468" s="437">
        <v>3.2</v>
      </c>
      <c r="J1468" s="438" t="s">
        <v>50</v>
      </c>
      <c r="K1468" s="439" t="s">
        <v>50</v>
      </c>
      <c r="L1468" s="221">
        <f>IF(J1468="nio",0,IF(K1468&gt;0,K1468*I1468/M1468,0))*VLOOKUP(B1468,'2-Kosten per locatie'!$A$11:$C$15,3,FALSE)</f>
        <v>0</v>
      </c>
      <c r="M1468" s="440">
        <f>IF(K1468="nio",0,IF(K1468&gt;0,VLOOKUP(G1468,'3-Productie normen'!A:J,VLOOKUP(K1468,'3-Productie normen'!$B$37:$C$43,2,FALSE),FALSE)))</f>
        <v>0</v>
      </c>
      <c r="N1468" s="441"/>
      <c r="O1468" s="442"/>
      <c r="P1468" s="299"/>
    </row>
    <row r="1469" spans="1:16" ht="14.1" customHeight="1">
      <c r="A1469" s="434">
        <v>1469</v>
      </c>
      <c r="B1469" s="435" t="s">
        <v>2085</v>
      </c>
      <c r="C1469" s="435" t="s">
        <v>2115</v>
      </c>
      <c r="D1469" s="436" t="s">
        <v>3708</v>
      </c>
      <c r="E1469" s="219" t="s">
        <v>3203</v>
      </c>
      <c r="F1469" s="75" t="s">
        <v>3204</v>
      </c>
      <c r="G1469" s="75" t="s">
        <v>50</v>
      </c>
      <c r="H1469" s="413" t="s">
        <v>71</v>
      </c>
      <c r="I1469" s="437">
        <v>1.2</v>
      </c>
      <c r="J1469" s="438" t="s">
        <v>50</v>
      </c>
      <c r="K1469" s="439" t="s">
        <v>50</v>
      </c>
      <c r="L1469" s="221">
        <f>IF(J1469="nio",0,IF(K1469&gt;0,K1469*I1469/M1469,0))*VLOOKUP(B1469,'2-Kosten per locatie'!$A$11:$C$15,3,FALSE)</f>
        <v>0</v>
      </c>
      <c r="M1469" s="440">
        <f>IF(K1469="nio",0,IF(K1469&gt;0,VLOOKUP(G1469,'3-Productie normen'!A:J,VLOOKUP(K1469,'3-Productie normen'!$B$37:$C$43,2,FALSE),FALSE)))</f>
        <v>0</v>
      </c>
      <c r="N1469" s="441"/>
      <c r="O1469" s="442"/>
      <c r="P1469" s="299"/>
    </row>
    <row r="1470" spans="1:16" ht="14.1" customHeight="1">
      <c r="A1470" s="434">
        <v>1470</v>
      </c>
      <c r="B1470" s="435" t="s">
        <v>2085</v>
      </c>
      <c r="C1470" s="435" t="s">
        <v>2116</v>
      </c>
      <c r="D1470" s="436" t="s">
        <v>3708</v>
      </c>
      <c r="E1470" s="219" t="s">
        <v>3205</v>
      </c>
      <c r="F1470" s="75" t="s">
        <v>3206</v>
      </c>
      <c r="G1470" s="75" t="s">
        <v>50</v>
      </c>
      <c r="H1470" s="75" t="s">
        <v>3719</v>
      </c>
      <c r="I1470" s="437">
        <v>22.6</v>
      </c>
      <c r="J1470" s="438" t="s">
        <v>50</v>
      </c>
      <c r="K1470" s="439" t="s">
        <v>50</v>
      </c>
      <c r="L1470" s="221">
        <f>IF(J1470="nio",0,IF(K1470&gt;0,K1470*I1470/M1470,0))*VLOOKUP(B1470,'2-Kosten per locatie'!$A$11:$C$15,3,FALSE)</f>
        <v>0</v>
      </c>
      <c r="M1470" s="440">
        <f>IF(K1470="nio",0,IF(K1470&gt;0,VLOOKUP(G1470,'3-Productie normen'!A:J,VLOOKUP(K1470,'3-Productie normen'!$B$37:$C$43,2,FALSE),FALSE)))</f>
        <v>0</v>
      </c>
      <c r="N1470" s="441"/>
      <c r="O1470" s="442"/>
      <c r="P1470" s="299"/>
    </row>
    <row r="1471" spans="1:16" ht="14.1" customHeight="1">
      <c r="A1471" s="434">
        <v>1471</v>
      </c>
      <c r="B1471" s="435" t="s">
        <v>2085</v>
      </c>
      <c r="C1471" s="435" t="s">
        <v>2114</v>
      </c>
      <c r="D1471" s="436" t="s">
        <v>3708</v>
      </c>
      <c r="E1471" s="219" t="s">
        <v>3207</v>
      </c>
      <c r="F1471" s="75" t="s">
        <v>3208</v>
      </c>
      <c r="G1471" s="75" t="s">
        <v>50</v>
      </c>
      <c r="H1471" s="75" t="s">
        <v>919</v>
      </c>
      <c r="I1471" s="437">
        <v>1.2</v>
      </c>
      <c r="J1471" s="438" t="s">
        <v>50</v>
      </c>
      <c r="K1471" s="439" t="s">
        <v>50</v>
      </c>
      <c r="L1471" s="221">
        <f>IF(J1471="nio",0,IF(K1471&gt;0,K1471*I1471/M1471,0))*VLOOKUP(B1471,'2-Kosten per locatie'!$A$11:$C$15,3,FALSE)</f>
        <v>0</v>
      </c>
      <c r="M1471" s="440">
        <f>IF(K1471="nio",0,IF(K1471&gt;0,VLOOKUP(G1471,'3-Productie normen'!A:J,VLOOKUP(K1471,'3-Productie normen'!$B$37:$C$43,2,FALSE),FALSE)))</f>
        <v>0</v>
      </c>
      <c r="N1471" s="441"/>
      <c r="O1471" s="442"/>
      <c r="P1471" s="299"/>
    </row>
    <row r="1472" spans="1:16" ht="14.1" customHeight="1">
      <c r="A1472" s="434">
        <v>1472</v>
      </c>
      <c r="B1472" s="435" t="s">
        <v>2085</v>
      </c>
      <c r="C1472" s="435" t="s">
        <v>2114</v>
      </c>
      <c r="D1472" s="436" t="s">
        <v>3708</v>
      </c>
      <c r="E1472" s="219" t="s">
        <v>3209</v>
      </c>
      <c r="F1472" s="75" t="s">
        <v>3210</v>
      </c>
      <c r="G1472" s="75" t="s">
        <v>50</v>
      </c>
      <c r="H1472" s="75" t="s">
        <v>919</v>
      </c>
      <c r="I1472" s="437">
        <v>1.5</v>
      </c>
      <c r="J1472" s="438" t="s">
        <v>50</v>
      </c>
      <c r="K1472" s="439" t="s">
        <v>50</v>
      </c>
      <c r="L1472" s="221">
        <f>IF(J1472="nio",0,IF(K1472&gt;0,K1472*I1472/M1472,0))*VLOOKUP(B1472,'2-Kosten per locatie'!$A$11:$C$15,3,FALSE)</f>
        <v>0</v>
      </c>
      <c r="M1472" s="440">
        <f>IF(K1472="nio",0,IF(K1472&gt;0,VLOOKUP(G1472,'3-Productie normen'!A:J,VLOOKUP(K1472,'3-Productie normen'!$B$37:$C$43,2,FALSE),FALSE)))</f>
        <v>0</v>
      </c>
      <c r="N1472" s="441"/>
      <c r="O1472" s="442"/>
      <c r="P1472" s="299"/>
    </row>
    <row r="1473" spans="1:16" ht="14.1" customHeight="1">
      <c r="A1473" s="434">
        <v>1473</v>
      </c>
      <c r="B1473" s="435" t="s">
        <v>2085</v>
      </c>
      <c r="C1473" s="435" t="s">
        <v>2115</v>
      </c>
      <c r="D1473" s="436" t="s">
        <v>3708</v>
      </c>
      <c r="E1473" s="219" t="s">
        <v>3211</v>
      </c>
      <c r="F1473" s="75" t="s">
        <v>3212</v>
      </c>
      <c r="G1473" s="75" t="s">
        <v>50</v>
      </c>
      <c r="H1473" s="75" t="s">
        <v>919</v>
      </c>
      <c r="I1473" s="437">
        <v>46.9</v>
      </c>
      <c r="J1473" s="438" t="s">
        <v>50</v>
      </c>
      <c r="K1473" s="439" t="s">
        <v>50</v>
      </c>
      <c r="L1473" s="221">
        <f>IF(J1473="nio",0,IF(K1473&gt;0,K1473*I1473/M1473,0))*VLOOKUP(B1473,'2-Kosten per locatie'!$A$11:$C$15,3,FALSE)</f>
        <v>0</v>
      </c>
      <c r="M1473" s="440">
        <f>IF(K1473="nio",0,IF(K1473&gt;0,VLOOKUP(G1473,'3-Productie normen'!A:J,VLOOKUP(K1473,'3-Productie normen'!$B$37:$C$43,2,FALSE),FALSE)))</f>
        <v>0</v>
      </c>
      <c r="N1473" s="441"/>
      <c r="O1473" s="442"/>
      <c r="P1473" s="299"/>
    </row>
    <row r="1474" spans="1:16" ht="14.1" customHeight="1">
      <c r="A1474" s="434">
        <v>1474</v>
      </c>
      <c r="B1474" s="435" t="s">
        <v>2085</v>
      </c>
      <c r="C1474" s="435" t="s">
        <v>2116</v>
      </c>
      <c r="D1474" s="436" t="s">
        <v>3708</v>
      </c>
      <c r="E1474" s="219" t="s">
        <v>3213</v>
      </c>
      <c r="F1474" s="75" t="s">
        <v>3214</v>
      </c>
      <c r="G1474" s="75" t="s">
        <v>50</v>
      </c>
      <c r="H1474" s="75" t="s">
        <v>919</v>
      </c>
      <c r="I1474" s="437">
        <v>67.099999999999994</v>
      </c>
      <c r="J1474" s="438" t="s">
        <v>50</v>
      </c>
      <c r="K1474" s="439" t="s">
        <v>50</v>
      </c>
      <c r="L1474" s="221">
        <f>IF(J1474="nio",0,IF(K1474&gt;0,K1474*I1474/M1474,0))*VLOOKUP(B1474,'2-Kosten per locatie'!$A$11:$C$15,3,FALSE)</f>
        <v>0</v>
      </c>
      <c r="M1474" s="440">
        <f>IF(K1474="nio",0,IF(K1474&gt;0,VLOOKUP(G1474,'3-Productie normen'!A:J,VLOOKUP(K1474,'3-Productie normen'!$B$37:$C$43,2,FALSE),FALSE)))</f>
        <v>0</v>
      </c>
      <c r="N1474" s="441"/>
      <c r="O1474" s="442"/>
      <c r="P1474" s="299"/>
    </row>
    <row r="1475" spans="1:16" ht="14.1" customHeight="1">
      <c r="A1475" s="434">
        <v>1475</v>
      </c>
      <c r="B1475" s="435" t="s">
        <v>2085</v>
      </c>
      <c r="C1475" s="435" t="s">
        <v>2114</v>
      </c>
      <c r="D1475" s="436" t="s">
        <v>3708</v>
      </c>
      <c r="E1475" s="219" t="s">
        <v>3215</v>
      </c>
      <c r="F1475" s="75" t="s">
        <v>3216</v>
      </c>
      <c r="G1475" s="75" t="s">
        <v>50</v>
      </c>
      <c r="H1475" s="75" t="s">
        <v>70</v>
      </c>
      <c r="I1475" s="437">
        <v>5.3</v>
      </c>
      <c r="J1475" s="438" t="s">
        <v>50</v>
      </c>
      <c r="K1475" s="439" t="s">
        <v>50</v>
      </c>
      <c r="L1475" s="221">
        <f>IF(J1475="nio",0,IF(K1475&gt;0,K1475*I1475/M1475,0))*VLOOKUP(B1475,'2-Kosten per locatie'!$A$11:$C$15,3,FALSE)</f>
        <v>0</v>
      </c>
      <c r="M1475" s="440">
        <f>IF(K1475="nio",0,IF(K1475&gt;0,VLOOKUP(G1475,'3-Productie normen'!A:J,VLOOKUP(K1475,'3-Productie normen'!$B$37:$C$43,2,FALSE),FALSE)))</f>
        <v>0</v>
      </c>
      <c r="N1475" s="441"/>
      <c r="O1475" s="442"/>
      <c r="P1475" s="299"/>
    </row>
    <row r="1476" spans="1:16" ht="14.1" customHeight="1">
      <c r="A1476" s="434">
        <v>1476</v>
      </c>
      <c r="B1476" s="435" t="s">
        <v>2085</v>
      </c>
      <c r="C1476" s="435" t="s">
        <v>2116</v>
      </c>
      <c r="D1476" s="436" t="s">
        <v>3708</v>
      </c>
      <c r="E1476" s="219" t="s">
        <v>3217</v>
      </c>
      <c r="F1476" s="75" t="s">
        <v>3218</v>
      </c>
      <c r="G1476" s="75" t="s">
        <v>50</v>
      </c>
      <c r="H1476" s="413" t="s">
        <v>71</v>
      </c>
      <c r="I1476" s="437">
        <v>8.5</v>
      </c>
      <c r="J1476" s="438" t="s">
        <v>50</v>
      </c>
      <c r="K1476" s="439" t="s">
        <v>50</v>
      </c>
      <c r="L1476" s="221">
        <f>IF(J1476="nio",0,IF(K1476&gt;0,K1476*I1476/M1476,0))*VLOOKUP(B1476,'2-Kosten per locatie'!$A$11:$C$15,3,FALSE)</f>
        <v>0</v>
      </c>
      <c r="M1476" s="440">
        <f>IF(K1476="nio",0,IF(K1476&gt;0,VLOOKUP(G1476,'3-Productie normen'!A:J,VLOOKUP(K1476,'3-Productie normen'!$B$37:$C$43,2,FALSE),FALSE)))</f>
        <v>0</v>
      </c>
      <c r="N1476" s="441"/>
      <c r="O1476" s="442"/>
      <c r="P1476" s="299"/>
    </row>
    <row r="1477" spans="1:16" ht="14.1" customHeight="1">
      <c r="A1477" s="434">
        <v>1477</v>
      </c>
      <c r="B1477" s="435" t="s">
        <v>2085</v>
      </c>
      <c r="C1477" s="435" t="s">
        <v>2114</v>
      </c>
      <c r="D1477" s="436" t="s">
        <v>3708</v>
      </c>
      <c r="E1477" s="219" t="s">
        <v>3219</v>
      </c>
      <c r="F1477" s="75" t="s">
        <v>3220</v>
      </c>
      <c r="G1477" s="75" t="s">
        <v>50</v>
      </c>
      <c r="H1477" s="75" t="s">
        <v>919</v>
      </c>
      <c r="I1477" s="437">
        <v>3.9</v>
      </c>
      <c r="J1477" s="438" t="s">
        <v>50</v>
      </c>
      <c r="K1477" s="439" t="s">
        <v>50</v>
      </c>
      <c r="L1477" s="221">
        <f>IF(J1477="nio",0,IF(K1477&gt;0,K1477*I1477/M1477,0))*VLOOKUP(B1477,'2-Kosten per locatie'!$A$11:$C$15,3,FALSE)</f>
        <v>0</v>
      </c>
      <c r="M1477" s="440">
        <f>IF(K1477="nio",0,IF(K1477&gt;0,VLOOKUP(G1477,'3-Productie normen'!A:J,VLOOKUP(K1477,'3-Productie normen'!$B$37:$C$43,2,FALSE),FALSE)))</f>
        <v>0</v>
      </c>
      <c r="N1477" s="441"/>
      <c r="O1477" s="442"/>
      <c r="P1477" s="299"/>
    </row>
    <row r="1478" spans="1:16" ht="14.1" customHeight="1">
      <c r="A1478" s="434">
        <v>1478</v>
      </c>
      <c r="B1478" s="435" t="s">
        <v>2085</v>
      </c>
      <c r="C1478" s="435" t="s">
        <v>2114</v>
      </c>
      <c r="D1478" s="436" t="s">
        <v>3708</v>
      </c>
      <c r="E1478" s="219" t="s">
        <v>3221</v>
      </c>
      <c r="F1478" s="75" t="s">
        <v>3222</v>
      </c>
      <c r="G1478" s="75" t="s">
        <v>50</v>
      </c>
      <c r="H1478" s="75" t="s">
        <v>70</v>
      </c>
      <c r="I1478" s="437">
        <v>1.8</v>
      </c>
      <c r="J1478" s="438" t="s">
        <v>50</v>
      </c>
      <c r="K1478" s="439" t="s">
        <v>50</v>
      </c>
      <c r="L1478" s="221">
        <f>IF(J1478="nio",0,IF(K1478&gt;0,K1478*I1478/M1478,0))*VLOOKUP(B1478,'2-Kosten per locatie'!$A$11:$C$15,3,FALSE)</f>
        <v>0</v>
      </c>
      <c r="M1478" s="440">
        <f>IF(K1478="nio",0,IF(K1478&gt;0,VLOOKUP(G1478,'3-Productie normen'!A:J,VLOOKUP(K1478,'3-Productie normen'!$B$37:$C$43,2,FALSE),FALSE)))</f>
        <v>0</v>
      </c>
      <c r="N1478" s="441"/>
      <c r="O1478" s="442"/>
      <c r="P1478" s="299"/>
    </row>
    <row r="1479" spans="1:16" ht="14.1" customHeight="1">
      <c r="A1479" s="434">
        <v>1479</v>
      </c>
      <c r="B1479" s="435" t="s">
        <v>2085</v>
      </c>
      <c r="C1479" s="435" t="s">
        <v>2115</v>
      </c>
      <c r="D1479" s="436" t="s">
        <v>3708</v>
      </c>
      <c r="E1479" s="219" t="s">
        <v>3223</v>
      </c>
      <c r="F1479" s="75" t="s">
        <v>3224</v>
      </c>
      <c r="G1479" s="75" t="s">
        <v>50</v>
      </c>
      <c r="H1479" s="75" t="s">
        <v>919</v>
      </c>
      <c r="I1479" s="437">
        <v>5.5</v>
      </c>
      <c r="J1479" s="438" t="s">
        <v>50</v>
      </c>
      <c r="K1479" s="439" t="s">
        <v>50</v>
      </c>
      <c r="L1479" s="221">
        <f>IF(J1479="nio",0,IF(K1479&gt;0,K1479*I1479/M1479,0))*VLOOKUP(B1479,'2-Kosten per locatie'!$A$11:$C$15,3,FALSE)</f>
        <v>0</v>
      </c>
      <c r="M1479" s="440">
        <f>IF(K1479="nio",0,IF(K1479&gt;0,VLOOKUP(G1479,'3-Productie normen'!A:J,VLOOKUP(K1479,'3-Productie normen'!$B$37:$C$43,2,FALSE),FALSE)))</f>
        <v>0</v>
      </c>
      <c r="N1479" s="441"/>
      <c r="O1479" s="442"/>
      <c r="P1479" s="299"/>
    </row>
    <row r="1480" spans="1:16" ht="14.1" customHeight="1">
      <c r="A1480" s="434">
        <v>1480</v>
      </c>
      <c r="B1480" s="435" t="s">
        <v>2085</v>
      </c>
      <c r="C1480" s="435" t="s">
        <v>2114</v>
      </c>
      <c r="D1480" s="436" t="s">
        <v>3708</v>
      </c>
      <c r="E1480" s="219" t="s">
        <v>3225</v>
      </c>
      <c r="F1480" s="75" t="s">
        <v>3226</v>
      </c>
      <c r="G1480" s="75" t="s">
        <v>50</v>
      </c>
      <c r="H1480" s="75" t="s">
        <v>1504</v>
      </c>
      <c r="I1480" s="437">
        <v>6.1</v>
      </c>
      <c r="J1480" s="438" t="s">
        <v>50</v>
      </c>
      <c r="K1480" s="439" t="s">
        <v>50</v>
      </c>
      <c r="L1480" s="221">
        <f>IF(J1480="nio",0,IF(K1480&gt;0,K1480*I1480/M1480,0))*VLOOKUP(B1480,'2-Kosten per locatie'!$A$11:$C$15,3,FALSE)</f>
        <v>0</v>
      </c>
      <c r="M1480" s="440">
        <f>IF(K1480="nio",0,IF(K1480&gt;0,VLOOKUP(G1480,'3-Productie normen'!A:J,VLOOKUP(K1480,'3-Productie normen'!$B$37:$C$43,2,FALSE),FALSE)))</f>
        <v>0</v>
      </c>
      <c r="N1480" s="441"/>
      <c r="O1480" s="442"/>
      <c r="P1480" s="299"/>
    </row>
    <row r="1481" spans="1:16" ht="14.1" customHeight="1">
      <c r="A1481" s="434">
        <v>1481</v>
      </c>
      <c r="B1481" s="435" t="s">
        <v>2085</v>
      </c>
      <c r="C1481" s="435" t="s">
        <v>2115</v>
      </c>
      <c r="D1481" s="436" t="s">
        <v>3709</v>
      </c>
      <c r="E1481" s="219" t="s">
        <v>3227</v>
      </c>
      <c r="F1481" s="75" t="s">
        <v>3228</v>
      </c>
      <c r="G1481" s="75" t="s">
        <v>50</v>
      </c>
      <c r="H1481" s="75" t="s">
        <v>919</v>
      </c>
      <c r="I1481" s="437">
        <v>25.7</v>
      </c>
      <c r="J1481" s="438" t="s">
        <v>50</v>
      </c>
      <c r="K1481" s="439" t="s">
        <v>50</v>
      </c>
      <c r="L1481" s="221">
        <f>IF(J1481="nio",0,IF(K1481&gt;0,K1481*I1481/M1481,0))*VLOOKUP(B1481,'2-Kosten per locatie'!$A$11:$C$15,3,FALSE)</f>
        <v>0</v>
      </c>
      <c r="M1481" s="440">
        <f>IF(K1481="nio",0,IF(K1481&gt;0,VLOOKUP(G1481,'3-Productie normen'!A:J,VLOOKUP(K1481,'3-Productie normen'!$B$37:$C$43,2,FALSE),FALSE)))</f>
        <v>0</v>
      </c>
      <c r="N1481" s="441"/>
      <c r="O1481" s="442"/>
      <c r="P1481" s="299"/>
    </row>
    <row r="1482" spans="1:16" ht="14.1" customHeight="1">
      <c r="A1482" s="434">
        <v>1482</v>
      </c>
      <c r="B1482" s="435" t="s">
        <v>2085</v>
      </c>
      <c r="C1482" s="435" t="s">
        <v>2115</v>
      </c>
      <c r="D1482" s="436" t="s">
        <v>3709</v>
      </c>
      <c r="E1482" s="219" t="s">
        <v>3229</v>
      </c>
      <c r="F1482" s="75" t="s">
        <v>3230</v>
      </c>
      <c r="G1482" s="75" t="s">
        <v>50</v>
      </c>
      <c r="H1482" s="75" t="s">
        <v>919</v>
      </c>
      <c r="I1482" s="437">
        <v>8.9</v>
      </c>
      <c r="J1482" s="438" t="s">
        <v>50</v>
      </c>
      <c r="K1482" s="439" t="s">
        <v>50</v>
      </c>
      <c r="L1482" s="221">
        <f>IF(J1482="nio",0,IF(K1482&gt;0,K1482*I1482/M1482,0))*VLOOKUP(B1482,'2-Kosten per locatie'!$A$11:$C$15,3,FALSE)</f>
        <v>0</v>
      </c>
      <c r="M1482" s="440">
        <f>IF(K1482="nio",0,IF(K1482&gt;0,VLOOKUP(G1482,'3-Productie normen'!A:J,VLOOKUP(K1482,'3-Productie normen'!$B$37:$C$43,2,FALSE),FALSE)))</f>
        <v>0</v>
      </c>
      <c r="N1482" s="441"/>
      <c r="O1482" s="442"/>
      <c r="P1482" s="299"/>
    </row>
    <row r="1483" spans="1:16" ht="14.1" customHeight="1">
      <c r="A1483" s="434">
        <v>1483</v>
      </c>
      <c r="B1483" s="435" t="s">
        <v>2085</v>
      </c>
      <c r="C1483" s="435" t="s">
        <v>2115</v>
      </c>
      <c r="D1483" s="436" t="s">
        <v>3709</v>
      </c>
      <c r="E1483" s="219" t="s">
        <v>3231</v>
      </c>
      <c r="F1483" s="75" t="s">
        <v>3232</v>
      </c>
      <c r="G1483" s="75" t="s">
        <v>50</v>
      </c>
      <c r="H1483" s="413" t="s">
        <v>71</v>
      </c>
      <c r="I1483" s="437">
        <v>1.7</v>
      </c>
      <c r="J1483" s="438" t="s">
        <v>50</v>
      </c>
      <c r="K1483" s="439" t="s">
        <v>50</v>
      </c>
      <c r="L1483" s="221">
        <f>IF(J1483="nio",0,IF(K1483&gt;0,K1483*I1483/M1483,0))*VLOOKUP(B1483,'2-Kosten per locatie'!$A$11:$C$15,3,FALSE)</f>
        <v>0</v>
      </c>
      <c r="M1483" s="440">
        <f>IF(K1483="nio",0,IF(K1483&gt;0,VLOOKUP(G1483,'3-Productie normen'!A:J,VLOOKUP(K1483,'3-Productie normen'!$B$37:$C$43,2,FALSE),FALSE)))</f>
        <v>0</v>
      </c>
      <c r="N1483" s="441"/>
      <c r="O1483" s="442"/>
      <c r="P1483" s="299"/>
    </row>
    <row r="1484" spans="1:16" ht="14.1" customHeight="1">
      <c r="A1484" s="434">
        <v>1484</v>
      </c>
      <c r="B1484" s="435" t="s">
        <v>2085</v>
      </c>
      <c r="C1484" s="435" t="s">
        <v>2115</v>
      </c>
      <c r="D1484" s="436" t="s">
        <v>3709</v>
      </c>
      <c r="E1484" s="219" t="s">
        <v>3233</v>
      </c>
      <c r="F1484" s="75" t="s">
        <v>3234</v>
      </c>
      <c r="G1484" s="75" t="s">
        <v>50</v>
      </c>
      <c r="H1484" s="75" t="s">
        <v>919</v>
      </c>
      <c r="I1484" s="437">
        <v>8.9</v>
      </c>
      <c r="J1484" s="438" t="s">
        <v>50</v>
      </c>
      <c r="K1484" s="439" t="s">
        <v>50</v>
      </c>
      <c r="L1484" s="221">
        <f>IF(J1484="nio",0,IF(K1484&gt;0,K1484*I1484/M1484,0))*VLOOKUP(B1484,'2-Kosten per locatie'!$A$11:$C$15,3,FALSE)</f>
        <v>0</v>
      </c>
      <c r="M1484" s="440">
        <f>IF(K1484="nio",0,IF(K1484&gt;0,VLOOKUP(G1484,'3-Productie normen'!A:J,VLOOKUP(K1484,'3-Productie normen'!$B$37:$C$43,2,FALSE),FALSE)))</f>
        <v>0</v>
      </c>
      <c r="N1484" s="441"/>
      <c r="O1484" s="442"/>
      <c r="P1484" s="299"/>
    </row>
    <row r="1485" spans="1:16" ht="14.1" customHeight="1">
      <c r="A1485" s="434">
        <v>1485</v>
      </c>
      <c r="B1485" s="435" t="s">
        <v>2085</v>
      </c>
      <c r="C1485" s="435" t="s">
        <v>2115</v>
      </c>
      <c r="D1485" s="436" t="s">
        <v>3709</v>
      </c>
      <c r="E1485" s="219" t="s">
        <v>3235</v>
      </c>
      <c r="F1485" s="75" t="s">
        <v>3236</v>
      </c>
      <c r="G1485" s="75" t="s">
        <v>50</v>
      </c>
      <c r="H1485" s="413" t="s">
        <v>71</v>
      </c>
      <c r="I1485" s="437">
        <v>1.7</v>
      </c>
      <c r="J1485" s="438" t="s">
        <v>50</v>
      </c>
      <c r="K1485" s="439" t="s">
        <v>50</v>
      </c>
      <c r="L1485" s="221">
        <f>IF(J1485="nio",0,IF(K1485&gt;0,K1485*I1485/M1485,0))*VLOOKUP(B1485,'2-Kosten per locatie'!$A$11:$C$15,3,FALSE)</f>
        <v>0</v>
      </c>
      <c r="M1485" s="440">
        <f>IF(K1485="nio",0,IF(K1485&gt;0,VLOOKUP(G1485,'3-Productie normen'!A:J,VLOOKUP(K1485,'3-Productie normen'!$B$37:$C$43,2,FALSE),FALSE)))</f>
        <v>0</v>
      </c>
      <c r="N1485" s="441"/>
      <c r="O1485" s="442"/>
      <c r="P1485" s="299"/>
    </row>
    <row r="1486" spans="1:16" ht="14.1" customHeight="1">
      <c r="A1486" s="434">
        <v>1486</v>
      </c>
      <c r="B1486" s="435" t="s">
        <v>2085</v>
      </c>
      <c r="C1486" s="435" t="s">
        <v>2115</v>
      </c>
      <c r="D1486" s="436" t="s">
        <v>3709</v>
      </c>
      <c r="E1486" s="219" t="s">
        <v>3237</v>
      </c>
      <c r="F1486" s="75" t="s">
        <v>3238</v>
      </c>
      <c r="G1486" s="75" t="s">
        <v>50</v>
      </c>
      <c r="H1486" s="75" t="s">
        <v>919</v>
      </c>
      <c r="I1486" s="437">
        <v>8.9</v>
      </c>
      <c r="J1486" s="438" t="s">
        <v>50</v>
      </c>
      <c r="K1486" s="439" t="s">
        <v>50</v>
      </c>
      <c r="L1486" s="221">
        <f>IF(J1486="nio",0,IF(K1486&gt;0,K1486*I1486/M1486,0))*VLOOKUP(B1486,'2-Kosten per locatie'!$A$11:$C$15,3,FALSE)</f>
        <v>0</v>
      </c>
      <c r="M1486" s="440">
        <f>IF(K1486="nio",0,IF(K1486&gt;0,VLOOKUP(G1486,'3-Productie normen'!A:J,VLOOKUP(K1486,'3-Productie normen'!$B$37:$C$43,2,FALSE),FALSE)))</f>
        <v>0</v>
      </c>
      <c r="N1486" s="441"/>
      <c r="O1486" s="442"/>
      <c r="P1486" s="299"/>
    </row>
    <row r="1487" spans="1:16" ht="14.1" customHeight="1">
      <c r="A1487" s="434">
        <v>1487</v>
      </c>
      <c r="B1487" s="435" t="s">
        <v>2085</v>
      </c>
      <c r="C1487" s="435" t="s">
        <v>2115</v>
      </c>
      <c r="D1487" s="436" t="s">
        <v>3709</v>
      </c>
      <c r="E1487" s="219" t="s">
        <v>3239</v>
      </c>
      <c r="F1487" s="75" t="s">
        <v>3240</v>
      </c>
      <c r="G1487" s="75" t="s">
        <v>50</v>
      </c>
      <c r="H1487" s="413" t="s">
        <v>71</v>
      </c>
      <c r="I1487" s="437">
        <v>1.7</v>
      </c>
      <c r="J1487" s="438" t="s">
        <v>50</v>
      </c>
      <c r="K1487" s="439" t="s">
        <v>50</v>
      </c>
      <c r="L1487" s="221">
        <f>IF(J1487="nio",0,IF(K1487&gt;0,K1487*I1487/M1487,0))*VLOOKUP(B1487,'2-Kosten per locatie'!$A$11:$C$15,3,FALSE)</f>
        <v>0</v>
      </c>
      <c r="M1487" s="440">
        <f>IF(K1487="nio",0,IF(K1487&gt;0,VLOOKUP(G1487,'3-Productie normen'!A:J,VLOOKUP(K1487,'3-Productie normen'!$B$37:$C$43,2,FALSE),FALSE)))</f>
        <v>0</v>
      </c>
      <c r="N1487" s="441"/>
      <c r="O1487" s="442"/>
      <c r="P1487" s="299"/>
    </row>
    <row r="1488" spans="1:16" ht="14.1" customHeight="1">
      <c r="A1488" s="434">
        <v>1488</v>
      </c>
      <c r="B1488" s="435" t="s">
        <v>2085</v>
      </c>
      <c r="C1488" s="435" t="s">
        <v>2115</v>
      </c>
      <c r="D1488" s="436" t="s">
        <v>3709</v>
      </c>
      <c r="E1488" s="219" t="s">
        <v>3241</v>
      </c>
      <c r="F1488" s="75" t="s">
        <v>3242</v>
      </c>
      <c r="G1488" s="75" t="s">
        <v>50</v>
      </c>
      <c r="H1488" s="75" t="s">
        <v>919</v>
      </c>
      <c r="I1488" s="437">
        <v>8.9</v>
      </c>
      <c r="J1488" s="438" t="s">
        <v>50</v>
      </c>
      <c r="K1488" s="439" t="s">
        <v>50</v>
      </c>
      <c r="L1488" s="221">
        <f>IF(J1488="nio",0,IF(K1488&gt;0,K1488*I1488/M1488,0))*VLOOKUP(B1488,'2-Kosten per locatie'!$A$11:$C$15,3,FALSE)</f>
        <v>0</v>
      </c>
      <c r="M1488" s="440">
        <f>IF(K1488="nio",0,IF(K1488&gt;0,VLOOKUP(G1488,'3-Productie normen'!A:J,VLOOKUP(K1488,'3-Productie normen'!$B$37:$C$43,2,FALSE),FALSE)))</f>
        <v>0</v>
      </c>
      <c r="N1488" s="441"/>
      <c r="O1488" s="442"/>
      <c r="P1488" s="299"/>
    </row>
    <row r="1489" spans="1:16" ht="14.1" customHeight="1">
      <c r="A1489" s="434">
        <v>1489</v>
      </c>
      <c r="B1489" s="435" t="s">
        <v>2085</v>
      </c>
      <c r="C1489" s="435" t="s">
        <v>2115</v>
      </c>
      <c r="D1489" s="436" t="s">
        <v>3709</v>
      </c>
      <c r="E1489" s="219" t="s">
        <v>3243</v>
      </c>
      <c r="F1489" s="75" t="s">
        <v>3244</v>
      </c>
      <c r="G1489" s="75" t="s">
        <v>50</v>
      </c>
      <c r="H1489" s="413" t="s">
        <v>71</v>
      </c>
      <c r="I1489" s="437">
        <v>1.7</v>
      </c>
      <c r="J1489" s="438" t="s">
        <v>50</v>
      </c>
      <c r="K1489" s="439" t="s">
        <v>50</v>
      </c>
      <c r="L1489" s="221">
        <f>IF(J1489="nio",0,IF(K1489&gt;0,K1489*I1489/M1489,0))*VLOOKUP(B1489,'2-Kosten per locatie'!$A$11:$C$15,3,FALSE)</f>
        <v>0</v>
      </c>
      <c r="M1489" s="440">
        <f>IF(K1489="nio",0,IF(K1489&gt;0,VLOOKUP(G1489,'3-Productie normen'!A:J,VLOOKUP(K1489,'3-Productie normen'!$B$37:$C$43,2,FALSE),FALSE)))</f>
        <v>0</v>
      </c>
      <c r="N1489" s="441"/>
      <c r="O1489" s="442"/>
      <c r="P1489" s="299"/>
    </row>
    <row r="1490" spans="1:16" ht="14.1" customHeight="1">
      <c r="A1490" s="434">
        <v>1490</v>
      </c>
      <c r="B1490" s="435" t="s">
        <v>2085</v>
      </c>
      <c r="C1490" s="435" t="s">
        <v>2115</v>
      </c>
      <c r="D1490" s="436" t="s">
        <v>3709</v>
      </c>
      <c r="E1490" s="219" t="s">
        <v>3245</v>
      </c>
      <c r="F1490" s="75" t="s">
        <v>3246</v>
      </c>
      <c r="G1490" s="75" t="s">
        <v>50</v>
      </c>
      <c r="H1490" s="75" t="s">
        <v>919</v>
      </c>
      <c r="I1490" s="437">
        <v>8.9</v>
      </c>
      <c r="J1490" s="438" t="s">
        <v>50</v>
      </c>
      <c r="K1490" s="439" t="s">
        <v>50</v>
      </c>
      <c r="L1490" s="221">
        <f>IF(J1490="nio",0,IF(K1490&gt;0,K1490*I1490/M1490,0))*VLOOKUP(B1490,'2-Kosten per locatie'!$A$11:$C$15,3,FALSE)</f>
        <v>0</v>
      </c>
      <c r="M1490" s="440">
        <f>IF(K1490="nio",0,IF(K1490&gt;0,VLOOKUP(G1490,'3-Productie normen'!A:J,VLOOKUP(K1490,'3-Productie normen'!$B$37:$C$43,2,FALSE),FALSE)))</f>
        <v>0</v>
      </c>
      <c r="N1490" s="441"/>
      <c r="O1490" s="442"/>
      <c r="P1490" s="299"/>
    </row>
    <row r="1491" spans="1:16" ht="14.1" customHeight="1">
      <c r="A1491" s="434">
        <v>1491</v>
      </c>
      <c r="B1491" s="435" t="s">
        <v>2085</v>
      </c>
      <c r="C1491" s="435" t="s">
        <v>2115</v>
      </c>
      <c r="D1491" s="436" t="s">
        <v>3709</v>
      </c>
      <c r="E1491" s="219" t="s">
        <v>3247</v>
      </c>
      <c r="F1491" s="75" t="s">
        <v>3248</v>
      </c>
      <c r="G1491" s="75" t="s">
        <v>50</v>
      </c>
      <c r="H1491" s="413" t="s">
        <v>71</v>
      </c>
      <c r="I1491" s="437">
        <v>1.7</v>
      </c>
      <c r="J1491" s="438" t="s">
        <v>50</v>
      </c>
      <c r="K1491" s="439" t="s">
        <v>50</v>
      </c>
      <c r="L1491" s="221">
        <f>IF(J1491="nio",0,IF(K1491&gt;0,K1491*I1491/M1491,0))*VLOOKUP(B1491,'2-Kosten per locatie'!$A$11:$C$15,3,FALSE)</f>
        <v>0</v>
      </c>
      <c r="M1491" s="440">
        <f>IF(K1491="nio",0,IF(K1491&gt;0,VLOOKUP(G1491,'3-Productie normen'!A:J,VLOOKUP(K1491,'3-Productie normen'!$B$37:$C$43,2,FALSE),FALSE)))</f>
        <v>0</v>
      </c>
      <c r="N1491" s="441"/>
      <c r="O1491" s="442"/>
      <c r="P1491" s="299"/>
    </row>
    <row r="1492" spans="1:16" ht="14.1" customHeight="1">
      <c r="A1492" s="434">
        <v>1492</v>
      </c>
      <c r="B1492" s="435" t="s">
        <v>2085</v>
      </c>
      <c r="C1492" s="435" t="s">
        <v>2115</v>
      </c>
      <c r="D1492" s="436" t="s">
        <v>3709</v>
      </c>
      <c r="E1492" s="219" t="s">
        <v>3249</v>
      </c>
      <c r="F1492" s="75" t="s">
        <v>3250</v>
      </c>
      <c r="G1492" s="75" t="s">
        <v>50</v>
      </c>
      <c r="H1492" s="75" t="s">
        <v>919</v>
      </c>
      <c r="I1492" s="437">
        <v>8.9</v>
      </c>
      <c r="J1492" s="438" t="s">
        <v>50</v>
      </c>
      <c r="K1492" s="439" t="s">
        <v>50</v>
      </c>
      <c r="L1492" s="221">
        <f>IF(J1492="nio",0,IF(K1492&gt;0,K1492*I1492/M1492,0))*VLOOKUP(B1492,'2-Kosten per locatie'!$A$11:$C$15,3,FALSE)</f>
        <v>0</v>
      </c>
      <c r="M1492" s="440">
        <f>IF(K1492="nio",0,IF(K1492&gt;0,VLOOKUP(G1492,'3-Productie normen'!A:J,VLOOKUP(K1492,'3-Productie normen'!$B$37:$C$43,2,FALSE),FALSE)))</f>
        <v>0</v>
      </c>
      <c r="N1492" s="441"/>
      <c r="O1492" s="442"/>
      <c r="P1492" s="299"/>
    </row>
    <row r="1493" spans="1:16" ht="14.1" customHeight="1">
      <c r="A1493" s="434">
        <v>1493</v>
      </c>
      <c r="B1493" s="435" t="s">
        <v>2085</v>
      </c>
      <c r="C1493" s="435" t="s">
        <v>2115</v>
      </c>
      <c r="D1493" s="436" t="s">
        <v>3709</v>
      </c>
      <c r="E1493" s="219" t="s">
        <v>3251</v>
      </c>
      <c r="F1493" s="75" t="s">
        <v>3252</v>
      </c>
      <c r="G1493" s="75" t="s">
        <v>50</v>
      </c>
      <c r="H1493" s="413" t="s">
        <v>71</v>
      </c>
      <c r="I1493" s="437">
        <v>1.7</v>
      </c>
      <c r="J1493" s="438" t="s">
        <v>50</v>
      </c>
      <c r="K1493" s="439" t="s">
        <v>50</v>
      </c>
      <c r="L1493" s="221">
        <f>IF(J1493="nio",0,IF(K1493&gt;0,K1493*I1493/M1493,0))*VLOOKUP(B1493,'2-Kosten per locatie'!$A$11:$C$15,3,FALSE)</f>
        <v>0</v>
      </c>
      <c r="M1493" s="440">
        <f>IF(K1493="nio",0,IF(K1493&gt;0,VLOOKUP(G1493,'3-Productie normen'!A:J,VLOOKUP(K1493,'3-Productie normen'!$B$37:$C$43,2,FALSE),FALSE)))</f>
        <v>0</v>
      </c>
      <c r="N1493" s="441"/>
      <c r="O1493" s="442"/>
      <c r="P1493" s="299"/>
    </row>
    <row r="1494" spans="1:16" ht="14.1" customHeight="1">
      <c r="A1494" s="434">
        <v>1494</v>
      </c>
      <c r="B1494" s="435" t="s">
        <v>2085</v>
      </c>
      <c r="C1494" s="435" t="s">
        <v>2115</v>
      </c>
      <c r="D1494" s="436" t="s">
        <v>3709</v>
      </c>
      <c r="E1494" s="219" t="s">
        <v>3253</v>
      </c>
      <c r="F1494" s="75" t="s">
        <v>3254</v>
      </c>
      <c r="G1494" s="75" t="s">
        <v>50</v>
      </c>
      <c r="H1494" s="75" t="s">
        <v>919</v>
      </c>
      <c r="I1494" s="437">
        <v>8.9</v>
      </c>
      <c r="J1494" s="438" t="s">
        <v>50</v>
      </c>
      <c r="K1494" s="439" t="s">
        <v>50</v>
      </c>
      <c r="L1494" s="221">
        <f>IF(J1494="nio",0,IF(K1494&gt;0,K1494*I1494/M1494,0))*VLOOKUP(B1494,'2-Kosten per locatie'!$A$11:$C$15,3,FALSE)</f>
        <v>0</v>
      </c>
      <c r="M1494" s="440">
        <f>IF(K1494="nio",0,IF(K1494&gt;0,VLOOKUP(G1494,'3-Productie normen'!A:J,VLOOKUP(K1494,'3-Productie normen'!$B$37:$C$43,2,FALSE),FALSE)))</f>
        <v>0</v>
      </c>
      <c r="N1494" s="441"/>
      <c r="O1494" s="442"/>
      <c r="P1494" s="299"/>
    </row>
    <row r="1495" spans="1:16" ht="14.1" customHeight="1">
      <c r="A1495" s="434">
        <v>1495</v>
      </c>
      <c r="B1495" s="435" t="s">
        <v>2085</v>
      </c>
      <c r="C1495" s="435" t="s">
        <v>2115</v>
      </c>
      <c r="D1495" s="436" t="s">
        <v>3709</v>
      </c>
      <c r="E1495" s="219" t="s">
        <v>3255</v>
      </c>
      <c r="F1495" s="75" t="s">
        <v>3256</v>
      </c>
      <c r="G1495" s="75" t="s">
        <v>50</v>
      </c>
      <c r="H1495" s="413" t="s">
        <v>71</v>
      </c>
      <c r="I1495" s="437">
        <v>1.7</v>
      </c>
      <c r="J1495" s="438" t="s">
        <v>50</v>
      </c>
      <c r="K1495" s="439" t="s">
        <v>50</v>
      </c>
      <c r="L1495" s="221">
        <f>IF(J1495="nio",0,IF(K1495&gt;0,K1495*I1495/M1495,0))*VLOOKUP(B1495,'2-Kosten per locatie'!$A$11:$C$15,3,FALSE)</f>
        <v>0</v>
      </c>
      <c r="M1495" s="440">
        <f>IF(K1495="nio",0,IF(K1495&gt;0,VLOOKUP(G1495,'3-Productie normen'!A:J,VLOOKUP(K1495,'3-Productie normen'!$B$37:$C$43,2,FALSE),FALSE)))</f>
        <v>0</v>
      </c>
      <c r="N1495" s="441"/>
      <c r="O1495" s="442"/>
      <c r="P1495" s="299"/>
    </row>
    <row r="1496" spans="1:16" ht="14.1" customHeight="1">
      <c r="A1496" s="434">
        <v>1496</v>
      </c>
      <c r="B1496" s="435" t="s">
        <v>2085</v>
      </c>
      <c r="C1496" s="435" t="s">
        <v>2115</v>
      </c>
      <c r="D1496" s="436" t="s">
        <v>3709</v>
      </c>
      <c r="E1496" s="219" t="s">
        <v>3257</v>
      </c>
      <c r="F1496" s="75" t="s">
        <v>3258</v>
      </c>
      <c r="G1496" s="75" t="s">
        <v>50</v>
      </c>
      <c r="H1496" s="75" t="s">
        <v>919</v>
      </c>
      <c r="I1496" s="437">
        <v>8.9</v>
      </c>
      <c r="J1496" s="438" t="s">
        <v>50</v>
      </c>
      <c r="K1496" s="439" t="s">
        <v>50</v>
      </c>
      <c r="L1496" s="221">
        <f>IF(J1496="nio",0,IF(K1496&gt;0,K1496*I1496/M1496,0))*VLOOKUP(B1496,'2-Kosten per locatie'!$A$11:$C$15,3,FALSE)</f>
        <v>0</v>
      </c>
      <c r="M1496" s="440">
        <f>IF(K1496="nio",0,IF(K1496&gt;0,VLOOKUP(G1496,'3-Productie normen'!A:J,VLOOKUP(K1496,'3-Productie normen'!$B$37:$C$43,2,FALSE),FALSE)))</f>
        <v>0</v>
      </c>
      <c r="N1496" s="441"/>
      <c r="O1496" s="442"/>
      <c r="P1496" s="299"/>
    </row>
    <row r="1497" spans="1:16" ht="14.1" customHeight="1">
      <c r="A1497" s="434">
        <v>1497</v>
      </c>
      <c r="B1497" s="435" t="s">
        <v>2085</v>
      </c>
      <c r="C1497" s="435" t="s">
        <v>2115</v>
      </c>
      <c r="D1497" s="436" t="s">
        <v>3709</v>
      </c>
      <c r="E1497" s="219" t="s">
        <v>3259</v>
      </c>
      <c r="F1497" s="75" t="s">
        <v>3260</v>
      </c>
      <c r="G1497" s="75" t="s">
        <v>50</v>
      </c>
      <c r="H1497" s="413" t="s">
        <v>71</v>
      </c>
      <c r="I1497" s="437">
        <v>1.7</v>
      </c>
      <c r="J1497" s="438" t="s">
        <v>50</v>
      </c>
      <c r="K1497" s="439" t="s">
        <v>50</v>
      </c>
      <c r="L1497" s="221">
        <f>IF(J1497="nio",0,IF(K1497&gt;0,K1497*I1497/M1497,0))*VLOOKUP(B1497,'2-Kosten per locatie'!$A$11:$C$15,3,FALSE)</f>
        <v>0</v>
      </c>
      <c r="M1497" s="440">
        <f>IF(K1497="nio",0,IF(K1497&gt;0,VLOOKUP(G1497,'3-Productie normen'!A:J,VLOOKUP(K1497,'3-Productie normen'!$B$37:$C$43,2,FALSE),FALSE)))</f>
        <v>0</v>
      </c>
      <c r="N1497" s="441"/>
      <c r="O1497" s="442"/>
      <c r="P1497" s="299"/>
    </row>
    <row r="1498" spans="1:16" ht="14.1" customHeight="1">
      <c r="A1498" s="434">
        <v>1498</v>
      </c>
      <c r="B1498" s="435" t="s">
        <v>2085</v>
      </c>
      <c r="C1498" s="435" t="s">
        <v>2115</v>
      </c>
      <c r="D1498" s="436" t="s">
        <v>3709</v>
      </c>
      <c r="E1498" s="219" t="s">
        <v>3261</v>
      </c>
      <c r="F1498" s="75" t="s">
        <v>3262</v>
      </c>
      <c r="G1498" s="75" t="s">
        <v>50</v>
      </c>
      <c r="H1498" s="75" t="s">
        <v>919</v>
      </c>
      <c r="I1498" s="437">
        <v>8.9</v>
      </c>
      <c r="J1498" s="438" t="s">
        <v>50</v>
      </c>
      <c r="K1498" s="439" t="s">
        <v>50</v>
      </c>
      <c r="L1498" s="221">
        <f>IF(J1498="nio",0,IF(K1498&gt;0,K1498*I1498/M1498,0))*VLOOKUP(B1498,'2-Kosten per locatie'!$A$11:$C$15,3,FALSE)</f>
        <v>0</v>
      </c>
      <c r="M1498" s="440">
        <f>IF(K1498="nio",0,IF(K1498&gt;0,VLOOKUP(G1498,'3-Productie normen'!A:J,VLOOKUP(K1498,'3-Productie normen'!$B$37:$C$43,2,FALSE),FALSE)))</f>
        <v>0</v>
      </c>
      <c r="N1498" s="441"/>
      <c r="O1498" s="442"/>
      <c r="P1498" s="299"/>
    </row>
    <row r="1499" spans="1:16" ht="14.1" customHeight="1">
      <c r="A1499" s="434">
        <v>1499</v>
      </c>
      <c r="B1499" s="435" t="s">
        <v>2085</v>
      </c>
      <c r="C1499" s="435" t="s">
        <v>2115</v>
      </c>
      <c r="D1499" s="436" t="s">
        <v>3709</v>
      </c>
      <c r="E1499" s="219" t="s">
        <v>3263</v>
      </c>
      <c r="F1499" s="75" t="s">
        <v>3264</v>
      </c>
      <c r="G1499" s="75" t="s">
        <v>50</v>
      </c>
      <c r="H1499" s="413" t="s">
        <v>71</v>
      </c>
      <c r="I1499" s="437">
        <v>1.7</v>
      </c>
      <c r="J1499" s="438" t="s">
        <v>50</v>
      </c>
      <c r="K1499" s="439" t="s">
        <v>50</v>
      </c>
      <c r="L1499" s="221">
        <f>IF(J1499="nio",0,IF(K1499&gt;0,K1499*I1499/M1499,0))*VLOOKUP(B1499,'2-Kosten per locatie'!$A$11:$C$15,3,FALSE)</f>
        <v>0</v>
      </c>
      <c r="M1499" s="440">
        <f>IF(K1499="nio",0,IF(K1499&gt;0,VLOOKUP(G1499,'3-Productie normen'!A:J,VLOOKUP(K1499,'3-Productie normen'!$B$37:$C$43,2,FALSE),FALSE)))</f>
        <v>0</v>
      </c>
      <c r="N1499" s="441"/>
      <c r="O1499" s="442"/>
      <c r="P1499" s="299"/>
    </row>
    <row r="1500" spans="1:16" ht="14.1" customHeight="1">
      <c r="A1500" s="434">
        <v>1500</v>
      </c>
      <c r="B1500" s="435" t="s">
        <v>2085</v>
      </c>
      <c r="C1500" s="435" t="s">
        <v>2115</v>
      </c>
      <c r="D1500" s="436" t="s">
        <v>3709</v>
      </c>
      <c r="E1500" s="219" t="s">
        <v>3265</v>
      </c>
      <c r="F1500" s="75" t="s">
        <v>3266</v>
      </c>
      <c r="G1500" s="75" t="s">
        <v>50</v>
      </c>
      <c r="H1500" s="75" t="s">
        <v>919</v>
      </c>
      <c r="I1500" s="437">
        <v>8.9</v>
      </c>
      <c r="J1500" s="438" t="s">
        <v>50</v>
      </c>
      <c r="K1500" s="439" t="s">
        <v>50</v>
      </c>
      <c r="L1500" s="221">
        <f>IF(J1500="nio",0,IF(K1500&gt;0,K1500*I1500/M1500,0))*VLOOKUP(B1500,'2-Kosten per locatie'!$A$11:$C$15,3,FALSE)</f>
        <v>0</v>
      </c>
      <c r="M1500" s="440">
        <f>IF(K1500="nio",0,IF(K1500&gt;0,VLOOKUP(G1500,'3-Productie normen'!A:J,VLOOKUP(K1500,'3-Productie normen'!$B$37:$C$43,2,FALSE),FALSE)))</f>
        <v>0</v>
      </c>
      <c r="N1500" s="441"/>
      <c r="O1500" s="442"/>
      <c r="P1500" s="299"/>
    </row>
    <row r="1501" spans="1:16" ht="14.1" customHeight="1">
      <c r="A1501" s="434">
        <v>1501</v>
      </c>
      <c r="B1501" s="435" t="s">
        <v>2085</v>
      </c>
      <c r="C1501" s="435" t="s">
        <v>2115</v>
      </c>
      <c r="D1501" s="436" t="s">
        <v>3709</v>
      </c>
      <c r="E1501" s="219" t="s">
        <v>3267</v>
      </c>
      <c r="F1501" s="75" t="s">
        <v>3268</v>
      </c>
      <c r="G1501" s="75" t="s">
        <v>50</v>
      </c>
      <c r="H1501" s="413" t="s">
        <v>71</v>
      </c>
      <c r="I1501" s="437">
        <v>1.7</v>
      </c>
      <c r="J1501" s="438" t="s">
        <v>50</v>
      </c>
      <c r="K1501" s="439" t="s">
        <v>50</v>
      </c>
      <c r="L1501" s="221">
        <f>IF(J1501="nio",0,IF(K1501&gt;0,K1501*I1501/M1501,0))*VLOOKUP(B1501,'2-Kosten per locatie'!$A$11:$C$15,3,FALSE)</f>
        <v>0</v>
      </c>
      <c r="M1501" s="440">
        <f>IF(K1501="nio",0,IF(K1501&gt;0,VLOOKUP(G1501,'3-Productie normen'!A:J,VLOOKUP(K1501,'3-Productie normen'!$B$37:$C$43,2,FALSE),FALSE)))</f>
        <v>0</v>
      </c>
      <c r="N1501" s="441"/>
      <c r="O1501" s="442"/>
      <c r="P1501" s="299"/>
    </row>
    <row r="1502" spans="1:16" ht="14.1" customHeight="1">
      <c r="A1502" s="434">
        <v>1502</v>
      </c>
      <c r="B1502" s="435" t="s">
        <v>2085</v>
      </c>
      <c r="C1502" s="435" t="s">
        <v>2115</v>
      </c>
      <c r="D1502" s="436" t="s">
        <v>3709</v>
      </c>
      <c r="E1502" s="219" t="s">
        <v>3269</v>
      </c>
      <c r="F1502" s="75" t="s">
        <v>3270</v>
      </c>
      <c r="G1502" s="75" t="s">
        <v>50</v>
      </c>
      <c r="H1502" s="75" t="s">
        <v>919</v>
      </c>
      <c r="I1502" s="437">
        <v>8.9</v>
      </c>
      <c r="J1502" s="438" t="s">
        <v>50</v>
      </c>
      <c r="K1502" s="439" t="s">
        <v>50</v>
      </c>
      <c r="L1502" s="221">
        <f>IF(J1502="nio",0,IF(K1502&gt;0,K1502*I1502/M1502,0))*VLOOKUP(B1502,'2-Kosten per locatie'!$A$11:$C$15,3,FALSE)</f>
        <v>0</v>
      </c>
      <c r="M1502" s="440">
        <f>IF(K1502="nio",0,IF(K1502&gt;0,VLOOKUP(G1502,'3-Productie normen'!A:J,VLOOKUP(K1502,'3-Productie normen'!$B$37:$C$43,2,FALSE),FALSE)))</f>
        <v>0</v>
      </c>
      <c r="N1502" s="441"/>
      <c r="O1502" s="442"/>
      <c r="P1502" s="299"/>
    </row>
    <row r="1503" spans="1:16" ht="14.1" customHeight="1">
      <c r="A1503" s="434">
        <v>1503</v>
      </c>
      <c r="B1503" s="435" t="s">
        <v>2085</v>
      </c>
      <c r="C1503" s="435" t="s">
        <v>2115</v>
      </c>
      <c r="D1503" s="436" t="s">
        <v>3709</v>
      </c>
      <c r="E1503" s="219" t="s">
        <v>3271</v>
      </c>
      <c r="F1503" s="75" t="s">
        <v>3272</v>
      </c>
      <c r="G1503" s="75" t="s">
        <v>50</v>
      </c>
      <c r="H1503" s="413" t="s">
        <v>71</v>
      </c>
      <c r="I1503" s="437">
        <v>1.7</v>
      </c>
      <c r="J1503" s="438" t="s">
        <v>50</v>
      </c>
      <c r="K1503" s="439" t="s">
        <v>50</v>
      </c>
      <c r="L1503" s="221">
        <f>IF(J1503="nio",0,IF(K1503&gt;0,K1503*I1503/M1503,0))*VLOOKUP(B1503,'2-Kosten per locatie'!$A$11:$C$15,3,FALSE)</f>
        <v>0</v>
      </c>
      <c r="M1503" s="440">
        <f>IF(K1503="nio",0,IF(K1503&gt;0,VLOOKUP(G1503,'3-Productie normen'!A:J,VLOOKUP(K1503,'3-Productie normen'!$B$37:$C$43,2,FALSE),FALSE)))</f>
        <v>0</v>
      </c>
      <c r="N1503" s="441"/>
      <c r="O1503" s="442"/>
      <c r="P1503" s="299"/>
    </row>
    <row r="1504" spans="1:16" ht="14.1" customHeight="1">
      <c r="A1504" s="434">
        <v>1504</v>
      </c>
      <c r="B1504" s="435" t="s">
        <v>2085</v>
      </c>
      <c r="C1504" s="435" t="s">
        <v>2115</v>
      </c>
      <c r="D1504" s="436" t="s">
        <v>3709</v>
      </c>
      <c r="E1504" s="219" t="s">
        <v>3273</v>
      </c>
      <c r="F1504" s="75" t="s">
        <v>3274</v>
      </c>
      <c r="G1504" s="75" t="s">
        <v>50</v>
      </c>
      <c r="H1504" s="75" t="s">
        <v>919</v>
      </c>
      <c r="I1504" s="437">
        <v>8.9</v>
      </c>
      <c r="J1504" s="438" t="s">
        <v>50</v>
      </c>
      <c r="K1504" s="439" t="s">
        <v>50</v>
      </c>
      <c r="L1504" s="221">
        <f>IF(J1504="nio",0,IF(K1504&gt;0,K1504*I1504/M1504,0))*VLOOKUP(B1504,'2-Kosten per locatie'!$A$11:$C$15,3,FALSE)</f>
        <v>0</v>
      </c>
      <c r="M1504" s="440">
        <f>IF(K1504="nio",0,IF(K1504&gt;0,VLOOKUP(G1504,'3-Productie normen'!A:J,VLOOKUP(K1504,'3-Productie normen'!$B$37:$C$43,2,FALSE),FALSE)))</f>
        <v>0</v>
      </c>
      <c r="N1504" s="441"/>
      <c r="O1504" s="442"/>
      <c r="P1504" s="299"/>
    </row>
    <row r="1505" spans="1:16" ht="14.1" customHeight="1">
      <c r="A1505" s="434">
        <v>1505</v>
      </c>
      <c r="B1505" s="435" t="s">
        <v>2085</v>
      </c>
      <c r="C1505" s="435" t="s">
        <v>2115</v>
      </c>
      <c r="D1505" s="436" t="s">
        <v>3709</v>
      </c>
      <c r="E1505" s="219" t="s">
        <v>3275</v>
      </c>
      <c r="F1505" s="75" t="s">
        <v>3276</v>
      </c>
      <c r="G1505" s="75" t="s">
        <v>50</v>
      </c>
      <c r="H1505" s="413" t="s">
        <v>71</v>
      </c>
      <c r="I1505" s="437">
        <v>1.7</v>
      </c>
      <c r="J1505" s="438" t="s">
        <v>50</v>
      </c>
      <c r="K1505" s="439" t="s">
        <v>50</v>
      </c>
      <c r="L1505" s="221">
        <f>IF(J1505="nio",0,IF(K1505&gt;0,K1505*I1505/M1505,0))*VLOOKUP(B1505,'2-Kosten per locatie'!$A$11:$C$15,3,FALSE)</f>
        <v>0</v>
      </c>
      <c r="M1505" s="440">
        <f>IF(K1505="nio",0,IF(K1505&gt;0,VLOOKUP(G1505,'3-Productie normen'!A:J,VLOOKUP(K1505,'3-Productie normen'!$B$37:$C$43,2,FALSE),FALSE)))</f>
        <v>0</v>
      </c>
      <c r="N1505" s="441"/>
      <c r="O1505" s="442"/>
      <c r="P1505" s="299"/>
    </row>
    <row r="1506" spans="1:16" ht="14.1" customHeight="1">
      <c r="A1506" s="434">
        <v>1506</v>
      </c>
      <c r="B1506" s="435" t="s">
        <v>2085</v>
      </c>
      <c r="C1506" s="435" t="s">
        <v>2115</v>
      </c>
      <c r="D1506" s="436" t="s">
        <v>3709</v>
      </c>
      <c r="E1506" s="219" t="s">
        <v>3277</v>
      </c>
      <c r="F1506" s="75" t="s">
        <v>3278</v>
      </c>
      <c r="G1506" s="75" t="s">
        <v>50</v>
      </c>
      <c r="H1506" s="75" t="s">
        <v>919</v>
      </c>
      <c r="I1506" s="437">
        <v>14.5</v>
      </c>
      <c r="J1506" s="438" t="s">
        <v>50</v>
      </c>
      <c r="K1506" s="439" t="s">
        <v>50</v>
      </c>
      <c r="L1506" s="221">
        <f>IF(J1506="nio",0,IF(K1506&gt;0,K1506*I1506/M1506,0))*VLOOKUP(B1506,'2-Kosten per locatie'!$A$11:$C$15,3,FALSE)</f>
        <v>0</v>
      </c>
      <c r="M1506" s="440">
        <f>IF(K1506="nio",0,IF(K1506&gt;0,VLOOKUP(G1506,'3-Productie normen'!A:J,VLOOKUP(K1506,'3-Productie normen'!$B$37:$C$43,2,FALSE),FALSE)))</f>
        <v>0</v>
      </c>
      <c r="N1506" s="441"/>
      <c r="O1506" s="442"/>
      <c r="P1506" s="299"/>
    </row>
    <row r="1507" spans="1:16" ht="14.1" customHeight="1">
      <c r="A1507" s="434">
        <v>1507</v>
      </c>
      <c r="B1507" s="435" t="s">
        <v>2085</v>
      </c>
      <c r="C1507" s="435" t="s">
        <v>2119</v>
      </c>
      <c r="D1507" s="436" t="s">
        <v>3709</v>
      </c>
      <c r="E1507" s="219" t="s">
        <v>3279</v>
      </c>
      <c r="F1507" s="75" t="s">
        <v>3280</v>
      </c>
      <c r="G1507" s="75" t="s">
        <v>50</v>
      </c>
      <c r="H1507" s="75" t="s">
        <v>919</v>
      </c>
      <c r="I1507" s="437">
        <v>7.5</v>
      </c>
      <c r="J1507" s="438" t="s">
        <v>50</v>
      </c>
      <c r="K1507" s="439" t="s">
        <v>50</v>
      </c>
      <c r="L1507" s="221">
        <f>IF(J1507="nio",0,IF(K1507&gt;0,K1507*I1507/M1507,0))*VLOOKUP(B1507,'2-Kosten per locatie'!$A$11:$C$15,3,FALSE)</f>
        <v>0</v>
      </c>
      <c r="M1507" s="440">
        <f>IF(K1507="nio",0,IF(K1507&gt;0,VLOOKUP(G1507,'3-Productie normen'!A:J,VLOOKUP(K1507,'3-Productie normen'!$B$37:$C$43,2,FALSE),FALSE)))</f>
        <v>0</v>
      </c>
      <c r="N1507" s="441"/>
      <c r="O1507" s="442"/>
      <c r="P1507" s="299"/>
    </row>
    <row r="1508" spans="1:16" ht="14.1" customHeight="1">
      <c r="A1508" s="434">
        <v>1508</v>
      </c>
      <c r="B1508" s="435" t="s">
        <v>2085</v>
      </c>
      <c r="C1508" s="435" t="s">
        <v>2119</v>
      </c>
      <c r="D1508" s="436" t="s">
        <v>3708</v>
      </c>
      <c r="E1508" s="219" t="s">
        <v>3281</v>
      </c>
      <c r="F1508" s="75" t="s">
        <v>3282</v>
      </c>
      <c r="G1508" s="75" t="s">
        <v>50</v>
      </c>
      <c r="H1508" s="75" t="s">
        <v>3723</v>
      </c>
      <c r="I1508" s="437">
        <v>8.3000000000000007</v>
      </c>
      <c r="J1508" s="438" t="s">
        <v>50</v>
      </c>
      <c r="K1508" s="439" t="s">
        <v>50</v>
      </c>
      <c r="L1508" s="221">
        <f>IF(J1508="nio",0,IF(K1508&gt;0,K1508*I1508/M1508,0))*VLOOKUP(B1508,'2-Kosten per locatie'!$A$11:$C$15,3,FALSE)</f>
        <v>0</v>
      </c>
      <c r="M1508" s="440">
        <f>IF(K1508="nio",0,IF(K1508&gt;0,VLOOKUP(G1508,'3-Productie normen'!A:J,VLOOKUP(K1508,'3-Productie normen'!$B$37:$C$43,2,FALSE),FALSE)))</f>
        <v>0</v>
      </c>
      <c r="N1508" s="441"/>
      <c r="O1508" s="442"/>
      <c r="P1508" s="299"/>
    </row>
    <row r="1509" spans="1:16" ht="14.1" customHeight="1">
      <c r="A1509" s="434">
        <v>1509</v>
      </c>
      <c r="B1509" s="435" t="s">
        <v>2085</v>
      </c>
      <c r="C1509" s="435" t="s">
        <v>2119</v>
      </c>
      <c r="D1509" s="436" t="s">
        <v>3708</v>
      </c>
      <c r="E1509" s="219" t="s">
        <v>3283</v>
      </c>
      <c r="F1509" s="75" t="s">
        <v>3284</v>
      </c>
      <c r="G1509" s="75" t="s">
        <v>50</v>
      </c>
      <c r="H1509" s="75" t="s">
        <v>919</v>
      </c>
      <c r="I1509" s="437">
        <v>2.6</v>
      </c>
      <c r="J1509" s="438" t="s">
        <v>50</v>
      </c>
      <c r="K1509" s="439" t="s">
        <v>50</v>
      </c>
      <c r="L1509" s="221">
        <f>IF(J1509="nio",0,IF(K1509&gt;0,K1509*I1509/M1509,0))*VLOOKUP(B1509,'2-Kosten per locatie'!$A$11:$C$15,3,FALSE)</f>
        <v>0</v>
      </c>
      <c r="M1509" s="440">
        <f>IF(K1509="nio",0,IF(K1509&gt;0,VLOOKUP(G1509,'3-Productie normen'!A:J,VLOOKUP(K1509,'3-Productie normen'!$B$37:$C$43,2,FALSE),FALSE)))</f>
        <v>0</v>
      </c>
      <c r="N1509" s="441"/>
      <c r="O1509" s="442"/>
      <c r="P1509" s="299"/>
    </row>
    <row r="1510" spans="1:16" ht="14.1" customHeight="1">
      <c r="A1510" s="434">
        <v>1510</v>
      </c>
      <c r="B1510" s="435" t="s">
        <v>2085</v>
      </c>
      <c r="C1510" s="435" t="s">
        <v>2119</v>
      </c>
      <c r="D1510" s="436" t="s">
        <v>3708</v>
      </c>
      <c r="E1510" s="219" t="s">
        <v>3285</v>
      </c>
      <c r="F1510" s="75" t="s">
        <v>3286</v>
      </c>
      <c r="G1510" s="75" t="s">
        <v>50</v>
      </c>
      <c r="H1510" s="413" t="s">
        <v>71</v>
      </c>
      <c r="I1510" s="437">
        <v>3.2</v>
      </c>
      <c r="J1510" s="438" t="s">
        <v>50</v>
      </c>
      <c r="K1510" s="439" t="s">
        <v>50</v>
      </c>
      <c r="L1510" s="221">
        <f>IF(J1510="nio",0,IF(K1510&gt;0,K1510*I1510/M1510,0))*VLOOKUP(B1510,'2-Kosten per locatie'!$A$11:$C$15,3,FALSE)</f>
        <v>0</v>
      </c>
      <c r="M1510" s="440">
        <f>IF(K1510="nio",0,IF(K1510&gt;0,VLOOKUP(G1510,'3-Productie normen'!A:J,VLOOKUP(K1510,'3-Productie normen'!$B$37:$C$43,2,FALSE),FALSE)))</f>
        <v>0</v>
      </c>
      <c r="N1510" s="441"/>
      <c r="O1510" s="442"/>
      <c r="P1510" s="299"/>
    </row>
    <row r="1511" spans="1:16" ht="14.1" customHeight="1">
      <c r="A1511" s="434">
        <v>1511</v>
      </c>
      <c r="B1511" s="435" t="s">
        <v>2085</v>
      </c>
      <c r="C1511" s="435" t="s">
        <v>2119</v>
      </c>
      <c r="D1511" s="436" t="s">
        <v>3708</v>
      </c>
      <c r="E1511" s="219" t="s">
        <v>3287</v>
      </c>
      <c r="F1511" s="75" t="s">
        <v>3288</v>
      </c>
      <c r="G1511" s="75" t="s">
        <v>50</v>
      </c>
      <c r="H1511" s="413" t="s">
        <v>71</v>
      </c>
      <c r="I1511" s="437">
        <v>1.2</v>
      </c>
      <c r="J1511" s="438" t="s">
        <v>50</v>
      </c>
      <c r="K1511" s="439" t="s">
        <v>50</v>
      </c>
      <c r="L1511" s="221">
        <f>IF(J1511="nio",0,IF(K1511&gt;0,K1511*I1511/M1511,0))*VLOOKUP(B1511,'2-Kosten per locatie'!$A$11:$C$15,3,FALSE)</f>
        <v>0</v>
      </c>
      <c r="M1511" s="440">
        <f>IF(K1511="nio",0,IF(K1511&gt;0,VLOOKUP(G1511,'3-Productie normen'!A:J,VLOOKUP(K1511,'3-Productie normen'!$B$37:$C$43,2,FALSE),FALSE)))</f>
        <v>0</v>
      </c>
      <c r="N1511" s="441"/>
      <c r="O1511" s="442"/>
      <c r="P1511" s="299"/>
    </row>
    <row r="1512" spans="1:16" ht="14.1" customHeight="1">
      <c r="A1512" s="434">
        <v>1512</v>
      </c>
      <c r="B1512" s="435" t="s">
        <v>2085</v>
      </c>
      <c r="C1512" s="435" t="s">
        <v>2119</v>
      </c>
      <c r="D1512" s="436" t="s">
        <v>3708</v>
      </c>
      <c r="E1512" s="219" t="s">
        <v>3289</v>
      </c>
      <c r="F1512" s="75" t="s">
        <v>3290</v>
      </c>
      <c r="G1512" s="75" t="s">
        <v>50</v>
      </c>
      <c r="H1512" s="75" t="s">
        <v>3719</v>
      </c>
      <c r="I1512" s="437">
        <v>22.6</v>
      </c>
      <c r="J1512" s="438" t="s">
        <v>50</v>
      </c>
      <c r="K1512" s="439" t="s">
        <v>50</v>
      </c>
      <c r="L1512" s="221">
        <f>IF(J1512="nio",0,IF(K1512&gt;0,K1512*I1512/M1512,0))*VLOOKUP(B1512,'2-Kosten per locatie'!$A$11:$C$15,3,FALSE)</f>
        <v>0</v>
      </c>
      <c r="M1512" s="440">
        <f>IF(K1512="nio",0,IF(K1512&gt;0,VLOOKUP(G1512,'3-Productie normen'!A:J,VLOOKUP(K1512,'3-Productie normen'!$B$37:$C$43,2,FALSE),FALSE)))</f>
        <v>0</v>
      </c>
      <c r="N1512" s="441"/>
      <c r="O1512" s="442"/>
      <c r="P1512" s="299"/>
    </row>
    <row r="1513" spans="1:16" ht="14.1" customHeight="1">
      <c r="A1513" s="434">
        <v>1513</v>
      </c>
      <c r="B1513" s="435" t="s">
        <v>2085</v>
      </c>
      <c r="C1513" s="435" t="s">
        <v>2117</v>
      </c>
      <c r="D1513" s="436" t="s">
        <v>3708</v>
      </c>
      <c r="E1513" s="219" t="s">
        <v>3291</v>
      </c>
      <c r="F1513" s="75" t="s">
        <v>3292</v>
      </c>
      <c r="G1513" s="75" t="s">
        <v>50</v>
      </c>
      <c r="H1513" s="75" t="s">
        <v>919</v>
      </c>
      <c r="I1513" s="437">
        <v>1.2</v>
      </c>
      <c r="J1513" s="438" t="s">
        <v>50</v>
      </c>
      <c r="K1513" s="439" t="s">
        <v>50</v>
      </c>
      <c r="L1513" s="221">
        <f>IF(J1513="nio",0,IF(K1513&gt;0,K1513*I1513/M1513,0))*VLOOKUP(B1513,'2-Kosten per locatie'!$A$11:$C$15,3,FALSE)</f>
        <v>0</v>
      </c>
      <c r="M1513" s="440">
        <f>IF(K1513="nio",0,IF(K1513&gt;0,VLOOKUP(G1513,'3-Productie normen'!A:J,VLOOKUP(K1513,'3-Productie normen'!$B$37:$C$43,2,FALSE),FALSE)))</f>
        <v>0</v>
      </c>
      <c r="N1513" s="441"/>
      <c r="O1513" s="442"/>
      <c r="P1513" s="299"/>
    </row>
    <row r="1514" spans="1:16" ht="14.1" customHeight="1">
      <c r="A1514" s="434">
        <v>1514</v>
      </c>
      <c r="B1514" s="435" t="s">
        <v>2085</v>
      </c>
      <c r="C1514" s="435" t="s">
        <v>2119</v>
      </c>
      <c r="D1514" s="436" t="s">
        <v>3708</v>
      </c>
      <c r="E1514" s="219" t="s">
        <v>3293</v>
      </c>
      <c r="F1514" s="75" t="s">
        <v>3294</v>
      </c>
      <c r="G1514" s="75" t="s">
        <v>50</v>
      </c>
      <c r="H1514" s="75" t="s">
        <v>919</v>
      </c>
      <c r="I1514" s="437">
        <v>46.6</v>
      </c>
      <c r="J1514" s="438" t="s">
        <v>50</v>
      </c>
      <c r="K1514" s="439" t="s">
        <v>50</v>
      </c>
      <c r="L1514" s="221">
        <f>IF(J1514="nio",0,IF(K1514&gt;0,K1514*I1514/M1514,0))*VLOOKUP(B1514,'2-Kosten per locatie'!$A$11:$C$15,3,FALSE)</f>
        <v>0</v>
      </c>
      <c r="M1514" s="440">
        <f>IF(K1514="nio",0,IF(K1514&gt;0,VLOOKUP(G1514,'3-Productie normen'!A:J,VLOOKUP(K1514,'3-Productie normen'!$B$37:$C$43,2,FALSE),FALSE)))</f>
        <v>0</v>
      </c>
      <c r="N1514" s="441"/>
      <c r="O1514" s="442"/>
      <c r="P1514" s="299"/>
    </row>
    <row r="1515" spans="1:16" ht="14.1" customHeight="1">
      <c r="A1515" s="434">
        <v>1515</v>
      </c>
      <c r="B1515" s="435" t="s">
        <v>2085</v>
      </c>
      <c r="C1515" s="435" t="s">
        <v>2118</v>
      </c>
      <c r="D1515" s="436" t="s">
        <v>3708</v>
      </c>
      <c r="E1515" s="219" t="s">
        <v>3295</v>
      </c>
      <c r="F1515" s="75" t="s">
        <v>3296</v>
      </c>
      <c r="G1515" s="75" t="s">
        <v>50</v>
      </c>
      <c r="H1515" s="75" t="s">
        <v>919</v>
      </c>
      <c r="I1515" s="437">
        <v>65.099999999999994</v>
      </c>
      <c r="J1515" s="438" t="s">
        <v>50</v>
      </c>
      <c r="K1515" s="439" t="s">
        <v>50</v>
      </c>
      <c r="L1515" s="221">
        <f>IF(J1515="nio",0,IF(K1515&gt;0,K1515*I1515/M1515,0))*VLOOKUP(B1515,'2-Kosten per locatie'!$A$11:$C$15,3,FALSE)</f>
        <v>0</v>
      </c>
      <c r="M1515" s="440">
        <f>IF(K1515="nio",0,IF(K1515&gt;0,VLOOKUP(G1515,'3-Productie normen'!A:J,VLOOKUP(K1515,'3-Productie normen'!$B$37:$C$43,2,FALSE),FALSE)))</f>
        <v>0</v>
      </c>
      <c r="N1515" s="441"/>
      <c r="O1515" s="442"/>
      <c r="P1515" s="299"/>
    </row>
    <row r="1516" spans="1:16" ht="14.1" customHeight="1">
      <c r="A1516" s="434">
        <v>1516</v>
      </c>
      <c r="B1516" s="435" t="s">
        <v>2085</v>
      </c>
      <c r="C1516" s="435" t="s">
        <v>2117</v>
      </c>
      <c r="D1516" s="436" t="s">
        <v>3708</v>
      </c>
      <c r="E1516" s="219" t="s">
        <v>3297</v>
      </c>
      <c r="F1516" s="75" t="s">
        <v>3298</v>
      </c>
      <c r="G1516" s="75" t="s">
        <v>50</v>
      </c>
      <c r="H1516" s="75" t="s">
        <v>70</v>
      </c>
      <c r="I1516" s="437">
        <v>5.3</v>
      </c>
      <c r="J1516" s="438" t="s">
        <v>50</v>
      </c>
      <c r="K1516" s="439" t="s">
        <v>50</v>
      </c>
      <c r="L1516" s="221">
        <f>IF(J1516="nio",0,IF(K1516&gt;0,K1516*I1516/M1516,0))*VLOOKUP(B1516,'2-Kosten per locatie'!$A$11:$C$15,3,FALSE)</f>
        <v>0</v>
      </c>
      <c r="M1516" s="440">
        <f>IF(K1516="nio",0,IF(K1516&gt;0,VLOOKUP(G1516,'3-Productie normen'!A:J,VLOOKUP(K1516,'3-Productie normen'!$B$37:$C$43,2,FALSE),FALSE)))</f>
        <v>0</v>
      </c>
      <c r="N1516" s="441"/>
      <c r="O1516" s="442"/>
      <c r="P1516" s="299"/>
    </row>
    <row r="1517" spans="1:16" ht="14.1" customHeight="1">
      <c r="A1517" s="434">
        <v>1517</v>
      </c>
      <c r="B1517" s="435" t="s">
        <v>2085</v>
      </c>
      <c r="C1517" s="435" t="s">
        <v>2119</v>
      </c>
      <c r="D1517" s="436" t="s">
        <v>3708</v>
      </c>
      <c r="E1517" s="219" t="s">
        <v>3299</v>
      </c>
      <c r="F1517" s="75" t="s">
        <v>3300</v>
      </c>
      <c r="G1517" s="75" t="s">
        <v>50</v>
      </c>
      <c r="H1517" s="413" t="s">
        <v>71</v>
      </c>
      <c r="I1517" s="437">
        <v>5.9</v>
      </c>
      <c r="J1517" s="438" t="s">
        <v>50</v>
      </c>
      <c r="K1517" s="439" t="s">
        <v>50</v>
      </c>
      <c r="L1517" s="221">
        <f>IF(J1517="nio",0,IF(K1517&gt;0,K1517*I1517/M1517,0))*VLOOKUP(B1517,'2-Kosten per locatie'!$A$11:$C$15,3,FALSE)</f>
        <v>0</v>
      </c>
      <c r="M1517" s="440">
        <f>IF(K1517="nio",0,IF(K1517&gt;0,VLOOKUP(G1517,'3-Productie normen'!A:J,VLOOKUP(K1517,'3-Productie normen'!$B$37:$C$43,2,FALSE),FALSE)))</f>
        <v>0</v>
      </c>
      <c r="N1517" s="441"/>
      <c r="O1517" s="442"/>
      <c r="P1517" s="299"/>
    </row>
    <row r="1518" spans="1:16" ht="14.1" customHeight="1">
      <c r="A1518" s="434">
        <v>1518</v>
      </c>
      <c r="B1518" s="435" t="s">
        <v>2085</v>
      </c>
      <c r="C1518" s="435" t="s">
        <v>2117</v>
      </c>
      <c r="D1518" s="436" t="s">
        <v>3708</v>
      </c>
      <c r="E1518" s="219" t="s">
        <v>3301</v>
      </c>
      <c r="F1518" s="75" t="s">
        <v>3302</v>
      </c>
      <c r="G1518" s="75" t="s">
        <v>50</v>
      </c>
      <c r="H1518" s="75" t="s">
        <v>919</v>
      </c>
      <c r="I1518" s="437">
        <v>5.9</v>
      </c>
      <c r="J1518" s="438" t="s">
        <v>50</v>
      </c>
      <c r="K1518" s="439" t="s">
        <v>50</v>
      </c>
      <c r="L1518" s="221">
        <f>IF(J1518="nio",0,IF(K1518&gt;0,K1518*I1518/M1518,0))*VLOOKUP(B1518,'2-Kosten per locatie'!$A$11:$C$15,3,FALSE)</f>
        <v>0</v>
      </c>
      <c r="M1518" s="440">
        <f>IF(K1518="nio",0,IF(K1518&gt;0,VLOOKUP(G1518,'3-Productie normen'!A:J,VLOOKUP(K1518,'3-Productie normen'!$B$37:$C$43,2,FALSE),FALSE)))</f>
        <v>0</v>
      </c>
      <c r="N1518" s="441"/>
      <c r="O1518" s="442"/>
      <c r="P1518" s="299"/>
    </row>
    <row r="1519" spans="1:16" ht="14.1" customHeight="1">
      <c r="A1519" s="434">
        <v>1519</v>
      </c>
      <c r="B1519" s="435" t="s">
        <v>2085</v>
      </c>
      <c r="C1519" s="435" t="s">
        <v>2117</v>
      </c>
      <c r="D1519" s="436" t="s">
        <v>3708</v>
      </c>
      <c r="E1519" s="219" t="s">
        <v>3303</v>
      </c>
      <c r="F1519" s="75" t="s">
        <v>3304</v>
      </c>
      <c r="G1519" s="75" t="s">
        <v>50</v>
      </c>
      <c r="H1519" s="75" t="s">
        <v>72</v>
      </c>
      <c r="I1519" s="437">
        <v>4.4000000000000004</v>
      </c>
      <c r="J1519" s="438" t="s">
        <v>50</v>
      </c>
      <c r="K1519" s="439" t="s">
        <v>50</v>
      </c>
      <c r="L1519" s="221">
        <f>IF(J1519="nio",0,IF(K1519&gt;0,K1519*I1519/M1519,0))*VLOOKUP(B1519,'2-Kosten per locatie'!$A$11:$C$15,3,FALSE)</f>
        <v>0</v>
      </c>
      <c r="M1519" s="440">
        <f>IF(K1519="nio",0,IF(K1519&gt;0,VLOOKUP(G1519,'3-Productie normen'!A:J,VLOOKUP(K1519,'3-Productie normen'!$B$37:$C$43,2,FALSE),FALSE)))</f>
        <v>0</v>
      </c>
      <c r="N1519" s="441"/>
      <c r="O1519" s="442"/>
      <c r="P1519" s="299"/>
    </row>
    <row r="1520" spans="1:16" ht="14.1" customHeight="1">
      <c r="A1520" s="434">
        <v>1520</v>
      </c>
      <c r="B1520" s="435" t="s">
        <v>2085</v>
      </c>
      <c r="C1520" s="435" t="s">
        <v>2117</v>
      </c>
      <c r="D1520" s="436" t="s">
        <v>3708</v>
      </c>
      <c r="E1520" s="219" t="s">
        <v>3305</v>
      </c>
      <c r="F1520" s="75" t="s">
        <v>3306</v>
      </c>
      <c r="G1520" s="75" t="s">
        <v>50</v>
      </c>
      <c r="H1520" s="75" t="s">
        <v>1504</v>
      </c>
      <c r="I1520" s="437">
        <v>4.4000000000000004</v>
      </c>
      <c r="J1520" s="438" t="s">
        <v>50</v>
      </c>
      <c r="K1520" s="439" t="s">
        <v>50</v>
      </c>
      <c r="L1520" s="221">
        <f>IF(J1520="nio",0,IF(K1520&gt;0,K1520*I1520/M1520,0))*VLOOKUP(B1520,'2-Kosten per locatie'!$A$11:$C$15,3,FALSE)</f>
        <v>0</v>
      </c>
      <c r="M1520" s="440">
        <f>IF(K1520="nio",0,IF(K1520&gt;0,VLOOKUP(G1520,'3-Productie normen'!A:J,VLOOKUP(K1520,'3-Productie normen'!$B$37:$C$43,2,FALSE),FALSE)))</f>
        <v>0</v>
      </c>
      <c r="N1520" s="441"/>
      <c r="O1520" s="442"/>
      <c r="P1520" s="299"/>
    </row>
    <row r="1521" spans="1:16" ht="14.1" customHeight="1">
      <c r="A1521" s="434">
        <v>1521</v>
      </c>
      <c r="B1521" s="435" t="s">
        <v>2085</v>
      </c>
      <c r="C1521" s="435" t="s">
        <v>2119</v>
      </c>
      <c r="D1521" s="436" t="s">
        <v>3709</v>
      </c>
      <c r="E1521" s="219" t="s">
        <v>3307</v>
      </c>
      <c r="F1521" s="75" t="s">
        <v>3308</v>
      </c>
      <c r="G1521" s="75" t="s">
        <v>50</v>
      </c>
      <c r="H1521" s="75"/>
      <c r="I1521" s="437">
        <v>44.1</v>
      </c>
      <c r="J1521" s="438" t="s">
        <v>50</v>
      </c>
      <c r="K1521" s="439" t="s">
        <v>50</v>
      </c>
      <c r="L1521" s="221">
        <f>IF(J1521="nio",0,IF(K1521&gt;0,K1521*I1521/M1521,0))*VLOOKUP(B1521,'2-Kosten per locatie'!$A$11:$C$15,3,FALSE)</f>
        <v>0</v>
      </c>
      <c r="M1521" s="440">
        <f>IF(K1521="nio",0,IF(K1521&gt;0,VLOOKUP(G1521,'3-Productie normen'!A:J,VLOOKUP(K1521,'3-Productie normen'!$B$37:$C$43,2,FALSE),FALSE)))</f>
        <v>0</v>
      </c>
      <c r="N1521" s="441"/>
      <c r="O1521" s="442"/>
      <c r="P1521" s="299"/>
    </row>
    <row r="1522" spans="1:16" ht="14.1" customHeight="1">
      <c r="A1522" s="434">
        <v>1522</v>
      </c>
      <c r="B1522" s="435" t="s">
        <v>2085</v>
      </c>
      <c r="C1522" s="435" t="s">
        <v>2118</v>
      </c>
      <c r="D1522" s="436" t="s">
        <v>3709</v>
      </c>
      <c r="E1522" s="219" t="s">
        <v>3309</v>
      </c>
      <c r="F1522" s="75" t="s">
        <v>3310</v>
      </c>
      <c r="G1522" s="75" t="s">
        <v>50</v>
      </c>
      <c r="H1522" s="75" t="s">
        <v>919</v>
      </c>
      <c r="I1522" s="437">
        <v>25.7</v>
      </c>
      <c r="J1522" s="438" t="s">
        <v>50</v>
      </c>
      <c r="K1522" s="439" t="s">
        <v>50</v>
      </c>
      <c r="L1522" s="221">
        <f>IF(J1522="nio",0,IF(K1522&gt;0,K1522*I1522/M1522,0))*VLOOKUP(B1522,'2-Kosten per locatie'!$A$11:$C$15,3,FALSE)</f>
        <v>0</v>
      </c>
      <c r="M1522" s="440">
        <f>IF(K1522="nio",0,IF(K1522&gt;0,VLOOKUP(G1522,'3-Productie normen'!A:J,VLOOKUP(K1522,'3-Productie normen'!$B$37:$C$43,2,FALSE),FALSE)))</f>
        <v>0</v>
      </c>
      <c r="N1522" s="441"/>
      <c r="O1522" s="442"/>
      <c r="P1522" s="299"/>
    </row>
    <row r="1523" spans="1:16" ht="14.1" customHeight="1">
      <c r="A1523" s="434">
        <v>1523</v>
      </c>
      <c r="B1523" s="435" t="s">
        <v>2085</v>
      </c>
      <c r="C1523" s="435" t="s">
        <v>2119</v>
      </c>
      <c r="D1523" s="436" t="s">
        <v>3709</v>
      </c>
      <c r="E1523" s="219" t="s">
        <v>3311</v>
      </c>
      <c r="F1523" s="75" t="s">
        <v>3312</v>
      </c>
      <c r="G1523" s="75" t="s">
        <v>50</v>
      </c>
      <c r="H1523" s="75" t="s">
        <v>919</v>
      </c>
      <c r="I1523" s="437">
        <v>3.7</v>
      </c>
      <c r="J1523" s="438" t="s">
        <v>50</v>
      </c>
      <c r="K1523" s="439" t="s">
        <v>50</v>
      </c>
      <c r="L1523" s="221">
        <f>IF(J1523="nio",0,IF(K1523&gt;0,K1523*I1523/M1523,0))*VLOOKUP(B1523,'2-Kosten per locatie'!$A$11:$C$15,3,FALSE)</f>
        <v>0</v>
      </c>
      <c r="M1523" s="440">
        <f>IF(K1523="nio",0,IF(K1523&gt;0,VLOOKUP(G1523,'3-Productie normen'!A:J,VLOOKUP(K1523,'3-Productie normen'!$B$37:$C$43,2,FALSE),FALSE)))</f>
        <v>0</v>
      </c>
      <c r="N1523" s="441"/>
      <c r="O1523" s="442"/>
      <c r="P1523" s="299"/>
    </row>
    <row r="1524" spans="1:16" ht="14.1" customHeight="1">
      <c r="A1524" s="434">
        <v>1524</v>
      </c>
      <c r="B1524" s="435" t="s">
        <v>2085</v>
      </c>
      <c r="C1524" s="435" t="s">
        <v>2119</v>
      </c>
      <c r="D1524" s="436" t="s">
        <v>3709</v>
      </c>
      <c r="E1524" s="219" t="s">
        <v>3313</v>
      </c>
      <c r="F1524" s="75" t="s">
        <v>3314</v>
      </c>
      <c r="G1524" s="75" t="s">
        <v>50</v>
      </c>
      <c r="H1524" s="75" t="s">
        <v>919</v>
      </c>
      <c r="I1524" s="437">
        <v>8.9</v>
      </c>
      <c r="J1524" s="438" t="s">
        <v>50</v>
      </c>
      <c r="K1524" s="439" t="s">
        <v>50</v>
      </c>
      <c r="L1524" s="221">
        <f>IF(J1524="nio",0,IF(K1524&gt;0,K1524*I1524/M1524,0))*VLOOKUP(B1524,'2-Kosten per locatie'!$A$11:$C$15,3,FALSE)</f>
        <v>0</v>
      </c>
      <c r="M1524" s="440">
        <f>IF(K1524="nio",0,IF(K1524&gt;0,VLOOKUP(G1524,'3-Productie normen'!A:J,VLOOKUP(K1524,'3-Productie normen'!$B$37:$C$43,2,FALSE),FALSE)))</f>
        <v>0</v>
      </c>
      <c r="N1524" s="441"/>
      <c r="O1524" s="442"/>
      <c r="P1524" s="299"/>
    </row>
    <row r="1525" spans="1:16" ht="14.1" customHeight="1">
      <c r="A1525" s="434">
        <v>1525</v>
      </c>
      <c r="B1525" s="435" t="s">
        <v>2085</v>
      </c>
      <c r="C1525" s="435" t="s">
        <v>2119</v>
      </c>
      <c r="D1525" s="436" t="s">
        <v>3709</v>
      </c>
      <c r="E1525" s="219" t="s">
        <v>3315</v>
      </c>
      <c r="F1525" s="75" t="s">
        <v>3316</v>
      </c>
      <c r="G1525" s="75" t="s">
        <v>50</v>
      </c>
      <c r="H1525" s="413" t="s">
        <v>71</v>
      </c>
      <c r="I1525" s="437">
        <v>1.7</v>
      </c>
      <c r="J1525" s="438" t="s">
        <v>50</v>
      </c>
      <c r="K1525" s="439" t="s">
        <v>50</v>
      </c>
      <c r="L1525" s="221">
        <f>IF(J1525="nio",0,IF(K1525&gt;0,K1525*I1525/M1525,0))*VLOOKUP(B1525,'2-Kosten per locatie'!$A$11:$C$15,3,FALSE)</f>
        <v>0</v>
      </c>
      <c r="M1525" s="440">
        <f>IF(K1525="nio",0,IF(K1525&gt;0,VLOOKUP(G1525,'3-Productie normen'!A:J,VLOOKUP(K1525,'3-Productie normen'!$B$37:$C$43,2,FALSE),FALSE)))</f>
        <v>0</v>
      </c>
      <c r="N1525" s="441"/>
      <c r="O1525" s="442"/>
      <c r="P1525" s="299"/>
    </row>
    <row r="1526" spans="1:16" ht="14.1" customHeight="1">
      <c r="A1526" s="434">
        <v>1526</v>
      </c>
      <c r="B1526" s="435" t="s">
        <v>2085</v>
      </c>
      <c r="C1526" s="435" t="s">
        <v>2119</v>
      </c>
      <c r="D1526" s="436" t="s">
        <v>3709</v>
      </c>
      <c r="E1526" s="219" t="s">
        <v>3317</v>
      </c>
      <c r="F1526" s="75" t="s">
        <v>3318</v>
      </c>
      <c r="G1526" s="75" t="s">
        <v>50</v>
      </c>
      <c r="H1526" s="75" t="s">
        <v>919</v>
      </c>
      <c r="I1526" s="437">
        <v>8.9</v>
      </c>
      <c r="J1526" s="438" t="s">
        <v>50</v>
      </c>
      <c r="K1526" s="439" t="s">
        <v>50</v>
      </c>
      <c r="L1526" s="221">
        <f>IF(J1526="nio",0,IF(K1526&gt;0,K1526*I1526/M1526,0))*VLOOKUP(B1526,'2-Kosten per locatie'!$A$11:$C$15,3,FALSE)</f>
        <v>0</v>
      </c>
      <c r="M1526" s="440">
        <f>IF(K1526="nio",0,IF(K1526&gt;0,VLOOKUP(G1526,'3-Productie normen'!A:J,VLOOKUP(K1526,'3-Productie normen'!$B$37:$C$43,2,FALSE),FALSE)))</f>
        <v>0</v>
      </c>
      <c r="N1526" s="441"/>
      <c r="O1526" s="442"/>
      <c r="P1526" s="299"/>
    </row>
    <row r="1527" spans="1:16" ht="14.1" customHeight="1">
      <c r="A1527" s="434">
        <v>1527</v>
      </c>
      <c r="B1527" s="435" t="s">
        <v>2085</v>
      </c>
      <c r="C1527" s="435" t="s">
        <v>2119</v>
      </c>
      <c r="D1527" s="436" t="s">
        <v>3709</v>
      </c>
      <c r="E1527" s="219" t="s">
        <v>3319</v>
      </c>
      <c r="F1527" s="75" t="s">
        <v>3320</v>
      </c>
      <c r="G1527" s="75" t="s">
        <v>50</v>
      </c>
      <c r="H1527" s="413" t="s">
        <v>71</v>
      </c>
      <c r="I1527" s="437">
        <v>1.7</v>
      </c>
      <c r="J1527" s="438" t="s">
        <v>50</v>
      </c>
      <c r="K1527" s="439" t="s">
        <v>50</v>
      </c>
      <c r="L1527" s="221">
        <f>IF(J1527="nio",0,IF(K1527&gt;0,K1527*I1527/M1527,0))*VLOOKUP(B1527,'2-Kosten per locatie'!$A$11:$C$15,3,FALSE)</f>
        <v>0</v>
      </c>
      <c r="M1527" s="440">
        <f>IF(K1527="nio",0,IF(K1527&gt;0,VLOOKUP(G1527,'3-Productie normen'!A:J,VLOOKUP(K1527,'3-Productie normen'!$B$37:$C$43,2,FALSE),FALSE)))</f>
        <v>0</v>
      </c>
      <c r="N1527" s="441"/>
      <c r="O1527" s="442"/>
      <c r="P1527" s="299"/>
    </row>
    <row r="1528" spans="1:16" ht="14.1" customHeight="1">
      <c r="A1528" s="434">
        <v>1528</v>
      </c>
      <c r="B1528" s="435" t="s">
        <v>2085</v>
      </c>
      <c r="C1528" s="435" t="s">
        <v>2119</v>
      </c>
      <c r="D1528" s="436" t="s">
        <v>3709</v>
      </c>
      <c r="E1528" s="219" t="s">
        <v>3321</v>
      </c>
      <c r="F1528" s="75" t="s">
        <v>3322</v>
      </c>
      <c r="G1528" s="75" t="s">
        <v>50</v>
      </c>
      <c r="H1528" s="75" t="s">
        <v>919</v>
      </c>
      <c r="I1528" s="437">
        <v>8.9</v>
      </c>
      <c r="J1528" s="438" t="s">
        <v>50</v>
      </c>
      <c r="K1528" s="439" t="s">
        <v>50</v>
      </c>
      <c r="L1528" s="221">
        <f>IF(J1528="nio",0,IF(K1528&gt;0,K1528*I1528/M1528,0))*VLOOKUP(B1528,'2-Kosten per locatie'!$A$11:$C$15,3,FALSE)</f>
        <v>0</v>
      </c>
      <c r="M1528" s="440">
        <f>IF(K1528="nio",0,IF(K1528&gt;0,VLOOKUP(G1528,'3-Productie normen'!A:J,VLOOKUP(K1528,'3-Productie normen'!$B$37:$C$43,2,FALSE),FALSE)))</f>
        <v>0</v>
      </c>
      <c r="N1528" s="441"/>
      <c r="O1528" s="442"/>
      <c r="P1528" s="299"/>
    </row>
    <row r="1529" spans="1:16" ht="14.1" customHeight="1">
      <c r="A1529" s="434">
        <v>1529</v>
      </c>
      <c r="B1529" s="435" t="s">
        <v>2085</v>
      </c>
      <c r="C1529" s="435" t="s">
        <v>2119</v>
      </c>
      <c r="D1529" s="436" t="s">
        <v>3709</v>
      </c>
      <c r="E1529" s="219" t="s">
        <v>3323</v>
      </c>
      <c r="F1529" s="75" t="s">
        <v>3324</v>
      </c>
      <c r="G1529" s="75" t="s">
        <v>50</v>
      </c>
      <c r="H1529" s="413" t="s">
        <v>71</v>
      </c>
      <c r="I1529" s="437">
        <v>1.7</v>
      </c>
      <c r="J1529" s="438" t="s">
        <v>50</v>
      </c>
      <c r="K1529" s="439" t="s">
        <v>50</v>
      </c>
      <c r="L1529" s="221">
        <f>IF(J1529="nio",0,IF(K1529&gt;0,K1529*I1529/M1529,0))*VLOOKUP(B1529,'2-Kosten per locatie'!$A$11:$C$15,3,FALSE)</f>
        <v>0</v>
      </c>
      <c r="M1529" s="440">
        <f>IF(K1529="nio",0,IF(K1529&gt;0,VLOOKUP(G1529,'3-Productie normen'!A:J,VLOOKUP(K1529,'3-Productie normen'!$B$37:$C$43,2,FALSE),FALSE)))</f>
        <v>0</v>
      </c>
      <c r="N1529" s="441"/>
      <c r="O1529" s="442"/>
      <c r="P1529" s="299"/>
    </row>
    <row r="1530" spans="1:16" ht="14.1" customHeight="1">
      <c r="A1530" s="434">
        <v>1530</v>
      </c>
      <c r="B1530" s="435" t="s">
        <v>2085</v>
      </c>
      <c r="C1530" s="435" t="s">
        <v>2119</v>
      </c>
      <c r="D1530" s="436" t="s">
        <v>3709</v>
      </c>
      <c r="E1530" s="219" t="s">
        <v>3325</v>
      </c>
      <c r="F1530" s="75" t="s">
        <v>3326</v>
      </c>
      <c r="G1530" s="75" t="s">
        <v>50</v>
      </c>
      <c r="H1530" s="75" t="s">
        <v>919</v>
      </c>
      <c r="I1530" s="437">
        <v>8.9</v>
      </c>
      <c r="J1530" s="438" t="s">
        <v>50</v>
      </c>
      <c r="K1530" s="439" t="s">
        <v>50</v>
      </c>
      <c r="L1530" s="221">
        <f>IF(J1530="nio",0,IF(K1530&gt;0,K1530*I1530/M1530,0))*VLOOKUP(B1530,'2-Kosten per locatie'!$A$11:$C$15,3,FALSE)</f>
        <v>0</v>
      </c>
      <c r="M1530" s="440">
        <f>IF(K1530="nio",0,IF(K1530&gt;0,VLOOKUP(G1530,'3-Productie normen'!A:J,VLOOKUP(K1530,'3-Productie normen'!$B$37:$C$43,2,FALSE),FALSE)))</f>
        <v>0</v>
      </c>
      <c r="N1530" s="441"/>
      <c r="O1530" s="442"/>
      <c r="P1530" s="299"/>
    </row>
    <row r="1531" spans="1:16" ht="14.1" customHeight="1">
      <c r="A1531" s="434">
        <v>1531</v>
      </c>
      <c r="B1531" s="435" t="s">
        <v>2085</v>
      </c>
      <c r="C1531" s="435" t="s">
        <v>2119</v>
      </c>
      <c r="D1531" s="436" t="s">
        <v>3709</v>
      </c>
      <c r="E1531" s="219" t="s">
        <v>3327</v>
      </c>
      <c r="F1531" s="75" t="s">
        <v>3328</v>
      </c>
      <c r="G1531" s="75" t="s">
        <v>50</v>
      </c>
      <c r="H1531" s="413" t="s">
        <v>71</v>
      </c>
      <c r="I1531" s="437">
        <v>1.7</v>
      </c>
      <c r="J1531" s="438" t="s">
        <v>50</v>
      </c>
      <c r="K1531" s="439" t="s">
        <v>50</v>
      </c>
      <c r="L1531" s="221">
        <f>IF(J1531="nio",0,IF(K1531&gt;0,K1531*I1531/M1531,0))*VLOOKUP(B1531,'2-Kosten per locatie'!$A$11:$C$15,3,FALSE)</f>
        <v>0</v>
      </c>
      <c r="M1531" s="440">
        <f>IF(K1531="nio",0,IF(K1531&gt;0,VLOOKUP(G1531,'3-Productie normen'!A:J,VLOOKUP(K1531,'3-Productie normen'!$B$37:$C$43,2,FALSE),FALSE)))</f>
        <v>0</v>
      </c>
      <c r="N1531" s="441"/>
      <c r="O1531" s="442"/>
      <c r="P1531" s="299"/>
    </row>
    <row r="1532" spans="1:16" ht="14.1" customHeight="1">
      <c r="A1532" s="434">
        <v>1532</v>
      </c>
      <c r="B1532" s="435" t="s">
        <v>2085</v>
      </c>
      <c r="C1532" s="435" t="s">
        <v>2119</v>
      </c>
      <c r="D1532" s="436" t="s">
        <v>3709</v>
      </c>
      <c r="E1532" s="219" t="s">
        <v>3329</v>
      </c>
      <c r="F1532" s="75" t="s">
        <v>3330</v>
      </c>
      <c r="G1532" s="75" t="s">
        <v>50</v>
      </c>
      <c r="H1532" s="75" t="s">
        <v>919</v>
      </c>
      <c r="I1532" s="437">
        <v>8.9</v>
      </c>
      <c r="J1532" s="438" t="s">
        <v>50</v>
      </c>
      <c r="K1532" s="439" t="s">
        <v>50</v>
      </c>
      <c r="L1532" s="221">
        <f>IF(J1532="nio",0,IF(K1532&gt;0,K1532*I1532/M1532,0))*VLOOKUP(B1532,'2-Kosten per locatie'!$A$11:$C$15,3,FALSE)</f>
        <v>0</v>
      </c>
      <c r="M1532" s="440">
        <f>IF(K1532="nio",0,IF(K1532&gt;0,VLOOKUP(G1532,'3-Productie normen'!A:J,VLOOKUP(K1532,'3-Productie normen'!$B$37:$C$43,2,FALSE),FALSE)))</f>
        <v>0</v>
      </c>
      <c r="N1532" s="441"/>
      <c r="O1532" s="442"/>
      <c r="P1532" s="299"/>
    </row>
    <row r="1533" spans="1:16" ht="14.1" customHeight="1">
      <c r="A1533" s="434">
        <v>1533</v>
      </c>
      <c r="B1533" s="435" t="s">
        <v>2085</v>
      </c>
      <c r="C1533" s="435" t="s">
        <v>2119</v>
      </c>
      <c r="D1533" s="436" t="s">
        <v>3709</v>
      </c>
      <c r="E1533" s="219" t="s">
        <v>3331</v>
      </c>
      <c r="F1533" s="75" t="s">
        <v>3332</v>
      </c>
      <c r="G1533" s="75" t="s">
        <v>50</v>
      </c>
      <c r="H1533" s="413" t="s">
        <v>71</v>
      </c>
      <c r="I1533" s="437">
        <v>1.7</v>
      </c>
      <c r="J1533" s="438" t="s">
        <v>50</v>
      </c>
      <c r="K1533" s="439" t="s">
        <v>50</v>
      </c>
      <c r="L1533" s="221">
        <f>IF(J1533="nio",0,IF(K1533&gt;0,K1533*I1533/M1533,0))*VLOOKUP(B1533,'2-Kosten per locatie'!$A$11:$C$15,3,FALSE)</f>
        <v>0</v>
      </c>
      <c r="M1533" s="440">
        <f>IF(K1533="nio",0,IF(K1533&gt;0,VLOOKUP(G1533,'3-Productie normen'!A:J,VLOOKUP(K1533,'3-Productie normen'!$B$37:$C$43,2,FALSE),FALSE)))</f>
        <v>0</v>
      </c>
      <c r="N1533" s="441"/>
      <c r="O1533" s="442"/>
      <c r="P1533" s="299"/>
    </row>
    <row r="1534" spans="1:16" ht="14.1" customHeight="1">
      <c r="A1534" s="434">
        <v>1534</v>
      </c>
      <c r="B1534" s="435" t="s">
        <v>2085</v>
      </c>
      <c r="C1534" s="435" t="s">
        <v>2119</v>
      </c>
      <c r="D1534" s="436" t="s">
        <v>3709</v>
      </c>
      <c r="E1534" s="219" t="s">
        <v>3333</v>
      </c>
      <c r="F1534" s="75" t="s">
        <v>3334</v>
      </c>
      <c r="G1534" s="75" t="s">
        <v>50</v>
      </c>
      <c r="H1534" s="75" t="s">
        <v>919</v>
      </c>
      <c r="I1534" s="437">
        <v>14.5</v>
      </c>
      <c r="J1534" s="438" t="s">
        <v>50</v>
      </c>
      <c r="K1534" s="439" t="s">
        <v>50</v>
      </c>
      <c r="L1534" s="221">
        <f>IF(J1534="nio",0,IF(K1534&gt;0,K1534*I1534/M1534,0))*VLOOKUP(B1534,'2-Kosten per locatie'!$A$11:$C$15,3,FALSE)</f>
        <v>0</v>
      </c>
      <c r="M1534" s="440">
        <f>IF(K1534="nio",0,IF(K1534&gt;0,VLOOKUP(G1534,'3-Productie normen'!A:J,VLOOKUP(K1534,'3-Productie normen'!$B$37:$C$43,2,FALSE),FALSE)))</f>
        <v>0</v>
      </c>
      <c r="N1534" s="441"/>
      <c r="O1534" s="442"/>
      <c r="P1534" s="299"/>
    </row>
    <row r="1535" spans="1:16" ht="14.1" customHeight="1">
      <c r="A1535" s="434">
        <v>1535</v>
      </c>
      <c r="B1535" s="435" t="s">
        <v>2085</v>
      </c>
      <c r="C1535" s="435" t="s">
        <v>2119</v>
      </c>
      <c r="D1535" s="436" t="s">
        <v>3709</v>
      </c>
      <c r="E1535" s="219" t="s">
        <v>3335</v>
      </c>
      <c r="F1535" s="75" t="s">
        <v>3336</v>
      </c>
      <c r="G1535" s="75" t="s">
        <v>50</v>
      </c>
      <c r="H1535" s="75" t="s">
        <v>919</v>
      </c>
      <c r="I1535" s="437">
        <v>8.9</v>
      </c>
      <c r="J1535" s="438" t="s">
        <v>50</v>
      </c>
      <c r="K1535" s="439" t="s">
        <v>50</v>
      </c>
      <c r="L1535" s="221">
        <f>IF(J1535="nio",0,IF(K1535&gt;0,K1535*I1535/M1535,0))*VLOOKUP(B1535,'2-Kosten per locatie'!$A$11:$C$15,3,FALSE)</f>
        <v>0</v>
      </c>
      <c r="M1535" s="440">
        <f>IF(K1535="nio",0,IF(K1535&gt;0,VLOOKUP(G1535,'3-Productie normen'!A:J,VLOOKUP(K1535,'3-Productie normen'!$B$37:$C$43,2,FALSE),FALSE)))</f>
        <v>0</v>
      </c>
      <c r="N1535" s="441"/>
      <c r="O1535" s="442"/>
      <c r="P1535" s="299"/>
    </row>
    <row r="1536" spans="1:16" ht="14.1" customHeight="1">
      <c r="A1536" s="434">
        <v>1536</v>
      </c>
      <c r="B1536" s="435" t="s">
        <v>2085</v>
      </c>
      <c r="C1536" s="435" t="s">
        <v>2119</v>
      </c>
      <c r="D1536" s="436" t="s">
        <v>3709</v>
      </c>
      <c r="E1536" s="219" t="s">
        <v>3337</v>
      </c>
      <c r="F1536" s="75" t="s">
        <v>3338</v>
      </c>
      <c r="G1536" s="75" t="s">
        <v>50</v>
      </c>
      <c r="H1536" s="413" t="s">
        <v>71</v>
      </c>
      <c r="I1536" s="437">
        <v>1.7</v>
      </c>
      <c r="J1536" s="438" t="s">
        <v>50</v>
      </c>
      <c r="K1536" s="439" t="s">
        <v>50</v>
      </c>
      <c r="L1536" s="221">
        <f>IF(J1536="nio",0,IF(K1536&gt;0,K1536*I1536/M1536,0))*VLOOKUP(B1536,'2-Kosten per locatie'!$A$11:$C$15,3,FALSE)</f>
        <v>0</v>
      </c>
      <c r="M1536" s="440">
        <f>IF(K1536="nio",0,IF(K1536&gt;0,VLOOKUP(G1536,'3-Productie normen'!A:J,VLOOKUP(K1536,'3-Productie normen'!$B$37:$C$43,2,FALSE),FALSE)))</f>
        <v>0</v>
      </c>
      <c r="N1536" s="441"/>
      <c r="O1536" s="442"/>
      <c r="P1536" s="299"/>
    </row>
    <row r="1537" spans="1:16" ht="14.1" customHeight="1">
      <c r="A1537" s="434">
        <v>1537</v>
      </c>
      <c r="B1537" s="435" t="s">
        <v>2085</v>
      </c>
      <c r="C1537" s="435" t="s">
        <v>2119</v>
      </c>
      <c r="D1537" s="436" t="s">
        <v>3709</v>
      </c>
      <c r="E1537" s="219" t="s">
        <v>3339</v>
      </c>
      <c r="F1537" s="75" t="s">
        <v>3340</v>
      </c>
      <c r="G1537" s="75" t="s">
        <v>50</v>
      </c>
      <c r="H1537" s="75" t="s">
        <v>919</v>
      </c>
      <c r="I1537" s="437">
        <v>8.9</v>
      </c>
      <c r="J1537" s="438" t="s">
        <v>50</v>
      </c>
      <c r="K1537" s="439" t="s">
        <v>50</v>
      </c>
      <c r="L1537" s="221">
        <f>IF(J1537="nio",0,IF(K1537&gt;0,K1537*I1537/M1537,0))*VLOOKUP(B1537,'2-Kosten per locatie'!$A$11:$C$15,3,FALSE)</f>
        <v>0</v>
      </c>
      <c r="M1537" s="440">
        <f>IF(K1537="nio",0,IF(K1537&gt;0,VLOOKUP(G1537,'3-Productie normen'!A:J,VLOOKUP(K1537,'3-Productie normen'!$B$37:$C$43,2,FALSE),FALSE)))</f>
        <v>0</v>
      </c>
      <c r="N1537" s="441"/>
      <c r="O1537" s="442"/>
      <c r="P1537" s="299"/>
    </row>
    <row r="1538" spans="1:16" ht="14.1" customHeight="1">
      <c r="A1538" s="434">
        <v>1538</v>
      </c>
      <c r="B1538" s="435" t="s">
        <v>2085</v>
      </c>
      <c r="C1538" s="435" t="s">
        <v>2119</v>
      </c>
      <c r="D1538" s="436" t="s">
        <v>3709</v>
      </c>
      <c r="E1538" s="219" t="s">
        <v>3341</v>
      </c>
      <c r="F1538" s="75" t="s">
        <v>3342</v>
      </c>
      <c r="G1538" s="75" t="s">
        <v>50</v>
      </c>
      <c r="H1538" s="413" t="s">
        <v>71</v>
      </c>
      <c r="I1538" s="437">
        <v>1.7</v>
      </c>
      <c r="J1538" s="438" t="s">
        <v>50</v>
      </c>
      <c r="K1538" s="439" t="s">
        <v>50</v>
      </c>
      <c r="L1538" s="221">
        <f>IF(J1538="nio",0,IF(K1538&gt;0,K1538*I1538/M1538,0))*VLOOKUP(B1538,'2-Kosten per locatie'!$A$11:$C$15,3,FALSE)</f>
        <v>0</v>
      </c>
      <c r="M1538" s="440">
        <f>IF(K1538="nio",0,IF(K1538&gt;0,VLOOKUP(G1538,'3-Productie normen'!A:J,VLOOKUP(K1538,'3-Productie normen'!$B$37:$C$43,2,FALSE),FALSE)))</f>
        <v>0</v>
      </c>
      <c r="N1538" s="441"/>
      <c r="O1538" s="442"/>
      <c r="P1538" s="299"/>
    </row>
    <row r="1539" spans="1:16" ht="14.1" customHeight="1">
      <c r="A1539" s="434">
        <v>1539</v>
      </c>
      <c r="B1539" s="435" t="s">
        <v>2085</v>
      </c>
      <c r="C1539" s="435" t="s">
        <v>2119</v>
      </c>
      <c r="D1539" s="436" t="s">
        <v>3709</v>
      </c>
      <c r="E1539" s="219" t="s">
        <v>3343</v>
      </c>
      <c r="F1539" s="75" t="s">
        <v>3344</v>
      </c>
      <c r="G1539" s="75" t="s">
        <v>50</v>
      </c>
      <c r="H1539" s="75" t="s">
        <v>919</v>
      </c>
      <c r="I1539" s="437">
        <v>8.9</v>
      </c>
      <c r="J1539" s="438" t="s">
        <v>50</v>
      </c>
      <c r="K1539" s="439" t="s">
        <v>50</v>
      </c>
      <c r="L1539" s="221">
        <f>IF(J1539="nio",0,IF(K1539&gt;0,K1539*I1539/M1539,0))*VLOOKUP(B1539,'2-Kosten per locatie'!$A$11:$C$15,3,FALSE)</f>
        <v>0</v>
      </c>
      <c r="M1539" s="440">
        <f>IF(K1539="nio",0,IF(K1539&gt;0,VLOOKUP(G1539,'3-Productie normen'!A:J,VLOOKUP(K1539,'3-Productie normen'!$B$37:$C$43,2,FALSE),FALSE)))</f>
        <v>0</v>
      </c>
      <c r="N1539" s="441"/>
      <c r="O1539" s="442"/>
      <c r="P1539" s="299"/>
    </row>
    <row r="1540" spans="1:16" ht="14.1" customHeight="1">
      <c r="A1540" s="434">
        <v>1540</v>
      </c>
      <c r="B1540" s="435" t="s">
        <v>2085</v>
      </c>
      <c r="C1540" s="435" t="s">
        <v>2119</v>
      </c>
      <c r="D1540" s="436" t="s">
        <v>3709</v>
      </c>
      <c r="E1540" s="219" t="s">
        <v>3345</v>
      </c>
      <c r="F1540" s="75" t="s">
        <v>3346</v>
      </c>
      <c r="G1540" s="75" t="s">
        <v>50</v>
      </c>
      <c r="H1540" s="413" t="s">
        <v>71</v>
      </c>
      <c r="I1540" s="437">
        <v>1.7</v>
      </c>
      <c r="J1540" s="438" t="s">
        <v>50</v>
      </c>
      <c r="K1540" s="439" t="s">
        <v>50</v>
      </c>
      <c r="L1540" s="221">
        <f>IF(J1540="nio",0,IF(K1540&gt;0,K1540*I1540/M1540,0))*VLOOKUP(B1540,'2-Kosten per locatie'!$A$11:$C$15,3,FALSE)</f>
        <v>0</v>
      </c>
      <c r="M1540" s="440">
        <f>IF(K1540="nio",0,IF(K1540&gt;0,VLOOKUP(G1540,'3-Productie normen'!A:J,VLOOKUP(K1540,'3-Productie normen'!$B$37:$C$43,2,FALSE),FALSE)))</f>
        <v>0</v>
      </c>
      <c r="N1540" s="441"/>
      <c r="O1540" s="442"/>
      <c r="P1540" s="299"/>
    </row>
    <row r="1541" spans="1:16" ht="14.1" customHeight="1">
      <c r="A1541" s="434">
        <v>1541</v>
      </c>
      <c r="B1541" s="435" t="s">
        <v>2085</v>
      </c>
      <c r="C1541" s="435" t="s">
        <v>2119</v>
      </c>
      <c r="D1541" s="436" t="s">
        <v>3709</v>
      </c>
      <c r="E1541" s="219" t="s">
        <v>3347</v>
      </c>
      <c r="F1541" s="75" t="s">
        <v>3348</v>
      </c>
      <c r="G1541" s="75" t="s">
        <v>50</v>
      </c>
      <c r="H1541" s="75" t="s">
        <v>919</v>
      </c>
      <c r="I1541" s="437">
        <v>8.9</v>
      </c>
      <c r="J1541" s="438" t="s">
        <v>50</v>
      </c>
      <c r="K1541" s="439" t="s">
        <v>50</v>
      </c>
      <c r="L1541" s="221">
        <f>IF(J1541="nio",0,IF(K1541&gt;0,K1541*I1541/M1541,0))*VLOOKUP(B1541,'2-Kosten per locatie'!$A$11:$C$15,3,FALSE)</f>
        <v>0</v>
      </c>
      <c r="M1541" s="440">
        <f>IF(K1541="nio",0,IF(K1541&gt;0,VLOOKUP(G1541,'3-Productie normen'!A:J,VLOOKUP(K1541,'3-Productie normen'!$B$37:$C$43,2,FALSE),FALSE)))</f>
        <v>0</v>
      </c>
      <c r="N1541" s="441"/>
      <c r="O1541" s="442"/>
      <c r="P1541" s="299"/>
    </row>
    <row r="1542" spans="1:16" ht="14.1" customHeight="1">
      <c r="A1542" s="434">
        <v>1542</v>
      </c>
      <c r="B1542" s="435" t="s">
        <v>2085</v>
      </c>
      <c r="C1542" s="435" t="s">
        <v>2119</v>
      </c>
      <c r="D1542" s="436" t="s">
        <v>3709</v>
      </c>
      <c r="E1542" s="219" t="s">
        <v>3349</v>
      </c>
      <c r="F1542" s="75" t="s">
        <v>3350</v>
      </c>
      <c r="G1542" s="75" t="s">
        <v>50</v>
      </c>
      <c r="H1542" s="413" t="s">
        <v>71</v>
      </c>
      <c r="I1542" s="437">
        <v>1.7</v>
      </c>
      <c r="J1542" s="438" t="s">
        <v>50</v>
      </c>
      <c r="K1542" s="439" t="s">
        <v>50</v>
      </c>
      <c r="L1542" s="221">
        <f>IF(J1542="nio",0,IF(K1542&gt;0,K1542*I1542/M1542,0))*VLOOKUP(B1542,'2-Kosten per locatie'!$A$11:$C$15,3,FALSE)</f>
        <v>0</v>
      </c>
      <c r="M1542" s="440">
        <f>IF(K1542="nio",0,IF(K1542&gt;0,VLOOKUP(G1542,'3-Productie normen'!A:J,VLOOKUP(K1542,'3-Productie normen'!$B$37:$C$43,2,FALSE),FALSE)))</f>
        <v>0</v>
      </c>
      <c r="N1542" s="441"/>
      <c r="O1542" s="442"/>
      <c r="P1542" s="299"/>
    </row>
    <row r="1543" spans="1:16" ht="14.1" customHeight="1">
      <c r="A1543" s="434">
        <v>1543</v>
      </c>
      <c r="B1543" s="435" t="s">
        <v>2085</v>
      </c>
      <c r="C1543" s="435" t="s">
        <v>2119</v>
      </c>
      <c r="D1543" s="436" t="s">
        <v>3709</v>
      </c>
      <c r="E1543" s="219" t="s">
        <v>3351</v>
      </c>
      <c r="F1543" s="75" t="s">
        <v>3352</v>
      </c>
      <c r="G1543" s="75" t="s">
        <v>50</v>
      </c>
      <c r="H1543" s="75" t="s">
        <v>919</v>
      </c>
      <c r="I1543" s="437">
        <v>8.9</v>
      </c>
      <c r="J1543" s="438" t="s">
        <v>50</v>
      </c>
      <c r="K1543" s="439" t="s">
        <v>50</v>
      </c>
      <c r="L1543" s="221">
        <f>IF(J1543="nio",0,IF(K1543&gt;0,K1543*I1543/M1543,0))*VLOOKUP(B1543,'2-Kosten per locatie'!$A$11:$C$15,3,FALSE)</f>
        <v>0</v>
      </c>
      <c r="M1543" s="440">
        <f>IF(K1543="nio",0,IF(K1543&gt;0,VLOOKUP(G1543,'3-Productie normen'!A:J,VLOOKUP(K1543,'3-Productie normen'!$B$37:$C$43,2,FALSE),FALSE)))</f>
        <v>0</v>
      </c>
      <c r="N1543" s="441"/>
      <c r="O1543" s="442"/>
      <c r="P1543" s="299"/>
    </row>
    <row r="1544" spans="1:16" ht="14.1" customHeight="1">
      <c r="A1544" s="434">
        <v>1544</v>
      </c>
      <c r="B1544" s="435" t="s">
        <v>2085</v>
      </c>
      <c r="C1544" s="435" t="s">
        <v>2119</v>
      </c>
      <c r="D1544" s="436" t="s">
        <v>3709</v>
      </c>
      <c r="E1544" s="219" t="s">
        <v>3353</v>
      </c>
      <c r="F1544" s="75" t="s">
        <v>3354</v>
      </c>
      <c r="G1544" s="75" t="s">
        <v>50</v>
      </c>
      <c r="H1544" s="413" t="s">
        <v>71</v>
      </c>
      <c r="I1544" s="437">
        <v>1.7</v>
      </c>
      <c r="J1544" s="438" t="s">
        <v>50</v>
      </c>
      <c r="K1544" s="439" t="s">
        <v>50</v>
      </c>
      <c r="L1544" s="221">
        <f>IF(J1544="nio",0,IF(K1544&gt;0,K1544*I1544/M1544,0))*VLOOKUP(B1544,'2-Kosten per locatie'!$A$11:$C$15,3,FALSE)</f>
        <v>0</v>
      </c>
      <c r="M1544" s="440">
        <f>IF(K1544="nio",0,IF(K1544&gt;0,VLOOKUP(G1544,'3-Productie normen'!A:J,VLOOKUP(K1544,'3-Productie normen'!$B$37:$C$43,2,FALSE),FALSE)))</f>
        <v>0</v>
      </c>
      <c r="N1544" s="441"/>
      <c r="O1544" s="442"/>
      <c r="P1544" s="299"/>
    </row>
    <row r="1545" spans="1:16" ht="14.1" customHeight="1">
      <c r="A1545" s="434">
        <v>1545</v>
      </c>
      <c r="B1545" s="435" t="s">
        <v>2085</v>
      </c>
      <c r="C1545" s="435" t="s">
        <v>2117</v>
      </c>
      <c r="D1545" s="436" t="s">
        <v>3709</v>
      </c>
      <c r="E1545" s="219" t="s">
        <v>3355</v>
      </c>
      <c r="F1545" s="75" t="s">
        <v>3356</v>
      </c>
      <c r="G1545" s="75" t="s">
        <v>50</v>
      </c>
      <c r="H1545" s="75" t="s">
        <v>919</v>
      </c>
      <c r="I1545" s="437">
        <v>6.5</v>
      </c>
      <c r="J1545" s="438" t="s">
        <v>50</v>
      </c>
      <c r="K1545" s="439" t="s">
        <v>50</v>
      </c>
      <c r="L1545" s="221">
        <f>IF(J1545="nio",0,IF(K1545&gt;0,K1545*I1545/M1545,0))*VLOOKUP(B1545,'2-Kosten per locatie'!$A$11:$C$15,3,FALSE)</f>
        <v>0</v>
      </c>
      <c r="M1545" s="440">
        <f>IF(K1545="nio",0,IF(K1545&gt;0,VLOOKUP(G1545,'3-Productie normen'!A:J,VLOOKUP(K1545,'3-Productie normen'!$B$37:$C$43,2,FALSE),FALSE)))</f>
        <v>0</v>
      </c>
      <c r="N1545" s="441"/>
      <c r="O1545" s="442"/>
      <c r="P1545" s="299"/>
    </row>
    <row r="1546" spans="1:16" ht="14.1" customHeight="1">
      <c r="A1546" s="434">
        <v>1546</v>
      </c>
      <c r="B1546" s="435" t="s">
        <v>2085</v>
      </c>
      <c r="C1546" s="435" t="s">
        <v>2117</v>
      </c>
      <c r="D1546" s="436" t="s">
        <v>3709</v>
      </c>
      <c r="E1546" s="219" t="s">
        <v>3357</v>
      </c>
      <c r="F1546" s="75" t="s">
        <v>3358</v>
      </c>
      <c r="G1546" s="75" t="s">
        <v>50</v>
      </c>
      <c r="H1546" s="75" t="s">
        <v>919</v>
      </c>
      <c r="I1546" s="437">
        <v>8.9</v>
      </c>
      <c r="J1546" s="438" t="s">
        <v>50</v>
      </c>
      <c r="K1546" s="439" t="s">
        <v>50</v>
      </c>
      <c r="L1546" s="221">
        <f>IF(J1546="nio",0,IF(K1546&gt;0,K1546*I1546/M1546,0))*VLOOKUP(B1546,'2-Kosten per locatie'!$A$11:$C$15,3,FALSE)</f>
        <v>0</v>
      </c>
      <c r="M1546" s="440">
        <f>IF(K1546="nio",0,IF(K1546&gt;0,VLOOKUP(G1546,'3-Productie normen'!A:J,VLOOKUP(K1546,'3-Productie normen'!$B$37:$C$43,2,FALSE),FALSE)))</f>
        <v>0</v>
      </c>
      <c r="N1546" s="441"/>
      <c r="O1546" s="442"/>
      <c r="P1546" s="299"/>
    </row>
    <row r="1547" spans="1:16" ht="14.1" customHeight="1">
      <c r="A1547" s="434">
        <v>1547</v>
      </c>
      <c r="B1547" s="435" t="s">
        <v>2085</v>
      </c>
      <c r="C1547" s="435" t="s">
        <v>2117</v>
      </c>
      <c r="D1547" s="436" t="s">
        <v>3710</v>
      </c>
      <c r="E1547" s="219" t="s">
        <v>3359</v>
      </c>
      <c r="F1547" s="75" t="s">
        <v>3360</v>
      </c>
      <c r="G1547" s="75" t="s">
        <v>50</v>
      </c>
      <c r="H1547" s="75" t="s">
        <v>72</v>
      </c>
      <c r="I1547" s="437">
        <v>32.299999999999997</v>
      </c>
      <c r="J1547" s="438" t="s">
        <v>50</v>
      </c>
      <c r="K1547" s="439" t="s">
        <v>50</v>
      </c>
      <c r="L1547" s="221">
        <f>IF(J1547="nio",0,IF(K1547&gt;0,K1547*I1547/M1547,0))*VLOOKUP(B1547,'2-Kosten per locatie'!$A$11:$C$15,3,FALSE)</f>
        <v>0</v>
      </c>
      <c r="M1547" s="440">
        <f>IF(K1547="nio",0,IF(K1547&gt;0,VLOOKUP(G1547,'3-Productie normen'!A:J,VLOOKUP(K1547,'3-Productie normen'!$B$37:$C$43,2,FALSE),FALSE)))</f>
        <v>0</v>
      </c>
      <c r="N1547" s="441"/>
      <c r="O1547" s="442"/>
      <c r="P1547" s="299"/>
    </row>
    <row r="1548" spans="1:16" ht="14.1" customHeight="1">
      <c r="A1548" s="434">
        <v>1548</v>
      </c>
      <c r="B1548" s="435" t="s">
        <v>3734</v>
      </c>
      <c r="C1548" s="435" t="s">
        <v>3361</v>
      </c>
      <c r="D1548" s="436" t="s">
        <v>3708</v>
      </c>
      <c r="E1548" s="219" t="s">
        <v>3366</v>
      </c>
      <c r="F1548" s="75" t="s">
        <v>3367</v>
      </c>
      <c r="G1548" s="75" t="s">
        <v>47</v>
      </c>
      <c r="H1548" s="75" t="s">
        <v>3723</v>
      </c>
      <c r="I1548" s="437">
        <v>8</v>
      </c>
      <c r="J1548" s="438">
        <f t="shared" ref="J1548:J1549" si="33">SUM(K1548:K1548)</f>
        <v>255</v>
      </c>
      <c r="K1548" s="439">
        <v>255</v>
      </c>
      <c r="L1548" s="221" t="e">
        <f>IF(J1548="nio",0,IF(K1548&gt;0,K1548*I1548/M1548,0))*VLOOKUP(B1548,'2-Kosten per locatie'!$A$11:$C$16,3,FALSE)</f>
        <v>#DIV/0!</v>
      </c>
      <c r="M1548" s="440">
        <f>IF(K1548="nio",0,IF(K1548&gt;0,VLOOKUP(G1548,'3-Productie normen'!A:J,VLOOKUP(K1548,'3-Productie normen'!$B$37:$C$43,2,FALSE),FALSE)))</f>
        <v>0</v>
      </c>
      <c r="N1548" s="441"/>
      <c r="O1548" s="442"/>
      <c r="P1548" s="299">
        <f t="shared" ref="P1548:P1608" si="34">J1548*I1548</f>
        <v>2040</v>
      </c>
    </row>
    <row r="1549" spans="1:16" ht="14.1" customHeight="1">
      <c r="A1549" s="434">
        <v>1549</v>
      </c>
      <c r="B1549" s="435" t="s">
        <v>3734</v>
      </c>
      <c r="C1549" s="435" t="s">
        <v>3361</v>
      </c>
      <c r="D1549" s="436" t="s">
        <v>3708</v>
      </c>
      <c r="E1549" s="219" t="s">
        <v>3368</v>
      </c>
      <c r="F1549" s="75" t="s">
        <v>3369</v>
      </c>
      <c r="G1549" s="75" t="s">
        <v>43</v>
      </c>
      <c r="H1549" s="75" t="s">
        <v>70</v>
      </c>
      <c r="I1549" s="437">
        <v>92.1</v>
      </c>
      <c r="J1549" s="438">
        <f t="shared" si="33"/>
        <v>255</v>
      </c>
      <c r="K1549" s="439">
        <v>255</v>
      </c>
      <c r="L1549" s="221" t="e">
        <f>IF(J1549="nio",0,IF(K1549&gt;0,K1549*I1549/M1549,0))*VLOOKUP(B1549,'2-Kosten per locatie'!$A$11:$C$16,3,FALSE)</f>
        <v>#DIV/0!</v>
      </c>
      <c r="M1549" s="440">
        <f>IF(K1549="nio",0,IF(K1549&gt;0,VLOOKUP(G1549,'3-Productie normen'!A:J,VLOOKUP(K1549,'3-Productie normen'!$B$37:$C$43,2,FALSE),FALSE)))</f>
        <v>0</v>
      </c>
      <c r="N1549" s="441"/>
      <c r="O1549" s="442"/>
      <c r="P1549" s="299">
        <f t="shared" si="34"/>
        <v>23485.5</v>
      </c>
    </row>
    <row r="1550" spans="1:16" ht="14.1" customHeight="1">
      <c r="A1550" s="434">
        <v>1550</v>
      </c>
      <c r="B1550" s="435" t="s">
        <v>3734</v>
      </c>
      <c r="C1550" s="435" t="s">
        <v>3361</v>
      </c>
      <c r="D1550" s="436" t="s">
        <v>3708</v>
      </c>
      <c r="E1550" s="219" t="s">
        <v>3370</v>
      </c>
      <c r="F1550" s="75" t="s">
        <v>3371</v>
      </c>
      <c r="G1550" s="75" t="s">
        <v>50</v>
      </c>
      <c r="H1550" s="75" t="s">
        <v>72</v>
      </c>
      <c r="I1550" s="437">
        <v>15.9</v>
      </c>
      <c r="J1550" s="438" t="s">
        <v>50</v>
      </c>
      <c r="K1550" s="439" t="s">
        <v>50</v>
      </c>
      <c r="L1550" s="221">
        <f>IF(J1550="nio",0,IF(K1550&gt;0,K1550*I1550/M1550,0))*VLOOKUP(B1550,'2-Kosten per locatie'!$A$11:$C$16,3,FALSE)</f>
        <v>0</v>
      </c>
      <c r="M1550" s="440">
        <f>IF(K1550="nio",0,IF(K1550&gt;0,VLOOKUP(G1550,'3-Productie normen'!A:J,VLOOKUP(K1550,'3-Productie normen'!$B$37:$C$43,2,FALSE),FALSE)))</f>
        <v>0</v>
      </c>
      <c r="N1550" s="441"/>
      <c r="O1550" s="442"/>
      <c r="P1550" s="299"/>
    </row>
    <row r="1551" spans="1:16" ht="14.1" customHeight="1">
      <c r="A1551" s="434">
        <v>1551</v>
      </c>
      <c r="B1551" s="435" t="s">
        <v>3734</v>
      </c>
      <c r="C1551" s="435" t="s">
        <v>3361</v>
      </c>
      <c r="D1551" s="436" t="s">
        <v>3708</v>
      </c>
      <c r="E1551" s="219" t="s">
        <v>3372</v>
      </c>
      <c r="F1551" s="75" t="s">
        <v>3373</v>
      </c>
      <c r="G1551" s="75" t="s">
        <v>36</v>
      </c>
      <c r="H1551" s="75" t="s">
        <v>71</v>
      </c>
      <c r="I1551" s="437">
        <v>9.4</v>
      </c>
      <c r="J1551" s="438">
        <f t="shared" ref="J1551:J1557" si="35">SUM(K1551:K1551)</f>
        <v>255</v>
      </c>
      <c r="K1551" s="439">
        <v>255</v>
      </c>
      <c r="L1551" s="221" t="e">
        <f>IF(J1551="nio",0,IF(K1551&gt;0,K1551*I1551/M1551,0))*VLOOKUP(B1551,'2-Kosten per locatie'!$A$11:$C$16,3,FALSE)</f>
        <v>#DIV/0!</v>
      </c>
      <c r="M1551" s="440">
        <f>IF(K1551="nio",0,IF(K1551&gt;0,VLOOKUP(G1551,'3-Productie normen'!A:J,VLOOKUP(K1551,'3-Productie normen'!$B$37:$C$43,2,FALSE),FALSE)))</f>
        <v>0</v>
      </c>
      <c r="N1551" s="441"/>
      <c r="O1551" s="442"/>
      <c r="P1551" s="299">
        <f t="shared" si="34"/>
        <v>2397</v>
      </c>
    </row>
    <row r="1552" spans="1:16" ht="14.1" customHeight="1">
      <c r="A1552" s="434">
        <v>1552</v>
      </c>
      <c r="B1552" s="435" t="s">
        <v>3734</v>
      </c>
      <c r="C1552" s="435" t="s">
        <v>3361</v>
      </c>
      <c r="D1552" s="436" t="s">
        <v>3708</v>
      </c>
      <c r="E1552" s="219" t="s">
        <v>3374</v>
      </c>
      <c r="F1552" s="75" t="s">
        <v>3375</v>
      </c>
      <c r="G1552" s="75" t="s">
        <v>43</v>
      </c>
      <c r="H1552" s="75" t="s">
        <v>70</v>
      </c>
      <c r="I1552" s="437">
        <v>11.3</v>
      </c>
      <c r="J1552" s="438">
        <f t="shared" si="35"/>
        <v>255</v>
      </c>
      <c r="K1552" s="439">
        <v>255</v>
      </c>
      <c r="L1552" s="221" t="e">
        <f>IF(J1552="nio",0,IF(K1552&gt;0,K1552*I1552/M1552,0))*VLOOKUP(B1552,'2-Kosten per locatie'!$A$11:$C$16,3,FALSE)</f>
        <v>#DIV/0!</v>
      </c>
      <c r="M1552" s="440">
        <f>IF(K1552="nio",0,IF(K1552&gt;0,VLOOKUP(G1552,'3-Productie normen'!A:J,VLOOKUP(K1552,'3-Productie normen'!$B$37:$C$43,2,FALSE),FALSE)))</f>
        <v>0</v>
      </c>
      <c r="N1552" s="441"/>
      <c r="O1552" s="442"/>
      <c r="P1552" s="299">
        <f t="shared" si="34"/>
        <v>2881.5</v>
      </c>
    </row>
    <row r="1553" spans="1:16" ht="14.1" customHeight="1">
      <c r="A1553" s="434">
        <v>1553</v>
      </c>
      <c r="B1553" s="435" t="s">
        <v>3734</v>
      </c>
      <c r="C1553" s="435" t="s">
        <v>3361</v>
      </c>
      <c r="D1553" s="436" t="s">
        <v>3708</v>
      </c>
      <c r="E1553" s="219" t="s">
        <v>3376</v>
      </c>
      <c r="F1553" s="75" t="s">
        <v>3377</v>
      </c>
      <c r="G1553" s="75" t="s">
        <v>34</v>
      </c>
      <c r="H1553" s="75" t="s">
        <v>70</v>
      </c>
      <c r="I1553" s="437">
        <v>11.9</v>
      </c>
      <c r="J1553" s="438">
        <f t="shared" si="35"/>
        <v>255</v>
      </c>
      <c r="K1553" s="439">
        <v>255</v>
      </c>
      <c r="L1553" s="221" t="e">
        <f>IF(J1553="nio",0,IF(K1553&gt;0,K1553*I1553/M1553,0))*VLOOKUP(B1553,'2-Kosten per locatie'!$A$11:$C$16,3,FALSE)</f>
        <v>#DIV/0!</v>
      </c>
      <c r="M1553" s="440">
        <f>IF(K1553="nio",0,IF(K1553&gt;0,VLOOKUP(G1553,'3-Productie normen'!A:J,VLOOKUP(K1553,'3-Productie normen'!$B$37:$C$43,2,FALSE),FALSE)))</f>
        <v>0</v>
      </c>
      <c r="N1553" s="441"/>
      <c r="O1553" s="442"/>
      <c r="P1553" s="299">
        <f t="shared" si="34"/>
        <v>3034.5</v>
      </c>
    </row>
    <row r="1554" spans="1:16" ht="14.1" customHeight="1">
      <c r="A1554" s="434">
        <v>1554</v>
      </c>
      <c r="B1554" s="435" t="s">
        <v>3734</v>
      </c>
      <c r="C1554" s="435" t="s">
        <v>3361</v>
      </c>
      <c r="D1554" s="436" t="s">
        <v>3708</v>
      </c>
      <c r="E1554" s="219" t="s">
        <v>3378</v>
      </c>
      <c r="F1554" s="75" t="s">
        <v>3379</v>
      </c>
      <c r="G1554" s="75" t="s">
        <v>36</v>
      </c>
      <c r="H1554" s="75" t="s">
        <v>71</v>
      </c>
      <c r="I1554" s="437">
        <v>3.3</v>
      </c>
      <c r="J1554" s="438">
        <f t="shared" si="35"/>
        <v>255</v>
      </c>
      <c r="K1554" s="439">
        <v>255</v>
      </c>
      <c r="L1554" s="221" t="e">
        <f>IF(J1554="nio",0,IF(K1554&gt;0,K1554*I1554/M1554,0))*VLOOKUP(B1554,'2-Kosten per locatie'!$A$11:$C$16,3,FALSE)</f>
        <v>#DIV/0!</v>
      </c>
      <c r="M1554" s="440">
        <f>IF(K1554="nio",0,IF(K1554&gt;0,VLOOKUP(G1554,'3-Productie normen'!A:J,VLOOKUP(K1554,'3-Productie normen'!$B$37:$C$43,2,FALSE),FALSE)))</f>
        <v>0</v>
      </c>
      <c r="N1554" s="441"/>
      <c r="O1554" s="442"/>
      <c r="P1554" s="299">
        <f t="shared" si="34"/>
        <v>841.5</v>
      </c>
    </row>
    <row r="1555" spans="1:16" ht="14.1" customHeight="1">
      <c r="A1555" s="434">
        <v>1555</v>
      </c>
      <c r="B1555" s="435" t="s">
        <v>3734</v>
      </c>
      <c r="C1555" s="435" t="s">
        <v>3361</v>
      </c>
      <c r="D1555" s="436" t="s">
        <v>3708</v>
      </c>
      <c r="E1555" s="219" t="s">
        <v>3380</v>
      </c>
      <c r="F1555" s="75" t="s">
        <v>3381</v>
      </c>
      <c r="G1555" s="75" t="s">
        <v>47</v>
      </c>
      <c r="H1555" s="75" t="s">
        <v>3723</v>
      </c>
      <c r="I1555" s="437">
        <v>6.5</v>
      </c>
      <c r="J1555" s="438">
        <f t="shared" si="35"/>
        <v>255</v>
      </c>
      <c r="K1555" s="439">
        <v>255</v>
      </c>
      <c r="L1555" s="221" t="e">
        <f>IF(J1555="nio",0,IF(K1555&gt;0,K1555*I1555/M1555,0))*VLOOKUP(B1555,'2-Kosten per locatie'!$A$11:$C$16,3,FALSE)</f>
        <v>#DIV/0!</v>
      </c>
      <c r="M1555" s="440">
        <f>IF(K1555="nio",0,IF(K1555&gt;0,VLOOKUP(G1555,'3-Productie normen'!A:J,VLOOKUP(K1555,'3-Productie normen'!$B$37:$C$43,2,FALSE),FALSE)))</f>
        <v>0</v>
      </c>
      <c r="N1555" s="441"/>
      <c r="O1555" s="442"/>
      <c r="P1555" s="299">
        <f t="shared" si="34"/>
        <v>1657.5</v>
      </c>
    </row>
    <row r="1556" spans="1:16" ht="14.1" customHeight="1">
      <c r="A1556" s="434">
        <v>1556</v>
      </c>
      <c r="B1556" s="435" t="s">
        <v>3734</v>
      </c>
      <c r="C1556" s="435" t="s">
        <v>3361</v>
      </c>
      <c r="D1556" s="436" t="s">
        <v>3708</v>
      </c>
      <c r="E1556" s="219" t="s">
        <v>3382</v>
      </c>
      <c r="F1556" s="75" t="s">
        <v>3383</v>
      </c>
      <c r="G1556" s="75" t="s">
        <v>34</v>
      </c>
      <c r="H1556" s="75" t="s">
        <v>70</v>
      </c>
      <c r="I1556" s="437">
        <v>12.8</v>
      </c>
      <c r="J1556" s="438">
        <f t="shared" si="35"/>
        <v>255</v>
      </c>
      <c r="K1556" s="439">
        <v>255</v>
      </c>
      <c r="L1556" s="221" t="e">
        <f>IF(J1556="nio",0,IF(K1556&gt;0,K1556*I1556/M1556,0))*VLOOKUP(B1556,'2-Kosten per locatie'!$A$11:$C$16,3,FALSE)</f>
        <v>#DIV/0!</v>
      </c>
      <c r="M1556" s="440">
        <f>IF(K1556="nio",0,IF(K1556&gt;0,VLOOKUP(G1556,'3-Productie normen'!A:J,VLOOKUP(K1556,'3-Productie normen'!$B$37:$C$43,2,FALSE),FALSE)))</f>
        <v>0</v>
      </c>
      <c r="N1556" s="441"/>
      <c r="O1556" s="442"/>
      <c r="P1556" s="299">
        <f t="shared" si="34"/>
        <v>3264</v>
      </c>
    </row>
    <row r="1557" spans="1:16" ht="14.1" customHeight="1">
      <c r="A1557" s="434">
        <v>1557</v>
      </c>
      <c r="B1557" s="435" t="s">
        <v>3734</v>
      </c>
      <c r="C1557" s="435" t="s">
        <v>3361</v>
      </c>
      <c r="D1557" s="436" t="s">
        <v>3708</v>
      </c>
      <c r="E1557" s="219" t="s">
        <v>3384</v>
      </c>
      <c r="F1557" s="75" t="s">
        <v>3385</v>
      </c>
      <c r="G1557" s="75" t="s">
        <v>36</v>
      </c>
      <c r="H1557" s="75" t="s">
        <v>71</v>
      </c>
      <c r="I1557" s="437">
        <v>1.9</v>
      </c>
      <c r="J1557" s="438">
        <f t="shared" si="35"/>
        <v>255</v>
      </c>
      <c r="K1557" s="439">
        <v>255</v>
      </c>
      <c r="L1557" s="221" t="e">
        <f>IF(J1557="nio",0,IF(K1557&gt;0,K1557*I1557/M1557,0))*VLOOKUP(B1557,'2-Kosten per locatie'!$A$11:$C$16,3,FALSE)</f>
        <v>#DIV/0!</v>
      </c>
      <c r="M1557" s="440">
        <f>IF(K1557="nio",0,IF(K1557&gt;0,VLOOKUP(G1557,'3-Productie normen'!A:J,VLOOKUP(K1557,'3-Productie normen'!$B$37:$C$43,2,FALSE),FALSE)))</f>
        <v>0</v>
      </c>
      <c r="N1557" s="441"/>
      <c r="O1557" s="442"/>
      <c r="P1557" s="299">
        <f t="shared" si="34"/>
        <v>484.5</v>
      </c>
    </row>
    <row r="1558" spans="1:16" ht="14.1" customHeight="1">
      <c r="A1558" s="434">
        <v>1558</v>
      </c>
      <c r="B1558" s="435" t="s">
        <v>3734</v>
      </c>
      <c r="C1558" s="435" t="s">
        <v>3361</v>
      </c>
      <c r="D1558" s="436" t="s">
        <v>3708</v>
      </c>
      <c r="E1558" s="219" t="s">
        <v>3386</v>
      </c>
      <c r="F1558" s="75" t="s">
        <v>3387</v>
      </c>
      <c r="G1558" s="75" t="s">
        <v>50</v>
      </c>
      <c r="H1558" s="75" t="s">
        <v>70</v>
      </c>
      <c r="I1558" s="437">
        <v>1.4</v>
      </c>
      <c r="J1558" s="438" t="s">
        <v>50</v>
      </c>
      <c r="K1558" s="439" t="s">
        <v>50</v>
      </c>
      <c r="L1558" s="221">
        <f>IF(J1558="nio",0,IF(K1558&gt;0,K1558*I1558/M1558,0))*VLOOKUP(B1558,'2-Kosten per locatie'!$A$11:$C$16,3,FALSE)</f>
        <v>0</v>
      </c>
      <c r="M1558" s="440">
        <f>IF(K1558="nio",0,IF(K1558&gt;0,VLOOKUP(G1558,'3-Productie normen'!A:J,VLOOKUP(K1558,'3-Productie normen'!$B$37:$C$43,2,FALSE),FALSE)))</f>
        <v>0</v>
      </c>
      <c r="N1558" s="441"/>
      <c r="O1558" s="442"/>
      <c r="P1558" s="299"/>
    </row>
    <row r="1559" spans="1:16" ht="14.1" customHeight="1">
      <c r="A1559" s="434">
        <v>1559</v>
      </c>
      <c r="B1559" s="435" t="s">
        <v>3734</v>
      </c>
      <c r="C1559" s="435" t="s">
        <v>3361</v>
      </c>
      <c r="D1559" s="436" t="s">
        <v>3708</v>
      </c>
      <c r="E1559" s="219" t="s">
        <v>3388</v>
      </c>
      <c r="F1559" s="75" t="s">
        <v>3389</v>
      </c>
      <c r="G1559" s="75" t="s">
        <v>36</v>
      </c>
      <c r="H1559" s="75" t="s">
        <v>71</v>
      </c>
      <c r="I1559" s="437">
        <v>1.9</v>
      </c>
      <c r="J1559" s="438">
        <f t="shared" ref="J1559:J1560" si="36">SUM(K1559:K1559)</f>
        <v>255</v>
      </c>
      <c r="K1559" s="439">
        <v>255</v>
      </c>
      <c r="L1559" s="221" t="e">
        <f>IF(J1559="nio",0,IF(K1559&gt;0,K1559*I1559/M1559,0))*VLOOKUP(B1559,'2-Kosten per locatie'!$A$11:$C$16,3,FALSE)</f>
        <v>#DIV/0!</v>
      </c>
      <c r="M1559" s="440">
        <f>IF(K1559="nio",0,IF(K1559&gt;0,VLOOKUP(G1559,'3-Productie normen'!A:J,VLOOKUP(K1559,'3-Productie normen'!$B$37:$C$43,2,FALSE),FALSE)))</f>
        <v>0</v>
      </c>
      <c r="N1559" s="441"/>
      <c r="O1559" s="442"/>
      <c r="P1559" s="299">
        <f t="shared" si="34"/>
        <v>484.5</v>
      </c>
    </row>
    <row r="1560" spans="1:16" ht="14.1" customHeight="1">
      <c r="A1560" s="434">
        <v>1560</v>
      </c>
      <c r="B1560" s="435" t="s">
        <v>3734</v>
      </c>
      <c r="C1560" s="435" t="s">
        <v>3361</v>
      </c>
      <c r="D1560" s="436" t="s">
        <v>3708</v>
      </c>
      <c r="E1560" s="219" t="s">
        <v>3390</v>
      </c>
      <c r="F1560" s="75" t="s">
        <v>3391</v>
      </c>
      <c r="G1560" s="75" t="s">
        <v>3713</v>
      </c>
      <c r="H1560" s="75" t="s">
        <v>71</v>
      </c>
      <c r="I1560" s="437">
        <v>2.7</v>
      </c>
      <c r="J1560" s="438">
        <f t="shared" si="36"/>
        <v>255</v>
      </c>
      <c r="K1560" s="439">
        <v>255</v>
      </c>
      <c r="L1560" s="221" t="e">
        <f>IF(J1560="nio",0,IF(K1560&gt;0,K1560*I1560/M1560,0))*VLOOKUP(B1560,'2-Kosten per locatie'!$A$11:$C$16,3,FALSE)</f>
        <v>#DIV/0!</v>
      </c>
      <c r="M1560" s="440">
        <f>IF(K1560="nio",0,IF(K1560&gt;0,VLOOKUP(G1560,'3-Productie normen'!A:J,VLOOKUP(K1560,'3-Productie normen'!$B$37:$C$43,2,FALSE),FALSE)))</f>
        <v>0</v>
      </c>
      <c r="N1560" s="441"/>
      <c r="O1560" s="442"/>
      <c r="P1560" s="299">
        <f t="shared" si="34"/>
        <v>688.5</v>
      </c>
    </row>
    <row r="1561" spans="1:16" ht="14.1" customHeight="1">
      <c r="A1561" s="434">
        <v>1561</v>
      </c>
      <c r="B1561" s="435" t="s">
        <v>3734</v>
      </c>
      <c r="C1561" s="435" t="s">
        <v>3361</v>
      </c>
      <c r="D1561" s="436" t="s">
        <v>3708</v>
      </c>
      <c r="E1561" s="219" t="s">
        <v>3392</v>
      </c>
      <c r="F1561" s="75" t="s">
        <v>3393</v>
      </c>
      <c r="G1561" s="75" t="s">
        <v>50</v>
      </c>
      <c r="H1561" s="75" t="s">
        <v>70</v>
      </c>
      <c r="I1561" s="437">
        <v>2</v>
      </c>
      <c r="J1561" s="438" t="s">
        <v>50</v>
      </c>
      <c r="K1561" s="439" t="s">
        <v>50</v>
      </c>
      <c r="L1561" s="221">
        <f>IF(J1561="nio",0,IF(K1561&gt;0,K1561*I1561/M1561,0))*VLOOKUP(B1561,'2-Kosten per locatie'!$A$11:$C$16,3,FALSE)</f>
        <v>0</v>
      </c>
      <c r="M1561" s="440">
        <f>IF(K1561="nio",0,IF(K1561&gt;0,VLOOKUP(G1561,'3-Productie normen'!A:J,VLOOKUP(K1561,'3-Productie normen'!$B$37:$C$43,2,FALSE),FALSE)))</f>
        <v>0</v>
      </c>
      <c r="N1561" s="441"/>
      <c r="O1561" s="442"/>
      <c r="P1561" s="299"/>
    </row>
    <row r="1562" spans="1:16" ht="14.1" customHeight="1">
      <c r="A1562" s="434">
        <v>1562</v>
      </c>
      <c r="B1562" s="435" t="s">
        <v>3734</v>
      </c>
      <c r="C1562" s="435" t="s">
        <v>3361</v>
      </c>
      <c r="D1562" s="436" t="s">
        <v>3708</v>
      </c>
      <c r="E1562" s="219" t="s">
        <v>3394</v>
      </c>
      <c r="F1562" s="75" t="s">
        <v>3395</v>
      </c>
      <c r="G1562" s="75" t="s">
        <v>40</v>
      </c>
      <c r="H1562" s="75" t="s">
        <v>3719</v>
      </c>
      <c r="I1562" s="437">
        <v>14.4</v>
      </c>
      <c r="J1562" s="438">
        <f t="shared" ref="J1562" si="37">SUM(K1562:K1562)</f>
        <v>255</v>
      </c>
      <c r="K1562" s="439">
        <v>255</v>
      </c>
      <c r="L1562" s="221" t="e">
        <f>IF(J1562="nio",0,IF(K1562&gt;0,K1562*I1562/M1562,0))*VLOOKUP(B1562,'2-Kosten per locatie'!$A$11:$C$16,3,FALSE)</f>
        <v>#DIV/0!</v>
      </c>
      <c r="M1562" s="440">
        <f>IF(K1562="nio",0,IF(K1562&gt;0,VLOOKUP(G1562,'3-Productie normen'!A:J,VLOOKUP(K1562,'3-Productie normen'!$B$37:$C$43,2,FALSE),FALSE)))</f>
        <v>0</v>
      </c>
      <c r="N1562" s="441"/>
      <c r="O1562" s="442"/>
      <c r="P1562" s="299">
        <f t="shared" si="34"/>
        <v>3672</v>
      </c>
    </row>
    <row r="1563" spans="1:16" ht="14.1" customHeight="1">
      <c r="A1563" s="434">
        <v>1563</v>
      </c>
      <c r="B1563" s="435" t="s">
        <v>3734</v>
      </c>
      <c r="C1563" s="435" t="s">
        <v>3361</v>
      </c>
      <c r="D1563" s="436" t="s">
        <v>3708</v>
      </c>
      <c r="E1563" s="219" t="s">
        <v>3396</v>
      </c>
      <c r="F1563" s="75" t="s">
        <v>3397</v>
      </c>
      <c r="G1563" s="75" t="s">
        <v>50</v>
      </c>
      <c r="H1563" s="75" t="s">
        <v>72</v>
      </c>
      <c r="I1563" s="437">
        <v>4</v>
      </c>
      <c r="J1563" s="438" t="s">
        <v>50</v>
      </c>
      <c r="K1563" s="439" t="s">
        <v>50</v>
      </c>
      <c r="L1563" s="221">
        <f>IF(J1563="nio",0,IF(K1563&gt;0,K1563*I1563/M1563,0))*VLOOKUP(B1563,'2-Kosten per locatie'!$A$11:$C$16,3,FALSE)</f>
        <v>0</v>
      </c>
      <c r="M1563" s="440">
        <f>IF(K1563="nio",0,IF(K1563&gt;0,VLOOKUP(G1563,'3-Productie normen'!A:J,VLOOKUP(K1563,'3-Productie normen'!$B$37:$C$43,2,FALSE),FALSE)))</f>
        <v>0</v>
      </c>
      <c r="N1563" s="441"/>
      <c r="O1563" s="442"/>
      <c r="P1563" s="299"/>
    </row>
    <row r="1564" spans="1:16" ht="14.1" customHeight="1">
      <c r="A1564" s="434">
        <v>1564</v>
      </c>
      <c r="B1564" s="435" t="s">
        <v>3734</v>
      </c>
      <c r="C1564" s="435" t="s">
        <v>3361</v>
      </c>
      <c r="D1564" s="436" t="s">
        <v>3708</v>
      </c>
      <c r="E1564" s="219" t="s">
        <v>3398</v>
      </c>
      <c r="F1564" s="75" t="s">
        <v>3399</v>
      </c>
      <c r="G1564" s="75" t="s">
        <v>50</v>
      </c>
      <c r="H1564" s="75" t="s">
        <v>72</v>
      </c>
      <c r="I1564" s="437">
        <v>6.3</v>
      </c>
      <c r="J1564" s="438" t="s">
        <v>50</v>
      </c>
      <c r="K1564" s="439" t="s">
        <v>50</v>
      </c>
      <c r="L1564" s="221">
        <f>IF(J1564="nio",0,IF(K1564&gt;0,K1564*I1564/M1564,0))*VLOOKUP(B1564,'2-Kosten per locatie'!$A$11:$C$16,3,FALSE)</f>
        <v>0</v>
      </c>
      <c r="M1564" s="440">
        <f>IF(K1564="nio",0,IF(K1564&gt;0,VLOOKUP(G1564,'3-Productie normen'!A:J,VLOOKUP(K1564,'3-Productie normen'!$B$37:$C$43,2,FALSE),FALSE)))</f>
        <v>0</v>
      </c>
      <c r="N1564" s="441"/>
      <c r="O1564" s="442"/>
      <c r="P1564" s="299"/>
    </row>
    <row r="1565" spans="1:16" ht="14.1" customHeight="1">
      <c r="A1565" s="434">
        <v>1565</v>
      </c>
      <c r="B1565" s="435" t="s">
        <v>3734</v>
      </c>
      <c r="C1565" s="435" t="s">
        <v>3361</v>
      </c>
      <c r="D1565" s="436" t="s">
        <v>3709</v>
      </c>
      <c r="E1565" s="219" t="s">
        <v>3400</v>
      </c>
      <c r="F1565" s="75" t="s">
        <v>3401</v>
      </c>
      <c r="G1565" s="75" t="s">
        <v>50</v>
      </c>
      <c r="H1565" s="75"/>
      <c r="I1565" s="437">
        <v>37.5</v>
      </c>
      <c r="J1565" s="438" t="s">
        <v>50</v>
      </c>
      <c r="K1565" s="439" t="s">
        <v>50</v>
      </c>
      <c r="L1565" s="221">
        <f>IF(J1565="nio",0,IF(K1565&gt;0,K1565*I1565/M1565,0))*VLOOKUP(B1565,'2-Kosten per locatie'!$A$11:$C$16,3,FALSE)</f>
        <v>0</v>
      </c>
      <c r="M1565" s="440">
        <f>IF(K1565="nio",0,IF(K1565&gt;0,VLOOKUP(G1565,'3-Productie normen'!A:J,VLOOKUP(K1565,'3-Productie normen'!$B$37:$C$43,2,FALSE),FALSE)))</f>
        <v>0</v>
      </c>
      <c r="N1565" s="441"/>
      <c r="O1565" s="442"/>
      <c r="P1565" s="299"/>
    </row>
    <row r="1566" spans="1:16" ht="14.1" customHeight="1">
      <c r="A1566" s="434">
        <v>1566</v>
      </c>
      <c r="B1566" s="435" t="s">
        <v>3734</v>
      </c>
      <c r="C1566" s="435" t="s">
        <v>3361</v>
      </c>
      <c r="D1566" s="436" t="s">
        <v>3709</v>
      </c>
      <c r="E1566" s="219" t="s">
        <v>3402</v>
      </c>
      <c r="F1566" s="75" t="s">
        <v>3403</v>
      </c>
      <c r="G1566" s="75" t="s">
        <v>46</v>
      </c>
      <c r="H1566" s="75" t="s">
        <v>70</v>
      </c>
      <c r="I1566" s="437">
        <v>10.9</v>
      </c>
      <c r="J1566" s="438">
        <f t="shared" ref="J1566" si="38">SUM(K1566:K1566)</f>
        <v>255</v>
      </c>
      <c r="K1566" s="439">
        <v>255</v>
      </c>
      <c r="L1566" s="221" t="e">
        <f>IF(J1566="nio",0,IF(K1566&gt;0,K1566*I1566/M1566,0))*VLOOKUP(B1566,'2-Kosten per locatie'!$A$11:$C$16,3,FALSE)</f>
        <v>#DIV/0!</v>
      </c>
      <c r="M1566" s="440">
        <f>IF(K1566="nio",0,IF(K1566&gt;0,VLOOKUP(G1566,'3-Productie normen'!A:J,VLOOKUP(K1566,'3-Productie normen'!$B$37:$C$43,2,FALSE),FALSE)))</f>
        <v>0</v>
      </c>
      <c r="N1566" s="441"/>
      <c r="O1566" s="442"/>
      <c r="P1566" s="299">
        <f t="shared" si="34"/>
        <v>2779.5</v>
      </c>
    </row>
    <row r="1567" spans="1:16" ht="14.1" customHeight="1">
      <c r="A1567" s="434">
        <v>1567</v>
      </c>
      <c r="B1567" s="435" t="s">
        <v>3734</v>
      </c>
      <c r="C1567" s="435" t="s">
        <v>3362</v>
      </c>
      <c r="D1567" s="436" t="s">
        <v>3709</v>
      </c>
      <c r="E1567" s="219" t="s">
        <v>3404</v>
      </c>
      <c r="F1567" s="75" t="s">
        <v>3405</v>
      </c>
      <c r="G1567" s="75" t="s">
        <v>50</v>
      </c>
      <c r="H1567" s="75" t="s">
        <v>70</v>
      </c>
      <c r="I1567" s="437">
        <v>8.9</v>
      </c>
      <c r="J1567" s="438" t="s">
        <v>50</v>
      </c>
      <c r="K1567" s="439" t="s">
        <v>50</v>
      </c>
      <c r="L1567" s="221">
        <f>IF(J1567="nio",0,IF(K1567&gt;0,K1567*I1567/M1567,0))*VLOOKUP(B1567,'2-Kosten per locatie'!$A$11:$C$16,3,FALSE)</f>
        <v>0</v>
      </c>
      <c r="M1567" s="440">
        <f>IF(K1567="nio",0,IF(K1567&gt;0,VLOOKUP(G1567,'3-Productie normen'!A:J,VLOOKUP(K1567,'3-Productie normen'!$B$37:$C$43,2,FALSE),FALSE)))</f>
        <v>0</v>
      </c>
      <c r="N1567" s="441"/>
      <c r="O1567" s="442"/>
      <c r="P1567" s="299"/>
    </row>
    <row r="1568" spans="1:16" ht="14.1" customHeight="1">
      <c r="A1568" s="434">
        <v>1568</v>
      </c>
      <c r="B1568" s="435" t="s">
        <v>3734</v>
      </c>
      <c r="C1568" s="435" t="s">
        <v>3361</v>
      </c>
      <c r="D1568" s="436" t="s">
        <v>3709</v>
      </c>
      <c r="E1568" s="219" t="s">
        <v>3406</v>
      </c>
      <c r="F1568" s="75" t="s">
        <v>3407</v>
      </c>
      <c r="G1568" s="75" t="s">
        <v>50</v>
      </c>
      <c r="H1568" s="75" t="s">
        <v>71</v>
      </c>
      <c r="I1568" s="437">
        <v>1.7</v>
      </c>
      <c r="J1568" s="438" t="s">
        <v>50</v>
      </c>
      <c r="K1568" s="439" t="s">
        <v>50</v>
      </c>
      <c r="L1568" s="221">
        <f>IF(J1568="nio",0,IF(K1568&gt;0,K1568*I1568/M1568,0))*VLOOKUP(B1568,'2-Kosten per locatie'!$A$11:$C$16,3,FALSE)</f>
        <v>0</v>
      </c>
      <c r="M1568" s="440">
        <f>IF(K1568="nio",0,IF(K1568&gt;0,VLOOKUP(G1568,'3-Productie normen'!A:J,VLOOKUP(K1568,'3-Productie normen'!$B$37:$C$43,2,FALSE),FALSE)))</f>
        <v>0</v>
      </c>
      <c r="N1568" s="441"/>
      <c r="O1568" s="442"/>
      <c r="P1568" s="299"/>
    </row>
    <row r="1569" spans="1:16" ht="14.1" customHeight="1">
      <c r="A1569" s="434">
        <v>1569</v>
      </c>
      <c r="B1569" s="435" t="s">
        <v>3734</v>
      </c>
      <c r="C1569" s="435" t="s">
        <v>3361</v>
      </c>
      <c r="D1569" s="436" t="s">
        <v>3709</v>
      </c>
      <c r="E1569" s="219" t="s">
        <v>3408</v>
      </c>
      <c r="F1569" s="75" t="s">
        <v>3409</v>
      </c>
      <c r="G1569" s="75" t="s">
        <v>50</v>
      </c>
      <c r="H1569" s="75" t="s">
        <v>70</v>
      </c>
      <c r="I1569" s="437">
        <v>8.9</v>
      </c>
      <c r="J1569" s="438" t="s">
        <v>50</v>
      </c>
      <c r="K1569" s="439" t="s">
        <v>50</v>
      </c>
      <c r="L1569" s="221">
        <f>IF(J1569="nio",0,IF(K1569&gt;0,K1569*I1569/M1569,0))*VLOOKUP(B1569,'2-Kosten per locatie'!$A$11:$C$16,3,FALSE)</f>
        <v>0</v>
      </c>
      <c r="M1569" s="440">
        <f>IF(K1569="nio",0,IF(K1569&gt;0,VLOOKUP(G1569,'3-Productie normen'!A:J,VLOOKUP(K1569,'3-Productie normen'!$B$37:$C$43,2,FALSE),FALSE)))</f>
        <v>0</v>
      </c>
      <c r="N1569" s="441"/>
      <c r="O1569" s="442"/>
      <c r="P1569" s="299"/>
    </row>
    <row r="1570" spans="1:16" ht="14.1" customHeight="1">
      <c r="A1570" s="434">
        <v>1570</v>
      </c>
      <c r="B1570" s="435" t="s">
        <v>3734</v>
      </c>
      <c r="C1570" s="435" t="s">
        <v>3361</v>
      </c>
      <c r="D1570" s="436" t="s">
        <v>3709</v>
      </c>
      <c r="E1570" s="219" t="s">
        <v>3410</v>
      </c>
      <c r="F1570" s="75" t="s">
        <v>3411</v>
      </c>
      <c r="G1570" s="75" t="s">
        <v>50</v>
      </c>
      <c r="H1570" s="75" t="s">
        <v>71</v>
      </c>
      <c r="I1570" s="437">
        <v>1.7</v>
      </c>
      <c r="J1570" s="438" t="s">
        <v>50</v>
      </c>
      <c r="K1570" s="439" t="s">
        <v>50</v>
      </c>
      <c r="L1570" s="221">
        <f>IF(J1570="nio",0,IF(K1570&gt;0,K1570*I1570/M1570,0))*VLOOKUP(B1570,'2-Kosten per locatie'!$A$11:$C$16,3,FALSE)</f>
        <v>0</v>
      </c>
      <c r="M1570" s="440">
        <f>IF(K1570="nio",0,IF(K1570&gt;0,VLOOKUP(G1570,'3-Productie normen'!A:J,VLOOKUP(K1570,'3-Productie normen'!$B$37:$C$43,2,FALSE),FALSE)))</f>
        <v>0</v>
      </c>
      <c r="N1570" s="441"/>
      <c r="O1570" s="442"/>
      <c r="P1570" s="299"/>
    </row>
    <row r="1571" spans="1:16" ht="14.1" customHeight="1">
      <c r="A1571" s="434">
        <v>1571</v>
      </c>
      <c r="B1571" s="435" t="s">
        <v>3734</v>
      </c>
      <c r="C1571" s="435" t="s">
        <v>3361</v>
      </c>
      <c r="D1571" s="436" t="s">
        <v>3709</v>
      </c>
      <c r="E1571" s="219" t="s">
        <v>3412</v>
      </c>
      <c r="F1571" s="75" t="s">
        <v>3413</v>
      </c>
      <c r="G1571" s="75" t="s">
        <v>50</v>
      </c>
      <c r="H1571" s="75" t="s">
        <v>70</v>
      </c>
      <c r="I1571" s="437">
        <v>8.9</v>
      </c>
      <c r="J1571" s="438" t="s">
        <v>50</v>
      </c>
      <c r="K1571" s="439" t="s">
        <v>50</v>
      </c>
      <c r="L1571" s="221">
        <f>IF(J1571="nio",0,IF(K1571&gt;0,K1571*I1571/M1571,0))*VLOOKUP(B1571,'2-Kosten per locatie'!$A$11:$C$16,3,FALSE)</f>
        <v>0</v>
      </c>
      <c r="M1571" s="440">
        <f>IF(K1571="nio",0,IF(K1571&gt;0,VLOOKUP(G1571,'3-Productie normen'!A:J,VLOOKUP(K1571,'3-Productie normen'!$B$37:$C$43,2,FALSE),FALSE)))</f>
        <v>0</v>
      </c>
      <c r="N1571" s="441"/>
      <c r="O1571" s="442"/>
      <c r="P1571" s="299"/>
    </row>
    <row r="1572" spans="1:16" ht="14.1" customHeight="1">
      <c r="A1572" s="434">
        <v>1572</v>
      </c>
      <c r="B1572" s="435" t="s">
        <v>3734</v>
      </c>
      <c r="C1572" s="435" t="s">
        <v>3361</v>
      </c>
      <c r="D1572" s="436" t="s">
        <v>3709</v>
      </c>
      <c r="E1572" s="219" t="s">
        <v>3414</v>
      </c>
      <c r="F1572" s="75" t="s">
        <v>3415</v>
      </c>
      <c r="G1572" s="75" t="s">
        <v>50</v>
      </c>
      <c r="H1572" s="75" t="s">
        <v>71</v>
      </c>
      <c r="I1572" s="437">
        <v>1.7</v>
      </c>
      <c r="J1572" s="438" t="s">
        <v>50</v>
      </c>
      <c r="K1572" s="439" t="s">
        <v>50</v>
      </c>
      <c r="L1572" s="221">
        <f>IF(J1572="nio",0,IF(K1572&gt;0,K1572*I1572/M1572,0))*VLOOKUP(B1572,'2-Kosten per locatie'!$A$11:$C$16,3,FALSE)</f>
        <v>0</v>
      </c>
      <c r="M1572" s="440">
        <f>IF(K1572="nio",0,IF(K1572&gt;0,VLOOKUP(G1572,'3-Productie normen'!A:J,VLOOKUP(K1572,'3-Productie normen'!$B$37:$C$43,2,FALSE),FALSE)))</f>
        <v>0</v>
      </c>
      <c r="N1572" s="441"/>
      <c r="O1572" s="442"/>
      <c r="P1572" s="299"/>
    </row>
    <row r="1573" spans="1:16" ht="14.1" customHeight="1">
      <c r="A1573" s="434">
        <v>1573</v>
      </c>
      <c r="B1573" s="435" t="s">
        <v>3734</v>
      </c>
      <c r="C1573" s="435" t="s">
        <v>3361</v>
      </c>
      <c r="D1573" s="436" t="s">
        <v>3709</v>
      </c>
      <c r="E1573" s="219" t="s">
        <v>3416</v>
      </c>
      <c r="F1573" s="75" t="s">
        <v>3417</v>
      </c>
      <c r="G1573" s="75" t="s">
        <v>50</v>
      </c>
      <c r="H1573" s="75" t="s">
        <v>70</v>
      </c>
      <c r="I1573" s="437">
        <v>8.9</v>
      </c>
      <c r="J1573" s="438" t="s">
        <v>50</v>
      </c>
      <c r="K1573" s="439" t="s">
        <v>50</v>
      </c>
      <c r="L1573" s="221">
        <f>IF(J1573="nio",0,IF(K1573&gt;0,K1573*I1573/M1573,0))*VLOOKUP(B1573,'2-Kosten per locatie'!$A$11:$C$16,3,FALSE)</f>
        <v>0</v>
      </c>
      <c r="M1573" s="440">
        <f>IF(K1573="nio",0,IF(K1573&gt;0,VLOOKUP(G1573,'3-Productie normen'!A:J,VLOOKUP(K1573,'3-Productie normen'!$B$37:$C$43,2,FALSE),FALSE)))</f>
        <v>0</v>
      </c>
      <c r="N1573" s="441"/>
      <c r="O1573" s="442"/>
      <c r="P1573" s="299"/>
    </row>
    <row r="1574" spans="1:16" ht="14.1" customHeight="1">
      <c r="A1574" s="434">
        <v>1574</v>
      </c>
      <c r="B1574" s="435" t="s">
        <v>3734</v>
      </c>
      <c r="C1574" s="435" t="s">
        <v>3361</v>
      </c>
      <c r="D1574" s="436" t="s">
        <v>3709</v>
      </c>
      <c r="E1574" s="219" t="s">
        <v>3418</v>
      </c>
      <c r="F1574" s="75" t="s">
        <v>3419</v>
      </c>
      <c r="G1574" s="75" t="s">
        <v>50</v>
      </c>
      <c r="H1574" s="75" t="s">
        <v>71</v>
      </c>
      <c r="I1574" s="437">
        <v>1.7</v>
      </c>
      <c r="J1574" s="438" t="s">
        <v>50</v>
      </c>
      <c r="K1574" s="439" t="s">
        <v>50</v>
      </c>
      <c r="L1574" s="221">
        <f>IF(J1574="nio",0,IF(K1574&gt;0,K1574*I1574/M1574,0))*VLOOKUP(B1574,'2-Kosten per locatie'!$A$11:$C$16,3,FALSE)</f>
        <v>0</v>
      </c>
      <c r="M1574" s="440">
        <f>IF(K1574="nio",0,IF(K1574&gt;0,VLOOKUP(G1574,'3-Productie normen'!A:J,VLOOKUP(K1574,'3-Productie normen'!$B$37:$C$43,2,FALSE),FALSE)))</f>
        <v>0</v>
      </c>
      <c r="N1574" s="441"/>
      <c r="O1574" s="442"/>
      <c r="P1574" s="299"/>
    </row>
    <row r="1575" spans="1:16" ht="14.1" customHeight="1">
      <c r="A1575" s="434">
        <v>1575</v>
      </c>
      <c r="B1575" s="435" t="s">
        <v>3734</v>
      </c>
      <c r="C1575" s="435" t="s">
        <v>3361</v>
      </c>
      <c r="D1575" s="436" t="s">
        <v>3709</v>
      </c>
      <c r="E1575" s="219" t="s">
        <v>3420</v>
      </c>
      <c r="F1575" s="75" t="s">
        <v>3421</v>
      </c>
      <c r="G1575" s="75" t="s">
        <v>50</v>
      </c>
      <c r="H1575" s="75" t="s">
        <v>70</v>
      </c>
      <c r="I1575" s="437">
        <v>8.9</v>
      </c>
      <c r="J1575" s="438" t="s">
        <v>50</v>
      </c>
      <c r="K1575" s="439" t="s">
        <v>50</v>
      </c>
      <c r="L1575" s="221">
        <f>IF(J1575="nio",0,IF(K1575&gt;0,K1575*I1575/M1575,0))*VLOOKUP(B1575,'2-Kosten per locatie'!$A$11:$C$16,3,FALSE)</f>
        <v>0</v>
      </c>
      <c r="M1575" s="440">
        <f>IF(K1575="nio",0,IF(K1575&gt;0,VLOOKUP(G1575,'3-Productie normen'!A:J,VLOOKUP(K1575,'3-Productie normen'!$B$37:$C$43,2,FALSE),FALSE)))</f>
        <v>0</v>
      </c>
      <c r="N1575" s="441"/>
      <c r="O1575" s="442"/>
      <c r="P1575" s="299"/>
    </row>
    <row r="1576" spans="1:16" ht="14.1" customHeight="1">
      <c r="A1576" s="434">
        <v>1576</v>
      </c>
      <c r="B1576" s="435" t="s">
        <v>3734</v>
      </c>
      <c r="C1576" s="435" t="s">
        <v>3361</v>
      </c>
      <c r="D1576" s="436" t="s">
        <v>3709</v>
      </c>
      <c r="E1576" s="219" t="s">
        <v>3422</v>
      </c>
      <c r="F1576" s="75" t="s">
        <v>3423</v>
      </c>
      <c r="G1576" s="75" t="s">
        <v>50</v>
      </c>
      <c r="H1576" s="75" t="s">
        <v>71</v>
      </c>
      <c r="I1576" s="437">
        <v>1.7</v>
      </c>
      <c r="J1576" s="438" t="s">
        <v>50</v>
      </c>
      <c r="K1576" s="439" t="s">
        <v>50</v>
      </c>
      <c r="L1576" s="221">
        <f>IF(J1576="nio",0,IF(K1576&gt;0,K1576*I1576/M1576,0))*VLOOKUP(B1576,'2-Kosten per locatie'!$A$11:$C$16,3,FALSE)</f>
        <v>0</v>
      </c>
      <c r="M1576" s="440">
        <f>IF(K1576="nio",0,IF(K1576&gt;0,VLOOKUP(G1576,'3-Productie normen'!A:J,VLOOKUP(K1576,'3-Productie normen'!$B$37:$C$43,2,FALSE),FALSE)))</f>
        <v>0</v>
      </c>
      <c r="N1576" s="441"/>
      <c r="O1576" s="442"/>
      <c r="P1576" s="299"/>
    </row>
    <row r="1577" spans="1:16" ht="14.1" customHeight="1">
      <c r="A1577" s="434">
        <v>1577</v>
      </c>
      <c r="B1577" s="435" t="s">
        <v>3734</v>
      </c>
      <c r="C1577" s="435" t="s">
        <v>3361</v>
      </c>
      <c r="D1577" s="436" t="s">
        <v>3709</v>
      </c>
      <c r="E1577" s="219" t="s">
        <v>3424</v>
      </c>
      <c r="F1577" s="75" t="s">
        <v>3425</v>
      </c>
      <c r="G1577" s="75" t="s">
        <v>50</v>
      </c>
      <c r="H1577" s="75" t="s">
        <v>70</v>
      </c>
      <c r="I1577" s="437">
        <v>8.9</v>
      </c>
      <c r="J1577" s="438" t="s">
        <v>50</v>
      </c>
      <c r="K1577" s="439" t="s">
        <v>50</v>
      </c>
      <c r="L1577" s="221">
        <f>IF(J1577="nio",0,IF(K1577&gt;0,K1577*I1577/M1577,0))*VLOOKUP(B1577,'2-Kosten per locatie'!$A$11:$C$16,3,FALSE)</f>
        <v>0</v>
      </c>
      <c r="M1577" s="440">
        <f>IF(K1577="nio",0,IF(K1577&gt;0,VLOOKUP(G1577,'3-Productie normen'!A:J,VLOOKUP(K1577,'3-Productie normen'!$B$37:$C$43,2,FALSE),FALSE)))</f>
        <v>0</v>
      </c>
      <c r="N1577" s="441"/>
      <c r="O1577" s="442"/>
      <c r="P1577" s="299"/>
    </row>
    <row r="1578" spans="1:16" ht="14.1" customHeight="1">
      <c r="A1578" s="434">
        <v>1578</v>
      </c>
      <c r="B1578" s="435" t="s">
        <v>3734</v>
      </c>
      <c r="C1578" s="435" t="s">
        <v>3361</v>
      </c>
      <c r="D1578" s="436" t="s">
        <v>3709</v>
      </c>
      <c r="E1578" s="219" t="s">
        <v>3426</v>
      </c>
      <c r="F1578" s="75" t="s">
        <v>3427</v>
      </c>
      <c r="G1578" s="75" t="s">
        <v>50</v>
      </c>
      <c r="H1578" s="75" t="s">
        <v>71</v>
      </c>
      <c r="I1578" s="437">
        <v>1.7</v>
      </c>
      <c r="J1578" s="438" t="s">
        <v>50</v>
      </c>
      <c r="K1578" s="439" t="s">
        <v>50</v>
      </c>
      <c r="L1578" s="221">
        <f>IF(J1578="nio",0,IF(K1578&gt;0,K1578*I1578/M1578,0))*VLOOKUP(B1578,'2-Kosten per locatie'!$A$11:$C$16,3,FALSE)</f>
        <v>0</v>
      </c>
      <c r="M1578" s="440">
        <f>IF(K1578="nio",0,IF(K1578&gt;0,VLOOKUP(G1578,'3-Productie normen'!A:J,VLOOKUP(K1578,'3-Productie normen'!$B$37:$C$43,2,FALSE),FALSE)))</f>
        <v>0</v>
      </c>
      <c r="N1578" s="441"/>
      <c r="O1578" s="442"/>
      <c r="P1578" s="299"/>
    </row>
    <row r="1579" spans="1:16" ht="14.1" customHeight="1">
      <c r="A1579" s="434">
        <v>1579</v>
      </c>
      <c r="B1579" s="435" t="s">
        <v>3734</v>
      </c>
      <c r="C1579" s="435" t="s">
        <v>3361</v>
      </c>
      <c r="D1579" s="436" t="s">
        <v>3709</v>
      </c>
      <c r="E1579" s="219" t="s">
        <v>3428</v>
      </c>
      <c r="F1579" s="75" t="s">
        <v>3429</v>
      </c>
      <c r="G1579" s="75" t="s">
        <v>50</v>
      </c>
      <c r="H1579" s="75" t="s">
        <v>70</v>
      </c>
      <c r="I1579" s="437">
        <v>8.9</v>
      </c>
      <c r="J1579" s="438" t="s">
        <v>50</v>
      </c>
      <c r="K1579" s="439" t="s">
        <v>50</v>
      </c>
      <c r="L1579" s="221">
        <f>IF(J1579="nio",0,IF(K1579&gt;0,K1579*I1579/M1579,0))*VLOOKUP(B1579,'2-Kosten per locatie'!$A$11:$C$16,3,FALSE)</f>
        <v>0</v>
      </c>
      <c r="M1579" s="440">
        <f>IF(K1579="nio",0,IF(K1579&gt;0,VLOOKUP(G1579,'3-Productie normen'!A:J,VLOOKUP(K1579,'3-Productie normen'!$B$37:$C$43,2,FALSE),FALSE)))</f>
        <v>0</v>
      </c>
      <c r="N1579" s="441"/>
      <c r="O1579" s="442"/>
      <c r="P1579" s="299"/>
    </row>
    <row r="1580" spans="1:16" ht="14.1" customHeight="1">
      <c r="A1580" s="434">
        <v>1580</v>
      </c>
      <c r="B1580" s="435" t="s">
        <v>3734</v>
      </c>
      <c r="C1580" s="435" t="s">
        <v>3361</v>
      </c>
      <c r="D1580" s="436" t="s">
        <v>3709</v>
      </c>
      <c r="E1580" s="219" t="s">
        <v>3430</v>
      </c>
      <c r="F1580" s="75" t="s">
        <v>3431</v>
      </c>
      <c r="G1580" s="75" t="s">
        <v>50</v>
      </c>
      <c r="H1580" s="75" t="s">
        <v>71</v>
      </c>
      <c r="I1580" s="437">
        <v>1.7</v>
      </c>
      <c r="J1580" s="438" t="s">
        <v>50</v>
      </c>
      <c r="K1580" s="439" t="s">
        <v>50</v>
      </c>
      <c r="L1580" s="221">
        <f>IF(J1580="nio",0,IF(K1580&gt;0,K1580*I1580/M1580,0))*VLOOKUP(B1580,'2-Kosten per locatie'!$A$11:$C$16,3,FALSE)</f>
        <v>0</v>
      </c>
      <c r="M1580" s="440">
        <f>IF(K1580="nio",0,IF(K1580&gt;0,VLOOKUP(G1580,'3-Productie normen'!A:J,VLOOKUP(K1580,'3-Productie normen'!$B$37:$C$43,2,FALSE),FALSE)))</f>
        <v>0</v>
      </c>
      <c r="N1580" s="441"/>
      <c r="O1580" s="442"/>
      <c r="P1580" s="299"/>
    </row>
    <row r="1581" spans="1:16" ht="14.1" customHeight="1">
      <c r="A1581" s="434">
        <v>1581</v>
      </c>
      <c r="B1581" s="435" t="s">
        <v>3734</v>
      </c>
      <c r="C1581" s="435" t="s">
        <v>3361</v>
      </c>
      <c r="D1581" s="436" t="s">
        <v>3709</v>
      </c>
      <c r="E1581" s="219" t="s">
        <v>3432</v>
      </c>
      <c r="F1581" s="75" t="s">
        <v>3433</v>
      </c>
      <c r="G1581" s="75" t="s">
        <v>50</v>
      </c>
      <c r="H1581" s="75" t="s">
        <v>70</v>
      </c>
      <c r="I1581" s="437">
        <v>8.9</v>
      </c>
      <c r="J1581" s="438" t="s">
        <v>50</v>
      </c>
      <c r="K1581" s="439" t="s">
        <v>50</v>
      </c>
      <c r="L1581" s="221">
        <f>IF(J1581="nio",0,IF(K1581&gt;0,K1581*I1581/M1581,0))*VLOOKUP(B1581,'2-Kosten per locatie'!$A$11:$C$16,3,FALSE)</f>
        <v>0</v>
      </c>
      <c r="M1581" s="440">
        <f>IF(K1581="nio",0,IF(K1581&gt;0,VLOOKUP(G1581,'3-Productie normen'!A:J,VLOOKUP(K1581,'3-Productie normen'!$B$37:$C$43,2,FALSE),FALSE)))</f>
        <v>0</v>
      </c>
      <c r="N1581" s="441"/>
      <c r="O1581" s="442"/>
      <c r="P1581" s="299"/>
    </row>
    <row r="1582" spans="1:16" ht="14.1" customHeight="1">
      <c r="A1582" s="434">
        <v>1582</v>
      </c>
      <c r="B1582" s="435" t="s">
        <v>3734</v>
      </c>
      <c r="C1582" s="435" t="s">
        <v>3361</v>
      </c>
      <c r="D1582" s="436" t="s">
        <v>3709</v>
      </c>
      <c r="E1582" s="219" t="s">
        <v>3434</v>
      </c>
      <c r="F1582" s="75" t="s">
        <v>3435</v>
      </c>
      <c r="G1582" s="75" t="s">
        <v>50</v>
      </c>
      <c r="H1582" s="75" t="s">
        <v>71</v>
      </c>
      <c r="I1582" s="437">
        <v>1.7</v>
      </c>
      <c r="J1582" s="438" t="s">
        <v>50</v>
      </c>
      <c r="K1582" s="439" t="s">
        <v>50</v>
      </c>
      <c r="L1582" s="221">
        <f>IF(J1582="nio",0,IF(K1582&gt;0,K1582*I1582/M1582,0))*VLOOKUP(B1582,'2-Kosten per locatie'!$A$11:$C$16,3,FALSE)</f>
        <v>0</v>
      </c>
      <c r="M1582" s="440">
        <f>IF(K1582="nio",0,IF(K1582&gt;0,VLOOKUP(G1582,'3-Productie normen'!A:J,VLOOKUP(K1582,'3-Productie normen'!$B$37:$C$43,2,FALSE),FALSE)))</f>
        <v>0</v>
      </c>
      <c r="N1582" s="441"/>
      <c r="O1582" s="442"/>
      <c r="P1582" s="299"/>
    </row>
    <row r="1583" spans="1:16" ht="14.1" customHeight="1">
      <c r="A1583" s="434">
        <v>1583</v>
      </c>
      <c r="B1583" s="435" t="s">
        <v>3734</v>
      </c>
      <c r="C1583" s="435" t="s">
        <v>3361</v>
      </c>
      <c r="D1583" s="436" t="s">
        <v>3709</v>
      </c>
      <c r="E1583" s="219" t="s">
        <v>3436</v>
      </c>
      <c r="F1583" s="75" t="s">
        <v>3437</v>
      </c>
      <c r="G1583" s="75" t="s">
        <v>50</v>
      </c>
      <c r="H1583" s="75" t="s">
        <v>70</v>
      </c>
      <c r="I1583" s="437">
        <v>8.9</v>
      </c>
      <c r="J1583" s="438" t="s">
        <v>50</v>
      </c>
      <c r="K1583" s="439" t="s">
        <v>50</v>
      </c>
      <c r="L1583" s="221">
        <f>IF(J1583="nio",0,IF(K1583&gt;0,K1583*I1583/M1583,0))*VLOOKUP(B1583,'2-Kosten per locatie'!$A$11:$C$16,3,FALSE)</f>
        <v>0</v>
      </c>
      <c r="M1583" s="440">
        <f>IF(K1583="nio",0,IF(K1583&gt;0,VLOOKUP(G1583,'3-Productie normen'!A:J,VLOOKUP(K1583,'3-Productie normen'!$B$37:$C$43,2,FALSE),FALSE)))</f>
        <v>0</v>
      </c>
      <c r="N1583" s="441"/>
      <c r="O1583" s="442"/>
      <c r="P1583" s="299"/>
    </row>
    <row r="1584" spans="1:16" ht="14.1" customHeight="1">
      <c r="A1584" s="434">
        <v>1584</v>
      </c>
      <c r="B1584" s="435" t="s">
        <v>3734</v>
      </c>
      <c r="C1584" s="435" t="s">
        <v>3361</v>
      </c>
      <c r="D1584" s="436" t="s">
        <v>3709</v>
      </c>
      <c r="E1584" s="219" t="s">
        <v>3438</v>
      </c>
      <c r="F1584" s="75" t="s">
        <v>3439</v>
      </c>
      <c r="G1584" s="75" t="s">
        <v>50</v>
      </c>
      <c r="H1584" s="75" t="s">
        <v>71</v>
      </c>
      <c r="I1584" s="437">
        <v>1.7</v>
      </c>
      <c r="J1584" s="438" t="s">
        <v>50</v>
      </c>
      <c r="K1584" s="439" t="s">
        <v>50</v>
      </c>
      <c r="L1584" s="221">
        <f>IF(J1584="nio",0,IF(K1584&gt;0,K1584*I1584/M1584,0))*VLOOKUP(B1584,'2-Kosten per locatie'!$A$11:$C$16,3,FALSE)</f>
        <v>0</v>
      </c>
      <c r="M1584" s="440">
        <f>IF(K1584="nio",0,IF(K1584&gt;0,VLOOKUP(G1584,'3-Productie normen'!A:J,VLOOKUP(K1584,'3-Productie normen'!$B$37:$C$43,2,FALSE),FALSE)))</f>
        <v>0</v>
      </c>
      <c r="N1584" s="441"/>
      <c r="O1584" s="442"/>
      <c r="P1584" s="299"/>
    </row>
    <row r="1585" spans="1:16" ht="14.1" customHeight="1">
      <c r="A1585" s="434">
        <v>1585</v>
      </c>
      <c r="B1585" s="435" t="s">
        <v>3734</v>
      </c>
      <c r="C1585" s="435" t="s">
        <v>3361</v>
      </c>
      <c r="D1585" s="436" t="s">
        <v>3709</v>
      </c>
      <c r="E1585" s="219" t="s">
        <v>3440</v>
      </c>
      <c r="F1585" s="75" t="s">
        <v>3441</v>
      </c>
      <c r="G1585" s="75" t="s">
        <v>50</v>
      </c>
      <c r="H1585" s="75" t="s">
        <v>70</v>
      </c>
      <c r="I1585" s="437">
        <v>8.9</v>
      </c>
      <c r="J1585" s="438" t="s">
        <v>50</v>
      </c>
      <c r="K1585" s="439" t="s">
        <v>50</v>
      </c>
      <c r="L1585" s="221">
        <f>IF(J1585="nio",0,IF(K1585&gt;0,K1585*I1585/M1585,0))*VLOOKUP(B1585,'2-Kosten per locatie'!$A$11:$C$16,3,FALSE)</f>
        <v>0</v>
      </c>
      <c r="M1585" s="440">
        <f>IF(K1585="nio",0,IF(K1585&gt;0,VLOOKUP(G1585,'3-Productie normen'!A:J,VLOOKUP(K1585,'3-Productie normen'!$B$37:$C$43,2,FALSE),FALSE)))</f>
        <v>0</v>
      </c>
      <c r="N1585" s="441"/>
      <c r="O1585" s="442"/>
      <c r="P1585" s="299"/>
    </row>
    <row r="1586" spans="1:16" ht="14.1" customHeight="1">
      <c r="A1586" s="434">
        <v>1586</v>
      </c>
      <c r="B1586" s="435" t="s">
        <v>3734</v>
      </c>
      <c r="C1586" s="435" t="s">
        <v>3361</v>
      </c>
      <c r="D1586" s="436" t="s">
        <v>3709</v>
      </c>
      <c r="E1586" s="219" t="s">
        <v>3442</v>
      </c>
      <c r="F1586" s="75" t="s">
        <v>3443</v>
      </c>
      <c r="G1586" s="75" t="s">
        <v>50</v>
      </c>
      <c r="H1586" s="75" t="s">
        <v>71</v>
      </c>
      <c r="I1586" s="437">
        <v>1.7</v>
      </c>
      <c r="J1586" s="438" t="s">
        <v>50</v>
      </c>
      <c r="K1586" s="439" t="s">
        <v>50</v>
      </c>
      <c r="L1586" s="221">
        <f>IF(J1586="nio",0,IF(K1586&gt;0,K1586*I1586/M1586,0))*VLOOKUP(B1586,'2-Kosten per locatie'!$A$11:$C$16,3,FALSE)</f>
        <v>0</v>
      </c>
      <c r="M1586" s="440">
        <f>IF(K1586="nio",0,IF(K1586&gt;0,VLOOKUP(G1586,'3-Productie normen'!A:J,VLOOKUP(K1586,'3-Productie normen'!$B$37:$C$43,2,FALSE),FALSE)))</f>
        <v>0</v>
      </c>
      <c r="N1586" s="441"/>
      <c r="O1586" s="442"/>
      <c r="P1586" s="299"/>
    </row>
    <row r="1587" spans="1:16" ht="14.1" customHeight="1">
      <c r="A1587" s="434">
        <v>1587</v>
      </c>
      <c r="B1587" s="435" t="s">
        <v>3734</v>
      </c>
      <c r="C1587" s="435" t="s">
        <v>3361</v>
      </c>
      <c r="D1587" s="436" t="s">
        <v>3709</v>
      </c>
      <c r="E1587" s="219" t="s">
        <v>3444</v>
      </c>
      <c r="F1587" s="75" t="s">
        <v>3445</v>
      </c>
      <c r="G1587" s="75" t="s">
        <v>46</v>
      </c>
      <c r="H1587" s="75" t="s">
        <v>70</v>
      </c>
      <c r="I1587" s="437">
        <v>10.9</v>
      </c>
      <c r="J1587" s="438">
        <f t="shared" ref="J1587" si="39">SUM(K1587:K1587)</f>
        <v>255</v>
      </c>
      <c r="K1587" s="439">
        <v>255</v>
      </c>
      <c r="L1587" s="221" t="e">
        <f>IF(J1587="nio",0,IF(K1587&gt;0,K1587*I1587/M1587,0))*VLOOKUP(B1587,'2-Kosten per locatie'!$A$11:$C$16,3,FALSE)</f>
        <v>#DIV/0!</v>
      </c>
      <c r="M1587" s="440">
        <f>IF(K1587="nio",0,IF(K1587&gt;0,VLOOKUP(G1587,'3-Productie normen'!A:J,VLOOKUP(K1587,'3-Productie normen'!$B$37:$C$43,2,FALSE),FALSE)))</f>
        <v>0</v>
      </c>
      <c r="N1587" s="441"/>
      <c r="O1587" s="442"/>
      <c r="P1587" s="299">
        <f t="shared" si="34"/>
        <v>2779.5</v>
      </c>
    </row>
    <row r="1588" spans="1:16" ht="14.1" customHeight="1">
      <c r="A1588" s="434">
        <v>1588</v>
      </c>
      <c r="B1588" s="435" t="s">
        <v>3734</v>
      </c>
      <c r="C1588" s="435" t="s">
        <v>3361</v>
      </c>
      <c r="D1588" s="436" t="s">
        <v>3709</v>
      </c>
      <c r="E1588" s="219" t="s">
        <v>3446</v>
      </c>
      <c r="F1588" s="75" t="s">
        <v>3447</v>
      </c>
      <c r="G1588" s="75" t="s">
        <v>50</v>
      </c>
      <c r="H1588" s="75" t="s">
        <v>70</v>
      </c>
      <c r="I1588" s="437">
        <v>24.4</v>
      </c>
      <c r="J1588" s="438" t="s">
        <v>50</v>
      </c>
      <c r="K1588" s="439" t="s">
        <v>50</v>
      </c>
      <c r="L1588" s="221">
        <f>IF(J1588="nio",0,IF(K1588&gt;0,K1588*I1588/M1588,0))*VLOOKUP(B1588,'2-Kosten per locatie'!$A$11:$C$16,3,FALSE)</f>
        <v>0</v>
      </c>
      <c r="M1588" s="440">
        <f>IF(K1588="nio",0,IF(K1588&gt;0,VLOOKUP(G1588,'3-Productie normen'!A:J,VLOOKUP(K1588,'3-Productie normen'!$B$37:$C$43,2,FALSE),FALSE)))</f>
        <v>0</v>
      </c>
      <c r="N1588" s="441"/>
      <c r="O1588" s="442"/>
      <c r="P1588" s="299"/>
    </row>
    <row r="1589" spans="1:16" ht="14.1" customHeight="1">
      <c r="A1589" s="434">
        <v>1589</v>
      </c>
      <c r="B1589" s="435" t="s">
        <v>3734</v>
      </c>
      <c r="C1589" s="435" t="s">
        <v>3361</v>
      </c>
      <c r="D1589" s="436" t="s">
        <v>3709</v>
      </c>
      <c r="E1589" s="219" t="s">
        <v>3448</v>
      </c>
      <c r="F1589" s="75" t="s">
        <v>3449</v>
      </c>
      <c r="G1589" s="75" t="s">
        <v>50</v>
      </c>
      <c r="H1589" s="75" t="s">
        <v>70</v>
      </c>
      <c r="I1589" s="437">
        <v>29.1</v>
      </c>
      <c r="J1589" s="438" t="s">
        <v>50</v>
      </c>
      <c r="K1589" s="439" t="s">
        <v>50</v>
      </c>
      <c r="L1589" s="221">
        <f>IF(J1589="nio",0,IF(K1589&gt;0,K1589*I1589/M1589,0))*VLOOKUP(B1589,'2-Kosten per locatie'!$A$11:$C$16,3,FALSE)</f>
        <v>0</v>
      </c>
      <c r="M1589" s="440">
        <f>IF(K1589="nio",0,IF(K1589&gt;0,VLOOKUP(G1589,'3-Productie normen'!A:J,VLOOKUP(K1589,'3-Productie normen'!$B$37:$C$43,2,FALSE),FALSE)))</f>
        <v>0</v>
      </c>
      <c r="N1589" s="441"/>
      <c r="O1589" s="442"/>
      <c r="P1589" s="299"/>
    </row>
    <row r="1590" spans="1:16" ht="14.1" customHeight="1">
      <c r="A1590" s="434">
        <v>1590</v>
      </c>
      <c r="B1590" s="435" t="s">
        <v>3734</v>
      </c>
      <c r="C1590" s="435" t="s">
        <v>3361</v>
      </c>
      <c r="D1590" s="436" t="s">
        <v>3709</v>
      </c>
      <c r="E1590" s="219" t="s">
        <v>3450</v>
      </c>
      <c r="F1590" s="75" t="s">
        <v>3451</v>
      </c>
      <c r="G1590" s="75" t="s">
        <v>50</v>
      </c>
      <c r="H1590" s="75" t="s">
        <v>72</v>
      </c>
      <c r="I1590" s="437">
        <v>8</v>
      </c>
      <c r="J1590" s="438" t="s">
        <v>50</v>
      </c>
      <c r="K1590" s="439" t="s">
        <v>50</v>
      </c>
      <c r="L1590" s="221">
        <f>IF(J1590="nio",0,IF(K1590&gt;0,K1590*I1590/M1590,0))*VLOOKUP(B1590,'2-Kosten per locatie'!$A$11:$C$16,3,FALSE)</f>
        <v>0</v>
      </c>
      <c r="M1590" s="440">
        <f>IF(K1590="nio",0,IF(K1590&gt;0,VLOOKUP(G1590,'3-Productie normen'!A:J,VLOOKUP(K1590,'3-Productie normen'!$B$37:$C$43,2,FALSE),FALSE)))</f>
        <v>0</v>
      </c>
      <c r="N1590" s="441"/>
      <c r="O1590" s="442"/>
      <c r="P1590" s="299"/>
    </row>
    <row r="1591" spans="1:16" ht="14.1" customHeight="1">
      <c r="A1591" s="434">
        <v>1591</v>
      </c>
      <c r="B1591" s="435" t="s">
        <v>3734</v>
      </c>
      <c r="C1591" s="435" t="s">
        <v>3363</v>
      </c>
      <c r="D1591" s="436" t="s">
        <v>3708</v>
      </c>
      <c r="E1591" s="219" t="s">
        <v>3452</v>
      </c>
      <c r="F1591" s="75" t="s">
        <v>3453</v>
      </c>
      <c r="G1591" s="75" t="s">
        <v>47</v>
      </c>
      <c r="H1591" s="75" t="s">
        <v>3723</v>
      </c>
      <c r="I1591" s="437">
        <v>8</v>
      </c>
      <c r="J1591" s="438">
        <f t="shared" ref="J1591" si="40">SUM(K1591:K1591)</f>
        <v>255</v>
      </c>
      <c r="K1591" s="439">
        <v>255</v>
      </c>
      <c r="L1591" s="221" t="e">
        <f>IF(J1591="nio",0,IF(K1591&gt;0,K1591*I1591/M1591,0))*VLOOKUP(B1591,'2-Kosten per locatie'!$A$11:$C$16,3,FALSE)</f>
        <v>#DIV/0!</v>
      </c>
      <c r="M1591" s="440">
        <f>IF(K1591="nio",0,IF(K1591&gt;0,VLOOKUP(G1591,'3-Productie normen'!A:J,VLOOKUP(K1591,'3-Productie normen'!$B$37:$C$43,2,FALSE),FALSE)))</f>
        <v>0</v>
      </c>
      <c r="N1591" s="441"/>
      <c r="O1591" s="442"/>
      <c r="P1591" s="299">
        <f t="shared" si="34"/>
        <v>2040</v>
      </c>
    </row>
    <row r="1592" spans="1:16" ht="14.1" customHeight="1">
      <c r="A1592" s="434">
        <v>1592</v>
      </c>
      <c r="B1592" s="435" t="s">
        <v>3734</v>
      </c>
      <c r="C1592" s="435" t="s">
        <v>3363</v>
      </c>
      <c r="D1592" s="436" t="s">
        <v>3708</v>
      </c>
      <c r="E1592" s="219" t="s">
        <v>3454</v>
      </c>
      <c r="F1592" s="75" t="s">
        <v>3455</v>
      </c>
      <c r="G1592" s="75" t="s">
        <v>50</v>
      </c>
      <c r="H1592" s="75" t="s">
        <v>72</v>
      </c>
      <c r="I1592" s="437">
        <v>15.9</v>
      </c>
      <c r="J1592" s="438" t="s">
        <v>50</v>
      </c>
      <c r="K1592" s="439" t="s">
        <v>50</v>
      </c>
      <c r="L1592" s="221">
        <f>IF(J1592="nio",0,IF(K1592&gt;0,K1592*I1592/M1592,0))*VLOOKUP(B1592,'2-Kosten per locatie'!$A$11:$C$16,3,FALSE)</f>
        <v>0</v>
      </c>
      <c r="M1592" s="440">
        <f>IF(K1592="nio",0,IF(K1592&gt;0,VLOOKUP(G1592,'3-Productie normen'!A:J,VLOOKUP(K1592,'3-Productie normen'!$B$37:$C$43,2,FALSE),FALSE)))</f>
        <v>0</v>
      </c>
      <c r="N1592" s="441"/>
      <c r="O1592" s="442"/>
      <c r="P1592" s="299"/>
    </row>
    <row r="1593" spans="1:16" ht="14.1" customHeight="1">
      <c r="A1593" s="434">
        <v>1593</v>
      </c>
      <c r="B1593" s="435" t="s">
        <v>3734</v>
      </c>
      <c r="C1593" s="435" t="s">
        <v>3363</v>
      </c>
      <c r="D1593" s="436" t="s">
        <v>3708</v>
      </c>
      <c r="E1593" s="219" t="s">
        <v>3456</v>
      </c>
      <c r="F1593" s="75" t="s">
        <v>3457</v>
      </c>
      <c r="G1593" s="75" t="s">
        <v>36</v>
      </c>
      <c r="H1593" s="75" t="s">
        <v>71</v>
      </c>
      <c r="I1593" s="437">
        <v>9.4</v>
      </c>
      <c r="J1593" s="438">
        <f t="shared" ref="J1593:J1599" si="41">SUM(K1593:K1593)</f>
        <v>255</v>
      </c>
      <c r="K1593" s="439">
        <v>255</v>
      </c>
      <c r="L1593" s="221" t="e">
        <f>IF(J1593="nio",0,IF(K1593&gt;0,K1593*I1593/M1593,0))*VLOOKUP(B1593,'2-Kosten per locatie'!$A$11:$C$16,3,FALSE)</f>
        <v>#DIV/0!</v>
      </c>
      <c r="M1593" s="440">
        <f>IF(K1593="nio",0,IF(K1593&gt;0,VLOOKUP(G1593,'3-Productie normen'!A:J,VLOOKUP(K1593,'3-Productie normen'!$B$37:$C$43,2,FALSE),FALSE)))</f>
        <v>0</v>
      </c>
      <c r="N1593" s="441"/>
      <c r="O1593" s="442"/>
      <c r="P1593" s="299">
        <f t="shared" si="34"/>
        <v>2397</v>
      </c>
    </row>
    <row r="1594" spans="1:16" ht="14.1" customHeight="1">
      <c r="A1594" s="434">
        <v>1594</v>
      </c>
      <c r="B1594" s="435" t="s">
        <v>3734</v>
      </c>
      <c r="C1594" s="435" t="s">
        <v>3363</v>
      </c>
      <c r="D1594" s="436" t="s">
        <v>3708</v>
      </c>
      <c r="E1594" s="219" t="s">
        <v>3458</v>
      </c>
      <c r="F1594" s="75" t="s">
        <v>3459</v>
      </c>
      <c r="G1594" s="75" t="s">
        <v>43</v>
      </c>
      <c r="H1594" s="75" t="s">
        <v>70</v>
      </c>
      <c r="I1594" s="437">
        <v>11.3</v>
      </c>
      <c r="J1594" s="438">
        <f t="shared" si="41"/>
        <v>255</v>
      </c>
      <c r="K1594" s="439">
        <v>255</v>
      </c>
      <c r="L1594" s="221" t="e">
        <f>IF(J1594="nio",0,IF(K1594&gt;0,K1594*I1594/M1594,0))*VLOOKUP(B1594,'2-Kosten per locatie'!$A$11:$C$16,3,FALSE)</f>
        <v>#DIV/0!</v>
      </c>
      <c r="M1594" s="440">
        <f>IF(K1594="nio",0,IF(K1594&gt;0,VLOOKUP(G1594,'3-Productie normen'!A:J,VLOOKUP(K1594,'3-Productie normen'!$B$37:$C$43,2,FALSE),FALSE)))</f>
        <v>0</v>
      </c>
      <c r="N1594" s="441"/>
      <c r="O1594" s="442"/>
      <c r="P1594" s="299">
        <f t="shared" si="34"/>
        <v>2881.5</v>
      </c>
    </row>
    <row r="1595" spans="1:16" ht="14.1" customHeight="1">
      <c r="A1595" s="434">
        <v>1595</v>
      </c>
      <c r="B1595" s="435" t="s">
        <v>3734</v>
      </c>
      <c r="C1595" s="435" t="s">
        <v>3363</v>
      </c>
      <c r="D1595" s="436" t="s">
        <v>3708</v>
      </c>
      <c r="E1595" s="219" t="s">
        <v>3460</v>
      </c>
      <c r="F1595" s="75" t="s">
        <v>3461</v>
      </c>
      <c r="G1595" s="75" t="s">
        <v>34</v>
      </c>
      <c r="H1595" s="75" t="s">
        <v>70</v>
      </c>
      <c r="I1595" s="437">
        <v>11.9</v>
      </c>
      <c r="J1595" s="438">
        <f t="shared" si="41"/>
        <v>255</v>
      </c>
      <c r="K1595" s="439">
        <v>255</v>
      </c>
      <c r="L1595" s="221" t="e">
        <f>IF(J1595="nio",0,IF(K1595&gt;0,K1595*I1595/M1595,0))*VLOOKUP(B1595,'2-Kosten per locatie'!$A$11:$C$16,3,FALSE)</f>
        <v>#DIV/0!</v>
      </c>
      <c r="M1595" s="440">
        <f>IF(K1595="nio",0,IF(K1595&gt;0,VLOOKUP(G1595,'3-Productie normen'!A:J,VLOOKUP(K1595,'3-Productie normen'!$B$37:$C$43,2,FALSE),FALSE)))</f>
        <v>0</v>
      </c>
      <c r="N1595" s="441"/>
      <c r="O1595" s="442"/>
      <c r="P1595" s="299">
        <f t="shared" si="34"/>
        <v>3034.5</v>
      </c>
    </row>
    <row r="1596" spans="1:16" ht="14.1" customHeight="1">
      <c r="A1596" s="434">
        <v>1596</v>
      </c>
      <c r="B1596" s="435" t="s">
        <v>3734</v>
      </c>
      <c r="C1596" s="435" t="s">
        <v>3363</v>
      </c>
      <c r="D1596" s="436" t="s">
        <v>3708</v>
      </c>
      <c r="E1596" s="219" t="s">
        <v>3462</v>
      </c>
      <c r="F1596" s="75" t="s">
        <v>3463</v>
      </c>
      <c r="G1596" s="75" t="s">
        <v>36</v>
      </c>
      <c r="H1596" s="75" t="s">
        <v>71</v>
      </c>
      <c r="I1596" s="437">
        <v>3.3</v>
      </c>
      <c r="J1596" s="438">
        <f t="shared" si="41"/>
        <v>255</v>
      </c>
      <c r="K1596" s="439">
        <v>255</v>
      </c>
      <c r="L1596" s="221" t="e">
        <f>IF(J1596="nio",0,IF(K1596&gt;0,K1596*I1596/M1596,0))*VLOOKUP(B1596,'2-Kosten per locatie'!$A$11:$C$16,3,FALSE)</f>
        <v>#DIV/0!</v>
      </c>
      <c r="M1596" s="440">
        <f>IF(K1596="nio",0,IF(K1596&gt;0,VLOOKUP(G1596,'3-Productie normen'!A:J,VLOOKUP(K1596,'3-Productie normen'!$B$37:$C$43,2,FALSE),FALSE)))</f>
        <v>0</v>
      </c>
      <c r="N1596" s="441"/>
      <c r="O1596" s="442"/>
      <c r="P1596" s="299">
        <f t="shared" si="34"/>
        <v>841.5</v>
      </c>
    </row>
    <row r="1597" spans="1:16" ht="14.1" customHeight="1">
      <c r="A1597" s="434">
        <v>1597</v>
      </c>
      <c r="B1597" s="435" t="s">
        <v>3734</v>
      </c>
      <c r="C1597" s="435" t="s">
        <v>3363</v>
      </c>
      <c r="D1597" s="436" t="s">
        <v>3708</v>
      </c>
      <c r="E1597" s="219" t="s">
        <v>3464</v>
      </c>
      <c r="F1597" s="75" t="s">
        <v>3465</v>
      </c>
      <c r="G1597" s="75" t="s">
        <v>47</v>
      </c>
      <c r="H1597" s="75" t="s">
        <v>3723</v>
      </c>
      <c r="I1597" s="437">
        <v>6.5</v>
      </c>
      <c r="J1597" s="438">
        <f t="shared" si="41"/>
        <v>255</v>
      </c>
      <c r="K1597" s="439">
        <v>255</v>
      </c>
      <c r="L1597" s="221" t="e">
        <f>IF(J1597="nio",0,IF(K1597&gt;0,K1597*I1597/M1597,0))*VLOOKUP(B1597,'2-Kosten per locatie'!$A$11:$C$16,3,FALSE)</f>
        <v>#DIV/0!</v>
      </c>
      <c r="M1597" s="440">
        <f>IF(K1597="nio",0,IF(K1597&gt;0,VLOOKUP(G1597,'3-Productie normen'!A:J,VLOOKUP(K1597,'3-Productie normen'!$B$37:$C$43,2,FALSE),FALSE)))</f>
        <v>0</v>
      </c>
      <c r="N1597" s="441"/>
      <c r="O1597" s="442"/>
      <c r="P1597" s="299">
        <f t="shared" si="34"/>
        <v>1657.5</v>
      </c>
    </row>
    <row r="1598" spans="1:16" ht="14.1" customHeight="1">
      <c r="A1598" s="434">
        <v>1598</v>
      </c>
      <c r="B1598" s="435" t="s">
        <v>3734</v>
      </c>
      <c r="C1598" s="435" t="s">
        <v>3363</v>
      </c>
      <c r="D1598" s="436" t="s">
        <v>3708</v>
      </c>
      <c r="E1598" s="219" t="s">
        <v>3466</v>
      </c>
      <c r="F1598" s="75" t="s">
        <v>3467</v>
      </c>
      <c r="G1598" s="75" t="s">
        <v>34</v>
      </c>
      <c r="H1598" s="75" t="s">
        <v>70</v>
      </c>
      <c r="I1598" s="437">
        <v>12.8</v>
      </c>
      <c r="J1598" s="438">
        <f t="shared" si="41"/>
        <v>255</v>
      </c>
      <c r="K1598" s="439">
        <v>255</v>
      </c>
      <c r="L1598" s="221" t="e">
        <f>IF(J1598="nio",0,IF(K1598&gt;0,K1598*I1598/M1598,0))*VLOOKUP(B1598,'2-Kosten per locatie'!$A$11:$C$16,3,FALSE)</f>
        <v>#DIV/0!</v>
      </c>
      <c r="M1598" s="440">
        <f>IF(K1598="nio",0,IF(K1598&gt;0,VLOOKUP(G1598,'3-Productie normen'!A:J,VLOOKUP(K1598,'3-Productie normen'!$B$37:$C$43,2,FALSE),FALSE)))</f>
        <v>0</v>
      </c>
      <c r="N1598" s="441"/>
      <c r="O1598" s="442"/>
      <c r="P1598" s="299">
        <f t="shared" si="34"/>
        <v>3264</v>
      </c>
    </row>
    <row r="1599" spans="1:16" ht="14.1" customHeight="1">
      <c r="A1599" s="434">
        <v>1599</v>
      </c>
      <c r="B1599" s="435" t="s">
        <v>3734</v>
      </c>
      <c r="C1599" s="435" t="s">
        <v>3363</v>
      </c>
      <c r="D1599" s="436" t="s">
        <v>3708</v>
      </c>
      <c r="E1599" s="219" t="s">
        <v>3468</v>
      </c>
      <c r="F1599" s="75" t="s">
        <v>3469</v>
      </c>
      <c r="G1599" s="75" t="s">
        <v>36</v>
      </c>
      <c r="H1599" s="75" t="s">
        <v>71</v>
      </c>
      <c r="I1599" s="437">
        <v>1.9</v>
      </c>
      <c r="J1599" s="438">
        <f t="shared" si="41"/>
        <v>255</v>
      </c>
      <c r="K1599" s="439">
        <v>255</v>
      </c>
      <c r="L1599" s="221" t="e">
        <f>IF(J1599="nio",0,IF(K1599&gt;0,K1599*I1599/M1599,0))*VLOOKUP(B1599,'2-Kosten per locatie'!$A$11:$C$16,3,FALSE)</f>
        <v>#DIV/0!</v>
      </c>
      <c r="M1599" s="440">
        <f>IF(K1599="nio",0,IF(K1599&gt;0,VLOOKUP(G1599,'3-Productie normen'!A:J,VLOOKUP(K1599,'3-Productie normen'!$B$37:$C$43,2,FALSE),FALSE)))</f>
        <v>0</v>
      </c>
      <c r="N1599" s="441"/>
      <c r="O1599" s="442"/>
      <c r="P1599" s="299">
        <f t="shared" si="34"/>
        <v>484.5</v>
      </c>
    </row>
    <row r="1600" spans="1:16" ht="14.1" customHeight="1">
      <c r="A1600" s="434">
        <v>1600</v>
      </c>
      <c r="B1600" s="435" t="s">
        <v>3734</v>
      </c>
      <c r="C1600" s="435" t="s">
        <v>3363</v>
      </c>
      <c r="D1600" s="436" t="s">
        <v>3708</v>
      </c>
      <c r="E1600" s="219" t="s">
        <v>3470</v>
      </c>
      <c r="F1600" s="75" t="s">
        <v>3471</v>
      </c>
      <c r="G1600" s="75" t="s">
        <v>50</v>
      </c>
      <c r="H1600" s="75" t="s">
        <v>70</v>
      </c>
      <c r="I1600" s="437">
        <v>1.4</v>
      </c>
      <c r="J1600" s="438" t="s">
        <v>50</v>
      </c>
      <c r="K1600" s="439" t="s">
        <v>50</v>
      </c>
      <c r="L1600" s="221">
        <f>IF(J1600="nio",0,IF(K1600&gt;0,K1600*I1600/M1600,0))*VLOOKUP(B1600,'2-Kosten per locatie'!$A$11:$C$16,3,FALSE)</f>
        <v>0</v>
      </c>
      <c r="M1600" s="440">
        <f>IF(K1600="nio",0,IF(K1600&gt;0,VLOOKUP(G1600,'3-Productie normen'!A:J,VLOOKUP(K1600,'3-Productie normen'!$B$37:$C$43,2,FALSE),FALSE)))</f>
        <v>0</v>
      </c>
      <c r="N1600" s="441"/>
      <c r="O1600" s="442"/>
      <c r="P1600" s="299"/>
    </row>
    <row r="1601" spans="1:16" ht="14.1" customHeight="1">
      <c r="A1601" s="434">
        <v>1601</v>
      </c>
      <c r="B1601" s="435" t="s">
        <v>3734</v>
      </c>
      <c r="C1601" s="435" t="s">
        <v>3363</v>
      </c>
      <c r="D1601" s="436" t="s">
        <v>3708</v>
      </c>
      <c r="E1601" s="219" t="s">
        <v>3472</v>
      </c>
      <c r="F1601" s="75" t="s">
        <v>3473</v>
      </c>
      <c r="G1601" s="75" t="s">
        <v>36</v>
      </c>
      <c r="H1601" s="75" t="s">
        <v>71</v>
      </c>
      <c r="I1601" s="437">
        <v>1.9</v>
      </c>
      <c r="J1601" s="438">
        <f t="shared" ref="J1601:J1602" si="42">SUM(K1601:K1601)</f>
        <v>255</v>
      </c>
      <c r="K1601" s="439">
        <v>255</v>
      </c>
      <c r="L1601" s="221" t="e">
        <f>IF(J1601="nio",0,IF(K1601&gt;0,K1601*I1601/M1601,0))*VLOOKUP(B1601,'2-Kosten per locatie'!$A$11:$C$16,3,FALSE)</f>
        <v>#DIV/0!</v>
      </c>
      <c r="M1601" s="440">
        <f>IF(K1601="nio",0,IF(K1601&gt;0,VLOOKUP(G1601,'3-Productie normen'!A:J,VLOOKUP(K1601,'3-Productie normen'!$B$37:$C$43,2,FALSE),FALSE)))</f>
        <v>0</v>
      </c>
      <c r="N1601" s="441"/>
      <c r="O1601" s="442"/>
      <c r="P1601" s="299">
        <f t="shared" si="34"/>
        <v>484.5</v>
      </c>
    </row>
    <row r="1602" spans="1:16" ht="14.1" customHeight="1">
      <c r="A1602" s="434">
        <v>1602</v>
      </c>
      <c r="B1602" s="435" t="s">
        <v>3734</v>
      </c>
      <c r="C1602" s="435" t="s">
        <v>3363</v>
      </c>
      <c r="D1602" s="436" t="s">
        <v>3708</v>
      </c>
      <c r="E1602" s="219" t="s">
        <v>3474</v>
      </c>
      <c r="F1602" s="75" t="s">
        <v>3475</v>
      </c>
      <c r="G1602" s="75" t="s">
        <v>3713</v>
      </c>
      <c r="H1602" s="75" t="s">
        <v>71</v>
      </c>
      <c r="I1602" s="437">
        <v>2.7</v>
      </c>
      <c r="J1602" s="438">
        <f t="shared" si="42"/>
        <v>255</v>
      </c>
      <c r="K1602" s="439">
        <v>255</v>
      </c>
      <c r="L1602" s="221" t="e">
        <f>IF(J1602="nio",0,IF(K1602&gt;0,K1602*I1602/M1602,0))*VLOOKUP(B1602,'2-Kosten per locatie'!$A$11:$C$16,3,FALSE)</f>
        <v>#DIV/0!</v>
      </c>
      <c r="M1602" s="440">
        <f>IF(K1602="nio",0,IF(K1602&gt;0,VLOOKUP(G1602,'3-Productie normen'!A:J,VLOOKUP(K1602,'3-Productie normen'!$B$37:$C$43,2,FALSE),FALSE)))</f>
        <v>0</v>
      </c>
      <c r="N1602" s="441"/>
      <c r="O1602" s="442"/>
      <c r="P1602" s="299">
        <f t="shared" si="34"/>
        <v>688.5</v>
      </c>
    </row>
    <row r="1603" spans="1:16" ht="14.1" customHeight="1">
      <c r="A1603" s="434">
        <v>1603</v>
      </c>
      <c r="B1603" s="435" t="s">
        <v>3734</v>
      </c>
      <c r="C1603" s="435" t="s">
        <v>3363</v>
      </c>
      <c r="D1603" s="436" t="s">
        <v>3708</v>
      </c>
      <c r="E1603" s="219" t="s">
        <v>3476</v>
      </c>
      <c r="F1603" s="75" t="s">
        <v>3477</v>
      </c>
      <c r="G1603" s="75" t="s">
        <v>50</v>
      </c>
      <c r="H1603" s="75" t="s">
        <v>70</v>
      </c>
      <c r="I1603" s="437">
        <v>2</v>
      </c>
      <c r="J1603" s="438" t="s">
        <v>50</v>
      </c>
      <c r="K1603" s="439" t="s">
        <v>50</v>
      </c>
      <c r="L1603" s="221">
        <f>IF(J1603="nio",0,IF(K1603&gt;0,K1603*I1603/M1603,0))*VLOOKUP(B1603,'2-Kosten per locatie'!$A$11:$C$16,3,FALSE)</f>
        <v>0</v>
      </c>
      <c r="M1603" s="440">
        <f>IF(K1603="nio",0,IF(K1603&gt;0,VLOOKUP(G1603,'3-Productie normen'!A:J,VLOOKUP(K1603,'3-Productie normen'!$B$37:$C$43,2,FALSE),FALSE)))</f>
        <v>0</v>
      </c>
      <c r="N1603" s="441"/>
      <c r="O1603" s="442"/>
      <c r="P1603" s="299"/>
    </row>
    <row r="1604" spans="1:16" ht="14.1" customHeight="1">
      <c r="A1604" s="434">
        <v>1604</v>
      </c>
      <c r="B1604" s="435" t="s">
        <v>3734</v>
      </c>
      <c r="C1604" s="435" t="s">
        <v>3363</v>
      </c>
      <c r="D1604" s="436" t="s">
        <v>3708</v>
      </c>
      <c r="E1604" s="219" t="s">
        <v>3478</v>
      </c>
      <c r="F1604" s="75" t="s">
        <v>3479</v>
      </c>
      <c r="G1604" s="75" t="s">
        <v>40</v>
      </c>
      <c r="H1604" s="75" t="s">
        <v>3719</v>
      </c>
      <c r="I1604" s="437">
        <v>14.4</v>
      </c>
      <c r="J1604" s="438">
        <f t="shared" ref="J1604" si="43">SUM(K1604:K1604)</f>
        <v>255</v>
      </c>
      <c r="K1604" s="439">
        <v>255</v>
      </c>
      <c r="L1604" s="221" t="e">
        <f>IF(J1604="nio",0,IF(K1604&gt;0,K1604*I1604/M1604,0))*VLOOKUP(B1604,'2-Kosten per locatie'!$A$11:$C$16,3,FALSE)</f>
        <v>#DIV/0!</v>
      </c>
      <c r="M1604" s="440">
        <f>IF(K1604="nio",0,IF(K1604&gt;0,VLOOKUP(G1604,'3-Productie normen'!A:J,VLOOKUP(K1604,'3-Productie normen'!$B$37:$C$43,2,FALSE),FALSE)))</f>
        <v>0</v>
      </c>
      <c r="N1604" s="441"/>
      <c r="O1604" s="442"/>
      <c r="P1604" s="299">
        <f t="shared" si="34"/>
        <v>3672</v>
      </c>
    </row>
    <row r="1605" spans="1:16" ht="14.1" customHeight="1">
      <c r="A1605" s="434">
        <v>1605</v>
      </c>
      <c r="B1605" s="435" t="s">
        <v>3734</v>
      </c>
      <c r="C1605" s="435" t="s">
        <v>3363</v>
      </c>
      <c r="D1605" s="436" t="s">
        <v>3708</v>
      </c>
      <c r="E1605" s="219" t="s">
        <v>3480</v>
      </c>
      <c r="F1605" s="75" t="s">
        <v>3481</v>
      </c>
      <c r="G1605" s="75" t="s">
        <v>50</v>
      </c>
      <c r="H1605" s="75" t="s">
        <v>72</v>
      </c>
      <c r="I1605" s="437">
        <v>4</v>
      </c>
      <c r="J1605" s="438" t="s">
        <v>50</v>
      </c>
      <c r="K1605" s="439" t="s">
        <v>50</v>
      </c>
      <c r="L1605" s="221">
        <f>IF(J1605="nio",0,IF(K1605&gt;0,K1605*I1605/M1605,0))*VLOOKUP(B1605,'2-Kosten per locatie'!$A$11:$C$16,3,FALSE)</f>
        <v>0</v>
      </c>
      <c r="M1605" s="440">
        <f>IF(K1605="nio",0,IF(K1605&gt;0,VLOOKUP(G1605,'3-Productie normen'!A:J,VLOOKUP(K1605,'3-Productie normen'!$B$37:$C$43,2,FALSE),FALSE)))</f>
        <v>0</v>
      </c>
      <c r="N1605" s="441"/>
      <c r="O1605" s="442"/>
      <c r="P1605" s="299"/>
    </row>
    <row r="1606" spans="1:16" ht="14.1" customHeight="1">
      <c r="A1606" s="434">
        <v>1606</v>
      </c>
      <c r="B1606" s="435" t="s">
        <v>3734</v>
      </c>
      <c r="C1606" s="435" t="s">
        <v>3363</v>
      </c>
      <c r="D1606" s="436" t="s">
        <v>3708</v>
      </c>
      <c r="E1606" s="219" t="s">
        <v>3482</v>
      </c>
      <c r="F1606" s="75" t="s">
        <v>3483</v>
      </c>
      <c r="G1606" s="75" t="s">
        <v>50</v>
      </c>
      <c r="H1606" s="75" t="s">
        <v>72</v>
      </c>
      <c r="I1606" s="437">
        <v>6.3</v>
      </c>
      <c r="J1606" s="438" t="s">
        <v>50</v>
      </c>
      <c r="K1606" s="439" t="s">
        <v>50</v>
      </c>
      <c r="L1606" s="221">
        <f>IF(J1606="nio",0,IF(K1606&gt;0,K1606*I1606/M1606,0))*VLOOKUP(B1606,'2-Kosten per locatie'!$A$11:$C$16,3,FALSE)</f>
        <v>0</v>
      </c>
      <c r="M1606" s="440">
        <f>IF(K1606="nio",0,IF(K1606&gt;0,VLOOKUP(G1606,'3-Productie normen'!A:J,VLOOKUP(K1606,'3-Productie normen'!$B$37:$C$43,2,FALSE),FALSE)))</f>
        <v>0</v>
      </c>
      <c r="N1606" s="441"/>
      <c r="O1606" s="442"/>
      <c r="P1606" s="299"/>
    </row>
    <row r="1607" spans="1:16" ht="14.1" customHeight="1">
      <c r="A1607" s="434">
        <v>1607</v>
      </c>
      <c r="B1607" s="435" t="s">
        <v>3734</v>
      </c>
      <c r="C1607" s="435" t="s">
        <v>3363</v>
      </c>
      <c r="D1607" s="436" t="s">
        <v>3709</v>
      </c>
      <c r="E1607" s="219" t="s">
        <v>3484</v>
      </c>
      <c r="F1607" s="75" t="s">
        <v>3485</v>
      </c>
      <c r="G1607" s="75" t="s">
        <v>50</v>
      </c>
      <c r="H1607" s="75"/>
      <c r="I1607" s="437">
        <v>37.5</v>
      </c>
      <c r="J1607" s="438" t="s">
        <v>50</v>
      </c>
      <c r="K1607" s="439" t="s">
        <v>50</v>
      </c>
      <c r="L1607" s="221">
        <f>IF(J1607="nio",0,IF(K1607&gt;0,K1607*I1607/M1607,0))*VLOOKUP(B1607,'2-Kosten per locatie'!$A$11:$C$16,3,FALSE)</f>
        <v>0</v>
      </c>
      <c r="M1607" s="440">
        <f>IF(K1607="nio",0,IF(K1607&gt;0,VLOOKUP(G1607,'3-Productie normen'!A:J,VLOOKUP(K1607,'3-Productie normen'!$B$37:$C$43,2,FALSE),FALSE)))</f>
        <v>0</v>
      </c>
      <c r="N1607" s="441"/>
      <c r="O1607" s="442"/>
      <c r="P1607" s="299"/>
    </row>
    <row r="1608" spans="1:16" ht="14.1" customHeight="1">
      <c r="A1608" s="434">
        <v>1608</v>
      </c>
      <c r="B1608" s="435" t="s">
        <v>3734</v>
      </c>
      <c r="C1608" s="435" t="s">
        <v>3363</v>
      </c>
      <c r="D1608" s="436" t="s">
        <v>3709</v>
      </c>
      <c r="E1608" s="219" t="s">
        <v>3486</v>
      </c>
      <c r="F1608" s="75" t="s">
        <v>3487</v>
      </c>
      <c r="G1608" s="75" t="s">
        <v>46</v>
      </c>
      <c r="H1608" s="75" t="s">
        <v>70</v>
      </c>
      <c r="I1608" s="437">
        <v>10.9</v>
      </c>
      <c r="J1608" s="438">
        <f t="shared" ref="J1608" si="44">SUM(K1608:K1608)</f>
        <v>255</v>
      </c>
      <c r="K1608" s="439">
        <v>255</v>
      </c>
      <c r="L1608" s="221" t="e">
        <f>IF(J1608="nio",0,IF(K1608&gt;0,K1608*I1608/M1608,0))*VLOOKUP(B1608,'2-Kosten per locatie'!$A$11:$C$16,3,FALSE)</f>
        <v>#DIV/0!</v>
      </c>
      <c r="M1608" s="440">
        <f>IF(K1608="nio",0,IF(K1608&gt;0,VLOOKUP(G1608,'3-Productie normen'!A:J,VLOOKUP(K1608,'3-Productie normen'!$B$37:$C$43,2,FALSE),FALSE)))</f>
        <v>0</v>
      </c>
      <c r="N1608" s="441"/>
      <c r="O1608" s="442"/>
      <c r="P1608" s="299">
        <f t="shared" si="34"/>
        <v>2779.5</v>
      </c>
    </row>
    <row r="1609" spans="1:16" ht="14.1" customHeight="1">
      <c r="A1609" s="434">
        <v>1609</v>
      </c>
      <c r="B1609" s="435" t="s">
        <v>3734</v>
      </c>
      <c r="C1609" s="435" t="s">
        <v>3363</v>
      </c>
      <c r="D1609" s="436" t="s">
        <v>3709</v>
      </c>
      <c r="E1609" s="219" t="s">
        <v>3488</v>
      </c>
      <c r="F1609" s="75" t="s">
        <v>3489</v>
      </c>
      <c r="G1609" s="75" t="s">
        <v>50</v>
      </c>
      <c r="H1609" s="75" t="s">
        <v>70</v>
      </c>
      <c r="I1609" s="437">
        <v>8.9</v>
      </c>
      <c r="J1609" s="438" t="s">
        <v>50</v>
      </c>
      <c r="K1609" s="439" t="s">
        <v>50</v>
      </c>
      <c r="L1609" s="221">
        <f>IF(J1609="nio",0,IF(K1609&gt;0,K1609*I1609/M1609,0))*VLOOKUP(B1609,'2-Kosten per locatie'!$A$11:$C$16,3,FALSE)</f>
        <v>0</v>
      </c>
      <c r="M1609" s="440">
        <f>IF(K1609="nio",0,IF(K1609&gt;0,VLOOKUP(G1609,'3-Productie normen'!A:J,VLOOKUP(K1609,'3-Productie normen'!$B$37:$C$43,2,FALSE),FALSE)))</f>
        <v>0</v>
      </c>
      <c r="N1609" s="441"/>
      <c r="O1609" s="442"/>
      <c r="P1609" s="299"/>
    </row>
    <row r="1610" spans="1:16" ht="14.1" customHeight="1">
      <c r="A1610" s="434">
        <v>1610</v>
      </c>
      <c r="B1610" s="435" t="s">
        <v>3734</v>
      </c>
      <c r="C1610" s="435" t="s">
        <v>3363</v>
      </c>
      <c r="D1610" s="436" t="s">
        <v>3709</v>
      </c>
      <c r="E1610" s="219" t="s">
        <v>3490</v>
      </c>
      <c r="F1610" s="75" t="s">
        <v>3491</v>
      </c>
      <c r="G1610" s="75" t="s">
        <v>50</v>
      </c>
      <c r="H1610" s="75" t="s">
        <v>71</v>
      </c>
      <c r="I1610" s="437">
        <v>1.7</v>
      </c>
      <c r="J1610" s="438" t="s">
        <v>50</v>
      </c>
      <c r="K1610" s="439" t="s">
        <v>50</v>
      </c>
      <c r="L1610" s="221">
        <f>IF(J1610="nio",0,IF(K1610&gt;0,K1610*I1610/M1610,0))*VLOOKUP(B1610,'2-Kosten per locatie'!$A$11:$C$16,3,FALSE)</f>
        <v>0</v>
      </c>
      <c r="M1610" s="440">
        <f>IF(K1610="nio",0,IF(K1610&gt;0,VLOOKUP(G1610,'3-Productie normen'!A:J,VLOOKUP(K1610,'3-Productie normen'!$B$37:$C$43,2,FALSE),FALSE)))</f>
        <v>0</v>
      </c>
      <c r="N1610" s="441"/>
      <c r="O1610" s="442"/>
      <c r="P1610" s="299"/>
    </row>
    <row r="1611" spans="1:16" ht="14.1" customHeight="1">
      <c r="A1611" s="434">
        <v>1611</v>
      </c>
      <c r="B1611" s="435" t="s">
        <v>3734</v>
      </c>
      <c r="C1611" s="435" t="s">
        <v>3363</v>
      </c>
      <c r="D1611" s="436" t="s">
        <v>3709</v>
      </c>
      <c r="E1611" s="219" t="s">
        <v>3492</v>
      </c>
      <c r="F1611" s="75" t="s">
        <v>3493</v>
      </c>
      <c r="G1611" s="75" t="s">
        <v>50</v>
      </c>
      <c r="H1611" s="75" t="s">
        <v>70</v>
      </c>
      <c r="I1611" s="437">
        <v>8.9</v>
      </c>
      <c r="J1611" s="438" t="s">
        <v>50</v>
      </c>
      <c r="K1611" s="439" t="s">
        <v>50</v>
      </c>
      <c r="L1611" s="221">
        <f>IF(J1611="nio",0,IF(K1611&gt;0,K1611*I1611/M1611,0))*VLOOKUP(B1611,'2-Kosten per locatie'!$A$11:$C$16,3,FALSE)</f>
        <v>0</v>
      </c>
      <c r="M1611" s="440">
        <f>IF(K1611="nio",0,IF(K1611&gt;0,VLOOKUP(G1611,'3-Productie normen'!A:J,VLOOKUP(K1611,'3-Productie normen'!$B$37:$C$43,2,FALSE),FALSE)))</f>
        <v>0</v>
      </c>
      <c r="N1611" s="441"/>
      <c r="O1611" s="442"/>
      <c r="P1611" s="299"/>
    </row>
    <row r="1612" spans="1:16" ht="14.1" customHeight="1">
      <c r="A1612" s="434">
        <v>1612</v>
      </c>
      <c r="B1612" s="435" t="s">
        <v>3734</v>
      </c>
      <c r="C1612" s="435" t="s">
        <v>3363</v>
      </c>
      <c r="D1612" s="436" t="s">
        <v>3709</v>
      </c>
      <c r="E1612" s="219" t="s">
        <v>3494</v>
      </c>
      <c r="F1612" s="75" t="s">
        <v>3495</v>
      </c>
      <c r="G1612" s="75" t="s">
        <v>50</v>
      </c>
      <c r="H1612" s="75" t="s">
        <v>71</v>
      </c>
      <c r="I1612" s="437">
        <v>1.7</v>
      </c>
      <c r="J1612" s="438" t="s">
        <v>50</v>
      </c>
      <c r="K1612" s="439" t="s">
        <v>50</v>
      </c>
      <c r="L1612" s="221">
        <f>IF(J1612="nio",0,IF(K1612&gt;0,K1612*I1612/M1612,0))*VLOOKUP(B1612,'2-Kosten per locatie'!$A$11:$C$16,3,FALSE)</f>
        <v>0</v>
      </c>
      <c r="M1612" s="440">
        <f>IF(K1612="nio",0,IF(K1612&gt;0,VLOOKUP(G1612,'3-Productie normen'!A:J,VLOOKUP(K1612,'3-Productie normen'!$B$37:$C$43,2,FALSE),FALSE)))</f>
        <v>0</v>
      </c>
      <c r="N1612" s="441"/>
      <c r="O1612" s="442"/>
      <c r="P1612" s="299"/>
    </row>
    <row r="1613" spans="1:16" ht="14.1" customHeight="1">
      <c r="A1613" s="434">
        <v>1613</v>
      </c>
      <c r="B1613" s="435" t="s">
        <v>3734</v>
      </c>
      <c r="C1613" s="435" t="s">
        <v>3363</v>
      </c>
      <c r="D1613" s="436" t="s">
        <v>3709</v>
      </c>
      <c r="E1613" s="219" t="s">
        <v>3496</v>
      </c>
      <c r="F1613" s="75" t="s">
        <v>3497</v>
      </c>
      <c r="G1613" s="75" t="s">
        <v>50</v>
      </c>
      <c r="H1613" s="75" t="s">
        <v>70</v>
      </c>
      <c r="I1613" s="437">
        <v>8.9</v>
      </c>
      <c r="J1613" s="438" t="s">
        <v>50</v>
      </c>
      <c r="K1613" s="439" t="s">
        <v>50</v>
      </c>
      <c r="L1613" s="221">
        <f>IF(J1613="nio",0,IF(K1613&gt;0,K1613*I1613/M1613,0))*VLOOKUP(B1613,'2-Kosten per locatie'!$A$11:$C$16,3,FALSE)</f>
        <v>0</v>
      </c>
      <c r="M1613" s="440">
        <f>IF(K1613="nio",0,IF(K1613&gt;0,VLOOKUP(G1613,'3-Productie normen'!A:J,VLOOKUP(K1613,'3-Productie normen'!$B$37:$C$43,2,FALSE),FALSE)))</f>
        <v>0</v>
      </c>
      <c r="N1613" s="441"/>
      <c r="O1613" s="442"/>
      <c r="P1613" s="299"/>
    </row>
    <row r="1614" spans="1:16" ht="14.1" customHeight="1">
      <c r="A1614" s="434">
        <v>1614</v>
      </c>
      <c r="B1614" s="435" t="s">
        <v>3734</v>
      </c>
      <c r="C1614" s="435" t="s">
        <v>3363</v>
      </c>
      <c r="D1614" s="436" t="s">
        <v>3709</v>
      </c>
      <c r="E1614" s="219" t="s">
        <v>3498</v>
      </c>
      <c r="F1614" s="75" t="s">
        <v>3499</v>
      </c>
      <c r="G1614" s="75" t="s">
        <v>50</v>
      </c>
      <c r="H1614" s="75" t="s">
        <v>71</v>
      </c>
      <c r="I1614" s="437">
        <v>1.7</v>
      </c>
      <c r="J1614" s="438" t="s">
        <v>50</v>
      </c>
      <c r="K1614" s="439" t="s">
        <v>50</v>
      </c>
      <c r="L1614" s="221">
        <f>IF(J1614="nio",0,IF(K1614&gt;0,K1614*I1614/M1614,0))*VLOOKUP(B1614,'2-Kosten per locatie'!$A$11:$C$16,3,FALSE)</f>
        <v>0</v>
      </c>
      <c r="M1614" s="440">
        <f>IF(K1614="nio",0,IF(K1614&gt;0,VLOOKUP(G1614,'3-Productie normen'!A:J,VLOOKUP(K1614,'3-Productie normen'!$B$37:$C$43,2,FALSE),FALSE)))</f>
        <v>0</v>
      </c>
      <c r="N1614" s="441"/>
      <c r="O1614" s="442"/>
      <c r="P1614" s="299"/>
    </row>
    <row r="1615" spans="1:16" ht="14.1" customHeight="1">
      <c r="A1615" s="434">
        <v>1615</v>
      </c>
      <c r="B1615" s="435" t="s">
        <v>3734</v>
      </c>
      <c r="C1615" s="435" t="s">
        <v>3363</v>
      </c>
      <c r="D1615" s="436" t="s">
        <v>3709</v>
      </c>
      <c r="E1615" s="219" t="s">
        <v>3500</v>
      </c>
      <c r="F1615" s="75" t="s">
        <v>3501</v>
      </c>
      <c r="G1615" s="75" t="s">
        <v>50</v>
      </c>
      <c r="H1615" s="75" t="s">
        <v>70</v>
      </c>
      <c r="I1615" s="437">
        <v>8.9</v>
      </c>
      <c r="J1615" s="438" t="s">
        <v>50</v>
      </c>
      <c r="K1615" s="439" t="s">
        <v>50</v>
      </c>
      <c r="L1615" s="221">
        <f>IF(J1615="nio",0,IF(K1615&gt;0,K1615*I1615/M1615,0))*VLOOKUP(B1615,'2-Kosten per locatie'!$A$11:$C$16,3,FALSE)</f>
        <v>0</v>
      </c>
      <c r="M1615" s="440">
        <f>IF(K1615="nio",0,IF(K1615&gt;0,VLOOKUP(G1615,'3-Productie normen'!A:J,VLOOKUP(K1615,'3-Productie normen'!$B$37:$C$43,2,FALSE),FALSE)))</f>
        <v>0</v>
      </c>
      <c r="N1615" s="441"/>
      <c r="O1615" s="442"/>
      <c r="P1615" s="299"/>
    </row>
    <row r="1616" spans="1:16" ht="14.1" customHeight="1">
      <c r="A1616" s="434">
        <v>1616</v>
      </c>
      <c r="B1616" s="435" t="s">
        <v>3734</v>
      </c>
      <c r="C1616" s="435" t="s">
        <v>3363</v>
      </c>
      <c r="D1616" s="436" t="s">
        <v>3709</v>
      </c>
      <c r="E1616" s="219" t="s">
        <v>3502</v>
      </c>
      <c r="F1616" s="75" t="s">
        <v>3503</v>
      </c>
      <c r="G1616" s="75" t="s">
        <v>50</v>
      </c>
      <c r="H1616" s="75" t="s">
        <v>71</v>
      </c>
      <c r="I1616" s="437">
        <v>1.7</v>
      </c>
      <c r="J1616" s="438" t="s">
        <v>50</v>
      </c>
      <c r="K1616" s="439" t="s">
        <v>50</v>
      </c>
      <c r="L1616" s="221">
        <f>IF(J1616="nio",0,IF(K1616&gt;0,K1616*I1616/M1616,0))*VLOOKUP(B1616,'2-Kosten per locatie'!$A$11:$C$16,3,FALSE)</f>
        <v>0</v>
      </c>
      <c r="M1616" s="440">
        <f>IF(K1616="nio",0,IF(K1616&gt;0,VLOOKUP(G1616,'3-Productie normen'!A:J,VLOOKUP(K1616,'3-Productie normen'!$B$37:$C$43,2,FALSE),FALSE)))</f>
        <v>0</v>
      </c>
      <c r="N1616" s="441"/>
      <c r="O1616" s="442"/>
      <c r="P1616" s="299"/>
    </row>
    <row r="1617" spans="1:16" ht="14.1" customHeight="1">
      <c r="A1617" s="434">
        <v>1617</v>
      </c>
      <c r="B1617" s="435" t="s">
        <v>3734</v>
      </c>
      <c r="C1617" s="435" t="s">
        <v>3363</v>
      </c>
      <c r="D1617" s="436" t="s">
        <v>3709</v>
      </c>
      <c r="E1617" s="219" t="s">
        <v>3504</v>
      </c>
      <c r="F1617" s="75" t="s">
        <v>3505</v>
      </c>
      <c r="G1617" s="75" t="s">
        <v>50</v>
      </c>
      <c r="H1617" s="75" t="s">
        <v>70</v>
      </c>
      <c r="I1617" s="437">
        <v>8.9</v>
      </c>
      <c r="J1617" s="438" t="s">
        <v>50</v>
      </c>
      <c r="K1617" s="439" t="s">
        <v>50</v>
      </c>
      <c r="L1617" s="221">
        <f>IF(J1617="nio",0,IF(K1617&gt;0,K1617*I1617/M1617,0))*VLOOKUP(B1617,'2-Kosten per locatie'!$A$11:$C$16,3,FALSE)</f>
        <v>0</v>
      </c>
      <c r="M1617" s="440">
        <f>IF(K1617="nio",0,IF(K1617&gt;0,VLOOKUP(G1617,'3-Productie normen'!A:J,VLOOKUP(K1617,'3-Productie normen'!$B$37:$C$43,2,FALSE),FALSE)))</f>
        <v>0</v>
      </c>
      <c r="N1617" s="441"/>
      <c r="O1617" s="442"/>
      <c r="P1617" s="299"/>
    </row>
    <row r="1618" spans="1:16" ht="14.1" customHeight="1">
      <c r="A1618" s="434">
        <v>1618</v>
      </c>
      <c r="B1618" s="435" t="s">
        <v>3734</v>
      </c>
      <c r="C1618" s="435" t="s">
        <v>3363</v>
      </c>
      <c r="D1618" s="436" t="s">
        <v>3709</v>
      </c>
      <c r="E1618" s="219" t="s">
        <v>3506</v>
      </c>
      <c r="F1618" s="75" t="s">
        <v>3507</v>
      </c>
      <c r="G1618" s="75" t="s">
        <v>50</v>
      </c>
      <c r="H1618" s="75" t="s">
        <v>71</v>
      </c>
      <c r="I1618" s="437">
        <v>1.7</v>
      </c>
      <c r="J1618" s="438" t="s">
        <v>50</v>
      </c>
      <c r="K1618" s="439" t="s">
        <v>50</v>
      </c>
      <c r="L1618" s="221">
        <f>IF(J1618="nio",0,IF(K1618&gt;0,K1618*I1618/M1618,0))*VLOOKUP(B1618,'2-Kosten per locatie'!$A$11:$C$16,3,FALSE)</f>
        <v>0</v>
      </c>
      <c r="M1618" s="440">
        <f>IF(K1618="nio",0,IF(K1618&gt;0,VLOOKUP(G1618,'3-Productie normen'!A:J,VLOOKUP(K1618,'3-Productie normen'!$B$37:$C$43,2,FALSE),FALSE)))</f>
        <v>0</v>
      </c>
      <c r="N1618" s="441"/>
      <c r="O1618" s="442"/>
      <c r="P1618" s="299"/>
    </row>
    <row r="1619" spans="1:16" ht="14.1" customHeight="1">
      <c r="A1619" s="434">
        <v>1619</v>
      </c>
      <c r="B1619" s="435" t="s">
        <v>3734</v>
      </c>
      <c r="C1619" s="435" t="s">
        <v>3363</v>
      </c>
      <c r="D1619" s="436" t="s">
        <v>3709</v>
      </c>
      <c r="E1619" s="219" t="s">
        <v>3508</v>
      </c>
      <c r="F1619" s="75" t="s">
        <v>3509</v>
      </c>
      <c r="G1619" s="75" t="s">
        <v>50</v>
      </c>
      <c r="H1619" s="75" t="s">
        <v>70</v>
      </c>
      <c r="I1619" s="437">
        <v>8.9</v>
      </c>
      <c r="J1619" s="438" t="s">
        <v>50</v>
      </c>
      <c r="K1619" s="439" t="s">
        <v>50</v>
      </c>
      <c r="L1619" s="221">
        <f>IF(J1619="nio",0,IF(K1619&gt;0,K1619*I1619/M1619,0))*VLOOKUP(B1619,'2-Kosten per locatie'!$A$11:$C$16,3,FALSE)</f>
        <v>0</v>
      </c>
      <c r="M1619" s="440">
        <f>IF(K1619="nio",0,IF(K1619&gt;0,VLOOKUP(G1619,'3-Productie normen'!A:J,VLOOKUP(K1619,'3-Productie normen'!$B$37:$C$43,2,FALSE),FALSE)))</f>
        <v>0</v>
      </c>
      <c r="N1619" s="441"/>
      <c r="O1619" s="442"/>
      <c r="P1619" s="299"/>
    </row>
    <row r="1620" spans="1:16" ht="14.1" customHeight="1">
      <c r="A1620" s="434">
        <v>1620</v>
      </c>
      <c r="B1620" s="435" t="s">
        <v>3734</v>
      </c>
      <c r="C1620" s="435" t="s">
        <v>3363</v>
      </c>
      <c r="D1620" s="436" t="s">
        <v>3709</v>
      </c>
      <c r="E1620" s="219" t="s">
        <v>3510</v>
      </c>
      <c r="F1620" s="75" t="s">
        <v>3511</v>
      </c>
      <c r="G1620" s="75" t="s">
        <v>50</v>
      </c>
      <c r="H1620" s="75" t="s">
        <v>71</v>
      </c>
      <c r="I1620" s="437">
        <v>1.7</v>
      </c>
      <c r="J1620" s="438" t="s">
        <v>50</v>
      </c>
      <c r="K1620" s="439" t="s">
        <v>50</v>
      </c>
      <c r="L1620" s="221">
        <f>IF(J1620="nio",0,IF(K1620&gt;0,K1620*I1620/M1620,0))*VLOOKUP(B1620,'2-Kosten per locatie'!$A$11:$C$16,3,FALSE)</f>
        <v>0</v>
      </c>
      <c r="M1620" s="440">
        <f>IF(K1620="nio",0,IF(K1620&gt;0,VLOOKUP(G1620,'3-Productie normen'!A:J,VLOOKUP(K1620,'3-Productie normen'!$B$37:$C$43,2,FALSE),FALSE)))</f>
        <v>0</v>
      </c>
      <c r="N1620" s="441"/>
      <c r="O1620" s="442"/>
      <c r="P1620" s="299"/>
    </row>
    <row r="1621" spans="1:16" ht="14.1" customHeight="1">
      <c r="A1621" s="434">
        <v>1621</v>
      </c>
      <c r="B1621" s="435" t="s">
        <v>3734</v>
      </c>
      <c r="C1621" s="435" t="s">
        <v>3363</v>
      </c>
      <c r="D1621" s="436" t="s">
        <v>3709</v>
      </c>
      <c r="E1621" s="219" t="s">
        <v>3512</v>
      </c>
      <c r="F1621" s="75" t="s">
        <v>3513</v>
      </c>
      <c r="G1621" s="75" t="s">
        <v>50</v>
      </c>
      <c r="H1621" s="75" t="s">
        <v>70</v>
      </c>
      <c r="I1621" s="437">
        <v>8.9</v>
      </c>
      <c r="J1621" s="438" t="s">
        <v>50</v>
      </c>
      <c r="K1621" s="439" t="s">
        <v>50</v>
      </c>
      <c r="L1621" s="221">
        <f>IF(J1621="nio",0,IF(K1621&gt;0,K1621*I1621/M1621,0))*VLOOKUP(B1621,'2-Kosten per locatie'!$A$11:$C$16,3,FALSE)</f>
        <v>0</v>
      </c>
      <c r="M1621" s="440">
        <f>IF(K1621="nio",0,IF(K1621&gt;0,VLOOKUP(G1621,'3-Productie normen'!A:J,VLOOKUP(K1621,'3-Productie normen'!$B$37:$C$43,2,FALSE),FALSE)))</f>
        <v>0</v>
      </c>
      <c r="N1621" s="441"/>
      <c r="O1621" s="442"/>
      <c r="P1621" s="299"/>
    </row>
    <row r="1622" spans="1:16" ht="14.1" customHeight="1">
      <c r="A1622" s="434">
        <v>1622</v>
      </c>
      <c r="B1622" s="435" t="s">
        <v>3734</v>
      </c>
      <c r="C1622" s="435" t="s">
        <v>3363</v>
      </c>
      <c r="D1622" s="436" t="s">
        <v>3709</v>
      </c>
      <c r="E1622" s="219" t="s">
        <v>3514</v>
      </c>
      <c r="F1622" s="75" t="s">
        <v>3515</v>
      </c>
      <c r="G1622" s="75" t="s">
        <v>50</v>
      </c>
      <c r="H1622" s="75" t="s">
        <v>71</v>
      </c>
      <c r="I1622" s="437">
        <v>1.7</v>
      </c>
      <c r="J1622" s="438" t="s">
        <v>50</v>
      </c>
      <c r="K1622" s="439" t="s">
        <v>50</v>
      </c>
      <c r="L1622" s="221">
        <f>IF(J1622="nio",0,IF(K1622&gt;0,K1622*I1622/M1622,0))*VLOOKUP(B1622,'2-Kosten per locatie'!$A$11:$C$16,3,FALSE)</f>
        <v>0</v>
      </c>
      <c r="M1622" s="440">
        <f>IF(K1622="nio",0,IF(K1622&gt;0,VLOOKUP(G1622,'3-Productie normen'!A:J,VLOOKUP(K1622,'3-Productie normen'!$B$37:$C$43,2,FALSE),FALSE)))</f>
        <v>0</v>
      </c>
      <c r="N1622" s="441"/>
      <c r="O1622" s="442"/>
      <c r="P1622" s="299"/>
    </row>
    <row r="1623" spans="1:16" ht="14.1" customHeight="1">
      <c r="A1623" s="434">
        <v>1623</v>
      </c>
      <c r="B1623" s="435" t="s">
        <v>3734</v>
      </c>
      <c r="C1623" s="435" t="s">
        <v>3363</v>
      </c>
      <c r="D1623" s="436" t="s">
        <v>3709</v>
      </c>
      <c r="E1623" s="219" t="s">
        <v>3516</v>
      </c>
      <c r="F1623" s="75" t="s">
        <v>3517</v>
      </c>
      <c r="G1623" s="75" t="s">
        <v>50</v>
      </c>
      <c r="H1623" s="75" t="s">
        <v>70</v>
      </c>
      <c r="I1623" s="437">
        <v>8.9</v>
      </c>
      <c r="J1623" s="438" t="s">
        <v>50</v>
      </c>
      <c r="K1623" s="439" t="s">
        <v>50</v>
      </c>
      <c r="L1623" s="221">
        <f>IF(J1623="nio",0,IF(K1623&gt;0,K1623*I1623/M1623,0))*VLOOKUP(B1623,'2-Kosten per locatie'!$A$11:$C$16,3,FALSE)</f>
        <v>0</v>
      </c>
      <c r="M1623" s="440">
        <f>IF(K1623="nio",0,IF(K1623&gt;0,VLOOKUP(G1623,'3-Productie normen'!A:J,VLOOKUP(K1623,'3-Productie normen'!$B$37:$C$43,2,FALSE),FALSE)))</f>
        <v>0</v>
      </c>
      <c r="N1623" s="441"/>
      <c r="O1623" s="442"/>
      <c r="P1623" s="299"/>
    </row>
    <row r="1624" spans="1:16" ht="14.1" customHeight="1">
      <c r="A1624" s="434">
        <v>1624</v>
      </c>
      <c r="B1624" s="435" t="s">
        <v>3734</v>
      </c>
      <c r="C1624" s="435" t="s">
        <v>3363</v>
      </c>
      <c r="D1624" s="436" t="s">
        <v>3709</v>
      </c>
      <c r="E1624" s="219" t="s">
        <v>3518</v>
      </c>
      <c r="F1624" s="75" t="s">
        <v>3519</v>
      </c>
      <c r="G1624" s="75" t="s">
        <v>50</v>
      </c>
      <c r="H1624" s="75" t="s">
        <v>71</v>
      </c>
      <c r="I1624" s="437">
        <v>1.7</v>
      </c>
      <c r="J1624" s="438" t="s">
        <v>50</v>
      </c>
      <c r="K1624" s="439" t="s">
        <v>50</v>
      </c>
      <c r="L1624" s="221">
        <f>IF(J1624="nio",0,IF(K1624&gt;0,K1624*I1624/M1624,0))*VLOOKUP(B1624,'2-Kosten per locatie'!$A$11:$C$16,3,FALSE)</f>
        <v>0</v>
      </c>
      <c r="M1624" s="440">
        <f>IF(K1624="nio",0,IF(K1624&gt;0,VLOOKUP(G1624,'3-Productie normen'!A:J,VLOOKUP(K1624,'3-Productie normen'!$B$37:$C$43,2,FALSE),FALSE)))</f>
        <v>0</v>
      </c>
      <c r="N1624" s="441"/>
      <c r="O1624" s="442"/>
      <c r="P1624" s="299"/>
    </row>
    <row r="1625" spans="1:16" ht="14.1" customHeight="1">
      <c r="A1625" s="434">
        <v>1625</v>
      </c>
      <c r="B1625" s="435" t="s">
        <v>3734</v>
      </c>
      <c r="C1625" s="435" t="s">
        <v>3363</v>
      </c>
      <c r="D1625" s="436" t="s">
        <v>3709</v>
      </c>
      <c r="E1625" s="219" t="s">
        <v>3520</v>
      </c>
      <c r="F1625" s="75" t="s">
        <v>3521</v>
      </c>
      <c r="G1625" s="75" t="s">
        <v>50</v>
      </c>
      <c r="H1625" s="75" t="s">
        <v>70</v>
      </c>
      <c r="I1625" s="437">
        <v>8.9</v>
      </c>
      <c r="J1625" s="438" t="s">
        <v>50</v>
      </c>
      <c r="K1625" s="439" t="s">
        <v>50</v>
      </c>
      <c r="L1625" s="221">
        <f>IF(J1625="nio",0,IF(K1625&gt;0,K1625*I1625/M1625,0))*VLOOKUP(B1625,'2-Kosten per locatie'!$A$11:$C$16,3,FALSE)</f>
        <v>0</v>
      </c>
      <c r="M1625" s="440">
        <f>IF(K1625="nio",0,IF(K1625&gt;0,VLOOKUP(G1625,'3-Productie normen'!A:J,VLOOKUP(K1625,'3-Productie normen'!$B$37:$C$43,2,FALSE),FALSE)))</f>
        <v>0</v>
      </c>
      <c r="N1625" s="441"/>
      <c r="O1625" s="442"/>
      <c r="P1625" s="299"/>
    </row>
    <row r="1626" spans="1:16" ht="14.1" customHeight="1">
      <c r="A1626" s="434">
        <v>1626</v>
      </c>
      <c r="B1626" s="435" t="s">
        <v>3734</v>
      </c>
      <c r="C1626" s="435" t="s">
        <v>3363</v>
      </c>
      <c r="D1626" s="436" t="s">
        <v>3709</v>
      </c>
      <c r="E1626" s="219" t="s">
        <v>3522</v>
      </c>
      <c r="F1626" s="75" t="s">
        <v>3523</v>
      </c>
      <c r="G1626" s="75" t="s">
        <v>50</v>
      </c>
      <c r="H1626" s="75" t="s">
        <v>71</v>
      </c>
      <c r="I1626" s="437">
        <v>1.7</v>
      </c>
      <c r="J1626" s="438" t="s">
        <v>50</v>
      </c>
      <c r="K1626" s="439" t="s">
        <v>50</v>
      </c>
      <c r="L1626" s="221">
        <f>IF(J1626="nio",0,IF(K1626&gt;0,K1626*I1626/M1626,0))*VLOOKUP(B1626,'2-Kosten per locatie'!$A$11:$C$16,3,FALSE)</f>
        <v>0</v>
      </c>
      <c r="M1626" s="440">
        <f>IF(K1626="nio",0,IF(K1626&gt;0,VLOOKUP(G1626,'3-Productie normen'!A:J,VLOOKUP(K1626,'3-Productie normen'!$B$37:$C$43,2,FALSE),FALSE)))</f>
        <v>0</v>
      </c>
      <c r="N1626" s="441"/>
      <c r="O1626" s="442"/>
      <c r="P1626" s="299"/>
    </row>
    <row r="1627" spans="1:16" ht="14.1" customHeight="1">
      <c r="A1627" s="434">
        <v>1627</v>
      </c>
      <c r="B1627" s="435" t="s">
        <v>3734</v>
      </c>
      <c r="C1627" s="435" t="s">
        <v>3363</v>
      </c>
      <c r="D1627" s="436" t="s">
        <v>3709</v>
      </c>
      <c r="E1627" s="219" t="s">
        <v>3524</v>
      </c>
      <c r="F1627" s="75" t="s">
        <v>3525</v>
      </c>
      <c r="G1627" s="75" t="s">
        <v>50</v>
      </c>
      <c r="H1627" s="75" t="s">
        <v>70</v>
      </c>
      <c r="I1627" s="437">
        <v>8.9</v>
      </c>
      <c r="J1627" s="438" t="s">
        <v>50</v>
      </c>
      <c r="K1627" s="439" t="s">
        <v>50</v>
      </c>
      <c r="L1627" s="221">
        <f>IF(J1627="nio",0,IF(K1627&gt;0,K1627*I1627/M1627,0))*VLOOKUP(B1627,'2-Kosten per locatie'!$A$11:$C$16,3,FALSE)</f>
        <v>0</v>
      </c>
      <c r="M1627" s="440">
        <f>IF(K1627="nio",0,IF(K1627&gt;0,VLOOKUP(G1627,'3-Productie normen'!A:J,VLOOKUP(K1627,'3-Productie normen'!$B$37:$C$43,2,FALSE),FALSE)))</f>
        <v>0</v>
      </c>
      <c r="N1627" s="441"/>
      <c r="O1627" s="442"/>
      <c r="P1627" s="299"/>
    </row>
    <row r="1628" spans="1:16" ht="14.1" customHeight="1">
      <c r="A1628" s="434">
        <v>1628</v>
      </c>
      <c r="B1628" s="435" t="s">
        <v>3734</v>
      </c>
      <c r="C1628" s="435" t="s">
        <v>3363</v>
      </c>
      <c r="D1628" s="436" t="s">
        <v>3709</v>
      </c>
      <c r="E1628" s="219" t="s">
        <v>3526</v>
      </c>
      <c r="F1628" s="75" t="s">
        <v>3527</v>
      </c>
      <c r="G1628" s="75" t="s">
        <v>50</v>
      </c>
      <c r="H1628" s="75" t="s">
        <v>71</v>
      </c>
      <c r="I1628" s="437">
        <v>1.7</v>
      </c>
      <c r="J1628" s="438" t="s">
        <v>50</v>
      </c>
      <c r="K1628" s="439" t="s">
        <v>50</v>
      </c>
      <c r="L1628" s="221">
        <f>IF(J1628="nio",0,IF(K1628&gt;0,K1628*I1628/M1628,0))*VLOOKUP(B1628,'2-Kosten per locatie'!$A$11:$C$16,3,FALSE)</f>
        <v>0</v>
      </c>
      <c r="M1628" s="440">
        <f>IF(K1628="nio",0,IF(K1628&gt;0,VLOOKUP(G1628,'3-Productie normen'!A:J,VLOOKUP(K1628,'3-Productie normen'!$B$37:$C$43,2,FALSE),FALSE)))</f>
        <v>0</v>
      </c>
      <c r="N1628" s="441"/>
      <c r="O1628" s="442"/>
      <c r="P1628" s="299"/>
    </row>
    <row r="1629" spans="1:16" ht="14.1" customHeight="1">
      <c r="A1629" s="434">
        <v>1629</v>
      </c>
      <c r="B1629" s="435" t="s">
        <v>3734</v>
      </c>
      <c r="C1629" s="435" t="s">
        <v>3363</v>
      </c>
      <c r="D1629" s="436" t="s">
        <v>3709</v>
      </c>
      <c r="E1629" s="219" t="s">
        <v>3528</v>
      </c>
      <c r="F1629" s="75" t="s">
        <v>3529</v>
      </c>
      <c r="G1629" s="75" t="s">
        <v>46</v>
      </c>
      <c r="H1629" s="75" t="s">
        <v>70</v>
      </c>
      <c r="I1629" s="437">
        <v>10.9</v>
      </c>
      <c r="J1629" s="438">
        <f t="shared" ref="J1629" si="45">SUM(K1629:K1629)</f>
        <v>255</v>
      </c>
      <c r="K1629" s="439">
        <v>255</v>
      </c>
      <c r="L1629" s="221" t="e">
        <f>IF(J1629="nio",0,IF(K1629&gt;0,K1629*I1629/M1629,0))*VLOOKUP(B1629,'2-Kosten per locatie'!$A$11:$C$16,3,FALSE)</f>
        <v>#DIV/0!</v>
      </c>
      <c r="M1629" s="440">
        <f>IF(K1629="nio",0,IF(K1629&gt;0,VLOOKUP(G1629,'3-Productie normen'!A:J,VLOOKUP(K1629,'3-Productie normen'!$B$37:$C$43,2,FALSE),FALSE)))</f>
        <v>0</v>
      </c>
      <c r="N1629" s="441"/>
      <c r="O1629" s="442"/>
      <c r="P1629" s="299">
        <f t="shared" ref="P1629:P1672" si="46">J1629*I1629</f>
        <v>2779.5</v>
      </c>
    </row>
    <row r="1630" spans="1:16" ht="14.1" customHeight="1">
      <c r="A1630" s="434">
        <v>1630</v>
      </c>
      <c r="B1630" s="435" t="s">
        <v>3734</v>
      </c>
      <c r="C1630" s="435" t="s">
        <v>3363</v>
      </c>
      <c r="D1630" s="436" t="s">
        <v>3709</v>
      </c>
      <c r="E1630" s="219" t="s">
        <v>3530</v>
      </c>
      <c r="F1630" s="75" t="s">
        <v>3531</v>
      </c>
      <c r="G1630" s="75" t="s">
        <v>50</v>
      </c>
      <c r="H1630" s="75" t="s">
        <v>70</v>
      </c>
      <c r="I1630" s="437">
        <v>24.4</v>
      </c>
      <c r="J1630" s="438" t="s">
        <v>50</v>
      </c>
      <c r="K1630" s="439" t="s">
        <v>50</v>
      </c>
      <c r="L1630" s="221">
        <f>IF(J1630="nio",0,IF(K1630&gt;0,K1630*I1630/M1630,0))*VLOOKUP(B1630,'2-Kosten per locatie'!$A$11:$C$16,3,FALSE)</f>
        <v>0</v>
      </c>
      <c r="M1630" s="440">
        <f>IF(K1630="nio",0,IF(K1630&gt;0,VLOOKUP(G1630,'3-Productie normen'!A:J,VLOOKUP(K1630,'3-Productie normen'!$B$37:$C$43,2,FALSE),FALSE)))</f>
        <v>0</v>
      </c>
      <c r="N1630" s="441"/>
      <c r="O1630" s="442"/>
      <c r="P1630" s="299"/>
    </row>
    <row r="1631" spans="1:16" ht="14.1" customHeight="1">
      <c r="A1631" s="434">
        <v>1631</v>
      </c>
      <c r="B1631" s="435" t="s">
        <v>3734</v>
      </c>
      <c r="C1631" s="435" t="s">
        <v>3363</v>
      </c>
      <c r="D1631" s="436" t="s">
        <v>3709</v>
      </c>
      <c r="E1631" s="219" t="s">
        <v>3532</v>
      </c>
      <c r="F1631" s="75" t="s">
        <v>3533</v>
      </c>
      <c r="G1631" s="75" t="s">
        <v>50</v>
      </c>
      <c r="H1631" s="75" t="s">
        <v>70</v>
      </c>
      <c r="I1631" s="437">
        <v>29.1</v>
      </c>
      <c r="J1631" s="438" t="s">
        <v>50</v>
      </c>
      <c r="K1631" s="439" t="s">
        <v>50</v>
      </c>
      <c r="L1631" s="221">
        <f>IF(J1631="nio",0,IF(K1631&gt;0,K1631*I1631/M1631,0))*VLOOKUP(B1631,'2-Kosten per locatie'!$A$11:$C$16,3,FALSE)</f>
        <v>0</v>
      </c>
      <c r="M1631" s="440">
        <f>IF(K1631="nio",0,IF(K1631&gt;0,VLOOKUP(G1631,'3-Productie normen'!A:J,VLOOKUP(K1631,'3-Productie normen'!$B$37:$C$43,2,FALSE),FALSE)))</f>
        <v>0</v>
      </c>
      <c r="N1631" s="441"/>
      <c r="O1631" s="442"/>
      <c r="P1631" s="299"/>
    </row>
    <row r="1632" spans="1:16" ht="14.1" customHeight="1">
      <c r="A1632" s="434">
        <v>1632</v>
      </c>
      <c r="B1632" s="435" t="s">
        <v>3734</v>
      </c>
      <c r="C1632" s="435" t="s">
        <v>3363</v>
      </c>
      <c r="D1632" s="436" t="s">
        <v>3709</v>
      </c>
      <c r="E1632" s="219" t="s">
        <v>3534</v>
      </c>
      <c r="F1632" s="75" t="s">
        <v>3535</v>
      </c>
      <c r="G1632" s="75" t="s">
        <v>50</v>
      </c>
      <c r="H1632" s="75" t="s">
        <v>72</v>
      </c>
      <c r="I1632" s="437">
        <v>8</v>
      </c>
      <c r="J1632" s="438" t="s">
        <v>50</v>
      </c>
      <c r="K1632" s="439" t="s">
        <v>50</v>
      </c>
      <c r="L1632" s="221">
        <f>IF(J1632="nio",0,IF(K1632&gt;0,K1632*I1632/M1632,0))*VLOOKUP(B1632,'2-Kosten per locatie'!$A$11:$C$16,3,FALSE)</f>
        <v>0</v>
      </c>
      <c r="M1632" s="440">
        <f>IF(K1632="nio",0,IF(K1632&gt;0,VLOOKUP(G1632,'3-Productie normen'!A:J,VLOOKUP(K1632,'3-Productie normen'!$B$37:$C$43,2,FALSE),FALSE)))</f>
        <v>0</v>
      </c>
      <c r="N1632" s="441"/>
      <c r="O1632" s="442"/>
      <c r="P1632" s="299"/>
    </row>
    <row r="1633" spans="1:16" ht="14.1" customHeight="1">
      <c r="A1633" s="434">
        <v>1633</v>
      </c>
      <c r="B1633" s="435" t="s">
        <v>3734</v>
      </c>
      <c r="C1633" s="435" t="s">
        <v>3364</v>
      </c>
      <c r="D1633" s="436" t="s">
        <v>3708</v>
      </c>
      <c r="E1633" s="219" t="s">
        <v>3536</v>
      </c>
      <c r="F1633" s="75" t="s">
        <v>3537</v>
      </c>
      <c r="G1633" s="75" t="s">
        <v>47</v>
      </c>
      <c r="H1633" s="75" t="s">
        <v>3723</v>
      </c>
      <c r="I1633" s="437">
        <v>8</v>
      </c>
      <c r="J1633" s="438">
        <f t="shared" ref="J1633:J1634" si="47">SUM(K1633:K1633)</f>
        <v>255</v>
      </c>
      <c r="K1633" s="439">
        <v>255</v>
      </c>
      <c r="L1633" s="221" t="e">
        <f>IF(J1633="nio",0,IF(K1633&gt;0,K1633*I1633/M1633,0))*VLOOKUP(B1633,'2-Kosten per locatie'!$A$11:$C$16,3,FALSE)</f>
        <v>#DIV/0!</v>
      </c>
      <c r="M1633" s="440">
        <f>IF(K1633="nio",0,IF(K1633&gt;0,VLOOKUP(G1633,'3-Productie normen'!A:J,VLOOKUP(K1633,'3-Productie normen'!$B$37:$C$43,2,FALSE),FALSE)))</f>
        <v>0</v>
      </c>
      <c r="N1633" s="441"/>
      <c r="O1633" s="442"/>
      <c r="P1633" s="299">
        <f t="shared" si="46"/>
        <v>2040</v>
      </c>
    </row>
    <row r="1634" spans="1:16" ht="14.1" customHeight="1">
      <c r="A1634" s="434">
        <v>1634</v>
      </c>
      <c r="B1634" s="435" t="s">
        <v>3734</v>
      </c>
      <c r="C1634" s="435" t="s">
        <v>3364</v>
      </c>
      <c r="D1634" s="436" t="s">
        <v>3708</v>
      </c>
      <c r="E1634" s="219" t="s">
        <v>3538</v>
      </c>
      <c r="F1634" s="75" t="s">
        <v>3539</v>
      </c>
      <c r="G1634" s="75" t="s">
        <v>43</v>
      </c>
      <c r="H1634" s="75" t="s">
        <v>70</v>
      </c>
      <c r="I1634" s="437">
        <v>92.1</v>
      </c>
      <c r="J1634" s="438">
        <f t="shared" si="47"/>
        <v>255</v>
      </c>
      <c r="K1634" s="439">
        <v>255</v>
      </c>
      <c r="L1634" s="221" t="e">
        <f>IF(J1634="nio",0,IF(K1634&gt;0,K1634*I1634/M1634,0))*VLOOKUP(B1634,'2-Kosten per locatie'!$A$11:$C$16,3,FALSE)</f>
        <v>#DIV/0!</v>
      </c>
      <c r="M1634" s="440">
        <f>IF(K1634="nio",0,IF(K1634&gt;0,VLOOKUP(G1634,'3-Productie normen'!A:J,VLOOKUP(K1634,'3-Productie normen'!$B$37:$C$43,2,FALSE),FALSE)))</f>
        <v>0</v>
      </c>
      <c r="N1634" s="441"/>
      <c r="O1634" s="442"/>
      <c r="P1634" s="299">
        <f t="shared" si="46"/>
        <v>23485.5</v>
      </c>
    </row>
    <row r="1635" spans="1:16" ht="14.1" customHeight="1">
      <c r="A1635" s="434">
        <v>1635</v>
      </c>
      <c r="B1635" s="435" t="s">
        <v>3734</v>
      </c>
      <c r="C1635" s="435" t="s">
        <v>3364</v>
      </c>
      <c r="D1635" s="436" t="s">
        <v>3708</v>
      </c>
      <c r="E1635" s="219" t="s">
        <v>3540</v>
      </c>
      <c r="F1635" s="75" t="s">
        <v>3541</v>
      </c>
      <c r="G1635" s="75" t="s">
        <v>50</v>
      </c>
      <c r="H1635" s="75" t="s">
        <v>72</v>
      </c>
      <c r="I1635" s="437">
        <v>15.9</v>
      </c>
      <c r="J1635" s="438" t="s">
        <v>50</v>
      </c>
      <c r="K1635" s="439" t="s">
        <v>50</v>
      </c>
      <c r="L1635" s="221">
        <f>IF(J1635="nio",0,IF(K1635&gt;0,K1635*I1635/M1635,0))*VLOOKUP(B1635,'2-Kosten per locatie'!$A$11:$C$16,3,FALSE)</f>
        <v>0</v>
      </c>
      <c r="M1635" s="440">
        <f>IF(K1635="nio",0,IF(K1635&gt;0,VLOOKUP(G1635,'3-Productie normen'!A:J,VLOOKUP(K1635,'3-Productie normen'!$B$37:$C$43,2,FALSE),FALSE)))</f>
        <v>0</v>
      </c>
      <c r="N1635" s="441"/>
      <c r="O1635" s="442"/>
      <c r="P1635" s="299"/>
    </row>
    <row r="1636" spans="1:16" ht="14.1" customHeight="1">
      <c r="A1636" s="434">
        <v>1636</v>
      </c>
      <c r="B1636" s="435" t="s">
        <v>3734</v>
      </c>
      <c r="C1636" s="435" t="s">
        <v>3364</v>
      </c>
      <c r="D1636" s="436" t="s">
        <v>3708</v>
      </c>
      <c r="E1636" s="219" t="s">
        <v>3542</v>
      </c>
      <c r="F1636" s="75" t="s">
        <v>3543</v>
      </c>
      <c r="G1636" s="75" t="s">
        <v>36</v>
      </c>
      <c r="H1636" s="75" t="s">
        <v>71</v>
      </c>
      <c r="I1636" s="437">
        <v>9.4</v>
      </c>
      <c r="J1636" s="438">
        <f t="shared" ref="J1636:J1642" si="48">SUM(K1636:K1636)</f>
        <v>255</v>
      </c>
      <c r="K1636" s="439">
        <v>255</v>
      </c>
      <c r="L1636" s="221" t="e">
        <f>IF(J1636="nio",0,IF(K1636&gt;0,K1636*I1636/M1636,0))*VLOOKUP(B1636,'2-Kosten per locatie'!$A$11:$C$16,3,FALSE)</f>
        <v>#DIV/0!</v>
      </c>
      <c r="M1636" s="440">
        <f>IF(K1636="nio",0,IF(K1636&gt;0,VLOOKUP(G1636,'3-Productie normen'!A:J,VLOOKUP(K1636,'3-Productie normen'!$B$37:$C$43,2,FALSE),FALSE)))</f>
        <v>0</v>
      </c>
      <c r="N1636" s="441"/>
      <c r="O1636" s="442"/>
      <c r="P1636" s="299">
        <f t="shared" si="46"/>
        <v>2397</v>
      </c>
    </row>
    <row r="1637" spans="1:16" ht="14.1" customHeight="1">
      <c r="A1637" s="434">
        <v>1637</v>
      </c>
      <c r="B1637" s="435" t="s">
        <v>3734</v>
      </c>
      <c r="C1637" s="435" t="s">
        <v>3364</v>
      </c>
      <c r="D1637" s="436" t="s">
        <v>3708</v>
      </c>
      <c r="E1637" s="219" t="s">
        <v>3544</v>
      </c>
      <c r="F1637" s="75" t="s">
        <v>3545</v>
      </c>
      <c r="G1637" s="75" t="s">
        <v>43</v>
      </c>
      <c r="H1637" s="75" t="s">
        <v>70</v>
      </c>
      <c r="I1637" s="437">
        <v>11.3</v>
      </c>
      <c r="J1637" s="438">
        <f t="shared" si="48"/>
        <v>255</v>
      </c>
      <c r="K1637" s="439">
        <v>255</v>
      </c>
      <c r="L1637" s="221" t="e">
        <f>IF(J1637="nio",0,IF(K1637&gt;0,K1637*I1637/M1637,0))*VLOOKUP(B1637,'2-Kosten per locatie'!$A$11:$C$16,3,FALSE)</f>
        <v>#DIV/0!</v>
      </c>
      <c r="M1637" s="440">
        <f>IF(K1637="nio",0,IF(K1637&gt;0,VLOOKUP(G1637,'3-Productie normen'!A:J,VLOOKUP(K1637,'3-Productie normen'!$B$37:$C$43,2,FALSE),FALSE)))</f>
        <v>0</v>
      </c>
      <c r="N1637" s="441"/>
      <c r="O1637" s="442"/>
      <c r="P1637" s="299">
        <f t="shared" si="46"/>
        <v>2881.5</v>
      </c>
    </row>
    <row r="1638" spans="1:16" ht="14.1" customHeight="1">
      <c r="A1638" s="434">
        <v>1638</v>
      </c>
      <c r="B1638" s="435" t="s">
        <v>3734</v>
      </c>
      <c r="C1638" s="435" t="s">
        <v>3364</v>
      </c>
      <c r="D1638" s="436" t="s">
        <v>3708</v>
      </c>
      <c r="E1638" s="219" t="s">
        <v>3546</v>
      </c>
      <c r="F1638" s="75" t="s">
        <v>3547</v>
      </c>
      <c r="G1638" s="75" t="s">
        <v>34</v>
      </c>
      <c r="H1638" s="75" t="s">
        <v>70</v>
      </c>
      <c r="I1638" s="437">
        <v>11.9</v>
      </c>
      <c r="J1638" s="438">
        <f t="shared" si="48"/>
        <v>255</v>
      </c>
      <c r="K1638" s="439">
        <v>255</v>
      </c>
      <c r="L1638" s="221" t="e">
        <f>IF(J1638="nio",0,IF(K1638&gt;0,K1638*I1638/M1638,0))*VLOOKUP(B1638,'2-Kosten per locatie'!$A$11:$C$16,3,FALSE)</f>
        <v>#DIV/0!</v>
      </c>
      <c r="M1638" s="440">
        <f>IF(K1638="nio",0,IF(K1638&gt;0,VLOOKUP(G1638,'3-Productie normen'!A:J,VLOOKUP(K1638,'3-Productie normen'!$B$37:$C$43,2,FALSE),FALSE)))</f>
        <v>0</v>
      </c>
      <c r="N1638" s="441"/>
      <c r="O1638" s="442"/>
      <c r="P1638" s="299">
        <f t="shared" si="46"/>
        <v>3034.5</v>
      </c>
    </row>
    <row r="1639" spans="1:16" ht="14.1" customHeight="1">
      <c r="A1639" s="434">
        <v>1639</v>
      </c>
      <c r="B1639" s="435" t="s">
        <v>3734</v>
      </c>
      <c r="C1639" s="435" t="s">
        <v>3364</v>
      </c>
      <c r="D1639" s="436" t="s">
        <v>3708</v>
      </c>
      <c r="E1639" s="219" t="s">
        <v>3548</v>
      </c>
      <c r="F1639" s="75" t="s">
        <v>3549</v>
      </c>
      <c r="G1639" s="75" t="s">
        <v>36</v>
      </c>
      <c r="H1639" s="75" t="s">
        <v>71</v>
      </c>
      <c r="I1639" s="437">
        <v>3.3</v>
      </c>
      <c r="J1639" s="438">
        <f t="shared" si="48"/>
        <v>255</v>
      </c>
      <c r="K1639" s="439">
        <v>255</v>
      </c>
      <c r="L1639" s="221" t="e">
        <f>IF(J1639="nio",0,IF(K1639&gt;0,K1639*I1639/M1639,0))*VLOOKUP(B1639,'2-Kosten per locatie'!$A$11:$C$16,3,FALSE)</f>
        <v>#DIV/0!</v>
      </c>
      <c r="M1639" s="440">
        <f>IF(K1639="nio",0,IF(K1639&gt;0,VLOOKUP(G1639,'3-Productie normen'!A:J,VLOOKUP(K1639,'3-Productie normen'!$B$37:$C$43,2,FALSE),FALSE)))</f>
        <v>0</v>
      </c>
      <c r="N1639" s="441"/>
      <c r="O1639" s="442"/>
      <c r="P1639" s="299">
        <f t="shared" si="46"/>
        <v>841.5</v>
      </c>
    </row>
    <row r="1640" spans="1:16" ht="14.1" customHeight="1">
      <c r="A1640" s="434">
        <v>1640</v>
      </c>
      <c r="B1640" s="435" t="s">
        <v>3734</v>
      </c>
      <c r="C1640" s="435" t="s">
        <v>3364</v>
      </c>
      <c r="D1640" s="436" t="s">
        <v>3708</v>
      </c>
      <c r="E1640" s="219" t="s">
        <v>3550</v>
      </c>
      <c r="F1640" s="75" t="s">
        <v>3551</v>
      </c>
      <c r="G1640" s="75" t="s">
        <v>47</v>
      </c>
      <c r="H1640" s="75" t="s">
        <v>3723</v>
      </c>
      <c r="I1640" s="437">
        <v>6.5</v>
      </c>
      <c r="J1640" s="438">
        <f t="shared" si="48"/>
        <v>255</v>
      </c>
      <c r="K1640" s="439">
        <v>255</v>
      </c>
      <c r="L1640" s="221" t="e">
        <f>IF(J1640="nio",0,IF(K1640&gt;0,K1640*I1640/M1640,0))*VLOOKUP(B1640,'2-Kosten per locatie'!$A$11:$C$16,3,FALSE)</f>
        <v>#DIV/0!</v>
      </c>
      <c r="M1640" s="440">
        <f>IF(K1640="nio",0,IF(K1640&gt;0,VLOOKUP(G1640,'3-Productie normen'!A:J,VLOOKUP(K1640,'3-Productie normen'!$B$37:$C$43,2,FALSE),FALSE)))</f>
        <v>0</v>
      </c>
      <c r="N1640" s="441"/>
      <c r="O1640" s="442"/>
      <c r="P1640" s="299">
        <f t="shared" si="46"/>
        <v>1657.5</v>
      </c>
    </row>
    <row r="1641" spans="1:16" ht="14.1" customHeight="1">
      <c r="A1641" s="434">
        <v>1641</v>
      </c>
      <c r="B1641" s="435" t="s">
        <v>3734</v>
      </c>
      <c r="C1641" s="435" t="s">
        <v>3364</v>
      </c>
      <c r="D1641" s="436" t="s">
        <v>3708</v>
      </c>
      <c r="E1641" s="219" t="s">
        <v>3552</v>
      </c>
      <c r="F1641" s="75" t="s">
        <v>3553</v>
      </c>
      <c r="G1641" s="75" t="s">
        <v>34</v>
      </c>
      <c r="H1641" s="75" t="s">
        <v>70</v>
      </c>
      <c r="I1641" s="437">
        <v>12.8</v>
      </c>
      <c r="J1641" s="438">
        <f t="shared" si="48"/>
        <v>255</v>
      </c>
      <c r="K1641" s="439">
        <v>255</v>
      </c>
      <c r="L1641" s="221" t="e">
        <f>IF(J1641="nio",0,IF(K1641&gt;0,K1641*I1641/M1641,0))*VLOOKUP(B1641,'2-Kosten per locatie'!$A$11:$C$16,3,FALSE)</f>
        <v>#DIV/0!</v>
      </c>
      <c r="M1641" s="440">
        <f>IF(K1641="nio",0,IF(K1641&gt;0,VLOOKUP(G1641,'3-Productie normen'!A:J,VLOOKUP(K1641,'3-Productie normen'!$B$37:$C$43,2,FALSE),FALSE)))</f>
        <v>0</v>
      </c>
      <c r="N1641" s="441"/>
      <c r="O1641" s="442"/>
      <c r="P1641" s="299">
        <f t="shared" si="46"/>
        <v>3264</v>
      </c>
    </row>
    <row r="1642" spans="1:16" ht="14.1" customHeight="1">
      <c r="A1642" s="434">
        <v>1642</v>
      </c>
      <c r="B1642" s="435" t="s">
        <v>3734</v>
      </c>
      <c r="C1642" s="435" t="s">
        <v>3364</v>
      </c>
      <c r="D1642" s="436" t="s">
        <v>3708</v>
      </c>
      <c r="E1642" s="219" t="s">
        <v>3554</v>
      </c>
      <c r="F1642" s="75" t="s">
        <v>3555</v>
      </c>
      <c r="G1642" s="75" t="s">
        <v>36</v>
      </c>
      <c r="H1642" s="75" t="s">
        <v>71</v>
      </c>
      <c r="I1642" s="437">
        <v>1.9</v>
      </c>
      <c r="J1642" s="438">
        <f t="shared" si="48"/>
        <v>255</v>
      </c>
      <c r="K1642" s="439">
        <v>255</v>
      </c>
      <c r="L1642" s="221" t="e">
        <f>IF(J1642="nio",0,IF(K1642&gt;0,K1642*I1642/M1642,0))*VLOOKUP(B1642,'2-Kosten per locatie'!$A$11:$C$16,3,FALSE)</f>
        <v>#DIV/0!</v>
      </c>
      <c r="M1642" s="440">
        <f>IF(K1642="nio",0,IF(K1642&gt;0,VLOOKUP(G1642,'3-Productie normen'!A:J,VLOOKUP(K1642,'3-Productie normen'!$B$37:$C$43,2,FALSE),FALSE)))</f>
        <v>0</v>
      </c>
      <c r="N1642" s="441"/>
      <c r="O1642" s="442"/>
      <c r="P1642" s="299">
        <f t="shared" si="46"/>
        <v>484.5</v>
      </c>
    </row>
    <row r="1643" spans="1:16" ht="14.1" customHeight="1">
      <c r="A1643" s="434">
        <v>1643</v>
      </c>
      <c r="B1643" s="435" t="s">
        <v>3734</v>
      </c>
      <c r="C1643" s="435" t="s">
        <v>3364</v>
      </c>
      <c r="D1643" s="436" t="s">
        <v>3708</v>
      </c>
      <c r="E1643" s="219" t="s">
        <v>3556</v>
      </c>
      <c r="F1643" s="75" t="s">
        <v>3557</v>
      </c>
      <c r="G1643" s="75" t="s">
        <v>50</v>
      </c>
      <c r="H1643" s="75" t="s">
        <v>70</v>
      </c>
      <c r="I1643" s="437">
        <v>1.4</v>
      </c>
      <c r="J1643" s="438" t="s">
        <v>50</v>
      </c>
      <c r="K1643" s="439" t="s">
        <v>50</v>
      </c>
      <c r="L1643" s="221">
        <f>IF(J1643="nio",0,IF(K1643&gt;0,K1643*I1643/M1643,0))*VLOOKUP(B1643,'2-Kosten per locatie'!$A$11:$C$16,3,FALSE)</f>
        <v>0</v>
      </c>
      <c r="M1643" s="440">
        <f>IF(K1643="nio",0,IF(K1643&gt;0,VLOOKUP(G1643,'3-Productie normen'!A:J,VLOOKUP(K1643,'3-Productie normen'!$B$37:$C$43,2,FALSE),FALSE)))</f>
        <v>0</v>
      </c>
      <c r="N1643" s="441"/>
      <c r="O1643" s="442"/>
      <c r="P1643" s="299"/>
    </row>
    <row r="1644" spans="1:16" ht="14.1" customHeight="1">
      <c r="A1644" s="434">
        <v>1644</v>
      </c>
      <c r="B1644" s="435" t="s">
        <v>3734</v>
      </c>
      <c r="C1644" s="435" t="s">
        <v>3364</v>
      </c>
      <c r="D1644" s="436" t="s">
        <v>3708</v>
      </c>
      <c r="E1644" s="219" t="s">
        <v>3558</v>
      </c>
      <c r="F1644" s="75" t="s">
        <v>3559</v>
      </c>
      <c r="G1644" s="75" t="s">
        <v>36</v>
      </c>
      <c r="H1644" s="75" t="s">
        <v>71</v>
      </c>
      <c r="I1644" s="437">
        <v>1.9</v>
      </c>
      <c r="J1644" s="438">
        <f t="shared" ref="J1644:J1645" si="49">SUM(K1644:K1644)</f>
        <v>255</v>
      </c>
      <c r="K1644" s="439">
        <v>255</v>
      </c>
      <c r="L1644" s="221" t="e">
        <f>IF(J1644="nio",0,IF(K1644&gt;0,K1644*I1644/M1644,0))*VLOOKUP(B1644,'2-Kosten per locatie'!$A$11:$C$16,3,FALSE)</f>
        <v>#DIV/0!</v>
      </c>
      <c r="M1644" s="440">
        <f>IF(K1644="nio",0,IF(K1644&gt;0,VLOOKUP(G1644,'3-Productie normen'!A:J,VLOOKUP(K1644,'3-Productie normen'!$B$37:$C$43,2,FALSE),FALSE)))</f>
        <v>0</v>
      </c>
      <c r="N1644" s="441"/>
      <c r="O1644" s="442"/>
      <c r="P1644" s="299">
        <f t="shared" si="46"/>
        <v>484.5</v>
      </c>
    </row>
    <row r="1645" spans="1:16" ht="14.1" customHeight="1">
      <c r="A1645" s="434">
        <v>1645</v>
      </c>
      <c r="B1645" s="435" t="s">
        <v>3734</v>
      </c>
      <c r="C1645" s="435" t="s">
        <v>3364</v>
      </c>
      <c r="D1645" s="436" t="s">
        <v>3708</v>
      </c>
      <c r="E1645" s="219" t="s">
        <v>3560</v>
      </c>
      <c r="F1645" s="75" t="s">
        <v>3561</v>
      </c>
      <c r="G1645" s="75" t="s">
        <v>3713</v>
      </c>
      <c r="H1645" s="75" t="s">
        <v>71</v>
      </c>
      <c r="I1645" s="437">
        <v>2.7</v>
      </c>
      <c r="J1645" s="438">
        <f t="shared" si="49"/>
        <v>255</v>
      </c>
      <c r="K1645" s="439">
        <v>255</v>
      </c>
      <c r="L1645" s="221" t="e">
        <f>IF(J1645="nio",0,IF(K1645&gt;0,K1645*I1645/M1645,0))*VLOOKUP(B1645,'2-Kosten per locatie'!$A$11:$C$16,3,FALSE)</f>
        <v>#DIV/0!</v>
      </c>
      <c r="M1645" s="440">
        <f>IF(K1645="nio",0,IF(K1645&gt;0,VLOOKUP(G1645,'3-Productie normen'!A:J,VLOOKUP(K1645,'3-Productie normen'!$B$37:$C$43,2,FALSE),FALSE)))</f>
        <v>0</v>
      </c>
      <c r="N1645" s="441"/>
      <c r="O1645" s="442"/>
      <c r="P1645" s="299">
        <f t="shared" si="46"/>
        <v>688.5</v>
      </c>
    </row>
    <row r="1646" spans="1:16" ht="14.1" customHeight="1">
      <c r="A1646" s="434">
        <v>1646</v>
      </c>
      <c r="B1646" s="435" t="s">
        <v>3734</v>
      </c>
      <c r="C1646" s="435" t="s">
        <v>3364</v>
      </c>
      <c r="D1646" s="436" t="s">
        <v>3708</v>
      </c>
      <c r="E1646" s="219" t="s">
        <v>3562</v>
      </c>
      <c r="F1646" s="75" t="s">
        <v>3563</v>
      </c>
      <c r="G1646" s="75" t="s">
        <v>50</v>
      </c>
      <c r="H1646" s="75" t="s">
        <v>70</v>
      </c>
      <c r="I1646" s="437">
        <v>2</v>
      </c>
      <c r="J1646" s="438" t="s">
        <v>50</v>
      </c>
      <c r="K1646" s="439" t="s">
        <v>50</v>
      </c>
      <c r="L1646" s="221">
        <f>IF(J1646="nio",0,IF(K1646&gt;0,K1646*I1646/M1646,0))*VLOOKUP(B1646,'2-Kosten per locatie'!$A$11:$C$16,3,FALSE)</f>
        <v>0</v>
      </c>
      <c r="M1646" s="440">
        <f>IF(K1646="nio",0,IF(K1646&gt;0,VLOOKUP(G1646,'3-Productie normen'!A:J,VLOOKUP(K1646,'3-Productie normen'!$B$37:$C$43,2,FALSE),FALSE)))</f>
        <v>0</v>
      </c>
      <c r="N1646" s="441"/>
      <c r="O1646" s="442"/>
      <c r="P1646" s="299"/>
    </row>
    <row r="1647" spans="1:16" ht="14.1" customHeight="1">
      <c r="A1647" s="434">
        <v>1647</v>
      </c>
      <c r="B1647" s="435" t="s">
        <v>3734</v>
      </c>
      <c r="C1647" s="435" t="s">
        <v>3364</v>
      </c>
      <c r="D1647" s="436" t="s">
        <v>3708</v>
      </c>
      <c r="E1647" s="219" t="s">
        <v>3564</v>
      </c>
      <c r="F1647" s="75" t="s">
        <v>3565</v>
      </c>
      <c r="G1647" s="75" t="s">
        <v>50</v>
      </c>
      <c r="H1647" s="75" t="s">
        <v>3719</v>
      </c>
      <c r="I1647" s="437">
        <v>14.4</v>
      </c>
      <c r="J1647" s="438" t="s">
        <v>50</v>
      </c>
      <c r="K1647" s="439" t="s">
        <v>50</v>
      </c>
      <c r="L1647" s="221">
        <f>IF(J1647="nio",0,IF(K1647&gt;0,K1647*I1647/M1647,0))*VLOOKUP(B1647,'2-Kosten per locatie'!$A$11:$C$16,3,FALSE)</f>
        <v>0</v>
      </c>
      <c r="M1647" s="440">
        <f>IF(K1647="nio",0,IF(K1647&gt;0,VLOOKUP(G1647,'3-Productie normen'!A:J,VLOOKUP(K1647,'3-Productie normen'!$B$37:$C$43,2,FALSE),FALSE)))</f>
        <v>0</v>
      </c>
      <c r="N1647" s="441"/>
      <c r="O1647" s="442"/>
      <c r="P1647" s="299"/>
    </row>
    <row r="1648" spans="1:16" ht="14.1" customHeight="1">
      <c r="A1648" s="434">
        <v>1648</v>
      </c>
      <c r="B1648" s="435" t="s">
        <v>3734</v>
      </c>
      <c r="C1648" s="435" t="s">
        <v>3364</v>
      </c>
      <c r="D1648" s="436" t="s">
        <v>3708</v>
      </c>
      <c r="E1648" s="219" t="s">
        <v>3566</v>
      </c>
      <c r="F1648" s="75" t="s">
        <v>3567</v>
      </c>
      <c r="G1648" s="75" t="s">
        <v>50</v>
      </c>
      <c r="H1648" s="75" t="s">
        <v>72</v>
      </c>
      <c r="I1648" s="437">
        <v>4</v>
      </c>
      <c r="J1648" s="438" t="s">
        <v>50</v>
      </c>
      <c r="K1648" s="439" t="s">
        <v>50</v>
      </c>
      <c r="L1648" s="221">
        <f>IF(J1648="nio",0,IF(K1648&gt;0,K1648*I1648/M1648,0))*VLOOKUP(B1648,'2-Kosten per locatie'!$A$11:$C$16,3,FALSE)</f>
        <v>0</v>
      </c>
      <c r="M1648" s="440">
        <f>IF(K1648="nio",0,IF(K1648&gt;0,VLOOKUP(G1648,'3-Productie normen'!A:J,VLOOKUP(K1648,'3-Productie normen'!$B$37:$C$43,2,FALSE),FALSE)))</f>
        <v>0</v>
      </c>
      <c r="N1648" s="441"/>
      <c r="O1648" s="442"/>
      <c r="P1648" s="299"/>
    </row>
    <row r="1649" spans="1:16" ht="14.1" customHeight="1">
      <c r="A1649" s="434">
        <v>1649</v>
      </c>
      <c r="B1649" s="435" t="s">
        <v>3734</v>
      </c>
      <c r="C1649" s="435" t="s">
        <v>3364</v>
      </c>
      <c r="D1649" s="436" t="s">
        <v>3708</v>
      </c>
      <c r="E1649" s="219" t="s">
        <v>3568</v>
      </c>
      <c r="F1649" s="75" t="s">
        <v>3569</v>
      </c>
      <c r="G1649" s="75" t="s">
        <v>50</v>
      </c>
      <c r="H1649" s="75" t="s">
        <v>72</v>
      </c>
      <c r="I1649" s="437">
        <v>6.3</v>
      </c>
      <c r="J1649" s="438" t="s">
        <v>50</v>
      </c>
      <c r="K1649" s="439" t="s">
        <v>50</v>
      </c>
      <c r="L1649" s="221">
        <f>IF(J1649="nio",0,IF(K1649&gt;0,K1649*I1649/M1649,0))*VLOOKUP(B1649,'2-Kosten per locatie'!$A$11:$C$16,3,FALSE)</f>
        <v>0</v>
      </c>
      <c r="M1649" s="440">
        <f>IF(K1649="nio",0,IF(K1649&gt;0,VLOOKUP(G1649,'3-Productie normen'!A:J,VLOOKUP(K1649,'3-Productie normen'!$B$37:$C$43,2,FALSE),FALSE)))</f>
        <v>0</v>
      </c>
      <c r="N1649" s="441"/>
      <c r="O1649" s="442"/>
      <c r="P1649" s="299"/>
    </row>
    <row r="1650" spans="1:16" ht="14.1" customHeight="1">
      <c r="A1650" s="434">
        <v>1650</v>
      </c>
      <c r="B1650" s="435" t="s">
        <v>3734</v>
      </c>
      <c r="C1650" s="435" t="s">
        <v>3364</v>
      </c>
      <c r="D1650" s="436" t="s">
        <v>3709</v>
      </c>
      <c r="E1650" s="219" t="s">
        <v>3570</v>
      </c>
      <c r="F1650" s="75" t="s">
        <v>3571</v>
      </c>
      <c r="G1650" s="75" t="s">
        <v>50</v>
      </c>
      <c r="H1650" s="75"/>
      <c r="I1650" s="437">
        <v>37.5</v>
      </c>
      <c r="J1650" s="438" t="s">
        <v>50</v>
      </c>
      <c r="K1650" s="439" t="s">
        <v>50</v>
      </c>
      <c r="L1650" s="221">
        <f>IF(J1650="nio",0,IF(K1650&gt;0,K1650*I1650/M1650,0))*VLOOKUP(B1650,'2-Kosten per locatie'!$A$11:$C$16,3,FALSE)</f>
        <v>0</v>
      </c>
      <c r="M1650" s="440">
        <f>IF(K1650="nio",0,IF(K1650&gt;0,VLOOKUP(G1650,'3-Productie normen'!A:J,VLOOKUP(K1650,'3-Productie normen'!$B$37:$C$43,2,FALSE),FALSE)))</f>
        <v>0</v>
      </c>
      <c r="N1650" s="441"/>
      <c r="O1650" s="442"/>
      <c r="P1650" s="299"/>
    </row>
    <row r="1651" spans="1:16" ht="14.1" customHeight="1">
      <c r="A1651" s="434">
        <v>1651</v>
      </c>
      <c r="B1651" s="435" t="s">
        <v>3734</v>
      </c>
      <c r="C1651" s="435" t="s">
        <v>3364</v>
      </c>
      <c r="D1651" s="436" t="s">
        <v>3709</v>
      </c>
      <c r="E1651" s="219" t="s">
        <v>3572</v>
      </c>
      <c r="F1651" s="75" t="s">
        <v>3573</v>
      </c>
      <c r="G1651" s="75" t="s">
        <v>46</v>
      </c>
      <c r="H1651" s="75" t="s">
        <v>70</v>
      </c>
      <c r="I1651" s="437">
        <v>10.9</v>
      </c>
      <c r="J1651" s="438">
        <f t="shared" ref="J1651" si="50">SUM(K1651:K1651)</f>
        <v>255</v>
      </c>
      <c r="K1651" s="439">
        <v>255</v>
      </c>
      <c r="L1651" s="221" t="e">
        <f>IF(J1651="nio",0,IF(K1651&gt;0,K1651*I1651/M1651,0))*VLOOKUP(B1651,'2-Kosten per locatie'!$A$11:$C$16,3,FALSE)</f>
        <v>#DIV/0!</v>
      </c>
      <c r="M1651" s="440">
        <f>IF(K1651="nio",0,IF(K1651&gt;0,VLOOKUP(G1651,'3-Productie normen'!A:J,VLOOKUP(K1651,'3-Productie normen'!$B$37:$C$43,2,FALSE),FALSE)))</f>
        <v>0</v>
      </c>
      <c r="N1651" s="441"/>
      <c r="O1651" s="442"/>
      <c r="P1651" s="299">
        <f t="shared" si="46"/>
        <v>2779.5</v>
      </c>
    </row>
    <row r="1652" spans="1:16" ht="14.1" customHeight="1">
      <c r="A1652" s="434">
        <v>1652</v>
      </c>
      <c r="B1652" s="435" t="s">
        <v>3734</v>
      </c>
      <c r="C1652" s="435" t="s">
        <v>3364</v>
      </c>
      <c r="D1652" s="436" t="s">
        <v>3709</v>
      </c>
      <c r="E1652" s="219" t="s">
        <v>3574</v>
      </c>
      <c r="F1652" s="75" t="s">
        <v>3575</v>
      </c>
      <c r="G1652" s="75" t="s">
        <v>50</v>
      </c>
      <c r="H1652" s="75" t="s">
        <v>70</v>
      </c>
      <c r="I1652" s="437">
        <v>8.9</v>
      </c>
      <c r="J1652" s="438" t="s">
        <v>50</v>
      </c>
      <c r="K1652" s="439" t="s">
        <v>50</v>
      </c>
      <c r="L1652" s="221">
        <f>IF(J1652="nio",0,IF(K1652&gt;0,K1652*I1652/M1652,0))*VLOOKUP(B1652,'2-Kosten per locatie'!$A$11:$C$16,3,FALSE)</f>
        <v>0</v>
      </c>
      <c r="M1652" s="440">
        <f>IF(K1652="nio",0,IF(K1652&gt;0,VLOOKUP(G1652,'3-Productie normen'!A:J,VLOOKUP(K1652,'3-Productie normen'!$B$37:$C$43,2,FALSE),FALSE)))</f>
        <v>0</v>
      </c>
      <c r="N1652" s="441"/>
      <c r="O1652" s="442"/>
      <c r="P1652" s="299"/>
    </row>
    <row r="1653" spans="1:16" ht="14.1" customHeight="1">
      <c r="A1653" s="434">
        <v>1653</v>
      </c>
      <c r="B1653" s="435" t="s">
        <v>3734</v>
      </c>
      <c r="C1653" s="435" t="s">
        <v>3364</v>
      </c>
      <c r="D1653" s="436" t="s">
        <v>3709</v>
      </c>
      <c r="E1653" s="219" t="s">
        <v>3576</v>
      </c>
      <c r="F1653" s="75" t="s">
        <v>3577</v>
      </c>
      <c r="G1653" s="75" t="s">
        <v>50</v>
      </c>
      <c r="H1653" s="75" t="s">
        <v>71</v>
      </c>
      <c r="I1653" s="437">
        <v>1.7</v>
      </c>
      <c r="J1653" s="438" t="s">
        <v>50</v>
      </c>
      <c r="K1653" s="439" t="s">
        <v>50</v>
      </c>
      <c r="L1653" s="221">
        <f>IF(J1653="nio",0,IF(K1653&gt;0,K1653*I1653/M1653,0))*VLOOKUP(B1653,'2-Kosten per locatie'!$A$11:$C$16,3,FALSE)</f>
        <v>0</v>
      </c>
      <c r="M1653" s="440">
        <f>IF(K1653="nio",0,IF(K1653&gt;0,VLOOKUP(G1653,'3-Productie normen'!A:J,VLOOKUP(K1653,'3-Productie normen'!$B$37:$C$43,2,FALSE),FALSE)))</f>
        <v>0</v>
      </c>
      <c r="N1653" s="441"/>
      <c r="O1653" s="442"/>
      <c r="P1653" s="299"/>
    </row>
    <row r="1654" spans="1:16" ht="14.1" customHeight="1">
      <c r="A1654" s="434">
        <v>1654</v>
      </c>
      <c r="B1654" s="435" t="s">
        <v>3734</v>
      </c>
      <c r="C1654" s="435" t="s">
        <v>3364</v>
      </c>
      <c r="D1654" s="436" t="s">
        <v>3709</v>
      </c>
      <c r="E1654" s="219" t="s">
        <v>3578</v>
      </c>
      <c r="F1654" s="75" t="s">
        <v>3579</v>
      </c>
      <c r="G1654" s="75" t="s">
        <v>50</v>
      </c>
      <c r="H1654" s="75" t="s">
        <v>70</v>
      </c>
      <c r="I1654" s="437">
        <v>8.9</v>
      </c>
      <c r="J1654" s="438" t="s">
        <v>50</v>
      </c>
      <c r="K1654" s="439" t="s">
        <v>50</v>
      </c>
      <c r="L1654" s="221">
        <f>IF(J1654="nio",0,IF(K1654&gt;0,K1654*I1654/M1654,0))*VLOOKUP(B1654,'2-Kosten per locatie'!$A$11:$C$16,3,FALSE)</f>
        <v>0</v>
      </c>
      <c r="M1654" s="440">
        <f>IF(K1654="nio",0,IF(K1654&gt;0,VLOOKUP(G1654,'3-Productie normen'!A:J,VLOOKUP(K1654,'3-Productie normen'!$B$37:$C$43,2,FALSE),FALSE)))</f>
        <v>0</v>
      </c>
      <c r="N1654" s="441"/>
      <c r="O1654" s="442"/>
      <c r="P1654" s="299"/>
    </row>
    <row r="1655" spans="1:16" ht="14.1" customHeight="1">
      <c r="A1655" s="434">
        <v>1655</v>
      </c>
      <c r="B1655" s="435" t="s">
        <v>3734</v>
      </c>
      <c r="C1655" s="435" t="s">
        <v>3364</v>
      </c>
      <c r="D1655" s="436" t="s">
        <v>3709</v>
      </c>
      <c r="E1655" s="219" t="s">
        <v>3580</v>
      </c>
      <c r="F1655" s="75" t="s">
        <v>3581</v>
      </c>
      <c r="G1655" s="75" t="s">
        <v>50</v>
      </c>
      <c r="H1655" s="75" t="s">
        <v>71</v>
      </c>
      <c r="I1655" s="437">
        <v>1.7</v>
      </c>
      <c r="J1655" s="438" t="s">
        <v>50</v>
      </c>
      <c r="K1655" s="439" t="s">
        <v>50</v>
      </c>
      <c r="L1655" s="221">
        <f>IF(J1655="nio",0,IF(K1655&gt;0,K1655*I1655/M1655,0))*VLOOKUP(B1655,'2-Kosten per locatie'!$A$11:$C$16,3,FALSE)</f>
        <v>0</v>
      </c>
      <c r="M1655" s="440">
        <f>IF(K1655="nio",0,IF(K1655&gt;0,VLOOKUP(G1655,'3-Productie normen'!A:J,VLOOKUP(K1655,'3-Productie normen'!$B$37:$C$43,2,FALSE),FALSE)))</f>
        <v>0</v>
      </c>
      <c r="N1655" s="441"/>
      <c r="O1655" s="442"/>
      <c r="P1655" s="299"/>
    </row>
    <row r="1656" spans="1:16" ht="14.1" customHeight="1">
      <c r="A1656" s="434">
        <v>1656</v>
      </c>
      <c r="B1656" s="435" t="s">
        <v>3734</v>
      </c>
      <c r="C1656" s="435" t="s">
        <v>3364</v>
      </c>
      <c r="D1656" s="436" t="s">
        <v>3709</v>
      </c>
      <c r="E1656" s="219" t="s">
        <v>3582</v>
      </c>
      <c r="F1656" s="75" t="s">
        <v>3583</v>
      </c>
      <c r="G1656" s="75" t="s">
        <v>50</v>
      </c>
      <c r="H1656" s="75" t="s">
        <v>70</v>
      </c>
      <c r="I1656" s="437">
        <v>8.9</v>
      </c>
      <c r="J1656" s="438" t="s">
        <v>50</v>
      </c>
      <c r="K1656" s="439" t="s">
        <v>50</v>
      </c>
      <c r="L1656" s="221">
        <f>IF(J1656="nio",0,IF(K1656&gt;0,K1656*I1656/M1656,0))*VLOOKUP(B1656,'2-Kosten per locatie'!$A$11:$C$16,3,FALSE)</f>
        <v>0</v>
      </c>
      <c r="M1656" s="440">
        <f>IF(K1656="nio",0,IF(K1656&gt;0,VLOOKUP(G1656,'3-Productie normen'!A:J,VLOOKUP(K1656,'3-Productie normen'!$B$37:$C$43,2,FALSE),FALSE)))</f>
        <v>0</v>
      </c>
      <c r="N1656" s="441"/>
      <c r="O1656" s="442"/>
      <c r="P1656" s="299"/>
    </row>
    <row r="1657" spans="1:16" ht="14.1" customHeight="1">
      <c r="A1657" s="434">
        <v>1657</v>
      </c>
      <c r="B1657" s="435" t="s">
        <v>3734</v>
      </c>
      <c r="C1657" s="435" t="s">
        <v>3364</v>
      </c>
      <c r="D1657" s="436" t="s">
        <v>3709</v>
      </c>
      <c r="E1657" s="219" t="s">
        <v>3584</v>
      </c>
      <c r="F1657" s="75" t="s">
        <v>3585</v>
      </c>
      <c r="G1657" s="75" t="s">
        <v>50</v>
      </c>
      <c r="H1657" s="75" t="s">
        <v>71</v>
      </c>
      <c r="I1657" s="437">
        <v>1.7</v>
      </c>
      <c r="J1657" s="438" t="s">
        <v>50</v>
      </c>
      <c r="K1657" s="439" t="s">
        <v>50</v>
      </c>
      <c r="L1657" s="221">
        <f>IF(J1657="nio",0,IF(K1657&gt;0,K1657*I1657/M1657,0))*VLOOKUP(B1657,'2-Kosten per locatie'!$A$11:$C$16,3,FALSE)</f>
        <v>0</v>
      </c>
      <c r="M1657" s="440">
        <f>IF(K1657="nio",0,IF(K1657&gt;0,VLOOKUP(G1657,'3-Productie normen'!A:J,VLOOKUP(K1657,'3-Productie normen'!$B$37:$C$43,2,FALSE),FALSE)))</f>
        <v>0</v>
      </c>
      <c r="N1657" s="441"/>
      <c r="O1657" s="442"/>
      <c r="P1657" s="299"/>
    </row>
    <row r="1658" spans="1:16" ht="14.1" customHeight="1">
      <c r="A1658" s="434">
        <v>1658</v>
      </c>
      <c r="B1658" s="435" t="s">
        <v>3734</v>
      </c>
      <c r="C1658" s="435" t="s">
        <v>3364</v>
      </c>
      <c r="D1658" s="436" t="s">
        <v>3709</v>
      </c>
      <c r="E1658" s="219" t="s">
        <v>3586</v>
      </c>
      <c r="F1658" s="75" t="s">
        <v>3587</v>
      </c>
      <c r="G1658" s="75" t="s">
        <v>50</v>
      </c>
      <c r="H1658" s="75" t="s">
        <v>70</v>
      </c>
      <c r="I1658" s="437">
        <v>8.9</v>
      </c>
      <c r="J1658" s="438" t="s">
        <v>50</v>
      </c>
      <c r="K1658" s="439" t="s">
        <v>50</v>
      </c>
      <c r="L1658" s="221">
        <f>IF(J1658="nio",0,IF(K1658&gt;0,K1658*I1658/M1658,0))*VLOOKUP(B1658,'2-Kosten per locatie'!$A$11:$C$16,3,FALSE)</f>
        <v>0</v>
      </c>
      <c r="M1658" s="440">
        <f>IF(K1658="nio",0,IF(K1658&gt;0,VLOOKUP(G1658,'3-Productie normen'!A:J,VLOOKUP(K1658,'3-Productie normen'!$B$37:$C$43,2,FALSE),FALSE)))</f>
        <v>0</v>
      </c>
      <c r="N1658" s="441"/>
      <c r="O1658" s="442"/>
      <c r="P1658" s="299"/>
    </row>
    <row r="1659" spans="1:16" ht="14.1" customHeight="1">
      <c r="A1659" s="434">
        <v>1659</v>
      </c>
      <c r="B1659" s="435" t="s">
        <v>3734</v>
      </c>
      <c r="C1659" s="435" t="s">
        <v>3364</v>
      </c>
      <c r="D1659" s="436" t="s">
        <v>3709</v>
      </c>
      <c r="E1659" s="219" t="s">
        <v>3588</v>
      </c>
      <c r="F1659" s="75" t="s">
        <v>3589</v>
      </c>
      <c r="G1659" s="75" t="s">
        <v>50</v>
      </c>
      <c r="H1659" s="75" t="s">
        <v>71</v>
      </c>
      <c r="I1659" s="437">
        <v>1.7</v>
      </c>
      <c r="J1659" s="438" t="s">
        <v>50</v>
      </c>
      <c r="K1659" s="439" t="s">
        <v>50</v>
      </c>
      <c r="L1659" s="221">
        <f>IF(J1659="nio",0,IF(K1659&gt;0,K1659*I1659/M1659,0))*VLOOKUP(B1659,'2-Kosten per locatie'!$A$11:$C$16,3,FALSE)</f>
        <v>0</v>
      </c>
      <c r="M1659" s="440">
        <f>IF(K1659="nio",0,IF(K1659&gt;0,VLOOKUP(G1659,'3-Productie normen'!A:J,VLOOKUP(K1659,'3-Productie normen'!$B$37:$C$43,2,FALSE),FALSE)))</f>
        <v>0</v>
      </c>
      <c r="N1659" s="441"/>
      <c r="O1659" s="442"/>
      <c r="P1659" s="299"/>
    </row>
    <row r="1660" spans="1:16" ht="14.1" customHeight="1">
      <c r="A1660" s="434">
        <v>1660</v>
      </c>
      <c r="B1660" s="435" t="s">
        <v>3734</v>
      </c>
      <c r="C1660" s="435" t="s">
        <v>3364</v>
      </c>
      <c r="D1660" s="436" t="s">
        <v>3709</v>
      </c>
      <c r="E1660" s="219" t="s">
        <v>3590</v>
      </c>
      <c r="F1660" s="75" t="s">
        <v>3591</v>
      </c>
      <c r="G1660" s="75" t="s">
        <v>50</v>
      </c>
      <c r="H1660" s="75" t="s">
        <v>70</v>
      </c>
      <c r="I1660" s="437">
        <v>8.9</v>
      </c>
      <c r="J1660" s="438" t="s">
        <v>50</v>
      </c>
      <c r="K1660" s="439" t="s">
        <v>50</v>
      </c>
      <c r="L1660" s="221">
        <f>IF(J1660="nio",0,IF(K1660&gt;0,K1660*I1660/M1660,0))*VLOOKUP(B1660,'2-Kosten per locatie'!$A$11:$C$16,3,FALSE)</f>
        <v>0</v>
      </c>
      <c r="M1660" s="440">
        <f>IF(K1660="nio",0,IF(K1660&gt;0,VLOOKUP(G1660,'3-Productie normen'!A:J,VLOOKUP(K1660,'3-Productie normen'!$B$37:$C$43,2,FALSE),FALSE)))</f>
        <v>0</v>
      </c>
      <c r="N1660" s="441"/>
      <c r="O1660" s="442"/>
      <c r="P1660" s="299"/>
    </row>
    <row r="1661" spans="1:16" ht="14.1" customHeight="1">
      <c r="A1661" s="434">
        <v>1661</v>
      </c>
      <c r="B1661" s="435" t="s">
        <v>3734</v>
      </c>
      <c r="C1661" s="435" t="s">
        <v>3364</v>
      </c>
      <c r="D1661" s="436" t="s">
        <v>3709</v>
      </c>
      <c r="E1661" s="219" t="s">
        <v>3592</v>
      </c>
      <c r="F1661" s="75" t="s">
        <v>3593</v>
      </c>
      <c r="G1661" s="75" t="s">
        <v>50</v>
      </c>
      <c r="H1661" s="75" t="s">
        <v>71</v>
      </c>
      <c r="I1661" s="437">
        <v>1.7</v>
      </c>
      <c r="J1661" s="438" t="s">
        <v>50</v>
      </c>
      <c r="K1661" s="439" t="s">
        <v>50</v>
      </c>
      <c r="L1661" s="221">
        <f>IF(J1661="nio",0,IF(K1661&gt;0,K1661*I1661/M1661,0))*VLOOKUP(B1661,'2-Kosten per locatie'!$A$11:$C$16,3,FALSE)</f>
        <v>0</v>
      </c>
      <c r="M1661" s="440">
        <f>IF(K1661="nio",0,IF(K1661&gt;0,VLOOKUP(G1661,'3-Productie normen'!A:J,VLOOKUP(K1661,'3-Productie normen'!$B$37:$C$43,2,FALSE),FALSE)))</f>
        <v>0</v>
      </c>
      <c r="N1661" s="441"/>
      <c r="O1661" s="442"/>
      <c r="P1661" s="299"/>
    </row>
    <row r="1662" spans="1:16" ht="14.1" customHeight="1">
      <c r="A1662" s="434">
        <v>1662</v>
      </c>
      <c r="B1662" s="435" t="s">
        <v>3734</v>
      </c>
      <c r="C1662" s="435" t="s">
        <v>3364</v>
      </c>
      <c r="D1662" s="436" t="s">
        <v>3709</v>
      </c>
      <c r="E1662" s="219" t="s">
        <v>3594</v>
      </c>
      <c r="F1662" s="75" t="s">
        <v>3595</v>
      </c>
      <c r="G1662" s="75" t="s">
        <v>50</v>
      </c>
      <c r="H1662" s="75" t="s">
        <v>70</v>
      </c>
      <c r="I1662" s="437">
        <v>8.9</v>
      </c>
      <c r="J1662" s="438" t="s">
        <v>50</v>
      </c>
      <c r="K1662" s="439" t="s">
        <v>50</v>
      </c>
      <c r="L1662" s="221">
        <f>IF(J1662="nio",0,IF(K1662&gt;0,K1662*I1662/M1662,0))*VLOOKUP(B1662,'2-Kosten per locatie'!$A$11:$C$16,3,FALSE)</f>
        <v>0</v>
      </c>
      <c r="M1662" s="440">
        <f>IF(K1662="nio",0,IF(K1662&gt;0,VLOOKUP(G1662,'3-Productie normen'!A:J,VLOOKUP(K1662,'3-Productie normen'!$B$37:$C$43,2,FALSE),FALSE)))</f>
        <v>0</v>
      </c>
      <c r="N1662" s="441"/>
      <c r="O1662" s="442"/>
      <c r="P1662" s="299"/>
    </row>
    <row r="1663" spans="1:16" ht="14.1" customHeight="1">
      <c r="A1663" s="434">
        <v>1663</v>
      </c>
      <c r="B1663" s="435" t="s">
        <v>3734</v>
      </c>
      <c r="C1663" s="435" t="s">
        <v>3364</v>
      </c>
      <c r="D1663" s="436" t="s">
        <v>3709</v>
      </c>
      <c r="E1663" s="219" t="s">
        <v>3596</v>
      </c>
      <c r="F1663" s="75" t="s">
        <v>3597</v>
      </c>
      <c r="G1663" s="75" t="s">
        <v>50</v>
      </c>
      <c r="H1663" s="75" t="s">
        <v>71</v>
      </c>
      <c r="I1663" s="437">
        <v>1.7</v>
      </c>
      <c r="J1663" s="438" t="s">
        <v>50</v>
      </c>
      <c r="K1663" s="439" t="s">
        <v>50</v>
      </c>
      <c r="L1663" s="221">
        <f>IF(J1663="nio",0,IF(K1663&gt;0,K1663*I1663/M1663,0))*VLOOKUP(B1663,'2-Kosten per locatie'!$A$11:$C$16,3,FALSE)</f>
        <v>0</v>
      </c>
      <c r="M1663" s="440">
        <f>IF(K1663="nio",0,IF(K1663&gt;0,VLOOKUP(G1663,'3-Productie normen'!A:J,VLOOKUP(K1663,'3-Productie normen'!$B$37:$C$43,2,FALSE),FALSE)))</f>
        <v>0</v>
      </c>
      <c r="N1663" s="441"/>
      <c r="O1663" s="442"/>
      <c r="P1663" s="299"/>
    </row>
    <row r="1664" spans="1:16" ht="14.1" customHeight="1">
      <c r="A1664" s="434">
        <v>1664</v>
      </c>
      <c r="B1664" s="435" t="s">
        <v>3734</v>
      </c>
      <c r="C1664" s="435" t="s">
        <v>3364</v>
      </c>
      <c r="D1664" s="436" t="s">
        <v>3709</v>
      </c>
      <c r="E1664" s="219" t="s">
        <v>3598</v>
      </c>
      <c r="F1664" s="75" t="s">
        <v>3599</v>
      </c>
      <c r="G1664" s="75" t="s">
        <v>50</v>
      </c>
      <c r="H1664" s="75" t="s">
        <v>70</v>
      </c>
      <c r="I1664" s="437">
        <v>8.9</v>
      </c>
      <c r="J1664" s="438" t="s">
        <v>50</v>
      </c>
      <c r="K1664" s="439" t="s">
        <v>50</v>
      </c>
      <c r="L1664" s="221">
        <f>IF(J1664="nio",0,IF(K1664&gt;0,K1664*I1664/M1664,0))*VLOOKUP(B1664,'2-Kosten per locatie'!$A$11:$C$16,3,FALSE)</f>
        <v>0</v>
      </c>
      <c r="M1664" s="440">
        <f>IF(K1664="nio",0,IF(K1664&gt;0,VLOOKUP(G1664,'3-Productie normen'!A:J,VLOOKUP(K1664,'3-Productie normen'!$B$37:$C$43,2,FALSE),FALSE)))</f>
        <v>0</v>
      </c>
      <c r="N1664" s="441"/>
      <c r="O1664" s="442"/>
      <c r="P1664" s="299"/>
    </row>
    <row r="1665" spans="1:16" ht="14.1" customHeight="1">
      <c r="A1665" s="434">
        <v>1665</v>
      </c>
      <c r="B1665" s="435" t="s">
        <v>3734</v>
      </c>
      <c r="C1665" s="435" t="s">
        <v>3364</v>
      </c>
      <c r="D1665" s="436" t="s">
        <v>3709</v>
      </c>
      <c r="E1665" s="219" t="s">
        <v>3600</v>
      </c>
      <c r="F1665" s="75" t="s">
        <v>3601</v>
      </c>
      <c r="G1665" s="75" t="s">
        <v>50</v>
      </c>
      <c r="H1665" s="75" t="s">
        <v>71</v>
      </c>
      <c r="I1665" s="437">
        <v>1.7</v>
      </c>
      <c r="J1665" s="438" t="s">
        <v>50</v>
      </c>
      <c r="K1665" s="439" t="s">
        <v>50</v>
      </c>
      <c r="L1665" s="221">
        <f>IF(J1665="nio",0,IF(K1665&gt;0,K1665*I1665/M1665,0))*VLOOKUP(B1665,'2-Kosten per locatie'!$A$11:$C$16,3,FALSE)</f>
        <v>0</v>
      </c>
      <c r="M1665" s="440">
        <f>IF(K1665="nio",0,IF(K1665&gt;0,VLOOKUP(G1665,'3-Productie normen'!A:J,VLOOKUP(K1665,'3-Productie normen'!$B$37:$C$43,2,FALSE),FALSE)))</f>
        <v>0</v>
      </c>
      <c r="N1665" s="441"/>
      <c r="O1665" s="442"/>
      <c r="P1665" s="299"/>
    </row>
    <row r="1666" spans="1:16" ht="14.1" customHeight="1">
      <c r="A1666" s="434">
        <v>1666</v>
      </c>
      <c r="B1666" s="435" t="s">
        <v>3734</v>
      </c>
      <c r="C1666" s="435" t="s">
        <v>3364</v>
      </c>
      <c r="D1666" s="436" t="s">
        <v>3709</v>
      </c>
      <c r="E1666" s="219" t="s">
        <v>3602</v>
      </c>
      <c r="F1666" s="75" t="s">
        <v>3603</v>
      </c>
      <c r="G1666" s="75" t="s">
        <v>50</v>
      </c>
      <c r="H1666" s="75" t="s">
        <v>70</v>
      </c>
      <c r="I1666" s="437">
        <v>8.9</v>
      </c>
      <c r="J1666" s="438" t="s">
        <v>50</v>
      </c>
      <c r="K1666" s="439" t="s">
        <v>50</v>
      </c>
      <c r="L1666" s="221">
        <f>IF(J1666="nio",0,IF(K1666&gt;0,K1666*I1666/M1666,0))*VLOOKUP(B1666,'2-Kosten per locatie'!$A$11:$C$16,3,FALSE)</f>
        <v>0</v>
      </c>
      <c r="M1666" s="440">
        <f>IF(K1666="nio",0,IF(K1666&gt;0,VLOOKUP(G1666,'3-Productie normen'!A:J,VLOOKUP(K1666,'3-Productie normen'!$B$37:$C$43,2,FALSE),FALSE)))</f>
        <v>0</v>
      </c>
      <c r="N1666" s="441"/>
      <c r="O1666" s="442"/>
      <c r="P1666" s="299"/>
    </row>
    <row r="1667" spans="1:16" ht="14.1" customHeight="1">
      <c r="A1667" s="434">
        <v>1667</v>
      </c>
      <c r="B1667" s="435" t="s">
        <v>3734</v>
      </c>
      <c r="C1667" s="435" t="s">
        <v>3364</v>
      </c>
      <c r="D1667" s="436" t="s">
        <v>3709</v>
      </c>
      <c r="E1667" s="219" t="s">
        <v>3604</v>
      </c>
      <c r="F1667" s="75" t="s">
        <v>3605</v>
      </c>
      <c r="G1667" s="75" t="s">
        <v>50</v>
      </c>
      <c r="H1667" s="75" t="s">
        <v>71</v>
      </c>
      <c r="I1667" s="437">
        <v>1.7</v>
      </c>
      <c r="J1667" s="438" t="s">
        <v>50</v>
      </c>
      <c r="K1667" s="439" t="s">
        <v>50</v>
      </c>
      <c r="L1667" s="221">
        <f>IF(J1667="nio",0,IF(K1667&gt;0,K1667*I1667/M1667,0))*VLOOKUP(B1667,'2-Kosten per locatie'!$A$11:$C$16,3,FALSE)</f>
        <v>0</v>
      </c>
      <c r="M1667" s="440">
        <f>IF(K1667="nio",0,IF(K1667&gt;0,VLOOKUP(G1667,'3-Productie normen'!A:J,VLOOKUP(K1667,'3-Productie normen'!$B$37:$C$43,2,FALSE),FALSE)))</f>
        <v>0</v>
      </c>
      <c r="N1667" s="441"/>
      <c r="O1667" s="442"/>
      <c r="P1667" s="299"/>
    </row>
    <row r="1668" spans="1:16" ht="14.1" customHeight="1">
      <c r="A1668" s="434">
        <v>1668</v>
      </c>
      <c r="B1668" s="435" t="s">
        <v>3734</v>
      </c>
      <c r="C1668" s="435" t="s">
        <v>3364</v>
      </c>
      <c r="D1668" s="436" t="s">
        <v>3709</v>
      </c>
      <c r="E1668" s="219" t="s">
        <v>3606</v>
      </c>
      <c r="F1668" s="75" t="s">
        <v>3607</v>
      </c>
      <c r="G1668" s="75" t="s">
        <v>50</v>
      </c>
      <c r="H1668" s="75" t="s">
        <v>70</v>
      </c>
      <c r="I1668" s="437">
        <v>8.9</v>
      </c>
      <c r="J1668" s="438" t="s">
        <v>50</v>
      </c>
      <c r="K1668" s="439" t="s">
        <v>50</v>
      </c>
      <c r="L1668" s="221">
        <f>IF(J1668="nio",0,IF(K1668&gt;0,K1668*I1668/M1668,0))*VLOOKUP(B1668,'2-Kosten per locatie'!$A$11:$C$16,3,FALSE)</f>
        <v>0</v>
      </c>
      <c r="M1668" s="440">
        <f>IF(K1668="nio",0,IF(K1668&gt;0,VLOOKUP(G1668,'3-Productie normen'!A:J,VLOOKUP(K1668,'3-Productie normen'!$B$37:$C$43,2,FALSE),FALSE)))</f>
        <v>0</v>
      </c>
      <c r="N1668" s="441"/>
      <c r="O1668" s="442"/>
      <c r="P1668" s="299"/>
    </row>
    <row r="1669" spans="1:16" ht="14.1" customHeight="1">
      <c r="A1669" s="434">
        <v>1669</v>
      </c>
      <c r="B1669" s="435" t="s">
        <v>3734</v>
      </c>
      <c r="C1669" s="435" t="s">
        <v>3364</v>
      </c>
      <c r="D1669" s="436" t="s">
        <v>3709</v>
      </c>
      <c r="E1669" s="219" t="s">
        <v>3608</v>
      </c>
      <c r="F1669" s="75" t="s">
        <v>3609</v>
      </c>
      <c r="G1669" s="75" t="s">
        <v>50</v>
      </c>
      <c r="H1669" s="75" t="s">
        <v>71</v>
      </c>
      <c r="I1669" s="437">
        <v>1.7</v>
      </c>
      <c r="J1669" s="438" t="s">
        <v>50</v>
      </c>
      <c r="K1669" s="439" t="s">
        <v>50</v>
      </c>
      <c r="L1669" s="221">
        <f>IF(J1669="nio",0,IF(K1669&gt;0,K1669*I1669/M1669,0))*VLOOKUP(B1669,'2-Kosten per locatie'!$A$11:$C$16,3,FALSE)</f>
        <v>0</v>
      </c>
      <c r="M1669" s="440">
        <f>IF(K1669="nio",0,IF(K1669&gt;0,VLOOKUP(G1669,'3-Productie normen'!A:J,VLOOKUP(K1669,'3-Productie normen'!$B$37:$C$43,2,FALSE),FALSE)))</f>
        <v>0</v>
      </c>
      <c r="N1669" s="441"/>
      <c r="O1669" s="442"/>
      <c r="P1669" s="299"/>
    </row>
    <row r="1670" spans="1:16" ht="14.1" customHeight="1">
      <c r="A1670" s="434">
        <v>1670</v>
      </c>
      <c r="B1670" s="435" t="s">
        <v>3734</v>
      </c>
      <c r="C1670" s="435" t="s">
        <v>3364</v>
      </c>
      <c r="D1670" s="436" t="s">
        <v>3709</v>
      </c>
      <c r="E1670" s="219" t="s">
        <v>3610</v>
      </c>
      <c r="F1670" s="75" t="s">
        <v>3611</v>
      </c>
      <c r="G1670" s="75" t="s">
        <v>50</v>
      </c>
      <c r="H1670" s="75" t="s">
        <v>70</v>
      </c>
      <c r="I1670" s="437">
        <v>8.9</v>
      </c>
      <c r="J1670" s="438" t="s">
        <v>50</v>
      </c>
      <c r="K1670" s="439" t="s">
        <v>50</v>
      </c>
      <c r="L1670" s="221">
        <f>IF(J1670="nio",0,IF(K1670&gt;0,K1670*I1670/M1670,0))*VLOOKUP(B1670,'2-Kosten per locatie'!$A$11:$C$16,3,FALSE)</f>
        <v>0</v>
      </c>
      <c r="M1670" s="440">
        <f>IF(K1670="nio",0,IF(K1670&gt;0,VLOOKUP(G1670,'3-Productie normen'!A:J,VLOOKUP(K1670,'3-Productie normen'!$B$37:$C$43,2,FALSE),FALSE)))</f>
        <v>0</v>
      </c>
      <c r="N1670" s="441"/>
      <c r="O1670" s="442"/>
      <c r="P1670" s="299"/>
    </row>
    <row r="1671" spans="1:16" ht="14.1" customHeight="1">
      <c r="A1671" s="434">
        <v>1671</v>
      </c>
      <c r="B1671" s="435" t="s">
        <v>3734</v>
      </c>
      <c r="C1671" s="435" t="s">
        <v>3364</v>
      </c>
      <c r="D1671" s="436" t="s">
        <v>3709</v>
      </c>
      <c r="E1671" s="219" t="s">
        <v>3612</v>
      </c>
      <c r="F1671" s="75" t="s">
        <v>3613</v>
      </c>
      <c r="G1671" s="75" t="s">
        <v>50</v>
      </c>
      <c r="H1671" s="75" t="s">
        <v>71</v>
      </c>
      <c r="I1671" s="437">
        <v>1.7</v>
      </c>
      <c r="J1671" s="438" t="s">
        <v>50</v>
      </c>
      <c r="K1671" s="439" t="s">
        <v>50</v>
      </c>
      <c r="L1671" s="221">
        <f>IF(J1671="nio",0,IF(K1671&gt;0,K1671*I1671/M1671,0))*VLOOKUP(B1671,'2-Kosten per locatie'!$A$11:$C$16,3,FALSE)</f>
        <v>0</v>
      </c>
      <c r="M1671" s="440">
        <f>IF(K1671="nio",0,IF(K1671&gt;0,VLOOKUP(G1671,'3-Productie normen'!A:J,VLOOKUP(K1671,'3-Productie normen'!$B$37:$C$43,2,FALSE),FALSE)))</f>
        <v>0</v>
      </c>
      <c r="N1671" s="441"/>
      <c r="O1671" s="442"/>
      <c r="P1671" s="299"/>
    </row>
    <row r="1672" spans="1:16" ht="14.1" customHeight="1">
      <c r="A1672" s="434">
        <v>1672</v>
      </c>
      <c r="B1672" s="435" t="s">
        <v>3734</v>
      </c>
      <c r="C1672" s="435" t="s">
        <v>3364</v>
      </c>
      <c r="D1672" s="436" t="s">
        <v>3709</v>
      </c>
      <c r="E1672" s="219" t="s">
        <v>3614</v>
      </c>
      <c r="F1672" s="75" t="s">
        <v>3615</v>
      </c>
      <c r="G1672" s="75" t="s">
        <v>46</v>
      </c>
      <c r="H1672" s="75" t="s">
        <v>70</v>
      </c>
      <c r="I1672" s="437">
        <v>10.9</v>
      </c>
      <c r="J1672" s="438">
        <f t="shared" ref="J1672" si="51">SUM(K1672:K1672)</f>
        <v>255</v>
      </c>
      <c r="K1672" s="439">
        <v>255</v>
      </c>
      <c r="L1672" s="221" t="e">
        <f>IF(J1672="nio",0,IF(K1672&gt;0,K1672*I1672/M1672,0))*VLOOKUP(B1672,'2-Kosten per locatie'!$A$11:$C$16,3,FALSE)</f>
        <v>#DIV/0!</v>
      </c>
      <c r="M1672" s="440">
        <f>IF(K1672="nio",0,IF(K1672&gt;0,VLOOKUP(G1672,'3-Productie normen'!A:J,VLOOKUP(K1672,'3-Productie normen'!$B$37:$C$43,2,FALSE),FALSE)))</f>
        <v>0</v>
      </c>
      <c r="N1672" s="441"/>
      <c r="O1672" s="442"/>
      <c r="P1672" s="299">
        <f t="shared" si="46"/>
        <v>2779.5</v>
      </c>
    </row>
    <row r="1673" spans="1:16" ht="14.1" customHeight="1">
      <c r="A1673" s="434">
        <v>1673</v>
      </c>
      <c r="B1673" s="435" t="s">
        <v>3734</v>
      </c>
      <c r="C1673" s="435" t="s">
        <v>3364</v>
      </c>
      <c r="D1673" s="436" t="s">
        <v>3709</v>
      </c>
      <c r="E1673" s="219" t="s">
        <v>3616</v>
      </c>
      <c r="F1673" s="75" t="s">
        <v>3617</v>
      </c>
      <c r="G1673" s="75" t="s">
        <v>50</v>
      </c>
      <c r="H1673" s="75" t="s">
        <v>70</v>
      </c>
      <c r="I1673" s="437">
        <v>24.4</v>
      </c>
      <c r="J1673" s="438" t="s">
        <v>50</v>
      </c>
      <c r="K1673" s="439" t="s">
        <v>50</v>
      </c>
      <c r="L1673" s="221">
        <f>IF(J1673="nio",0,IF(K1673&gt;0,K1673*I1673/M1673,0))*VLOOKUP(B1673,'2-Kosten per locatie'!$A$11:$C$16,3,FALSE)</f>
        <v>0</v>
      </c>
      <c r="M1673" s="440">
        <f>IF(K1673="nio",0,IF(K1673&gt;0,VLOOKUP(G1673,'3-Productie normen'!A:J,VLOOKUP(K1673,'3-Productie normen'!$B$37:$C$43,2,FALSE),FALSE)))</f>
        <v>0</v>
      </c>
      <c r="N1673" s="441"/>
      <c r="O1673" s="442"/>
      <c r="P1673" s="299"/>
    </row>
    <row r="1674" spans="1:16" ht="14.1" customHeight="1">
      <c r="A1674" s="434">
        <v>1674</v>
      </c>
      <c r="B1674" s="435" t="s">
        <v>3734</v>
      </c>
      <c r="C1674" s="435" t="s">
        <v>3364</v>
      </c>
      <c r="D1674" s="436" t="s">
        <v>3709</v>
      </c>
      <c r="E1674" s="219" t="s">
        <v>3618</v>
      </c>
      <c r="F1674" s="75" t="s">
        <v>3619</v>
      </c>
      <c r="G1674" s="75" t="s">
        <v>50</v>
      </c>
      <c r="H1674" s="75" t="s">
        <v>70</v>
      </c>
      <c r="I1674" s="437">
        <v>29.1</v>
      </c>
      <c r="J1674" s="438" t="s">
        <v>50</v>
      </c>
      <c r="K1674" s="439" t="s">
        <v>50</v>
      </c>
      <c r="L1674" s="221">
        <f>IF(J1674="nio",0,IF(K1674&gt;0,K1674*I1674/M1674,0))*VLOOKUP(B1674,'2-Kosten per locatie'!$A$11:$C$16,3,FALSE)</f>
        <v>0</v>
      </c>
      <c r="M1674" s="440">
        <f>IF(K1674="nio",0,IF(K1674&gt;0,VLOOKUP(G1674,'3-Productie normen'!A:J,VLOOKUP(K1674,'3-Productie normen'!$B$37:$C$43,2,FALSE),FALSE)))</f>
        <v>0</v>
      </c>
      <c r="N1674" s="441"/>
      <c r="O1674" s="442"/>
      <c r="P1674" s="299"/>
    </row>
    <row r="1675" spans="1:16" ht="14.1" customHeight="1">
      <c r="A1675" s="434">
        <v>1675</v>
      </c>
      <c r="B1675" s="435" t="s">
        <v>3734</v>
      </c>
      <c r="C1675" s="435" t="s">
        <v>3364</v>
      </c>
      <c r="D1675" s="436" t="s">
        <v>3709</v>
      </c>
      <c r="E1675" s="219" t="s">
        <v>3620</v>
      </c>
      <c r="F1675" s="75" t="s">
        <v>3621</v>
      </c>
      <c r="G1675" s="75" t="s">
        <v>50</v>
      </c>
      <c r="H1675" s="75" t="s">
        <v>72</v>
      </c>
      <c r="I1675" s="437">
        <v>8</v>
      </c>
      <c r="J1675" s="438" t="s">
        <v>50</v>
      </c>
      <c r="K1675" s="439" t="s">
        <v>50</v>
      </c>
      <c r="L1675" s="221">
        <f>IF(J1675="nio",0,IF(K1675&gt;0,K1675*I1675/M1675,0))*VLOOKUP(B1675,'2-Kosten per locatie'!$A$11:$C$16,3,FALSE)</f>
        <v>0</v>
      </c>
      <c r="M1675" s="440">
        <f>IF(K1675="nio",0,IF(K1675&gt;0,VLOOKUP(G1675,'3-Productie normen'!A:J,VLOOKUP(K1675,'3-Productie normen'!$B$37:$C$43,2,FALSE),FALSE)))</f>
        <v>0</v>
      </c>
      <c r="N1675" s="441"/>
      <c r="O1675" s="442"/>
      <c r="P1675" s="299"/>
    </row>
    <row r="1676" spans="1:16" ht="14.1" customHeight="1">
      <c r="A1676" s="434">
        <v>1676</v>
      </c>
      <c r="B1676" s="435" t="s">
        <v>3734</v>
      </c>
      <c r="C1676" s="435" t="s">
        <v>3365</v>
      </c>
      <c r="D1676" s="436" t="s">
        <v>3708</v>
      </c>
      <c r="E1676" s="219" t="s">
        <v>3622</v>
      </c>
      <c r="F1676" s="75" t="s">
        <v>3623</v>
      </c>
      <c r="G1676" s="75" t="s">
        <v>47</v>
      </c>
      <c r="H1676" s="75" t="s">
        <v>3723</v>
      </c>
      <c r="I1676" s="437">
        <v>8</v>
      </c>
      <c r="J1676" s="438">
        <f t="shared" ref="J1676:J1677" si="52">SUM(K1676:K1676)</f>
        <v>255</v>
      </c>
      <c r="K1676" s="439">
        <v>255</v>
      </c>
      <c r="L1676" s="221" t="e">
        <f>IF(J1676="nio",0,IF(K1676&gt;0,K1676*I1676/M1676,0))*VLOOKUP(B1676,'2-Kosten per locatie'!$A$11:$C$16,3,FALSE)</f>
        <v>#DIV/0!</v>
      </c>
      <c r="M1676" s="440">
        <f>IF(K1676="nio",0,IF(K1676&gt;0,VLOOKUP(G1676,'3-Productie normen'!A:J,VLOOKUP(K1676,'3-Productie normen'!$B$37:$C$43,2,FALSE),FALSE)))</f>
        <v>0</v>
      </c>
      <c r="N1676" s="441"/>
      <c r="O1676" s="442"/>
      <c r="P1676" s="299">
        <f t="shared" ref="P1676:P1715" si="53">J1676*I1676</f>
        <v>2040</v>
      </c>
    </row>
    <row r="1677" spans="1:16" ht="14.1" customHeight="1">
      <c r="A1677" s="434">
        <v>1677</v>
      </c>
      <c r="B1677" s="435" t="s">
        <v>3734</v>
      </c>
      <c r="C1677" s="435" t="s">
        <v>3365</v>
      </c>
      <c r="D1677" s="436" t="s">
        <v>3708</v>
      </c>
      <c r="E1677" s="219" t="s">
        <v>3624</v>
      </c>
      <c r="F1677" s="75" t="s">
        <v>3625</v>
      </c>
      <c r="G1677" s="278" t="s">
        <v>41</v>
      </c>
      <c r="H1677" s="75" t="s">
        <v>70</v>
      </c>
      <c r="I1677" s="437">
        <v>92.1</v>
      </c>
      <c r="J1677" s="438">
        <f t="shared" si="52"/>
        <v>255</v>
      </c>
      <c r="K1677" s="439">
        <v>255</v>
      </c>
      <c r="L1677" s="221" t="e">
        <f>IF(J1677="nio",0,IF(K1677&gt;0,K1677*I1677/M1677,0))*VLOOKUP(B1677,'2-Kosten per locatie'!$A$11:$C$16,3,FALSE)</f>
        <v>#DIV/0!</v>
      </c>
      <c r="M1677" s="440">
        <f>IF(K1677="nio",0,IF(K1677&gt;0,VLOOKUP(G1677,'3-Productie normen'!A:J,VLOOKUP(K1677,'3-Productie normen'!$B$37:$C$43,2,FALSE),FALSE)))</f>
        <v>0</v>
      </c>
      <c r="N1677" s="441"/>
      <c r="O1677" s="442"/>
      <c r="P1677" s="299">
        <f t="shared" si="53"/>
        <v>23485.5</v>
      </c>
    </row>
    <row r="1678" spans="1:16" ht="14.1" customHeight="1">
      <c r="A1678" s="434">
        <v>1678</v>
      </c>
      <c r="B1678" s="435" t="s">
        <v>3734</v>
      </c>
      <c r="C1678" s="435" t="s">
        <v>3365</v>
      </c>
      <c r="D1678" s="436" t="s">
        <v>3708</v>
      </c>
      <c r="E1678" s="219" t="s">
        <v>3626</v>
      </c>
      <c r="F1678" s="75" t="s">
        <v>3627</v>
      </c>
      <c r="G1678" s="75" t="s">
        <v>50</v>
      </c>
      <c r="H1678" s="75" t="s">
        <v>72</v>
      </c>
      <c r="I1678" s="437">
        <v>15.9</v>
      </c>
      <c r="J1678" s="438" t="s">
        <v>50</v>
      </c>
      <c r="K1678" s="439" t="s">
        <v>50</v>
      </c>
      <c r="L1678" s="221">
        <f>IF(J1678="nio",0,IF(K1678&gt;0,K1678*I1678/M1678,0))*VLOOKUP(B1678,'2-Kosten per locatie'!$A$11:$C$16,3,FALSE)</f>
        <v>0</v>
      </c>
      <c r="M1678" s="440">
        <f>IF(K1678="nio",0,IF(K1678&gt;0,VLOOKUP(G1678,'3-Productie normen'!A:J,VLOOKUP(K1678,'3-Productie normen'!$B$37:$C$43,2,FALSE),FALSE)))</f>
        <v>0</v>
      </c>
      <c r="N1678" s="441"/>
      <c r="O1678" s="442"/>
      <c r="P1678" s="299"/>
    </row>
    <row r="1679" spans="1:16" ht="14.1" customHeight="1">
      <c r="A1679" s="434">
        <v>1679</v>
      </c>
      <c r="B1679" s="435" t="s">
        <v>3734</v>
      </c>
      <c r="C1679" s="435" t="s">
        <v>3365</v>
      </c>
      <c r="D1679" s="436" t="s">
        <v>3708</v>
      </c>
      <c r="E1679" s="219" t="s">
        <v>3628</v>
      </c>
      <c r="F1679" s="75" t="s">
        <v>3629</v>
      </c>
      <c r="G1679" s="75" t="s">
        <v>36</v>
      </c>
      <c r="H1679" s="75" t="s">
        <v>71</v>
      </c>
      <c r="I1679" s="437">
        <v>9.4</v>
      </c>
      <c r="J1679" s="438">
        <f t="shared" ref="J1679:J1685" si="54">SUM(K1679:K1679)</f>
        <v>255</v>
      </c>
      <c r="K1679" s="439">
        <v>255</v>
      </c>
      <c r="L1679" s="221" t="e">
        <f>IF(J1679="nio",0,IF(K1679&gt;0,K1679*I1679/M1679,0))*VLOOKUP(B1679,'2-Kosten per locatie'!$A$11:$C$16,3,FALSE)</f>
        <v>#DIV/0!</v>
      </c>
      <c r="M1679" s="440">
        <f>IF(K1679="nio",0,IF(K1679&gt;0,VLOOKUP(G1679,'3-Productie normen'!A:J,VLOOKUP(K1679,'3-Productie normen'!$B$37:$C$43,2,FALSE),FALSE)))</f>
        <v>0</v>
      </c>
      <c r="N1679" s="441"/>
      <c r="O1679" s="442"/>
      <c r="P1679" s="299">
        <f t="shared" si="53"/>
        <v>2397</v>
      </c>
    </row>
    <row r="1680" spans="1:16" ht="14.1" customHeight="1">
      <c r="A1680" s="434">
        <v>1680</v>
      </c>
      <c r="B1680" s="435" t="s">
        <v>3734</v>
      </c>
      <c r="C1680" s="435" t="s">
        <v>3365</v>
      </c>
      <c r="D1680" s="436" t="s">
        <v>3708</v>
      </c>
      <c r="E1680" s="219" t="s">
        <v>3630</v>
      </c>
      <c r="F1680" s="75" t="s">
        <v>3631</v>
      </c>
      <c r="G1680" s="75" t="s">
        <v>43</v>
      </c>
      <c r="H1680" s="75" t="s">
        <v>70</v>
      </c>
      <c r="I1680" s="437">
        <v>11.3</v>
      </c>
      <c r="J1680" s="438">
        <f t="shared" si="54"/>
        <v>255</v>
      </c>
      <c r="K1680" s="439">
        <v>255</v>
      </c>
      <c r="L1680" s="221" t="e">
        <f>IF(J1680="nio",0,IF(K1680&gt;0,K1680*I1680/M1680,0))*VLOOKUP(B1680,'2-Kosten per locatie'!$A$11:$C$16,3,FALSE)</f>
        <v>#DIV/0!</v>
      </c>
      <c r="M1680" s="440">
        <f>IF(K1680="nio",0,IF(K1680&gt;0,VLOOKUP(G1680,'3-Productie normen'!A:J,VLOOKUP(K1680,'3-Productie normen'!$B$37:$C$43,2,FALSE),FALSE)))</f>
        <v>0</v>
      </c>
      <c r="N1680" s="441"/>
      <c r="O1680" s="442"/>
      <c r="P1680" s="299">
        <f t="shared" si="53"/>
        <v>2881.5</v>
      </c>
    </row>
    <row r="1681" spans="1:16" ht="14.1" customHeight="1">
      <c r="A1681" s="434">
        <v>1681</v>
      </c>
      <c r="B1681" s="435" t="s">
        <v>3734</v>
      </c>
      <c r="C1681" s="435" t="s">
        <v>3365</v>
      </c>
      <c r="D1681" s="436" t="s">
        <v>3708</v>
      </c>
      <c r="E1681" s="219" t="s">
        <v>3632</v>
      </c>
      <c r="F1681" s="75" t="s">
        <v>3633</v>
      </c>
      <c r="G1681" s="75" t="s">
        <v>34</v>
      </c>
      <c r="H1681" s="75" t="s">
        <v>70</v>
      </c>
      <c r="I1681" s="437">
        <v>11.9</v>
      </c>
      <c r="J1681" s="438">
        <f t="shared" si="54"/>
        <v>255</v>
      </c>
      <c r="K1681" s="439">
        <v>255</v>
      </c>
      <c r="L1681" s="221" t="e">
        <f>IF(J1681="nio",0,IF(K1681&gt;0,K1681*I1681/M1681,0))*VLOOKUP(B1681,'2-Kosten per locatie'!$A$11:$C$16,3,FALSE)</f>
        <v>#DIV/0!</v>
      </c>
      <c r="M1681" s="440">
        <f>IF(K1681="nio",0,IF(K1681&gt;0,VLOOKUP(G1681,'3-Productie normen'!A:J,VLOOKUP(K1681,'3-Productie normen'!$B$37:$C$43,2,FALSE),FALSE)))</f>
        <v>0</v>
      </c>
      <c r="N1681" s="441"/>
      <c r="O1681" s="442"/>
      <c r="P1681" s="299">
        <f t="shared" si="53"/>
        <v>3034.5</v>
      </c>
    </row>
    <row r="1682" spans="1:16" ht="14.1" customHeight="1">
      <c r="A1682" s="434">
        <v>1682</v>
      </c>
      <c r="B1682" s="435" t="s">
        <v>3734</v>
      </c>
      <c r="C1682" s="435" t="s">
        <v>3365</v>
      </c>
      <c r="D1682" s="436" t="s">
        <v>3708</v>
      </c>
      <c r="E1682" s="219" t="s">
        <v>3634</v>
      </c>
      <c r="F1682" s="75" t="s">
        <v>3635</v>
      </c>
      <c r="G1682" s="75" t="s">
        <v>36</v>
      </c>
      <c r="H1682" s="75" t="s">
        <v>71</v>
      </c>
      <c r="I1682" s="437">
        <v>3.3</v>
      </c>
      <c r="J1682" s="438">
        <f t="shared" si="54"/>
        <v>255</v>
      </c>
      <c r="K1682" s="439">
        <v>255</v>
      </c>
      <c r="L1682" s="221" t="e">
        <f>IF(J1682="nio",0,IF(K1682&gt;0,K1682*I1682/M1682,0))*VLOOKUP(B1682,'2-Kosten per locatie'!$A$11:$C$16,3,FALSE)</f>
        <v>#DIV/0!</v>
      </c>
      <c r="M1682" s="440">
        <f>IF(K1682="nio",0,IF(K1682&gt;0,VLOOKUP(G1682,'3-Productie normen'!A:J,VLOOKUP(K1682,'3-Productie normen'!$B$37:$C$43,2,FALSE),FALSE)))</f>
        <v>0</v>
      </c>
      <c r="N1682" s="441"/>
      <c r="O1682" s="442"/>
      <c r="P1682" s="299">
        <f t="shared" si="53"/>
        <v>841.5</v>
      </c>
    </row>
    <row r="1683" spans="1:16" ht="14.1" customHeight="1">
      <c r="A1683" s="434">
        <v>1683</v>
      </c>
      <c r="B1683" s="435" t="s">
        <v>3734</v>
      </c>
      <c r="C1683" s="435" t="s">
        <v>3365</v>
      </c>
      <c r="D1683" s="436" t="s">
        <v>3708</v>
      </c>
      <c r="E1683" s="219" t="s">
        <v>3636</v>
      </c>
      <c r="F1683" s="75" t="s">
        <v>3637</v>
      </c>
      <c r="G1683" s="75" t="s">
        <v>47</v>
      </c>
      <c r="H1683" s="75" t="s">
        <v>3723</v>
      </c>
      <c r="I1683" s="437">
        <v>6.5</v>
      </c>
      <c r="J1683" s="438">
        <f t="shared" si="54"/>
        <v>255</v>
      </c>
      <c r="K1683" s="439">
        <v>255</v>
      </c>
      <c r="L1683" s="221" t="e">
        <f>IF(J1683="nio",0,IF(K1683&gt;0,K1683*I1683/M1683,0))*VLOOKUP(B1683,'2-Kosten per locatie'!$A$11:$C$16,3,FALSE)</f>
        <v>#DIV/0!</v>
      </c>
      <c r="M1683" s="440">
        <f>IF(K1683="nio",0,IF(K1683&gt;0,VLOOKUP(G1683,'3-Productie normen'!A:J,VLOOKUP(K1683,'3-Productie normen'!$B$37:$C$43,2,FALSE),FALSE)))</f>
        <v>0</v>
      </c>
      <c r="N1683" s="441"/>
      <c r="O1683" s="442"/>
      <c r="P1683" s="299">
        <f t="shared" si="53"/>
        <v>1657.5</v>
      </c>
    </row>
    <row r="1684" spans="1:16" ht="14.1" customHeight="1">
      <c r="A1684" s="434">
        <v>1684</v>
      </c>
      <c r="B1684" s="435" t="s">
        <v>3734</v>
      </c>
      <c r="C1684" s="435" t="s">
        <v>3365</v>
      </c>
      <c r="D1684" s="436" t="s">
        <v>3708</v>
      </c>
      <c r="E1684" s="219" t="s">
        <v>3638</v>
      </c>
      <c r="F1684" s="75" t="s">
        <v>3639</v>
      </c>
      <c r="G1684" s="75" t="s">
        <v>34</v>
      </c>
      <c r="H1684" s="75" t="s">
        <v>70</v>
      </c>
      <c r="I1684" s="437">
        <v>12.8</v>
      </c>
      <c r="J1684" s="438">
        <f t="shared" si="54"/>
        <v>255</v>
      </c>
      <c r="K1684" s="439">
        <v>255</v>
      </c>
      <c r="L1684" s="221" t="e">
        <f>IF(J1684="nio",0,IF(K1684&gt;0,K1684*I1684/M1684,0))*VLOOKUP(B1684,'2-Kosten per locatie'!$A$11:$C$16,3,FALSE)</f>
        <v>#DIV/0!</v>
      </c>
      <c r="M1684" s="440">
        <f>IF(K1684="nio",0,IF(K1684&gt;0,VLOOKUP(G1684,'3-Productie normen'!A:J,VLOOKUP(K1684,'3-Productie normen'!$B$37:$C$43,2,FALSE),FALSE)))</f>
        <v>0</v>
      </c>
      <c r="N1684" s="441"/>
      <c r="O1684" s="442"/>
      <c r="P1684" s="299">
        <f t="shared" si="53"/>
        <v>3264</v>
      </c>
    </row>
    <row r="1685" spans="1:16" ht="14.1" customHeight="1">
      <c r="A1685" s="434">
        <v>1685</v>
      </c>
      <c r="B1685" s="435" t="s">
        <v>3734</v>
      </c>
      <c r="C1685" s="435" t="s">
        <v>3365</v>
      </c>
      <c r="D1685" s="436" t="s">
        <v>3708</v>
      </c>
      <c r="E1685" s="219" t="s">
        <v>3640</v>
      </c>
      <c r="F1685" s="75" t="s">
        <v>3641</v>
      </c>
      <c r="G1685" s="75" t="s">
        <v>36</v>
      </c>
      <c r="H1685" s="75" t="s">
        <v>71</v>
      </c>
      <c r="I1685" s="437">
        <v>1.9</v>
      </c>
      <c r="J1685" s="438">
        <f t="shared" si="54"/>
        <v>255</v>
      </c>
      <c r="K1685" s="439">
        <v>255</v>
      </c>
      <c r="L1685" s="221" t="e">
        <f>IF(J1685="nio",0,IF(K1685&gt;0,K1685*I1685/M1685,0))*VLOOKUP(B1685,'2-Kosten per locatie'!$A$11:$C$16,3,FALSE)</f>
        <v>#DIV/0!</v>
      </c>
      <c r="M1685" s="440">
        <f>IF(K1685="nio",0,IF(K1685&gt;0,VLOOKUP(G1685,'3-Productie normen'!A:J,VLOOKUP(K1685,'3-Productie normen'!$B$37:$C$43,2,FALSE),FALSE)))</f>
        <v>0</v>
      </c>
      <c r="N1685" s="441"/>
      <c r="O1685" s="442"/>
      <c r="P1685" s="299">
        <f t="shared" si="53"/>
        <v>484.5</v>
      </c>
    </row>
    <row r="1686" spans="1:16" ht="14.1" customHeight="1">
      <c r="A1686" s="434">
        <v>1686</v>
      </c>
      <c r="B1686" s="435" t="s">
        <v>3734</v>
      </c>
      <c r="C1686" s="435" t="s">
        <v>3365</v>
      </c>
      <c r="D1686" s="436" t="s">
        <v>3708</v>
      </c>
      <c r="E1686" s="219" t="s">
        <v>3642</v>
      </c>
      <c r="F1686" s="75" t="s">
        <v>3643</v>
      </c>
      <c r="G1686" s="75" t="s">
        <v>50</v>
      </c>
      <c r="H1686" s="75" t="s">
        <v>70</v>
      </c>
      <c r="I1686" s="437">
        <v>1.4</v>
      </c>
      <c r="J1686" s="438" t="s">
        <v>50</v>
      </c>
      <c r="K1686" s="439" t="s">
        <v>50</v>
      </c>
      <c r="L1686" s="221">
        <f>IF(J1686="nio",0,IF(K1686&gt;0,K1686*I1686/M1686,0))*VLOOKUP(B1686,'2-Kosten per locatie'!$A$11:$C$16,3,FALSE)</f>
        <v>0</v>
      </c>
      <c r="M1686" s="440">
        <f>IF(K1686="nio",0,IF(K1686&gt;0,VLOOKUP(G1686,'3-Productie normen'!A:J,VLOOKUP(K1686,'3-Productie normen'!$B$37:$C$43,2,FALSE),FALSE)))</f>
        <v>0</v>
      </c>
      <c r="N1686" s="441"/>
      <c r="O1686" s="442"/>
      <c r="P1686" s="299"/>
    </row>
    <row r="1687" spans="1:16" ht="14.1" customHeight="1">
      <c r="A1687" s="434">
        <v>1687</v>
      </c>
      <c r="B1687" s="435" t="s">
        <v>3734</v>
      </c>
      <c r="C1687" s="435" t="s">
        <v>3365</v>
      </c>
      <c r="D1687" s="436" t="s">
        <v>3708</v>
      </c>
      <c r="E1687" s="219" t="s">
        <v>3644</v>
      </c>
      <c r="F1687" s="75" t="s">
        <v>3645</v>
      </c>
      <c r="G1687" s="75" t="s">
        <v>36</v>
      </c>
      <c r="H1687" s="75" t="s">
        <v>71</v>
      </c>
      <c r="I1687" s="437">
        <v>1.9</v>
      </c>
      <c r="J1687" s="438">
        <f t="shared" ref="J1687:J1688" si="55">SUM(K1687:K1687)</f>
        <v>255</v>
      </c>
      <c r="K1687" s="439">
        <v>255</v>
      </c>
      <c r="L1687" s="221" t="e">
        <f>IF(J1687="nio",0,IF(K1687&gt;0,K1687*I1687/M1687,0))*VLOOKUP(B1687,'2-Kosten per locatie'!$A$11:$C$16,3,FALSE)</f>
        <v>#DIV/0!</v>
      </c>
      <c r="M1687" s="440">
        <f>IF(K1687="nio",0,IF(K1687&gt;0,VLOOKUP(G1687,'3-Productie normen'!A:J,VLOOKUP(K1687,'3-Productie normen'!$B$37:$C$43,2,FALSE),FALSE)))</f>
        <v>0</v>
      </c>
      <c r="N1687" s="441"/>
      <c r="O1687" s="442"/>
      <c r="P1687" s="299">
        <f t="shared" si="53"/>
        <v>484.5</v>
      </c>
    </row>
    <row r="1688" spans="1:16" ht="14.1" customHeight="1">
      <c r="A1688" s="434">
        <v>1688</v>
      </c>
      <c r="B1688" s="435" t="s">
        <v>3734</v>
      </c>
      <c r="C1688" s="435" t="s">
        <v>3365</v>
      </c>
      <c r="D1688" s="436" t="s">
        <v>3708</v>
      </c>
      <c r="E1688" s="219" t="s">
        <v>3646</v>
      </c>
      <c r="F1688" s="75" t="s">
        <v>3647</v>
      </c>
      <c r="G1688" s="75" t="s">
        <v>36</v>
      </c>
      <c r="H1688" s="75" t="s">
        <v>71</v>
      </c>
      <c r="I1688" s="437">
        <v>2.7</v>
      </c>
      <c r="J1688" s="438">
        <f t="shared" si="55"/>
        <v>255</v>
      </c>
      <c r="K1688" s="439">
        <v>255</v>
      </c>
      <c r="L1688" s="221" t="e">
        <f>IF(J1688="nio",0,IF(K1688&gt;0,K1688*I1688/M1688,0))*VLOOKUP(B1688,'2-Kosten per locatie'!$A$11:$C$16,3,FALSE)</f>
        <v>#DIV/0!</v>
      </c>
      <c r="M1688" s="440">
        <f>IF(K1688="nio",0,IF(K1688&gt;0,VLOOKUP(G1688,'3-Productie normen'!A:J,VLOOKUP(K1688,'3-Productie normen'!$B$37:$C$43,2,FALSE),FALSE)))</f>
        <v>0</v>
      </c>
      <c r="N1688" s="441"/>
      <c r="O1688" s="442"/>
      <c r="P1688" s="299">
        <f t="shared" si="53"/>
        <v>688.5</v>
      </c>
    </row>
    <row r="1689" spans="1:16" ht="14.1" customHeight="1">
      <c r="A1689" s="434">
        <v>1689</v>
      </c>
      <c r="B1689" s="435" t="s">
        <v>3734</v>
      </c>
      <c r="C1689" s="435" t="s">
        <v>3365</v>
      </c>
      <c r="D1689" s="436" t="s">
        <v>3708</v>
      </c>
      <c r="E1689" s="219" t="s">
        <v>3648</v>
      </c>
      <c r="F1689" s="75" t="s">
        <v>3649</v>
      </c>
      <c r="G1689" s="75" t="s">
        <v>50</v>
      </c>
      <c r="H1689" s="75" t="s">
        <v>70</v>
      </c>
      <c r="I1689" s="437">
        <v>2</v>
      </c>
      <c r="J1689" s="438" t="s">
        <v>50</v>
      </c>
      <c r="K1689" s="439" t="s">
        <v>50</v>
      </c>
      <c r="L1689" s="221">
        <f>IF(J1689="nio",0,IF(K1689&gt;0,K1689*I1689/M1689,0))*VLOOKUP(B1689,'2-Kosten per locatie'!$A$11:$C$16,3,FALSE)</f>
        <v>0</v>
      </c>
      <c r="M1689" s="440">
        <f>IF(K1689="nio",0,IF(K1689&gt;0,VLOOKUP(G1689,'3-Productie normen'!A:J,VLOOKUP(K1689,'3-Productie normen'!$B$37:$C$43,2,FALSE),FALSE)))</f>
        <v>0</v>
      </c>
      <c r="N1689" s="441"/>
      <c r="O1689" s="442"/>
      <c r="P1689" s="299"/>
    </row>
    <row r="1690" spans="1:16" ht="14.1" customHeight="1">
      <c r="A1690" s="434">
        <v>1690</v>
      </c>
      <c r="B1690" s="435" t="s">
        <v>3734</v>
      </c>
      <c r="C1690" s="435" t="s">
        <v>3365</v>
      </c>
      <c r="D1690" s="436" t="s">
        <v>3708</v>
      </c>
      <c r="E1690" s="219" t="s">
        <v>3650</v>
      </c>
      <c r="F1690" s="75" t="s">
        <v>3651</v>
      </c>
      <c r="G1690" s="75" t="s">
        <v>40</v>
      </c>
      <c r="H1690" s="75" t="s">
        <v>3719</v>
      </c>
      <c r="I1690" s="437">
        <v>14.4</v>
      </c>
      <c r="J1690" s="438">
        <f t="shared" ref="J1690" si="56">SUM(K1690:K1690)</f>
        <v>255</v>
      </c>
      <c r="K1690" s="439">
        <v>255</v>
      </c>
      <c r="L1690" s="221" t="e">
        <f>IF(J1690="nio",0,IF(K1690&gt;0,K1690*I1690/M1690,0))*VLOOKUP(B1690,'2-Kosten per locatie'!$A$11:$C$16,3,FALSE)</f>
        <v>#DIV/0!</v>
      </c>
      <c r="M1690" s="440">
        <f>IF(K1690="nio",0,IF(K1690&gt;0,VLOOKUP(G1690,'3-Productie normen'!A:J,VLOOKUP(K1690,'3-Productie normen'!$B$37:$C$43,2,FALSE),FALSE)))</f>
        <v>0</v>
      </c>
      <c r="N1690" s="441"/>
      <c r="O1690" s="442"/>
      <c r="P1690" s="299">
        <f t="shared" si="53"/>
        <v>3672</v>
      </c>
    </row>
    <row r="1691" spans="1:16" ht="14.1" customHeight="1">
      <c r="A1691" s="434">
        <v>1691</v>
      </c>
      <c r="B1691" s="435" t="s">
        <v>3734</v>
      </c>
      <c r="C1691" s="435" t="s">
        <v>3365</v>
      </c>
      <c r="D1691" s="436" t="s">
        <v>3708</v>
      </c>
      <c r="E1691" s="219" t="s">
        <v>3652</v>
      </c>
      <c r="F1691" s="75" t="s">
        <v>3653</v>
      </c>
      <c r="G1691" s="75" t="s">
        <v>50</v>
      </c>
      <c r="H1691" s="75" t="s">
        <v>72</v>
      </c>
      <c r="I1691" s="437">
        <v>4</v>
      </c>
      <c r="J1691" s="438" t="s">
        <v>50</v>
      </c>
      <c r="K1691" s="439" t="s">
        <v>50</v>
      </c>
      <c r="L1691" s="221">
        <f>IF(J1691="nio",0,IF(K1691&gt;0,K1691*I1691/M1691,0))*VLOOKUP(B1691,'2-Kosten per locatie'!$A$11:$C$16,3,FALSE)</f>
        <v>0</v>
      </c>
      <c r="M1691" s="440">
        <f>IF(K1691="nio",0,IF(K1691&gt;0,VLOOKUP(G1691,'3-Productie normen'!A:J,VLOOKUP(K1691,'3-Productie normen'!$B$37:$C$43,2,FALSE),FALSE)))</f>
        <v>0</v>
      </c>
      <c r="N1691" s="441"/>
      <c r="O1691" s="442"/>
      <c r="P1691" s="299"/>
    </row>
    <row r="1692" spans="1:16" ht="14.1" customHeight="1">
      <c r="A1692" s="434">
        <v>1692</v>
      </c>
      <c r="B1692" s="435" t="s">
        <v>3734</v>
      </c>
      <c r="C1692" s="435" t="s">
        <v>3365</v>
      </c>
      <c r="D1692" s="436" t="s">
        <v>3708</v>
      </c>
      <c r="E1692" s="219" t="s">
        <v>3654</v>
      </c>
      <c r="F1692" s="75" t="s">
        <v>3655</v>
      </c>
      <c r="G1692" s="75" t="s">
        <v>50</v>
      </c>
      <c r="H1692" s="75" t="s">
        <v>72</v>
      </c>
      <c r="I1692" s="437">
        <v>6.3</v>
      </c>
      <c r="J1692" s="438" t="s">
        <v>50</v>
      </c>
      <c r="K1692" s="439" t="s">
        <v>50</v>
      </c>
      <c r="L1692" s="221">
        <f>IF(J1692="nio",0,IF(K1692&gt;0,K1692*I1692/M1692,0))*VLOOKUP(B1692,'2-Kosten per locatie'!$A$11:$C$16,3,FALSE)</f>
        <v>0</v>
      </c>
      <c r="M1692" s="440">
        <f>IF(K1692="nio",0,IF(K1692&gt;0,VLOOKUP(G1692,'3-Productie normen'!A:J,VLOOKUP(K1692,'3-Productie normen'!$B$37:$C$43,2,FALSE),FALSE)))</f>
        <v>0</v>
      </c>
      <c r="N1692" s="441"/>
      <c r="O1692" s="442"/>
      <c r="P1692" s="299"/>
    </row>
    <row r="1693" spans="1:16" ht="14.1" customHeight="1">
      <c r="A1693" s="434">
        <v>1693</v>
      </c>
      <c r="B1693" s="435" t="s">
        <v>3734</v>
      </c>
      <c r="C1693" s="435" t="s">
        <v>3365</v>
      </c>
      <c r="D1693" s="436" t="s">
        <v>3709</v>
      </c>
      <c r="E1693" s="219" t="s">
        <v>3656</v>
      </c>
      <c r="F1693" s="75" t="s">
        <v>3657</v>
      </c>
      <c r="G1693" s="75" t="s">
        <v>50</v>
      </c>
      <c r="H1693" s="75"/>
      <c r="I1693" s="437">
        <v>37.5</v>
      </c>
      <c r="J1693" s="438" t="s">
        <v>50</v>
      </c>
      <c r="K1693" s="439" t="s">
        <v>50</v>
      </c>
      <c r="L1693" s="221">
        <f>IF(J1693="nio",0,IF(K1693&gt;0,K1693*I1693/M1693,0))*VLOOKUP(B1693,'2-Kosten per locatie'!$A$11:$C$16,3,FALSE)</f>
        <v>0</v>
      </c>
      <c r="M1693" s="440">
        <f>IF(K1693="nio",0,IF(K1693&gt;0,VLOOKUP(G1693,'3-Productie normen'!A:J,VLOOKUP(K1693,'3-Productie normen'!$B$37:$C$43,2,FALSE),FALSE)))</f>
        <v>0</v>
      </c>
      <c r="N1693" s="441"/>
      <c r="O1693" s="442"/>
      <c r="P1693" s="299"/>
    </row>
    <row r="1694" spans="1:16" ht="14.1" customHeight="1">
      <c r="A1694" s="434">
        <v>1694</v>
      </c>
      <c r="B1694" s="435" t="s">
        <v>3734</v>
      </c>
      <c r="C1694" s="435" t="s">
        <v>3365</v>
      </c>
      <c r="D1694" s="436" t="s">
        <v>3709</v>
      </c>
      <c r="E1694" s="219" t="s">
        <v>3658</v>
      </c>
      <c r="F1694" s="75" t="s">
        <v>3659</v>
      </c>
      <c r="G1694" s="75" t="s">
        <v>46</v>
      </c>
      <c r="H1694" s="75" t="s">
        <v>70</v>
      </c>
      <c r="I1694" s="437">
        <v>10.9</v>
      </c>
      <c r="J1694" s="438">
        <f t="shared" ref="J1694" si="57">SUM(K1694:K1694)</f>
        <v>255</v>
      </c>
      <c r="K1694" s="439">
        <v>255</v>
      </c>
      <c r="L1694" s="221" t="e">
        <f>IF(J1694="nio",0,IF(K1694&gt;0,K1694*I1694/M1694,0))*VLOOKUP(B1694,'2-Kosten per locatie'!$A$11:$C$16,3,FALSE)</f>
        <v>#DIV/0!</v>
      </c>
      <c r="M1694" s="440">
        <f>IF(K1694="nio",0,IF(K1694&gt;0,VLOOKUP(G1694,'3-Productie normen'!A:J,VLOOKUP(K1694,'3-Productie normen'!$B$37:$C$43,2,FALSE),FALSE)))</f>
        <v>0</v>
      </c>
      <c r="N1694" s="441"/>
      <c r="O1694" s="442"/>
      <c r="P1694" s="299">
        <f t="shared" si="53"/>
        <v>2779.5</v>
      </c>
    </row>
    <row r="1695" spans="1:16" ht="14.1" customHeight="1">
      <c r="A1695" s="434">
        <v>1695</v>
      </c>
      <c r="B1695" s="435" t="s">
        <v>3734</v>
      </c>
      <c r="C1695" s="435" t="s">
        <v>3365</v>
      </c>
      <c r="D1695" s="436" t="s">
        <v>3709</v>
      </c>
      <c r="E1695" s="219" t="s">
        <v>3660</v>
      </c>
      <c r="F1695" s="75" t="s">
        <v>3661</v>
      </c>
      <c r="G1695" s="75" t="s">
        <v>50</v>
      </c>
      <c r="H1695" s="75" t="s">
        <v>70</v>
      </c>
      <c r="I1695" s="437">
        <v>8.9</v>
      </c>
      <c r="J1695" s="438" t="s">
        <v>50</v>
      </c>
      <c r="K1695" s="439" t="s">
        <v>50</v>
      </c>
      <c r="L1695" s="221">
        <f>IF(J1695="nio",0,IF(K1695&gt;0,K1695*I1695/M1695,0))*VLOOKUP(B1695,'2-Kosten per locatie'!$A$11:$C$16,3,FALSE)</f>
        <v>0</v>
      </c>
      <c r="M1695" s="440">
        <f>IF(K1695="nio",0,IF(K1695&gt;0,VLOOKUP(G1695,'3-Productie normen'!A:J,VLOOKUP(K1695,'3-Productie normen'!$B$37:$C$43,2,FALSE),FALSE)))</f>
        <v>0</v>
      </c>
      <c r="N1695" s="441"/>
      <c r="O1695" s="442"/>
      <c r="P1695" s="299"/>
    </row>
    <row r="1696" spans="1:16" ht="14.1" customHeight="1">
      <c r="A1696" s="434">
        <v>1696</v>
      </c>
      <c r="B1696" s="435" t="s">
        <v>3734</v>
      </c>
      <c r="C1696" s="435" t="s">
        <v>3365</v>
      </c>
      <c r="D1696" s="436" t="s">
        <v>3709</v>
      </c>
      <c r="E1696" s="219" t="s">
        <v>3662</v>
      </c>
      <c r="F1696" s="75" t="s">
        <v>3663</v>
      </c>
      <c r="G1696" s="75" t="s">
        <v>50</v>
      </c>
      <c r="H1696" s="75" t="s">
        <v>71</v>
      </c>
      <c r="I1696" s="437">
        <v>1.7</v>
      </c>
      <c r="J1696" s="438" t="s">
        <v>50</v>
      </c>
      <c r="K1696" s="439" t="s">
        <v>50</v>
      </c>
      <c r="L1696" s="221">
        <f>IF(J1696="nio",0,IF(K1696&gt;0,K1696*I1696/M1696,0))*VLOOKUP(B1696,'2-Kosten per locatie'!$A$11:$C$16,3,FALSE)</f>
        <v>0</v>
      </c>
      <c r="M1696" s="440">
        <f>IF(K1696="nio",0,IF(K1696&gt;0,VLOOKUP(G1696,'3-Productie normen'!A:J,VLOOKUP(K1696,'3-Productie normen'!$B$37:$C$43,2,FALSE),FALSE)))</f>
        <v>0</v>
      </c>
      <c r="N1696" s="441"/>
      <c r="O1696" s="442"/>
      <c r="P1696" s="299"/>
    </row>
    <row r="1697" spans="1:16" ht="14.1" customHeight="1">
      <c r="A1697" s="434">
        <v>1697</v>
      </c>
      <c r="B1697" s="435" t="s">
        <v>3734</v>
      </c>
      <c r="C1697" s="435" t="s">
        <v>3365</v>
      </c>
      <c r="D1697" s="436" t="s">
        <v>3709</v>
      </c>
      <c r="E1697" s="219" t="s">
        <v>3664</v>
      </c>
      <c r="F1697" s="75" t="s">
        <v>3665</v>
      </c>
      <c r="G1697" s="75" t="s">
        <v>50</v>
      </c>
      <c r="H1697" s="75" t="s">
        <v>70</v>
      </c>
      <c r="I1697" s="437">
        <v>8.9</v>
      </c>
      <c r="J1697" s="438" t="s">
        <v>50</v>
      </c>
      <c r="K1697" s="439" t="s">
        <v>50</v>
      </c>
      <c r="L1697" s="221">
        <f>IF(J1697="nio",0,IF(K1697&gt;0,K1697*I1697/M1697,0))*VLOOKUP(B1697,'2-Kosten per locatie'!$A$11:$C$16,3,FALSE)</f>
        <v>0</v>
      </c>
      <c r="M1697" s="440">
        <f>IF(K1697="nio",0,IF(K1697&gt;0,VLOOKUP(G1697,'3-Productie normen'!A:J,VLOOKUP(K1697,'3-Productie normen'!$B$37:$C$43,2,FALSE),FALSE)))</f>
        <v>0</v>
      </c>
      <c r="N1697" s="441"/>
      <c r="O1697" s="442"/>
      <c r="P1697" s="299"/>
    </row>
    <row r="1698" spans="1:16" ht="14.1" customHeight="1">
      <c r="A1698" s="434">
        <v>1698</v>
      </c>
      <c r="B1698" s="435" t="s">
        <v>3734</v>
      </c>
      <c r="C1698" s="435" t="s">
        <v>3365</v>
      </c>
      <c r="D1698" s="436" t="s">
        <v>3709</v>
      </c>
      <c r="E1698" s="219" t="s">
        <v>3666</v>
      </c>
      <c r="F1698" s="75" t="s">
        <v>3667</v>
      </c>
      <c r="G1698" s="75" t="s">
        <v>50</v>
      </c>
      <c r="H1698" s="75" t="s">
        <v>71</v>
      </c>
      <c r="I1698" s="437">
        <v>1.7</v>
      </c>
      <c r="J1698" s="438" t="s">
        <v>50</v>
      </c>
      <c r="K1698" s="439" t="s">
        <v>50</v>
      </c>
      <c r="L1698" s="221">
        <f>IF(J1698="nio",0,IF(K1698&gt;0,K1698*I1698/M1698,0))*VLOOKUP(B1698,'2-Kosten per locatie'!$A$11:$C$16,3,FALSE)</f>
        <v>0</v>
      </c>
      <c r="M1698" s="440">
        <f>IF(K1698="nio",0,IF(K1698&gt;0,VLOOKUP(G1698,'3-Productie normen'!A:J,VLOOKUP(K1698,'3-Productie normen'!$B$37:$C$43,2,FALSE),FALSE)))</f>
        <v>0</v>
      </c>
      <c r="N1698" s="441"/>
      <c r="O1698" s="442"/>
      <c r="P1698" s="299"/>
    </row>
    <row r="1699" spans="1:16" ht="14.1" customHeight="1">
      <c r="A1699" s="434">
        <v>1699</v>
      </c>
      <c r="B1699" s="435" t="s">
        <v>3734</v>
      </c>
      <c r="C1699" s="435" t="s">
        <v>3365</v>
      </c>
      <c r="D1699" s="436" t="s">
        <v>3709</v>
      </c>
      <c r="E1699" s="219" t="s">
        <v>3668</v>
      </c>
      <c r="F1699" s="75" t="s">
        <v>3669</v>
      </c>
      <c r="G1699" s="75" t="s">
        <v>50</v>
      </c>
      <c r="H1699" s="75" t="s">
        <v>70</v>
      </c>
      <c r="I1699" s="437">
        <v>8.9</v>
      </c>
      <c r="J1699" s="438" t="s">
        <v>50</v>
      </c>
      <c r="K1699" s="439" t="s">
        <v>50</v>
      </c>
      <c r="L1699" s="221">
        <f>IF(J1699="nio",0,IF(K1699&gt;0,K1699*I1699/M1699,0))*VLOOKUP(B1699,'2-Kosten per locatie'!$A$11:$C$16,3,FALSE)</f>
        <v>0</v>
      </c>
      <c r="M1699" s="440">
        <f>IF(K1699="nio",0,IF(K1699&gt;0,VLOOKUP(G1699,'3-Productie normen'!A:J,VLOOKUP(K1699,'3-Productie normen'!$B$37:$C$43,2,FALSE),FALSE)))</f>
        <v>0</v>
      </c>
      <c r="N1699" s="441"/>
      <c r="O1699" s="442"/>
      <c r="P1699" s="299"/>
    </row>
    <row r="1700" spans="1:16" ht="14.1" customHeight="1">
      <c r="A1700" s="434">
        <v>1700</v>
      </c>
      <c r="B1700" s="435" t="s">
        <v>3734</v>
      </c>
      <c r="C1700" s="435" t="s">
        <v>3365</v>
      </c>
      <c r="D1700" s="436" t="s">
        <v>3709</v>
      </c>
      <c r="E1700" s="219" t="s">
        <v>3670</v>
      </c>
      <c r="F1700" s="75" t="s">
        <v>3671</v>
      </c>
      <c r="G1700" s="75" t="s">
        <v>50</v>
      </c>
      <c r="H1700" s="75" t="s">
        <v>71</v>
      </c>
      <c r="I1700" s="437">
        <v>1.7</v>
      </c>
      <c r="J1700" s="438" t="s">
        <v>50</v>
      </c>
      <c r="K1700" s="439" t="s">
        <v>50</v>
      </c>
      <c r="L1700" s="221">
        <f>IF(J1700="nio",0,IF(K1700&gt;0,K1700*I1700/M1700,0))*VLOOKUP(B1700,'2-Kosten per locatie'!$A$11:$C$16,3,FALSE)</f>
        <v>0</v>
      </c>
      <c r="M1700" s="440">
        <f>IF(K1700="nio",0,IF(K1700&gt;0,VLOOKUP(G1700,'3-Productie normen'!A:J,VLOOKUP(K1700,'3-Productie normen'!$B$37:$C$43,2,FALSE),FALSE)))</f>
        <v>0</v>
      </c>
      <c r="N1700" s="441"/>
      <c r="O1700" s="442"/>
      <c r="P1700" s="299"/>
    </row>
    <row r="1701" spans="1:16" ht="14.1" customHeight="1">
      <c r="A1701" s="434">
        <v>1701</v>
      </c>
      <c r="B1701" s="435" t="s">
        <v>3734</v>
      </c>
      <c r="C1701" s="435" t="s">
        <v>3365</v>
      </c>
      <c r="D1701" s="436" t="s">
        <v>3709</v>
      </c>
      <c r="E1701" s="219" t="s">
        <v>3672</v>
      </c>
      <c r="F1701" s="75" t="s">
        <v>3673</v>
      </c>
      <c r="G1701" s="75" t="s">
        <v>50</v>
      </c>
      <c r="H1701" s="75" t="s">
        <v>70</v>
      </c>
      <c r="I1701" s="437">
        <v>8.9</v>
      </c>
      <c r="J1701" s="438" t="s">
        <v>50</v>
      </c>
      <c r="K1701" s="439" t="s">
        <v>50</v>
      </c>
      <c r="L1701" s="221">
        <f>IF(J1701="nio",0,IF(K1701&gt;0,K1701*I1701/M1701,0))*VLOOKUP(B1701,'2-Kosten per locatie'!$A$11:$C$16,3,FALSE)</f>
        <v>0</v>
      </c>
      <c r="M1701" s="440">
        <f>IF(K1701="nio",0,IF(K1701&gt;0,VLOOKUP(G1701,'3-Productie normen'!A:J,VLOOKUP(K1701,'3-Productie normen'!$B$37:$C$43,2,FALSE),FALSE)))</f>
        <v>0</v>
      </c>
      <c r="N1701" s="441"/>
      <c r="O1701" s="442"/>
      <c r="P1701" s="299"/>
    </row>
    <row r="1702" spans="1:16" ht="14.1" customHeight="1">
      <c r="A1702" s="434">
        <v>1702</v>
      </c>
      <c r="B1702" s="435" t="s">
        <v>3734</v>
      </c>
      <c r="C1702" s="435" t="s">
        <v>3365</v>
      </c>
      <c r="D1702" s="436" t="s">
        <v>3709</v>
      </c>
      <c r="E1702" s="219" t="s">
        <v>3674</v>
      </c>
      <c r="F1702" s="75" t="s">
        <v>3675</v>
      </c>
      <c r="G1702" s="75" t="s">
        <v>50</v>
      </c>
      <c r="H1702" s="75" t="s">
        <v>71</v>
      </c>
      <c r="I1702" s="437">
        <v>1.7</v>
      </c>
      <c r="J1702" s="438" t="s">
        <v>50</v>
      </c>
      <c r="K1702" s="439" t="s">
        <v>50</v>
      </c>
      <c r="L1702" s="221">
        <f>IF(J1702="nio",0,IF(K1702&gt;0,K1702*I1702/M1702,0))*VLOOKUP(B1702,'2-Kosten per locatie'!$A$11:$C$16,3,FALSE)</f>
        <v>0</v>
      </c>
      <c r="M1702" s="440">
        <f>IF(K1702="nio",0,IF(K1702&gt;0,VLOOKUP(G1702,'3-Productie normen'!A:J,VLOOKUP(K1702,'3-Productie normen'!$B$37:$C$43,2,FALSE),FALSE)))</f>
        <v>0</v>
      </c>
      <c r="N1702" s="441"/>
      <c r="O1702" s="442"/>
      <c r="P1702" s="299"/>
    </row>
    <row r="1703" spans="1:16" ht="14.1" customHeight="1">
      <c r="A1703" s="434">
        <v>1703</v>
      </c>
      <c r="B1703" s="435" t="s">
        <v>3734</v>
      </c>
      <c r="C1703" s="435" t="s">
        <v>3365</v>
      </c>
      <c r="D1703" s="436" t="s">
        <v>3709</v>
      </c>
      <c r="E1703" s="219" t="s">
        <v>3676</v>
      </c>
      <c r="F1703" s="75" t="s">
        <v>3677</v>
      </c>
      <c r="G1703" s="75" t="s">
        <v>50</v>
      </c>
      <c r="H1703" s="75" t="s">
        <v>70</v>
      </c>
      <c r="I1703" s="437">
        <v>8.9</v>
      </c>
      <c r="J1703" s="438" t="s">
        <v>50</v>
      </c>
      <c r="K1703" s="439" t="s">
        <v>50</v>
      </c>
      <c r="L1703" s="221">
        <f>IF(J1703="nio",0,IF(K1703&gt;0,K1703*I1703/M1703,0))*VLOOKUP(B1703,'2-Kosten per locatie'!$A$11:$C$16,3,FALSE)</f>
        <v>0</v>
      </c>
      <c r="M1703" s="440">
        <f>IF(K1703="nio",0,IF(K1703&gt;0,VLOOKUP(G1703,'3-Productie normen'!A:J,VLOOKUP(K1703,'3-Productie normen'!$B$37:$C$43,2,FALSE),FALSE)))</f>
        <v>0</v>
      </c>
      <c r="N1703" s="441"/>
      <c r="O1703" s="442"/>
      <c r="P1703" s="299"/>
    </row>
    <row r="1704" spans="1:16" ht="14.1" customHeight="1">
      <c r="A1704" s="434">
        <v>1704</v>
      </c>
      <c r="B1704" s="435" t="s">
        <v>3734</v>
      </c>
      <c r="C1704" s="435" t="s">
        <v>3365</v>
      </c>
      <c r="D1704" s="436" t="s">
        <v>3709</v>
      </c>
      <c r="E1704" s="219" t="s">
        <v>3678</v>
      </c>
      <c r="F1704" s="75" t="s">
        <v>3679</v>
      </c>
      <c r="G1704" s="75" t="s">
        <v>50</v>
      </c>
      <c r="H1704" s="75" t="s">
        <v>71</v>
      </c>
      <c r="I1704" s="437">
        <v>1.7</v>
      </c>
      <c r="J1704" s="438" t="s">
        <v>50</v>
      </c>
      <c r="K1704" s="439" t="s">
        <v>50</v>
      </c>
      <c r="L1704" s="221">
        <f>IF(J1704="nio",0,IF(K1704&gt;0,K1704*I1704/M1704,0))*VLOOKUP(B1704,'2-Kosten per locatie'!$A$11:$C$16,3,FALSE)</f>
        <v>0</v>
      </c>
      <c r="M1704" s="440">
        <f>IF(K1704="nio",0,IF(K1704&gt;0,VLOOKUP(G1704,'3-Productie normen'!A:J,VLOOKUP(K1704,'3-Productie normen'!$B$37:$C$43,2,FALSE),FALSE)))</f>
        <v>0</v>
      </c>
      <c r="N1704" s="441"/>
      <c r="O1704" s="442"/>
      <c r="P1704" s="299"/>
    </row>
    <row r="1705" spans="1:16" ht="14.1" customHeight="1">
      <c r="A1705" s="434">
        <v>1705</v>
      </c>
      <c r="B1705" s="435" t="s">
        <v>3734</v>
      </c>
      <c r="C1705" s="435" t="s">
        <v>3365</v>
      </c>
      <c r="D1705" s="436" t="s">
        <v>3709</v>
      </c>
      <c r="E1705" s="219" t="s">
        <v>3680</v>
      </c>
      <c r="F1705" s="75" t="s">
        <v>3681</v>
      </c>
      <c r="G1705" s="75" t="s">
        <v>50</v>
      </c>
      <c r="H1705" s="75" t="s">
        <v>70</v>
      </c>
      <c r="I1705" s="437">
        <v>8.9</v>
      </c>
      <c r="J1705" s="438" t="s">
        <v>50</v>
      </c>
      <c r="K1705" s="439" t="s">
        <v>50</v>
      </c>
      <c r="L1705" s="221">
        <f>IF(J1705="nio",0,IF(K1705&gt;0,K1705*I1705/M1705,0))*VLOOKUP(B1705,'2-Kosten per locatie'!$A$11:$C$16,3,FALSE)</f>
        <v>0</v>
      </c>
      <c r="M1705" s="440">
        <f>IF(K1705="nio",0,IF(K1705&gt;0,VLOOKUP(G1705,'3-Productie normen'!A:J,VLOOKUP(K1705,'3-Productie normen'!$B$37:$C$43,2,FALSE),FALSE)))</f>
        <v>0</v>
      </c>
      <c r="N1705" s="441"/>
      <c r="O1705" s="442"/>
      <c r="P1705" s="299"/>
    </row>
    <row r="1706" spans="1:16" ht="14.1" customHeight="1">
      <c r="A1706" s="434">
        <v>1706</v>
      </c>
      <c r="B1706" s="435" t="s">
        <v>3734</v>
      </c>
      <c r="C1706" s="435" t="s">
        <v>3365</v>
      </c>
      <c r="D1706" s="436" t="s">
        <v>3709</v>
      </c>
      <c r="E1706" s="219" t="s">
        <v>3682</v>
      </c>
      <c r="F1706" s="75" t="s">
        <v>3683</v>
      </c>
      <c r="G1706" s="75" t="s">
        <v>50</v>
      </c>
      <c r="H1706" s="75" t="s">
        <v>71</v>
      </c>
      <c r="I1706" s="437">
        <v>1.7</v>
      </c>
      <c r="J1706" s="438" t="s">
        <v>50</v>
      </c>
      <c r="K1706" s="439" t="s">
        <v>50</v>
      </c>
      <c r="L1706" s="221">
        <f>IF(J1706="nio",0,IF(K1706&gt;0,K1706*I1706/M1706,0))*VLOOKUP(B1706,'2-Kosten per locatie'!$A$11:$C$16,3,FALSE)</f>
        <v>0</v>
      </c>
      <c r="M1706" s="440">
        <f>IF(K1706="nio",0,IF(K1706&gt;0,VLOOKUP(G1706,'3-Productie normen'!A:J,VLOOKUP(K1706,'3-Productie normen'!$B$37:$C$43,2,FALSE),FALSE)))</f>
        <v>0</v>
      </c>
      <c r="N1706" s="441"/>
      <c r="O1706" s="442"/>
      <c r="P1706" s="299"/>
    </row>
    <row r="1707" spans="1:16" ht="14.1" customHeight="1">
      <c r="A1707" s="434">
        <v>1707</v>
      </c>
      <c r="B1707" s="435" t="s">
        <v>3734</v>
      </c>
      <c r="C1707" s="435" t="s">
        <v>3365</v>
      </c>
      <c r="D1707" s="436" t="s">
        <v>3709</v>
      </c>
      <c r="E1707" s="219" t="s">
        <v>3684</v>
      </c>
      <c r="F1707" s="75" t="s">
        <v>3685</v>
      </c>
      <c r="G1707" s="75" t="s">
        <v>50</v>
      </c>
      <c r="H1707" s="75" t="s">
        <v>70</v>
      </c>
      <c r="I1707" s="437">
        <v>8.9</v>
      </c>
      <c r="J1707" s="438" t="s">
        <v>50</v>
      </c>
      <c r="K1707" s="439" t="s">
        <v>50</v>
      </c>
      <c r="L1707" s="221">
        <f>IF(J1707="nio",0,IF(K1707&gt;0,K1707*I1707/M1707,0))*VLOOKUP(B1707,'2-Kosten per locatie'!$A$11:$C$16,3,FALSE)</f>
        <v>0</v>
      </c>
      <c r="M1707" s="440">
        <f>IF(K1707="nio",0,IF(K1707&gt;0,VLOOKUP(G1707,'3-Productie normen'!A:J,VLOOKUP(K1707,'3-Productie normen'!$B$37:$C$43,2,FALSE),FALSE)))</f>
        <v>0</v>
      </c>
      <c r="N1707" s="441"/>
      <c r="O1707" s="442"/>
      <c r="P1707" s="299"/>
    </row>
    <row r="1708" spans="1:16" ht="14.1" customHeight="1">
      <c r="A1708" s="434">
        <v>1708</v>
      </c>
      <c r="B1708" s="435" t="s">
        <v>3734</v>
      </c>
      <c r="C1708" s="435" t="s">
        <v>3365</v>
      </c>
      <c r="D1708" s="436" t="s">
        <v>3709</v>
      </c>
      <c r="E1708" s="219" t="s">
        <v>3686</v>
      </c>
      <c r="F1708" s="75" t="s">
        <v>3687</v>
      </c>
      <c r="G1708" s="75" t="s">
        <v>50</v>
      </c>
      <c r="H1708" s="75" t="s">
        <v>71</v>
      </c>
      <c r="I1708" s="437">
        <v>1.7</v>
      </c>
      <c r="J1708" s="438" t="s">
        <v>50</v>
      </c>
      <c r="K1708" s="439" t="s">
        <v>50</v>
      </c>
      <c r="L1708" s="221">
        <f>IF(J1708="nio",0,IF(K1708&gt;0,K1708*I1708/M1708,0))*VLOOKUP(B1708,'2-Kosten per locatie'!$A$11:$C$16,3,FALSE)</f>
        <v>0</v>
      </c>
      <c r="M1708" s="440">
        <f>IF(K1708="nio",0,IF(K1708&gt;0,VLOOKUP(G1708,'3-Productie normen'!A:J,VLOOKUP(K1708,'3-Productie normen'!$B$37:$C$43,2,FALSE),FALSE)))</f>
        <v>0</v>
      </c>
      <c r="N1708" s="441"/>
      <c r="O1708" s="442"/>
      <c r="P1708" s="299"/>
    </row>
    <row r="1709" spans="1:16" ht="14.1" customHeight="1">
      <c r="A1709" s="434">
        <v>1709</v>
      </c>
      <c r="B1709" s="435" t="s">
        <v>3734</v>
      </c>
      <c r="C1709" s="435" t="s">
        <v>3365</v>
      </c>
      <c r="D1709" s="436" t="s">
        <v>3709</v>
      </c>
      <c r="E1709" s="219" t="s">
        <v>3688</v>
      </c>
      <c r="F1709" s="75" t="s">
        <v>3689</v>
      </c>
      <c r="G1709" s="75" t="s">
        <v>50</v>
      </c>
      <c r="H1709" s="75" t="s">
        <v>70</v>
      </c>
      <c r="I1709" s="437">
        <v>8.9</v>
      </c>
      <c r="J1709" s="438" t="s">
        <v>50</v>
      </c>
      <c r="K1709" s="439" t="s">
        <v>50</v>
      </c>
      <c r="L1709" s="221">
        <f>IF(J1709="nio",0,IF(K1709&gt;0,K1709*I1709/M1709,0))*VLOOKUP(B1709,'2-Kosten per locatie'!$A$11:$C$16,3,FALSE)</f>
        <v>0</v>
      </c>
      <c r="M1709" s="440">
        <f>IF(K1709="nio",0,IF(K1709&gt;0,VLOOKUP(G1709,'3-Productie normen'!A:J,VLOOKUP(K1709,'3-Productie normen'!$B$37:$C$43,2,FALSE),FALSE)))</f>
        <v>0</v>
      </c>
      <c r="N1709" s="441"/>
      <c r="O1709" s="442"/>
      <c r="P1709" s="299"/>
    </row>
    <row r="1710" spans="1:16" ht="14.1" customHeight="1">
      <c r="A1710" s="434">
        <v>1710</v>
      </c>
      <c r="B1710" s="435" t="s">
        <v>3734</v>
      </c>
      <c r="C1710" s="435" t="s">
        <v>3365</v>
      </c>
      <c r="D1710" s="436" t="s">
        <v>3709</v>
      </c>
      <c r="E1710" s="219" t="s">
        <v>3690</v>
      </c>
      <c r="F1710" s="75" t="s">
        <v>3691</v>
      </c>
      <c r="G1710" s="75" t="s">
        <v>50</v>
      </c>
      <c r="H1710" s="75" t="s">
        <v>71</v>
      </c>
      <c r="I1710" s="437">
        <v>1.7</v>
      </c>
      <c r="J1710" s="438" t="s">
        <v>50</v>
      </c>
      <c r="K1710" s="439" t="s">
        <v>50</v>
      </c>
      <c r="L1710" s="221">
        <f>IF(J1710="nio",0,IF(K1710&gt;0,K1710*I1710/M1710,0))*VLOOKUP(B1710,'2-Kosten per locatie'!$A$11:$C$16,3,FALSE)</f>
        <v>0</v>
      </c>
      <c r="M1710" s="440">
        <f>IF(K1710="nio",0,IF(K1710&gt;0,VLOOKUP(G1710,'3-Productie normen'!A:J,VLOOKUP(K1710,'3-Productie normen'!$B$37:$C$43,2,FALSE),FALSE)))</f>
        <v>0</v>
      </c>
      <c r="N1710" s="441"/>
      <c r="O1710" s="442"/>
      <c r="P1710" s="299"/>
    </row>
    <row r="1711" spans="1:16" ht="14.1" customHeight="1">
      <c r="A1711" s="434">
        <v>1711</v>
      </c>
      <c r="B1711" s="435" t="s">
        <v>3734</v>
      </c>
      <c r="C1711" s="435" t="s">
        <v>3365</v>
      </c>
      <c r="D1711" s="436" t="s">
        <v>3709</v>
      </c>
      <c r="E1711" s="219" t="s">
        <v>3692</v>
      </c>
      <c r="F1711" s="75" t="s">
        <v>3693</v>
      </c>
      <c r="G1711" s="75" t="s">
        <v>50</v>
      </c>
      <c r="H1711" s="75" t="s">
        <v>70</v>
      </c>
      <c r="I1711" s="437">
        <v>8.9</v>
      </c>
      <c r="J1711" s="438" t="s">
        <v>50</v>
      </c>
      <c r="K1711" s="439" t="s">
        <v>50</v>
      </c>
      <c r="L1711" s="221">
        <f>IF(J1711="nio",0,IF(K1711&gt;0,K1711*I1711/M1711,0))*VLOOKUP(B1711,'2-Kosten per locatie'!$A$11:$C$16,3,FALSE)</f>
        <v>0</v>
      </c>
      <c r="M1711" s="440">
        <f>IF(K1711="nio",0,IF(K1711&gt;0,VLOOKUP(G1711,'3-Productie normen'!A:J,VLOOKUP(K1711,'3-Productie normen'!$B$37:$C$43,2,FALSE),FALSE)))</f>
        <v>0</v>
      </c>
      <c r="N1711" s="441"/>
      <c r="O1711" s="442"/>
      <c r="P1711" s="299"/>
    </row>
    <row r="1712" spans="1:16" ht="14.1" customHeight="1">
      <c r="A1712" s="434">
        <v>1712</v>
      </c>
      <c r="B1712" s="435" t="s">
        <v>3734</v>
      </c>
      <c r="C1712" s="435" t="s">
        <v>3365</v>
      </c>
      <c r="D1712" s="436" t="s">
        <v>3709</v>
      </c>
      <c r="E1712" s="219" t="s">
        <v>3694</v>
      </c>
      <c r="F1712" s="75" t="s">
        <v>3695</v>
      </c>
      <c r="G1712" s="75" t="s">
        <v>50</v>
      </c>
      <c r="H1712" s="75" t="s">
        <v>71</v>
      </c>
      <c r="I1712" s="437">
        <v>1.7</v>
      </c>
      <c r="J1712" s="438" t="s">
        <v>50</v>
      </c>
      <c r="K1712" s="439" t="s">
        <v>50</v>
      </c>
      <c r="L1712" s="221">
        <f>IF(J1712="nio",0,IF(K1712&gt;0,K1712*I1712/M1712,0))*VLOOKUP(B1712,'2-Kosten per locatie'!$A$11:$C$16,3,FALSE)</f>
        <v>0</v>
      </c>
      <c r="M1712" s="440">
        <f>IF(K1712="nio",0,IF(K1712&gt;0,VLOOKUP(G1712,'3-Productie normen'!A:J,VLOOKUP(K1712,'3-Productie normen'!$B$37:$C$43,2,FALSE),FALSE)))</f>
        <v>0</v>
      </c>
      <c r="N1712" s="441"/>
      <c r="O1712" s="442"/>
      <c r="P1712" s="299"/>
    </row>
    <row r="1713" spans="1:16" ht="14.1" customHeight="1">
      <c r="A1713" s="434">
        <v>1713</v>
      </c>
      <c r="B1713" s="435" t="s">
        <v>3734</v>
      </c>
      <c r="C1713" s="435" t="s">
        <v>3365</v>
      </c>
      <c r="D1713" s="436" t="s">
        <v>3709</v>
      </c>
      <c r="E1713" s="219" t="s">
        <v>3696</v>
      </c>
      <c r="F1713" s="75" t="s">
        <v>3697</v>
      </c>
      <c r="G1713" s="75" t="s">
        <v>50</v>
      </c>
      <c r="H1713" s="75" t="s">
        <v>70</v>
      </c>
      <c r="I1713" s="437">
        <v>8.9</v>
      </c>
      <c r="J1713" s="438" t="s">
        <v>50</v>
      </c>
      <c r="K1713" s="439" t="s">
        <v>50</v>
      </c>
      <c r="L1713" s="221">
        <f>IF(J1713="nio",0,IF(K1713&gt;0,K1713*I1713/M1713,0))*VLOOKUP(B1713,'2-Kosten per locatie'!$A$11:$C$16,3,FALSE)</f>
        <v>0</v>
      </c>
      <c r="M1713" s="440">
        <f>IF(K1713="nio",0,IF(K1713&gt;0,VLOOKUP(G1713,'3-Productie normen'!A:J,VLOOKUP(K1713,'3-Productie normen'!$B$37:$C$43,2,FALSE),FALSE)))</f>
        <v>0</v>
      </c>
      <c r="N1713" s="441"/>
      <c r="O1713" s="442"/>
      <c r="P1713" s="299"/>
    </row>
    <row r="1714" spans="1:16" ht="14.1" customHeight="1">
      <c r="A1714" s="434">
        <v>1714</v>
      </c>
      <c r="B1714" s="435" t="s">
        <v>3734</v>
      </c>
      <c r="C1714" s="435" t="s">
        <v>3365</v>
      </c>
      <c r="D1714" s="436" t="s">
        <v>3709</v>
      </c>
      <c r="E1714" s="219" t="s">
        <v>3698</v>
      </c>
      <c r="F1714" s="75" t="s">
        <v>3699</v>
      </c>
      <c r="G1714" s="75" t="s">
        <v>50</v>
      </c>
      <c r="H1714" s="75" t="s">
        <v>71</v>
      </c>
      <c r="I1714" s="437">
        <v>1.7</v>
      </c>
      <c r="J1714" s="438" t="s">
        <v>50</v>
      </c>
      <c r="K1714" s="439" t="s">
        <v>50</v>
      </c>
      <c r="L1714" s="221">
        <f>IF(J1714="nio",0,IF(K1714&gt;0,K1714*I1714/M1714,0))*VLOOKUP(B1714,'2-Kosten per locatie'!$A$11:$C$16,3,FALSE)</f>
        <v>0</v>
      </c>
      <c r="M1714" s="440">
        <f>IF(K1714="nio",0,IF(K1714&gt;0,VLOOKUP(G1714,'3-Productie normen'!A:J,VLOOKUP(K1714,'3-Productie normen'!$B$37:$C$43,2,FALSE),FALSE)))</f>
        <v>0</v>
      </c>
      <c r="N1714" s="441"/>
      <c r="O1714" s="442"/>
      <c r="P1714" s="299"/>
    </row>
    <row r="1715" spans="1:16" ht="14.1" customHeight="1">
      <c r="A1715" s="434">
        <v>1715</v>
      </c>
      <c r="B1715" s="435" t="s">
        <v>3734</v>
      </c>
      <c r="C1715" s="435" t="s">
        <v>3365</v>
      </c>
      <c r="D1715" s="436" t="s">
        <v>3709</v>
      </c>
      <c r="E1715" s="219" t="s">
        <v>3700</v>
      </c>
      <c r="F1715" s="75" t="s">
        <v>3701</v>
      </c>
      <c r="G1715" s="75" t="s">
        <v>46</v>
      </c>
      <c r="H1715" s="75" t="s">
        <v>70</v>
      </c>
      <c r="I1715" s="437">
        <v>10.9</v>
      </c>
      <c r="J1715" s="438">
        <f t="shared" ref="J1715" si="58">SUM(K1715:K1715)</f>
        <v>255</v>
      </c>
      <c r="K1715" s="439">
        <v>255</v>
      </c>
      <c r="L1715" s="221" t="e">
        <f>IF(J1715="nio",0,IF(K1715&gt;0,K1715*I1715/M1715,0))*VLOOKUP(B1715,'2-Kosten per locatie'!$A$11:$C$16,3,FALSE)</f>
        <v>#DIV/0!</v>
      </c>
      <c r="M1715" s="440">
        <f>IF(K1715="nio",0,IF(K1715&gt;0,VLOOKUP(G1715,'3-Productie normen'!A:J,VLOOKUP(K1715,'3-Productie normen'!$B$37:$C$43,2,FALSE),FALSE)))</f>
        <v>0</v>
      </c>
      <c r="N1715" s="441"/>
      <c r="O1715" s="442"/>
      <c r="P1715" s="299">
        <f t="shared" si="53"/>
        <v>2779.5</v>
      </c>
    </row>
    <row r="1716" spans="1:16" ht="14.1" customHeight="1">
      <c r="A1716" s="434">
        <v>1716</v>
      </c>
      <c r="B1716" s="435" t="s">
        <v>3734</v>
      </c>
      <c r="C1716" s="435" t="s">
        <v>3365</v>
      </c>
      <c r="D1716" s="436" t="s">
        <v>3709</v>
      </c>
      <c r="E1716" s="219" t="s">
        <v>3702</v>
      </c>
      <c r="F1716" s="75" t="s">
        <v>3703</v>
      </c>
      <c r="G1716" s="75" t="s">
        <v>50</v>
      </c>
      <c r="H1716" s="75" t="s">
        <v>70</v>
      </c>
      <c r="I1716" s="437">
        <v>24.4</v>
      </c>
      <c r="J1716" s="438" t="s">
        <v>50</v>
      </c>
      <c r="K1716" s="439" t="s">
        <v>50</v>
      </c>
      <c r="L1716" s="221">
        <f>IF(J1716="nio",0,IF(K1716&gt;0,K1716*I1716/M1716,0))*VLOOKUP(B1716,'2-Kosten per locatie'!$A$11:$C$16,3,FALSE)</f>
        <v>0</v>
      </c>
      <c r="M1716" s="440">
        <f>IF(K1716="nio",0,IF(K1716&gt;0,VLOOKUP(G1716,'3-Productie normen'!A:J,VLOOKUP(K1716,'3-Productie normen'!$B$37:$C$43,2,FALSE),FALSE)))</f>
        <v>0</v>
      </c>
      <c r="N1716" s="441"/>
      <c r="O1716" s="442"/>
      <c r="P1716" s="299"/>
    </row>
    <row r="1717" spans="1:16" ht="14.1" customHeight="1">
      <c r="A1717" s="434">
        <v>1717</v>
      </c>
      <c r="B1717" s="435" t="s">
        <v>3734</v>
      </c>
      <c r="C1717" s="435" t="s">
        <v>3365</v>
      </c>
      <c r="D1717" s="436" t="s">
        <v>3709</v>
      </c>
      <c r="E1717" s="219" t="s">
        <v>3704</v>
      </c>
      <c r="F1717" s="75" t="s">
        <v>3705</v>
      </c>
      <c r="G1717" s="75" t="s">
        <v>50</v>
      </c>
      <c r="H1717" s="75" t="s">
        <v>70</v>
      </c>
      <c r="I1717" s="437">
        <v>29.1</v>
      </c>
      <c r="J1717" s="438" t="s">
        <v>50</v>
      </c>
      <c r="K1717" s="439" t="s">
        <v>50</v>
      </c>
      <c r="L1717" s="221">
        <f>IF(J1717="nio",0,IF(K1717&gt;0,K1717*I1717/M1717,0))*VLOOKUP(B1717,'2-Kosten per locatie'!$A$11:$C$16,3,FALSE)</f>
        <v>0</v>
      </c>
      <c r="M1717" s="440">
        <f>IF(K1717="nio",0,IF(K1717&gt;0,VLOOKUP(G1717,'3-Productie normen'!A:J,VLOOKUP(K1717,'3-Productie normen'!$B$37:$C$43,2,FALSE),FALSE)))</f>
        <v>0</v>
      </c>
      <c r="N1717" s="441"/>
      <c r="O1717" s="442"/>
      <c r="P1717" s="299"/>
    </row>
    <row r="1718" spans="1:16" ht="14.1" customHeight="1">
      <c r="A1718" s="434">
        <v>1718</v>
      </c>
      <c r="B1718" s="435" t="s">
        <v>3734</v>
      </c>
      <c r="C1718" s="435" t="s">
        <v>3365</v>
      </c>
      <c r="D1718" s="436" t="s">
        <v>3709</v>
      </c>
      <c r="E1718" s="219" t="s">
        <v>3706</v>
      </c>
      <c r="F1718" s="75" t="s">
        <v>3707</v>
      </c>
      <c r="G1718" s="75" t="s">
        <v>50</v>
      </c>
      <c r="H1718" s="75" t="s">
        <v>72</v>
      </c>
      <c r="I1718" s="437">
        <v>8</v>
      </c>
      <c r="J1718" s="438" t="s">
        <v>50</v>
      </c>
      <c r="K1718" s="439" t="s">
        <v>50</v>
      </c>
      <c r="L1718" s="221">
        <f>IF(J1718="nio",0,IF(K1718&gt;0,K1718*I1718/M1718,0))*VLOOKUP(B1718,'2-Kosten per locatie'!$A$11:$C$16,3,FALSE)</f>
        <v>0</v>
      </c>
      <c r="M1718" s="440">
        <f>IF(K1718="nio",0,IF(K1718&gt;0,VLOOKUP(G1718,'3-Productie normen'!A:J,VLOOKUP(K1718,'3-Productie normen'!$B$37:$C$43,2,FALSE),FALSE)))</f>
        <v>0</v>
      </c>
      <c r="N1718" s="441"/>
      <c r="O1718" s="442"/>
      <c r="P1718" s="299"/>
    </row>
  </sheetData>
  <autoFilter ref="B9:P1718"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29"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H83"/>
  <sheetViews>
    <sheetView showGridLines="0" showZeros="0" showOutlineSymbols="0" zoomScaleNormal="100" zoomScaleSheetLayoutView="100" workbookViewId="0">
      <pane ySplit="9" topLeftCell="A44" activePane="bottomLeft" state="frozen"/>
      <selection activeCell="D40" sqref="D40"/>
      <selection pane="bottomLeft" activeCell="B43" sqref="B43:B45"/>
    </sheetView>
  </sheetViews>
  <sheetFormatPr defaultColWidth="9.33203125" defaultRowHeight="13.2"/>
  <cols>
    <col min="1" max="1" width="45.5546875" style="49" customWidth="1"/>
    <col min="2" max="2" width="18.33203125" style="49" customWidth="1"/>
    <col min="3" max="3" width="18.44140625" style="49"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04" t="s">
        <v>4</v>
      </c>
      <c r="B1" s="78"/>
      <c r="C1" s="79"/>
      <c r="D1" s="1"/>
      <c r="E1" s="1"/>
      <c r="F1" s="1"/>
      <c r="G1" s="1"/>
    </row>
    <row r="2" spans="1:8">
      <c r="A2" s="79"/>
      <c r="B2" s="79"/>
      <c r="C2" s="79"/>
      <c r="D2" s="1"/>
      <c r="E2" s="1"/>
      <c r="F2" s="1"/>
      <c r="G2" s="1"/>
    </row>
    <row r="3" spans="1:8" ht="18.600000000000001">
      <c r="A3" s="162" t="str">
        <f>'2-Kosten per locatie'!A3</f>
        <v>Naam opdrachtgever</v>
      </c>
      <c r="B3" s="40" t="str">
        <f>'2-Kosten per locatie'!B3</f>
        <v>Forensisch Centrum Teylingereind</v>
      </c>
      <c r="C3" s="79"/>
      <c r="D3" s="1"/>
      <c r="E3" s="24"/>
      <c r="F3" s="1"/>
      <c r="G3" s="1"/>
    </row>
    <row r="4" spans="1:8" ht="18.600000000000001">
      <c r="A4" s="162" t="str">
        <f>'2-Kosten per locatie'!A4</f>
        <v>Calculatie onderdeel</v>
      </c>
      <c r="B4" s="40" t="str">
        <f ca="1">MID(CELL("bestandsnaam",$C$9),SEARCH("]",CELL("bestandsnaam",$C$9),1)+1,256)</f>
        <v>5-Premies en opslagen</v>
      </c>
      <c r="C4" s="80"/>
      <c r="D4" s="16"/>
      <c r="E4" s="4"/>
      <c r="F4" s="4"/>
      <c r="G4" s="4"/>
    </row>
    <row r="5" spans="1:8" ht="18.600000000000001">
      <c r="A5" s="162" t="str">
        <f>'2-Kosten per locatie'!A5</f>
        <v>Gebouw/plaats</v>
      </c>
      <c r="B5" s="40" t="str">
        <f>'2-Kosten per locatie'!B5</f>
        <v>Sassenheim</v>
      </c>
      <c r="C5" s="31"/>
      <c r="D5" s="8"/>
      <c r="E5" s="17"/>
      <c r="F5" s="5"/>
      <c r="G5" s="4"/>
    </row>
    <row r="6" spans="1:8" ht="18.600000000000001">
      <c r="A6" s="162" t="str">
        <f>'2-Kosten per locatie'!A6</f>
        <v>Referentie nummer</v>
      </c>
      <c r="B6" s="40" t="str">
        <f>'2-Kosten per locatie'!B6</f>
        <v>TN481409</v>
      </c>
      <c r="C6" s="64"/>
      <c r="D6" s="8"/>
      <c r="E6" s="26"/>
      <c r="F6" s="25"/>
      <c r="G6" s="27"/>
      <c r="H6" s="28"/>
    </row>
    <row r="7" spans="1:8" ht="18.600000000000001">
      <c r="A7" s="162" t="str">
        <f>'2-Kosten per locatie'!A7</f>
        <v>Naam dienstverlener</v>
      </c>
      <c r="B7" s="40">
        <f>'2-Kosten per locatie'!B7</f>
        <v>0</v>
      </c>
      <c r="C7" s="64"/>
      <c r="D7" s="8"/>
      <c r="E7" s="17"/>
      <c r="F7" s="5"/>
      <c r="G7" s="4"/>
    </row>
    <row r="8" spans="1:8" ht="18.600000000000001">
      <c r="A8" s="162" t="str">
        <f>'2-Kosten per locatie'!A8</f>
        <v>Prijspeil</v>
      </c>
      <c r="B8" s="223">
        <f>'2-Kosten per locatie'!B8</f>
        <v>45839</v>
      </c>
      <c r="C8" s="81"/>
      <c r="D8" s="17"/>
      <c r="E8" s="17"/>
      <c r="F8" s="5"/>
      <c r="G8" s="4"/>
    </row>
    <row r="9" spans="1:8" ht="18.600000000000001">
      <c r="A9" s="170"/>
      <c r="B9" s="81"/>
      <c r="C9" s="81"/>
      <c r="D9" s="17"/>
      <c r="E9" s="17"/>
      <c r="F9" s="5"/>
      <c r="G9" s="4"/>
    </row>
    <row r="10" spans="1:8" ht="21">
      <c r="A10" s="305" t="s">
        <v>73</v>
      </c>
      <c r="B10" s="306"/>
      <c r="C10" s="307"/>
      <c r="D10" s="17"/>
      <c r="E10" s="17"/>
      <c r="F10" s="5"/>
      <c r="G10" s="4"/>
    </row>
    <row r="11" spans="1:8">
      <c r="A11" s="82"/>
      <c r="B11" s="83"/>
      <c r="C11" s="83"/>
      <c r="D11" s="17"/>
      <c r="E11" s="17"/>
      <c r="F11" s="4"/>
      <c r="G11" s="4"/>
    </row>
    <row r="12" spans="1:8">
      <c r="A12" s="308"/>
      <c r="B12" s="300"/>
      <c r="C12" s="309"/>
      <c r="D12" s="17"/>
      <c r="E12" s="17"/>
      <c r="F12" s="5"/>
      <c r="G12" s="4"/>
    </row>
    <row r="13" spans="1:8">
      <c r="A13" s="84" t="s">
        <v>74</v>
      </c>
      <c r="B13" s="300"/>
      <c r="C13" s="224"/>
      <c r="D13" s="17"/>
      <c r="E13" s="17"/>
      <c r="F13" s="18"/>
      <c r="G13" s="4"/>
    </row>
    <row r="14" spans="1:8">
      <c r="A14" s="84" t="s">
        <v>75</v>
      </c>
      <c r="B14" s="300"/>
      <c r="C14" s="224"/>
      <c r="D14" s="17"/>
      <c r="E14" s="17"/>
      <c r="F14" s="18"/>
      <c r="G14" s="4"/>
    </row>
    <row r="15" spans="1:8">
      <c r="A15" s="84" t="s">
        <v>76</v>
      </c>
      <c r="B15" s="300"/>
      <c r="C15" s="224"/>
      <c r="D15" s="17"/>
      <c r="E15" s="17"/>
      <c r="F15" s="18"/>
      <c r="G15" s="4"/>
    </row>
    <row r="16" spans="1:8">
      <c r="A16" s="310" t="s">
        <v>22</v>
      </c>
      <c r="B16" s="311"/>
      <c r="C16" s="312">
        <f>SUM(C13:C15)</f>
        <v>0</v>
      </c>
      <c r="D16" s="17"/>
      <c r="E16" s="17"/>
      <c r="F16" s="4"/>
    </row>
    <row r="17" spans="1:7">
      <c r="A17" s="310"/>
      <c r="B17" s="311"/>
      <c r="C17" s="312"/>
      <c r="D17" s="17"/>
      <c r="E17" s="17"/>
      <c r="F17" s="4"/>
    </row>
    <row r="18" spans="1:7">
      <c r="A18" s="451" t="s">
        <v>77</v>
      </c>
      <c r="B18" s="452"/>
      <c r="C18" s="224"/>
      <c r="D18" s="17"/>
      <c r="E18" s="17"/>
      <c r="F18" s="4"/>
    </row>
    <row r="19" spans="1:7">
      <c r="A19" s="84" t="s">
        <v>78</v>
      </c>
      <c r="B19" s="85"/>
      <c r="C19" s="224"/>
      <c r="D19" s="17"/>
      <c r="E19" s="17"/>
      <c r="F19" s="4"/>
    </row>
    <row r="20" spans="1:7">
      <c r="A20" s="451" t="s">
        <v>79</v>
      </c>
      <c r="B20" s="452"/>
      <c r="C20" s="224"/>
      <c r="D20" s="17"/>
      <c r="E20" s="17"/>
      <c r="F20" s="4"/>
    </row>
    <row r="21" spans="1:7">
      <c r="A21" s="451" t="s">
        <v>80</v>
      </c>
      <c r="B21" s="452"/>
      <c r="C21" s="313" t="e">
        <f>C34</f>
        <v>#DIV/0!</v>
      </c>
      <c r="D21" s="17"/>
      <c r="E21" s="17"/>
      <c r="F21" s="4"/>
    </row>
    <row r="22" spans="1:7">
      <c r="A22" s="451" t="s">
        <v>81</v>
      </c>
      <c r="B22" s="452"/>
      <c r="C22" s="224"/>
      <c r="D22" s="17"/>
      <c r="E22" s="17"/>
      <c r="F22" s="4"/>
    </row>
    <row r="23" spans="1:7">
      <c r="A23" s="451" t="s">
        <v>82</v>
      </c>
      <c r="B23" s="452"/>
      <c r="C23" s="224"/>
      <c r="D23" s="17"/>
      <c r="E23" s="17"/>
      <c r="F23" s="4"/>
    </row>
    <row r="24" spans="1:7">
      <c r="A24" s="453" t="s">
        <v>83</v>
      </c>
      <c r="B24" s="454"/>
      <c r="C24" s="314" t="e">
        <f>SUM(C16:C23)</f>
        <v>#DIV/0!</v>
      </c>
      <c r="D24" s="17"/>
      <c r="E24" s="17"/>
      <c r="F24" s="4"/>
    </row>
    <row r="25" spans="1:7">
      <c r="A25" s="86"/>
      <c r="B25" s="87"/>
      <c r="C25" s="88"/>
      <c r="D25" s="17"/>
      <c r="E25" s="17"/>
      <c r="F25" s="7"/>
      <c r="G25" s="4"/>
    </row>
    <row r="26" spans="1:7" ht="21">
      <c r="A26" s="305" t="s">
        <v>84</v>
      </c>
      <c r="B26" s="306"/>
      <c r="C26" s="307"/>
      <c r="D26" s="17"/>
      <c r="E26" s="17"/>
      <c r="F26" s="5"/>
      <c r="G26" s="4"/>
    </row>
    <row r="27" spans="1:7">
      <c r="A27" s="82"/>
      <c r="B27" s="83"/>
      <c r="C27" s="83"/>
      <c r="D27" s="17"/>
      <c r="E27" s="17"/>
      <c r="F27" s="4"/>
      <c r="G27" s="4"/>
    </row>
    <row r="28" spans="1:7">
      <c r="A28" s="83"/>
      <c r="B28" s="83"/>
      <c r="C28" s="315" t="s">
        <v>85</v>
      </c>
      <c r="D28" s="17"/>
      <c r="E28" s="17"/>
      <c r="F28" s="4"/>
      <c r="G28" s="4"/>
    </row>
    <row r="29" spans="1:7">
      <c r="A29" s="84" t="s">
        <v>86</v>
      </c>
      <c r="B29" s="300"/>
      <c r="C29" s="316">
        <f>'6-Opbouw uurtarief productie'!E20</f>
        <v>0</v>
      </c>
      <c r="D29" s="17"/>
      <c r="E29" s="17"/>
      <c r="G29" s="4"/>
    </row>
    <row r="30" spans="1:7">
      <c r="A30" s="84" t="s">
        <v>87</v>
      </c>
      <c r="B30" s="89" t="s">
        <v>88</v>
      </c>
      <c r="C30" s="317"/>
      <c r="D30" s="17"/>
      <c r="E30" s="17"/>
      <c r="F30" s="5"/>
      <c r="G30" s="4"/>
    </row>
    <row r="31" spans="1:7">
      <c r="A31" s="84" t="s">
        <v>89</v>
      </c>
      <c r="B31" s="300"/>
      <c r="C31" s="225">
        <f>C29+C30</f>
        <v>0</v>
      </c>
      <c r="D31" s="17"/>
      <c r="E31" s="17"/>
      <c r="F31" s="5"/>
      <c r="G31" s="4"/>
    </row>
    <row r="32" spans="1:7">
      <c r="A32" s="318" t="s">
        <v>90</v>
      </c>
      <c r="B32" s="90"/>
      <c r="C32" s="319"/>
      <c r="E32" s="19"/>
      <c r="F32" s="5"/>
      <c r="G32" s="4"/>
    </row>
    <row r="33" spans="1:7">
      <c r="A33" s="82"/>
      <c r="B33" s="320"/>
      <c r="C33" s="226"/>
      <c r="E33" s="3"/>
      <c r="F33" s="4"/>
      <c r="G33" s="4"/>
    </row>
    <row r="34" spans="1:7">
      <c r="A34" s="321" t="s">
        <v>91</v>
      </c>
      <c r="B34" s="322"/>
      <c r="C34" s="323" t="e">
        <f>(C31/C29)*C32</f>
        <v>#DIV/0!</v>
      </c>
      <c r="E34" s="20"/>
      <c r="F34" s="5"/>
      <c r="G34" s="21"/>
    </row>
    <row r="35" spans="1:7">
      <c r="A35" s="82"/>
      <c r="B35" s="83"/>
      <c r="C35" s="83"/>
      <c r="E35" s="20"/>
      <c r="F35" s="5"/>
      <c r="G35" s="4"/>
    </row>
    <row r="36" spans="1:7" ht="21">
      <c r="A36" s="324" t="s">
        <v>92</v>
      </c>
      <c r="B36" s="325"/>
      <c r="C36" s="326"/>
      <c r="E36" s="20"/>
      <c r="F36" s="5"/>
      <c r="G36" s="4"/>
    </row>
    <row r="37" spans="1:7">
      <c r="A37" s="86"/>
      <c r="B37" s="87"/>
      <c r="C37" s="88"/>
      <c r="E37" s="20"/>
      <c r="F37" s="5"/>
      <c r="G37" s="4"/>
    </row>
    <row r="38" spans="1:7" ht="16.2">
      <c r="A38" s="86"/>
      <c r="B38" s="327" t="s">
        <v>93</v>
      </c>
      <c r="C38" s="88"/>
      <c r="E38" s="20"/>
      <c r="F38" s="5"/>
      <c r="G38" s="4"/>
    </row>
    <row r="39" spans="1:7">
      <c r="A39" s="328" t="s">
        <v>94</v>
      </c>
      <c r="B39" s="329">
        <v>365</v>
      </c>
      <c r="C39" s="88"/>
      <c r="E39" s="20"/>
      <c r="F39" s="5"/>
      <c r="G39" s="9"/>
    </row>
    <row r="40" spans="1:7">
      <c r="A40" s="328" t="s">
        <v>95</v>
      </c>
      <c r="B40" s="329">
        <v>104</v>
      </c>
      <c r="C40" s="88"/>
      <c r="E40" s="20"/>
      <c r="F40" s="5"/>
      <c r="G40" s="9"/>
    </row>
    <row r="41" spans="1:7">
      <c r="A41" s="330" t="s">
        <v>96</v>
      </c>
      <c r="B41" s="331">
        <f>B39-B40</f>
        <v>261</v>
      </c>
      <c r="C41" s="88"/>
      <c r="E41" s="20"/>
      <c r="F41" s="5"/>
      <c r="G41" s="6"/>
    </row>
    <row r="42" spans="1:7">
      <c r="A42" s="332"/>
      <c r="B42" s="333"/>
      <c r="C42" s="88"/>
      <c r="E42" s="20"/>
      <c r="F42" s="5"/>
      <c r="G42" s="6"/>
    </row>
    <row r="43" spans="1:7">
      <c r="A43" s="328" t="s">
        <v>97</v>
      </c>
      <c r="B43" s="334"/>
      <c r="C43" s="88"/>
      <c r="E43" s="20"/>
      <c r="F43" s="5"/>
      <c r="G43" s="6"/>
    </row>
    <row r="44" spans="1:7">
      <c r="A44" s="328" t="s">
        <v>98</v>
      </c>
      <c r="B44" s="334"/>
      <c r="C44" s="88"/>
      <c r="E44" s="20"/>
      <c r="F44" s="5"/>
      <c r="G44" s="6"/>
    </row>
    <row r="45" spans="1:7">
      <c r="A45" s="328" t="s">
        <v>99</v>
      </c>
      <c r="B45" s="334"/>
      <c r="C45" s="88"/>
      <c r="E45" s="20"/>
      <c r="F45" s="5"/>
      <c r="G45" s="6"/>
    </row>
    <row r="46" spans="1:7">
      <c r="A46" s="328" t="s">
        <v>100</v>
      </c>
      <c r="B46" s="334"/>
      <c r="C46" s="88"/>
      <c r="E46" s="20"/>
      <c r="F46" s="5"/>
      <c r="G46" s="6"/>
    </row>
    <row r="47" spans="1:7">
      <c r="A47" s="330" t="s">
        <v>101</v>
      </c>
      <c r="B47" s="331">
        <f>B41-SUM(B43:B46)</f>
        <v>261</v>
      </c>
      <c r="C47" s="88"/>
      <c r="E47" s="20"/>
      <c r="F47" s="5"/>
      <c r="G47" s="6"/>
    </row>
    <row r="48" spans="1:7">
      <c r="A48" s="335"/>
      <c r="B48" s="333"/>
      <c r="C48" s="88"/>
      <c r="E48" s="20"/>
      <c r="F48" s="5"/>
      <c r="G48" s="6"/>
    </row>
    <row r="49" spans="1:7">
      <c r="A49" s="336" t="s">
        <v>102</v>
      </c>
      <c r="B49" s="337">
        <f>IF(B43=0,0,B43/$B$47)</f>
        <v>0</v>
      </c>
      <c r="C49" s="88"/>
      <c r="E49" s="20"/>
      <c r="F49" s="5"/>
      <c r="G49" s="6"/>
    </row>
    <row r="50" spans="1:7">
      <c r="A50" s="336" t="s">
        <v>98</v>
      </c>
      <c r="B50" s="337">
        <f>IF(B44=0,0,B44/$B$47)</f>
        <v>0</v>
      </c>
      <c r="C50" s="88"/>
      <c r="E50" s="20"/>
      <c r="F50" s="5"/>
      <c r="G50" s="6"/>
    </row>
    <row r="51" spans="1:7">
      <c r="A51" s="328" t="s">
        <v>99</v>
      </c>
      <c r="B51" s="337">
        <f>IF(B45=0,0,B45/$B$47)</f>
        <v>0</v>
      </c>
      <c r="C51" s="88"/>
      <c r="E51" s="20"/>
      <c r="F51" s="5"/>
      <c r="G51" s="6"/>
    </row>
    <row r="52" spans="1:7">
      <c r="A52" s="336" t="s">
        <v>100</v>
      </c>
      <c r="B52" s="337">
        <f>IF(B46=0,0,B46/$B$47)</f>
        <v>0</v>
      </c>
      <c r="C52" s="88"/>
      <c r="E52" s="20"/>
      <c r="F52" s="5"/>
      <c r="G52" s="10"/>
    </row>
    <row r="53" spans="1:7">
      <c r="A53" s="330" t="s">
        <v>103</v>
      </c>
      <c r="B53" s="338">
        <f>SUM(B49:B52)</f>
        <v>0</v>
      </c>
      <c r="C53" s="88"/>
      <c r="E53" s="20"/>
      <c r="F53" s="5"/>
      <c r="G53" s="11"/>
    </row>
    <row r="54" spans="1:7">
      <c r="A54" s="91"/>
      <c r="B54" s="91"/>
      <c r="C54" s="91"/>
      <c r="E54" s="20"/>
      <c r="F54" s="5"/>
      <c r="G54" s="1"/>
    </row>
    <row r="55" spans="1:7" ht="31.2" customHeight="1">
      <c r="A55" s="448" t="s">
        <v>104</v>
      </c>
      <c r="B55" s="449"/>
      <c r="C55" s="450"/>
      <c r="E55" s="20"/>
      <c r="F55" s="5"/>
      <c r="G55" s="1"/>
    </row>
    <row r="58" spans="1:7" ht="13.8">
      <c r="A58" s="92"/>
      <c r="B58" s="93"/>
    </row>
    <row r="59" spans="1:7" ht="13.8">
      <c r="A59" s="92"/>
      <c r="B59" s="93"/>
    </row>
    <row r="60" spans="1:7" ht="13.8">
      <c r="A60" s="92"/>
      <c r="B60" s="93"/>
    </row>
    <row r="61" spans="1:7" ht="13.8">
      <c r="A61" s="92"/>
      <c r="B61" s="93"/>
    </row>
    <row r="62" spans="1:7" ht="13.8">
      <c r="A62" s="94"/>
      <c r="B62" s="93"/>
    </row>
    <row r="63" spans="1:7" ht="13.8">
      <c r="A63" s="93"/>
      <c r="B63" s="93"/>
    </row>
    <row r="64" spans="1:7" ht="13.8">
      <c r="A64" s="93"/>
      <c r="B64" s="93"/>
    </row>
    <row r="65" spans="1:3" ht="13.8">
      <c r="A65" s="93"/>
      <c r="B65" s="93"/>
    </row>
    <row r="66" spans="1:3" ht="13.8">
      <c r="A66" s="93"/>
      <c r="B66" s="93"/>
    </row>
    <row r="67" spans="1:3" ht="13.8">
      <c r="A67" s="93"/>
      <c r="B67" s="93"/>
    </row>
    <row r="68" spans="1:3" ht="13.8">
      <c r="A68" s="93"/>
      <c r="B68" s="93"/>
    </row>
    <row r="69" spans="1:3" ht="13.8">
      <c r="A69" s="93"/>
      <c r="B69" s="93"/>
    </row>
    <row r="70" spans="1:3" ht="13.8">
      <c r="A70" s="93"/>
      <c r="B70" s="95"/>
    </row>
    <row r="71" spans="1:3" ht="13.8">
      <c r="A71" s="93"/>
      <c r="B71" s="93"/>
    </row>
    <row r="72" spans="1:3" ht="13.8">
      <c r="B72" s="93"/>
    </row>
    <row r="73" spans="1:3" ht="13.8">
      <c r="A73" s="93"/>
      <c r="B73" s="93"/>
      <c r="C73" s="93"/>
    </row>
    <row r="74" spans="1:3" ht="13.8">
      <c r="A74" s="96"/>
      <c r="B74" s="93"/>
      <c r="C74" s="96"/>
    </row>
    <row r="75" spans="1:3" ht="13.8">
      <c r="A75" s="93"/>
      <c r="B75" s="93"/>
      <c r="C75" s="93"/>
    </row>
    <row r="76" spans="1:3" ht="13.8">
      <c r="A76" s="93"/>
      <c r="B76" s="93"/>
      <c r="C76" s="93"/>
    </row>
    <row r="77" spans="1:3" ht="13.8">
      <c r="A77" s="93"/>
      <c r="B77" s="93"/>
      <c r="C77" s="93"/>
    </row>
    <row r="78" spans="1:3" ht="13.8">
      <c r="A78" s="96"/>
      <c r="B78" s="93"/>
      <c r="C78" s="96"/>
    </row>
    <row r="79" spans="1:3" ht="13.8">
      <c r="A79" s="96"/>
      <c r="B79" s="93"/>
      <c r="C79" s="96"/>
    </row>
    <row r="80" spans="1:3" ht="13.8">
      <c r="A80" s="96"/>
      <c r="B80" s="93"/>
      <c r="C80" s="96"/>
    </row>
    <row r="81" spans="1:2" ht="13.8">
      <c r="A81" s="93"/>
      <c r="B81" s="93"/>
    </row>
    <row r="82" spans="1:2" ht="13.8">
      <c r="A82" s="93"/>
      <c r="B82" s="93"/>
    </row>
    <row r="83" spans="1:2" ht="13.8">
      <c r="A83" s="93"/>
      <c r="B83" s="9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pageSetUpPr fitToPage="1"/>
  </sheetPr>
  <dimension ref="A1:V72"/>
  <sheetViews>
    <sheetView showGridLines="0" showZeros="0" showOutlineSymbols="0" zoomScale="90" zoomScaleNormal="90" zoomScalePageLayoutView="50" workbookViewId="0">
      <pane ySplit="10" topLeftCell="A54" activePane="bottomLeft" state="frozen"/>
      <selection activeCell="D40" sqref="D40"/>
      <selection pane="bottomLeft" activeCell="I22" sqref="I22:N28"/>
    </sheetView>
  </sheetViews>
  <sheetFormatPr defaultColWidth="11.44140625" defaultRowHeight="13.2"/>
  <cols>
    <col min="1" max="1" width="35.88671875" style="49" customWidth="1"/>
    <col min="2" max="2" width="21.6640625" style="49" customWidth="1"/>
    <col min="3" max="3" width="19.33203125" style="49" bestFit="1" customWidth="1"/>
    <col min="4" max="4" width="2" style="49" customWidth="1"/>
    <col min="5" max="5" width="14.44140625" style="49" customWidth="1"/>
    <col min="6" max="6" width="12.33203125" style="49" customWidth="1"/>
    <col min="7" max="7" width="6" style="49" customWidth="1"/>
    <col min="8" max="8" width="27.5546875" style="49" customWidth="1"/>
    <col min="9" max="15" width="11.44140625" style="49"/>
    <col min="16" max="16" width="10.5546875" style="49" customWidth="1"/>
    <col min="17" max="21" width="11.44140625" style="49"/>
    <col min="22" max="16384" width="11.44140625" style="2"/>
  </cols>
  <sheetData>
    <row r="1" spans="1:22" ht="12.75" customHeight="1">
      <c r="A1" s="304" t="s">
        <v>4</v>
      </c>
      <c r="B1" s="78"/>
      <c r="C1" s="79"/>
      <c r="D1" s="79"/>
      <c r="E1" s="79"/>
      <c r="F1" s="79"/>
      <c r="H1" s="459"/>
      <c r="I1" s="459"/>
      <c r="J1" s="459"/>
      <c r="K1" s="459"/>
      <c r="L1" s="459"/>
      <c r="M1" s="459"/>
      <c r="N1" s="459"/>
    </row>
    <row r="2" spans="1:22" ht="15">
      <c r="A2" s="173"/>
      <c r="B2" s="98"/>
      <c r="C2" s="99"/>
      <c r="D2" s="98"/>
      <c r="E2" s="100"/>
      <c r="F2" s="101"/>
      <c r="H2" s="459"/>
      <c r="I2" s="459"/>
      <c r="J2" s="459"/>
      <c r="K2" s="459"/>
      <c r="L2" s="459"/>
      <c r="M2" s="459"/>
      <c r="N2" s="459"/>
    </row>
    <row r="3" spans="1:22" ht="14.25" customHeight="1">
      <c r="A3" s="174" t="str">
        <f>'2-Kosten per locatie'!A3</f>
        <v>Naam opdrachtgever</v>
      </c>
      <c r="B3" s="103" t="str">
        <f>'2-Kosten per locatie'!B3</f>
        <v>Forensisch Centrum Teylingereind</v>
      </c>
      <c r="C3" s="104"/>
      <c r="D3" s="98"/>
      <c r="E3" s="105"/>
      <c r="F3" s="106"/>
      <c r="H3" s="459"/>
      <c r="I3" s="459"/>
      <c r="J3" s="459"/>
      <c r="K3" s="459"/>
      <c r="L3" s="459"/>
      <c r="M3" s="459"/>
      <c r="N3" s="459"/>
    </row>
    <row r="4" spans="1:22" ht="15.75" customHeight="1">
      <c r="A4" s="174" t="str">
        <f>'2-Kosten per locatie'!A4</f>
        <v>Calculatie onderdeel</v>
      </c>
      <c r="B4" s="107" t="str">
        <f ca="1">MID(CELL("bestandsnaam",$C$9),SEARCH("]",CELL("bestandsnaam",$C$9),1)+1,256)</f>
        <v>6-Opbouw uurtarief productie</v>
      </c>
      <c r="C4" s="108"/>
      <c r="D4" s="109"/>
      <c r="H4" s="459"/>
      <c r="I4" s="459"/>
      <c r="J4" s="459"/>
      <c r="K4" s="459"/>
      <c r="L4" s="459"/>
      <c r="M4" s="459"/>
      <c r="N4" s="459"/>
    </row>
    <row r="5" spans="1:22" ht="18.600000000000001">
      <c r="A5" s="174" t="str">
        <f>'2-Kosten per locatie'!A5</f>
        <v>Gebouw/plaats</v>
      </c>
      <c r="B5" s="103" t="str">
        <f>'2-Kosten per locatie'!B5</f>
        <v>Sassenheim</v>
      </c>
      <c r="C5" s="108"/>
      <c r="D5" s="109"/>
      <c r="H5" s="459"/>
      <c r="I5" s="459"/>
      <c r="J5" s="459"/>
      <c r="K5" s="459"/>
      <c r="L5" s="459"/>
      <c r="M5" s="459"/>
      <c r="N5" s="459"/>
    </row>
    <row r="6" spans="1:22" ht="18.600000000000001">
      <c r="A6" s="174" t="str">
        <f>'2-Kosten per locatie'!A6</f>
        <v>Referentie nummer</v>
      </c>
      <c r="B6" s="103" t="str">
        <f>'2-Kosten per locatie'!B6</f>
        <v>TN481409</v>
      </c>
      <c r="C6" s="108"/>
      <c r="D6" s="109"/>
      <c r="H6" s="110"/>
      <c r="I6" s="110"/>
      <c r="J6" s="110"/>
      <c r="K6" s="110"/>
      <c r="L6" s="110"/>
      <c r="M6" s="110"/>
      <c r="N6" s="110"/>
    </row>
    <row r="7" spans="1:22" ht="18.600000000000001">
      <c r="A7" s="174" t="str">
        <f>'2-Kosten per locatie'!A7</f>
        <v>Naam dienstverlener</v>
      </c>
      <c r="B7" s="103">
        <f>'2-Kosten per locatie'!B7</f>
        <v>0</v>
      </c>
      <c r="C7" s="108"/>
      <c r="D7" s="109"/>
      <c r="H7" s="110"/>
      <c r="I7" s="110"/>
      <c r="J7" s="110"/>
      <c r="K7" s="110"/>
      <c r="L7" s="110"/>
      <c r="M7" s="110"/>
      <c r="N7" s="110"/>
    </row>
    <row r="8" spans="1:22" ht="18.600000000000001">
      <c r="A8" s="174" t="str">
        <f>'2-Kosten per locatie'!A8</f>
        <v>Prijspeil</v>
      </c>
      <c r="B8" s="245">
        <f>'2-Kosten per locatie'!B8</f>
        <v>45839</v>
      </c>
      <c r="C8" s="108"/>
      <c r="D8" s="109"/>
      <c r="J8" s="110"/>
      <c r="K8" s="110"/>
      <c r="L8" s="110"/>
      <c r="M8" s="110"/>
      <c r="N8" s="110"/>
      <c r="O8" s="111"/>
    </row>
    <row r="9" spans="1:22" ht="15.6">
      <c r="A9" s="112"/>
      <c r="B9" s="113"/>
      <c r="C9" s="114"/>
      <c r="D9" s="109"/>
      <c r="E9" s="115"/>
      <c r="F9" s="116"/>
    </row>
    <row r="10" spans="1:22" s="22" customFormat="1" ht="30.75" customHeight="1">
      <c r="A10" s="175" t="s">
        <v>105</v>
      </c>
      <c r="B10" s="339"/>
      <c r="C10" s="340"/>
      <c r="D10" s="171"/>
      <c r="E10" s="457" t="s">
        <v>106</v>
      </c>
      <c r="F10" s="458"/>
      <c r="G10" s="172"/>
      <c r="H10" s="175" t="s">
        <v>107</v>
      </c>
      <c r="I10" s="455" t="s">
        <v>3727</v>
      </c>
      <c r="J10" s="456"/>
      <c r="K10" s="456"/>
      <c r="L10" s="456"/>
      <c r="M10" s="456"/>
      <c r="N10" s="456"/>
      <c r="O10" s="111"/>
      <c r="P10" s="49"/>
      <c r="Q10" s="49"/>
      <c r="R10" s="49"/>
      <c r="S10" s="49"/>
      <c r="T10" s="49"/>
      <c r="U10" s="49"/>
      <c r="V10" s="2"/>
    </row>
    <row r="11" spans="1:22" ht="30" customHeight="1">
      <c r="A11" s="124"/>
      <c r="B11" s="341" t="s">
        <v>109</v>
      </c>
      <c r="C11" s="342" t="s">
        <v>109</v>
      </c>
      <c r="D11" s="109"/>
      <c r="E11" s="227"/>
      <c r="F11" s="343"/>
      <c r="H11" s="124"/>
      <c r="I11" s="249">
        <v>1</v>
      </c>
      <c r="J11" s="249">
        <v>2</v>
      </c>
      <c r="K11" s="249">
        <v>3</v>
      </c>
      <c r="L11" s="249">
        <v>4</v>
      </c>
      <c r="M11" s="249">
        <v>5</v>
      </c>
      <c r="N11" s="249">
        <v>6</v>
      </c>
    </row>
    <row r="12" spans="1:22">
      <c r="A12" s="124" t="s">
        <v>110</v>
      </c>
      <c r="B12" s="344" t="s">
        <v>111</v>
      </c>
      <c r="C12" s="345"/>
      <c r="D12" s="109"/>
      <c r="E12" s="228">
        <f>SUM(I40:N40)</f>
        <v>0</v>
      </c>
      <c r="F12" s="229"/>
      <c r="H12" s="124" t="s">
        <v>112</v>
      </c>
      <c r="I12" s="250"/>
      <c r="J12" s="250"/>
      <c r="K12" s="250"/>
      <c r="L12" s="250"/>
      <c r="M12" s="250"/>
      <c r="N12" s="250"/>
    </row>
    <row r="13" spans="1:22">
      <c r="A13" s="124" t="s">
        <v>113</v>
      </c>
      <c r="B13" s="344" t="s">
        <v>111</v>
      </c>
      <c r="C13" s="346"/>
      <c r="D13" s="109"/>
      <c r="E13" s="230"/>
      <c r="F13" s="229"/>
      <c r="H13" s="124" t="s">
        <v>114</v>
      </c>
      <c r="I13" s="250"/>
      <c r="J13" s="250"/>
      <c r="K13" s="250"/>
      <c r="L13" s="250"/>
      <c r="M13" s="250"/>
      <c r="N13" s="250"/>
    </row>
    <row r="14" spans="1:22">
      <c r="A14" s="347" t="s">
        <v>116</v>
      </c>
      <c r="B14" s="348"/>
      <c r="C14" s="349"/>
      <c r="D14" s="121"/>
      <c r="E14" s="231">
        <f>SUM(E12:E13)</f>
        <v>0</v>
      </c>
      <c r="F14" s="229"/>
      <c r="H14" s="124" t="s">
        <v>115</v>
      </c>
      <c r="I14" s="250"/>
      <c r="J14" s="250"/>
      <c r="K14" s="250"/>
      <c r="L14" s="250"/>
      <c r="M14" s="250"/>
      <c r="N14" s="250"/>
    </row>
    <row r="15" spans="1:22">
      <c r="A15" s="119"/>
      <c r="B15" s="350"/>
      <c r="C15" s="351"/>
      <c r="D15" s="109"/>
      <c r="E15" s="232"/>
      <c r="F15" s="229"/>
      <c r="H15" s="124" t="s">
        <v>117</v>
      </c>
      <c r="I15" s="250"/>
      <c r="J15" s="250"/>
      <c r="K15" s="250"/>
      <c r="L15" s="250"/>
      <c r="M15" s="250"/>
      <c r="N15" s="250"/>
    </row>
    <row r="16" spans="1:22">
      <c r="A16" s="352" t="s">
        <v>119</v>
      </c>
      <c r="B16" s="344" t="s">
        <v>111</v>
      </c>
      <c r="C16" s="353"/>
      <c r="D16" s="109"/>
      <c r="E16" s="233">
        <f>$C16*E14</f>
        <v>0</v>
      </c>
      <c r="F16" s="229"/>
      <c r="H16" s="124" t="s">
        <v>118</v>
      </c>
      <c r="I16" s="250"/>
      <c r="J16" s="250"/>
      <c r="K16" s="250"/>
      <c r="L16" s="250"/>
      <c r="M16" s="250"/>
      <c r="N16" s="250"/>
    </row>
    <row r="17" spans="1:22">
      <c r="A17" s="352" t="s">
        <v>121</v>
      </c>
      <c r="B17" s="344" t="s">
        <v>111</v>
      </c>
      <c r="C17" s="353"/>
      <c r="D17" s="109"/>
      <c r="E17" s="234">
        <f>$C17*E14</f>
        <v>0</v>
      </c>
      <c r="F17" s="229"/>
      <c r="H17" s="124" t="s">
        <v>120</v>
      </c>
      <c r="I17" s="250"/>
      <c r="J17" s="250"/>
      <c r="K17" s="250"/>
      <c r="L17" s="250"/>
      <c r="M17" s="250"/>
      <c r="N17" s="250"/>
    </row>
    <row r="18" spans="1:22">
      <c r="A18" s="347" t="s">
        <v>123</v>
      </c>
      <c r="B18" s="354"/>
      <c r="C18" s="120"/>
      <c r="D18" s="109"/>
      <c r="E18" s="231">
        <f>SUM(E14:E17)</f>
        <v>0</v>
      </c>
      <c r="F18" s="355">
        <f>IF(E18=0,0,E18/E$46)</f>
        <v>0</v>
      </c>
      <c r="H18" s="124" t="s">
        <v>122</v>
      </c>
      <c r="I18" s="250"/>
      <c r="J18" s="250"/>
      <c r="K18" s="250"/>
      <c r="L18" s="250"/>
      <c r="M18" s="250"/>
      <c r="N18" s="250"/>
    </row>
    <row r="19" spans="1:22">
      <c r="A19" s="119"/>
      <c r="B19" s="350"/>
      <c r="C19" s="351"/>
      <c r="D19" s="109"/>
      <c r="E19" s="232"/>
      <c r="F19" s="229"/>
    </row>
    <row r="20" spans="1:22" ht="15">
      <c r="A20" s="356" t="s">
        <v>125</v>
      </c>
      <c r="B20" s="357"/>
      <c r="C20" s="351"/>
      <c r="D20" s="122"/>
      <c r="E20" s="235">
        <f>E18*0.96</f>
        <v>0</v>
      </c>
      <c r="F20" s="236"/>
      <c r="H20" s="175" t="s">
        <v>107</v>
      </c>
      <c r="I20" s="460" t="s">
        <v>124</v>
      </c>
      <c r="J20" s="461"/>
      <c r="K20" s="461"/>
      <c r="L20" s="461"/>
      <c r="M20" s="461"/>
      <c r="N20" s="462"/>
    </row>
    <row r="21" spans="1:22">
      <c r="A21" s="352" t="s">
        <v>126</v>
      </c>
      <c r="B21" s="357"/>
      <c r="C21" s="358" t="s">
        <v>127</v>
      </c>
      <c r="D21" s="109"/>
      <c r="E21" s="233" t="e">
        <f>E20*'5-Premies en opslagen'!$C24</f>
        <v>#DIV/0!</v>
      </c>
      <c r="F21" s="229"/>
      <c r="G21" s="123"/>
      <c r="H21" s="124"/>
      <c r="I21" s="249">
        <v>1</v>
      </c>
      <c r="J21" s="249">
        <v>2</v>
      </c>
      <c r="K21" s="249">
        <v>3</v>
      </c>
      <c r="L21" s="249">
        <v>4</v>
      </c>
      <c r="M21" s="249">
        <v>5</v>
      </c>
      <c r="N21" s="249">
        <v>6</v>
      </c>
      <c r="O21" s="244"/>
      <c r="P21" s="123"/>
      <c r="Q21" s="123"/>
      <c r="R21" s="123"/>
      <c r="S21" s="123"/>
      <c r="T21" s="123"/>
      <c r="U21" s="123"/>
      <c r="V21" s="14"/>
    </row>
    <row r="22" spans="1:22" s="14" customFormat="1">
      <c r="A22" s="347" t="s">
        <v>128</v>
      </c>
      <c r="B22" s="360"/>
      <c r="C22" s="120"/>
      <c r="D22" s="109"/>
      <c r="E22" s="231" t="e">
        <f>E21+E18</f>
        <v>#DIV/0!</v>
      </c>
      <c r="F22" s="355" t="e">
        <f>IF(E22=0,0,E22/E$46)</f>
        <v>#DIV/0!</v>
      </c>
      <c r="G22" s="49"/>
      <c r="H22" s="124" t="s">
        <v>112</v>
      </c>
      <c r="I22" s="359"/>
      <c r="J22" s="359"/>
      <c r="K22" s="359"/>
      <c r="L22" s="359"/>
      <c r="M22" s="359"/>
      <c r="N22" s="359"/>
      <c r="O22" s="210"/>
      <c r="P22" s="49"/>
      <c r="Q22" s="49"/>
      <c r="R22" s="49"/>
      <c r="S22" s="49"/>
      <c r="T22" s="49"/>
      <c r="U22" s="49"/>
      <c r="V22" s="2"/>
    </row>
    <row r="23" spans="1:22" ht="14.25" customHeight="1">
      <c r="A23" s="119"/>
      <c r="B23" s="354"/>
      <c r="C23" s="120"/>
      <c r="D23" s="109"/>
      <c r="E23" s="227"/>
      <c r="F23" s="229"/>
      <c r="H23" s="124" t="s">
        <v>114</v>
      </c>
      <c r="I23" s="359"/>
      <c r="J23" s="359"/>
      <c r="K23" s="359"/>
      <c r="L23" s="359"/>
      <c r="M23" s="359"/>
      <c r="N23" s="359"/>
      <c r="O23" s="210"/>
    </row>
    <row r="24" spans="1:22" ht="12.75" customHeight="1">
      <c r="A24" s="352" t="s">
        <v>129</v>
      </c>
      <c r="B24" s="357"/>
      <c r="C24" s="358" t="s">
        <v>127</v>
      </c>
      <c r="D24" s="109"/>
      <c r="E24" s="233" t="e">
        <f>E22*'5-Premies en opslagen'!$B53</f>
        <v>#DIV/0!</v>
      </c>
      <c r="F24" s="229"/>
      <c r="H24" s="124" t="s">
        <v>115</v>
      </c>
      <c r="I24" s="359"/>
      <c r="J24" s="359"/>
      <c r="K24" s="359"/>
      <c r="L24" s="359"/>
      <c r="M24" s="359"/>
      <c r="N24" s="359"/>
      <c r="O24" s="210"/>
    </row>
    <row r="25" spans="1:22" ht="12.75" customHeight="1">
      <c r="A25" s="347" t="s">
        <v>130</v>
      </c>
      <c r="B25" s="354"/>
      <c r="C25" s="120"/>
      <c r="D25" s="109"/>
      <c r="E25" s="231" t="e">
        <f>SUM(E22:E24)</f>
        <v>#DIV/0!</v>
      </c>
      <c r="F25" s="355" t="e">
        <f>IF(E25=0,0,E25/E$46)</f>
        <v>#DIV/0!</v>
      </c>
      <c r="H25" s="124" t="s">
        <v>117</v>
      </c>
      <c r="I25" s="359"/>
      <c r="J25" s="359"/>
      <c r="K25" s="359"/>
      <c r="L25" s="359"/>
      <c r="M25" s="359"/>
      <c r="N25" s="359"/>
      <c r="O25" s="210"/>
    </row>
    <row r="26" spans="1:22">
      <c r="A26" s="119"/>
      <c r="B26" s="354"/>
      <c r="C26" s="120"/>
      <c r="D26" s="109"/>
      <c r="E26" s="227"/>
      <c r="F26" s="229"/>
      <c r="H26" s="124" t="s">
        <v>118</v>
      </c>
      <c r="I26" s="359"/>
      <c r="J26" s="359"/>
      <c r="K26" s="359"/>
      <c r="L26" s="359"/>
      <c r="M26" s="359"/>
      <c r="N26" s="359"/>
      <c r="O26" s="210"/>
    </row>
    <row r="27" spans="1:22">
      <c r="A27" s="119" t="s">
        <v>131</v>
      </c>
      <c r="B27" s="361"/>
      <c r="C27" s="346" t="s">
        <v>132</v>
      </c>
      <c r="D27" s="109"/>
      <c r="E27" s="230"/>
      <c r="F27" s="229">
        <v>0</v>
      </c>
      <c r="H27" s="124" t="s">
        <v>120</v>
      </c>
      <c r="I27" s="359"/>
      <c r="J27" s="359"/>
      <c r="K27" s="359"/>
      <c r="L27" s="359"/>
      <c r="M27" s="359"/>
      <c r="N27" s="359"/>
      <c r="O27" s="210"/>
    </row>
    <row r="28" spans="1:22">
      <c r="A28" s="119" t="s">
        <v>133</v>
      </c>
      <c r="B28" s="362"/>
      <c r="C28" s="346" t="s">
        <v>132</v>
      </c>
      <c r="D28" s="109"/>
      <c r="E28" s="230"/>
      <c r="F28" s="229">
        <v>0</v>
      </c>
      <c r="H28" s="124" t="s">
        <v>122</v>
      </c>
      <c r="I28" s="359"/>
      <c r="J28" s="359"/>
      <c r="K28" s="359"/>
      <c r="L28" s="359"/>
      <c r="M28" s="359"/>
      <c r="N28" s="359"/>
      <c r="O28" s="210"/>
    </row>
    <row r="29" spans="1:22">
      <c r="A29" s="119" t="s">
        <v>135</v>
      </c>
      <c r="B29" s="354"/>
      <c r="C29" s="120" t="s">
        <v>109</v>
      </c>
      <c r="D29" s="109"/>
      <c r="E29" s="230"/>
      <c r="F29" s="229"/>
      <c r="H29" s="125" t="s">
        <v>134</v>
      </c>
      <c r="I29" s="363">
        <f t="shared" ref="I29:N29" si="0">SUM(I22:I28)</f>
        <v>0</v>
      </c>
      <c r="J29" s="363">
        <f t="shared" si="0"/>
        <v>0</v>
      </c>
      <c r="K29" s="363">
        <f t="shared" si="0"/>
        <v>0</v>
      </c>
      <c r="L29" s="363">
        <f t="shared" si="0"/>
        <v>0</v>
      </c>
      <c r="M29" s="363">
        <f t="shared" si="0"/>
        <v>0</v>
      </c>
      <c r="N29" s="363">
        <f t="shared" si="0"/>
        <v>0</v>
      </c>
      <c r="O29" s="364">
        <f>SUM(I29:N29)</f>
        <v>0</v>
      </c>
    </row>
    <row r="30" spans="1:22">
      <c r="A30" s="365"/>
      <c r="B30" s="366"/>
      <c r="C30" s="367" t="s">
        <v>109</v>
      </c>
      <c r="D30" s="109"/>
      <c r="E30" s="230"/>
      <c r="F30" s="229"/>
      <c r="H30" s="123"/>
      <c r="I30" s="123"/>
      <c r="J30" s="123"/>
      <c r="K30" s="123"/>
      <c r="L30" s="123"/>
      <c r="M30" s="123"/>
      <c r="N30" s="123"/>
    </row>
    <row r="31" spans="1:22" ht="12.75" customHeight="1">
      <c r="A31" s="347" t="s">
        <v>137</v>
      </c>
      <c r="B31" s="354"/>
      <c r="C31" s="120"/>
      <c r="D31" s="109"/>
      <c r="E31" s="231" t="e">
        <f>SUM(E25:E30)</f>
        <v>#DIV/0!</v>
      </c>
      <c r="F31" s="355" t="e">
        <f>IF(E31=0,0,E31/E$46)</f>
        <v>#DIV/0!</v>
      </c>
      <c r="H31" s="175" t="s">
        <v>107</v>
      </c>
      <c r="I31" s="455" t="s">
        <v>136</v>
      </c>
      <c r="J31" s="456"/>
      <c r="K31" s="456"/>
      <c r="L31" s="456"/>
      <c r="M31" s="456"/>
      <c r="N31" s="456"/>
    </row>
    <row r="32" spans="1:22" ht="12.75" customHeight="1">
      <c r="A32" s="119"/>
      <c r="B32" s="354"/>
      <c r="C32" s="120"/>
      <c r="D32" s="109"/>
      <c r="E32" s="227"/>
      <c r="F32" s="229"/>
      <c r="H32" s="124"/>
      <c r="I32" s="118">
        <v>1</v>
      </c>
      <c r="J32" s="118">
        <v>2</v>
      </c>
      <c r="K32" s="118">
        <v>3</v>
      </c>
      <c r="L32" s="118">
        <v>4</v>
      </c>
      <c r="M32" s="118">
        <v>5</v>
      </c>
      <c r="N32" s="118">
        <v>6</v>
      </c>
    </row>
    <row r="33" spans="1:16" ht="12.75" customHeight="1">
      <c r="A33" s="119" t="s">
        <v>138</v>
      </c>
      <c r="B33" s="354"/>
      <c r="C33" s="368"/>
      <c r="D33" s="109"/>
      <c r="E33" s="230"/>
      <c r="F33" s="237" t="e">
        <f t="shared" ref="F33:F41" si="1">E33/$E$46</f>
        <v>#DIV/0!</v>
      </c>
      <c r="H33" s="124" t="s">
        <v>112</v>
      </c>
      <c r="I33" s="246">
        <f t="shared" ref="I33:N39" si="2">I22*I12</f>
        <v>0</v>
      </c>
      <c r="J33" s="246">
        <f t="shared" si="2"/>
        <v>0</v>
      </c>
      <c r="K33" s="246">
        <f t="shared" si="2"/>
        <v>0</v>
      </c>
      <c r="L33" s="246">
        <f t="shared" si="2"/>
        <v>0</v>
      </c>
      <c r="M33" s="246">
        <f t="shared" si="2"/>
        <v>0</v>
      </c>
      <c r="N33" s="247">
        <f t="shared" si="2"/>
        <v>0</v>
      </c>
    </row>
    <row r="34" spans="1:16" ht="12.75" customHeight="1">
      <c r="A34" s="119" t="s">
        <v>139</v>
      </c>
      <c r="B34" s="354"/>
      <c r="C34" s="368"/>
      <c r="D34" s="109"/>
      <c r="E34" s="230"/>
      <c r="F34" s="237" t="e">
        <f t="shared" si="1"/>
        <v>#DIV/0!</v>
      </c>
      <c r="H34" s="124" t="s">
        <v>114</v>
      </c>
      <c r="I34" s="246">
        <f t="shared" si="2"/>
        <v>0</v>
      </c>
      <c r="J34" s="246">
        <f t="shared" si="2"/>
        <v>0</v>
      </c>
      <c r="K34" s="246">
        <f t="shared" si="2"/>
        <v>0</v>
      </c>
      <c r="L34" s="246">
        <f t="shared" si="2"/>
        <v>0</v>
      </c>
      <c r="M34" s="246">
        <f t="shared" si="2"/>
        <v>0</v>
      </c>
      <c r="N34" s="247">
        <f t="shared" si="2"/>
        <v>0</v>
      </c>
    </row>
    <row r="35" spans="1:16" ht="12.75" customHeight="1">
      <c r="A35" s="119" t="s">
        <v>140</v>
      </c>
      <c r="B35" s="354"/>
      <c r="C35" s="368"/>
      <c r="D35" s="109"/>
      <c r="E35" s="230"/>
      <c r="F35" s="237" t="e">
        <f t="shared" si="1"/>
        <v>#DIV/0!</v>
      </c>
      <c r="H35" s="124" t="s">
        <v>115</v>
      </c>
      <c r="I35" s="246">
        <f t="shared" si="2"/>
        <v>0</v>
      </c>
      <c r="J35" s="246">
        <f t="shared" si="2"/>
        <v>0</v>
      </c>
      <c r="K35" s="246">
        <f t="shared" si="2"/>
        <v>0</v>
      </c>
      <c r="L35" s="246">
        <f t="shared" si="2"/>
        <v>0</v>
      </c>
      <c r="M35" s="246">
        <f t="shared" si="2"/>
        <v>0</v>
      </c>
      <c r="N35" s="247">
        <f t="shared" si="2"/>
        <v>0</v>
      </c>
      <c r="O35" s="123"/>
    </row>
    <row r="36" spans="1:16" ht="14.25" customHeight="1">
      <c r="A36" s="119" t="s">
        <v>141</v>
      </c>
      <c r="B36" s="354"/>
      <c r="C36" s="369"/>
      <c r="D36" s="109"/>
      <c r="E36" s="230"/>
      <c r="F36" s="237" t="e">
        <f t="shared" si="1"/>
        <v>#DIV/0!</v>
      </c>
      <c r="H36" s="124" t="s">
        <v>117</v>
      </c>
      <c r="I36" s="246">
        <f t="shared" si="2"/>
        <v>0</v>
      </c>
      <c r="J36" s="246">
        <f t="shared" si="2"/>
        <v>0</v>
      </c>
      <c r="K36" s="246">
        <f t="shared" si="2"/>
        <v>0</v>
      </c>
      <c r="L36" s="246">
        <f t="shared" si="2"/>
        <v>0</v>
      </c>
      <c r="M36" s="246">
        <f t="shared" si="2"/>
        <v>0</v>
      </c>
      <c r="N36" s="247">
        <f t="shared" si="2"/>
        <v>0</v>
      </c>
      <c r="O36" s="123"/>
    </row>
    <row r="37" spans="1:16">
      <c r="A37" s="119" t="s">
        <v>142</v>
      </c>
      <c r="B37" s="354"/>
      <c r="C37" s="368"/>
      <c r="D37" s="109"/>
      <c r="E37" s="230"/>
      <c r="F37" s="237" t="e">
        <f t="shared" si="1"/>
        <v>#DIV/0!</v>
      </c>
      <c r="H37" s="124" t="s">
        <v>118</v>
      </c>
      <c r="I37" s="246">
        <f t="shared" si="2"/>
        <v>0</v>
      </c>
      <c r="J37" s="246">
        <f t="shared" si="2"/>
        <v>0</v>
      </c>
      <c r="K37" s="246">
        <f t="shared" si="2"/>
        <v>0</v>
      </c>
      <c r="L37" s="246">
        <f t="shared" si="2"/>
        <v>0</v>
      </c>
      <c r="M37" s="246">
        <f t="shared" si="2"/>
        <v>0</v>
      </c>
      <c r="N37" s="247">
        <f t="shared" si="2"/>
        <v>0</v>
      </c>
      <c r="O37" s="123"/>
    </row>
    <row r="38" spans="1:16">
      <c r="A38" s="119" t="s">
        <v>143</v>
      </c>
      <c r="B38" s="354"/>
      <c r="C38" s="369"/>
      <c r="D38" s="109"/>
      <c r="E38" s="230"/>
      <c r="F38" s="237" t="e">
        <f t="shared" si="1"/>
        <v>#DIV/0!</v>
      </c>
      <c r="H38" s="124" t="s">
        <v>120</v>
      </c>
      <c r="I38" s="246">
        <f t="shared" si="2"/>
        <v>0</v>
      </c>
      <c r="J38" s="246">
        <f t="shared" si="2"/>
        <v>0</v>
      </c>
      <c r="K38" s="246">
        <f t="shared" si="2"/>
        <v>0</v>
      </c>
      <c r="L38" s="246">
        <f t="shared" si="2"/>
        <v>0</v>
      </c>
      <c r="M38" s="246">
        <f t="shared" si="2"/>
        <v>0</v>
      </c>
      <c r="N38" s="247">
        <f t="shared" si="2"/>
        <v>0</v>
      </c>
      <c r="O38" s="123"/>
    </row>
    <row r="39" spans="1:16">
      <c r="A39" s="119" t="s">
        <v>144</v>
      </c>
      <c r="B39" s="354"/>
      <c r="C39" s="346" t="s">
        <v>132</v>
      </c>
      <c r="D39" s="109"/>
      <c r="E39" s="230"/>
      <c r="F39" s="237" t="e">
        <f t="shared" si="1"/>
        <v>#DIV/0!</v>
      </c>
      <c r="H39" s="124" t="s">
        <v>122</v>
      </c>
      <c r="I39" s="246">
        <f t="shared" si="2"/>
        <v>0</v>
      </c>
      <c r="J39" s="246">
        <f t="shared" si="2"/>
        <v>0</v>
      </c>
      <c r="K39" s="246">
        <f t="shared" si="2"/>
        <v>0</v>
      </c>
      <c r="L39" s="246">
        <f t="shared" si="2"/>
        <v>0</v>
      </c>
      <c r="M39" s="246">
        <f t="shared" si="2"/>
        <v>0</v>
      </c>
      <c r="N39" s="247">
        <f t="shared" si="2"/>
        <v>0</v>
      </c>
      <c r="O39" s="123"/>
    </row>
    <row r="40" spans="1:16">
      <c r="A40" s="119" t="s">
        <v>145</v>
      </c>
      <c r="B40" s="354"/>
      <c r="C40" s="346"/>
      <c r="D40" s="109"/>
      <c r="E40" s="230"/>
      <c r="F40" s="237" t="e">
        <f t="shared" si="1"/>
        <v>#DIV/0!</v>
      </c>
      <c r="H40" s="125" t="s">
        <v>134</v>
      </c>
      <c r="I40" s="248">
        <f t="shared" ref="I40:N40" si="3">SUM(I33:I39)</f>
        <v>0</v>
      </c>
      <c r="J40" s="248">
        <f t="shared" si="3"/>
        <v>0</v>
      </c>
      <c r="K40" s="248">
        <f t="shared" si="3"/>
        <v>0</v>
      </c>
      <c r="L40" s="248">
        <f t="shared" si="3"/>
        <v>0</v>
      </c>
      <c r="M40" s="248">
        <f t="shared" si="3"/>
        <v>0</v>
      </c>
      <c r="N40" s="248">
        <f t="shared" si="3"/>
        <v>0</v>
      </c>
      <c r="O40" s="123"/>
    </row>
    <row r="41" spans="1:16">
      <c r="A41" s="365"/>
      <c r="B41" s="366"/>
      <c r="C41" s="370"/>
      <c r="D41" s="109"/>
      <c r="E41" s="230"/>
      <c r="F41" s="229" t="e">
        <f t="shared" si="1"/>
        <v>#DIV/0!</v>
      </c>
      <c r="H41" s="123"/>
      <c r="I41" s="123"/>
      <c r="J41" s="123"/>
      <c r="K41" s="123"/>
      <c r="L41" s="123"/>
      <c r="M41" s="123"/>
      <c r="N41" s="123"/>
      <c r="O41" s="123"/>
    </row>
    <row r="42" spans="1:16">
      <c r="A42" s="347" t="s">
        <v>146</v>
      </c>
      <c r="B42" s="354"/>
      <c r="C42" s="120"/>
      <c r="D42" s="109"/>
      <c r="E42" s="231" t="e">
        <f>SUM(E31:E41)</f>
        <v>#DIV/0!</v>
      </c>
      <c r="F42" s="355" t="e">
        <f>IF(E42=0,0,E42/E$46)</f>
        <v>#DIV/0!</v>
      </c>
      <c r="H42" s="123"/>
      <c r="I42" s="123"/>
      <c r="J42" s="123"/>
      <c r="K42" s="123"/>
      <c r="L42" s="123"/>
      <c r="M42" s="123"/>
      <c r="N42" s="123"/>
      <c r="O42" s="123"/>
    </row>
    <row r="43" spans="1:16" ht="45">
      <c r="A43" s="119"/>
      <c r="B43" s="354"/>
      <c r="C43" s="120"/>
      <c r="D43" s="109"/>
      <c r="E43" s="227"/>
      <c r="F43" s="238"/>
      <c r="H43" s="175" t="s">
        <v>147</v>
      </c>
      <c r="I43" s="339"/>
      <c r="J43" s="340"/>
      <c r="K43" s="176" t="s">
        <v>106</v>
      </c>
      <c r="L43" s="123"/>
      <c r="M43" s="123"/>
      <c r="N43" s="123"/>
    </row>
    <row r="44" spans="1:16">
      <c r="A44" s="119" t="s">
        <v>148</v>
      </c>
      <c r="B44" s="354"/>
      <c r="C44" s="369"/>
      <c r="D44" s="109"/>
      <c r="E44" s="230"/>
      <c r="F44" s="355">
        <f>(IF(E44=0,0,E44/E$46))</f>
        <v>0</v>
      </c>
      <c r="H44" s="124"/>
      <c r="I44" s="341" t="s">
        <v>109</v>
      </c>
      <c r="J44" s="342" t="s">
        <v>109</v>
      </c>
      <c r="K44" s="227"/>
      <c r="L44" s="123"/>
      <c r="M44" s="123"/>
      <c r="N44" s="123"/>
    </row>
    <row r="45" spans="1:16">
      <c r="A45" s="119"/>
      <c r="B45" s="371"/>
      <c r="C45" s="120"/>
      <c r="D45" s="109"/>
      <c r="E45" s="227"/>
      <c r="F45" s="229"/>
      <c r="H45" s="127" t="s">
        <v>116</v>
      </c>
      <c r="I45" s="128"/>
      <c r="J45" s="129"/>
      <c r="K45" s="231">
        <f>E14</f>
        <v>0</v>
      </c>
      <c r="L45" s="123"/>
      <c r="M45" s="123"/>
      <c r="N45" s="123"/>
    </row>
    <row r="46" spans="1:16" ht="30" customHeight="1">
      <c r="A46" s="347" t="s">
        <v>149</v>
      </c>
      <c r="B46" s="372"/>
      <c r="C46" s="373"/>
      <c r="D46" s="109"/>
      <c r="E46" s="239" t="e">
        <f>SUM(E42:E45)</f>
        <v>#DIV/0!</v>
      </c>
      <c r="F46" s="240" t="e">
        <f>SUM(F42:F45)</f>
        <v>#DIV/0!</v>
      </c>
      <c r="H46" s="130" t="s">
        <v>119</v>
      </c>
      <c r="I46" s="131"/>
      <c r="J46" s="132"/>
      <c r="K46" s="233">
        <f>E16</f>
        <v>0</v>
      </c>
      <c r="L46" s="123"/>
      <c r="M46" s="123"/>
      <c r="N46" s="123"/>
    </row>
    <row r="47" spans="1:16">
      <c r="B47" s="126"/>
      <c r="C47" s="374"/>
      <c r="D47" s="109"/>
      <c r="E47" s="210"/>
      <c r="F47" s="241"/>
      <c r="H47" s="352" t="s">
        <v>121</v>
      </c>
      <c r="I47" s="131"/>
      <c r="J47" s="132"/>
      <c r="K47" s="234">
        <f>E17</f>
        <v>0</v>
      </c>
      <c r="L47" s="123"/>
      <c r="M47" s="123"/>
      <c r="N47" s="123"/>
      <c r="O47" s="123"/>
    </row>
    <row r="48" spans="1:16">
      <c r="A48" s="375" t="s">
        <v>150</v>
      </c>
      <c r="B48" s="376"/>
      <c r="C48" s="377"/>
      <c r="D48" s="123"/>
      <c r="E48" s="242" t="e">
        <f>(E$25*1.3)+($E$46-$E$25)</f>
        <v>#DIV/0!</v>
      </c>
      <c r="F48" s="243"/>
      <c r="H48" s="352" t="s">
        <v>126</v>
      </c>
      <c r="I48" s="131"/>
      <c r="J48" s="132"/>
      <c r="K48" s="233" t="e">
        <f>E21</f>
        <v>#DIV/0!</v>
      </c>
      <c r="L48" s="123"/>
      <c r="M48" s="123"/>
      <c r="N48" s="123"/>
      <c r="O48" s="123"/>
      <c r="P48" s="123"/>
    </row>
    <row r="49" spans="1:22">
      <c r="A49" s="123"/>
      <c r="B49" s="133"/>
      <c r="C49" s="134"/>
      <c r="D49" s="123"/>
      <c r="E49" s="244"/>
      <c r="F49" s="244"/>
      <c r="G49" s="123"/>
      <c r="H49" s="352" t="s">
        <v>129</v>
      </c>
      <c r="I49" s="357"/>
      <c r="J49" s="358"/>
      <c r="K49" s="233" t="e">
        <f>E24</f>
        <v>#DIV/0!</v>
      </c>
      <c r="L49" s="123"/>
      <c r="M49" s="123"/>
      <c r="N49" s="123"/>
      <c r="O49" s="123"/>
      <c r="P49" s="123"/>
      <c r="Q49" s="123"/>
      <c r="R49" s="123"/>
      <c r="S49" s="123"/>
      <c r="T49" s="123"/>
      <c r="U49" s="123"/>
      <c r="V49" s="14"/>
    </row>
    <row r="50" spans="1:22" s="14" customFormat="1">
      <c r="A50" s="375" t="s">
        <v>151</v>
      </c>
      <c r="B50" s="376"/>
      <c r="C50" s="377"/>
      <c r="D50" s="123"/>
      <c r="E50" s="242" t="e">
        <f>(E$25*1.5)+($E$46-$E$25)</f>
        <v>#DIV/0!</v>
      </c>
      <c r="F50" s="243"/>
      <c r="G50" s="123"/>
      <c r="H50" s="119" t="s">
        <v>131</v>
      </c>
      <c r="I50" s="361"/>
      <c r="J50" s="346"/>
      <c r="K50" s="228">
        <f>E27</f>
        <v>0</v>
      </c>
      <c r="L50" s="123"/>
      <c r="M50" s="123"/>
      <c r="N50" s="123"/>
      <c r="O50" s="123"/>
      <c r="P50" s="123"/>
      <c r="Q50" s="123"/>
      <c r="R50" s="123"/>
      <c r="S50" s="123"/>
      <c r="T50" s="123"/>
      <c r="U50" s="123"/>
    </row>
    <row r="51" spans="1:22" s="14" customFormat="1">
      <c r="A51" s="123"/>
      <c r="B51" s="133"/>
      <c r="C51" s="134"/>
      <c r="D51" s="123"/>
      <c r="E51" s="244"/>
      <c r="F51" s="244"/>
      <c r="G51" s="123"/>
      <c r="H51" s="119" t="s">
        <v>133</v>
      </c>
      <c r="I51" s="362"/>
      <c r="J51" s="346"/>
      <c r="K51" s="228">
        <f t="shared" ref="K51:K52" si="4">E28</f>
        <v>0</v>
      </c>
      <c r="L51" s="123"/>
      <c r="M51" s="49"/>
      <c r="N51" s="123"/>
      <c r="O51" s="123"/>
      <c r="P51" s="123"/>
      <c r="Q51" s="123"/>
      <c r="R51" s="123"/>
      <c r="S51" s="123"/>
      <c r="T51" s="123"/>
      <c r="U51" s="123"/>
    </row>
    <row r="52" spans="1:22" s="14" customFormat="1">
      <c r="A52" s="375" t="s">
        <v>152</v>
      </c>
      <c r="B52" s="376"/>
      <c r="C52" s="377"/>
      <c r="D52" s="123"/>
      <c r="E52" s="242" t="e">
        <f>(E$25*2.5)+($E$46-$E$25)</f>
        <v>#DIV/0!</v>
      </c>
      <c r="F52" s="244"/>
      <c r="G52" s="123"/>
      <c r="H52" s="119" t="s">
        <v>135</v>
      </c>
      <c r="I52" s="354"/>
      <c r="J52" s="120" t="s">
        <v>109</v>
      </c>
      <c r="K52" s="228">
        <f t="shared" si="4"/>
        <v>0</v>
      </c>
      <c r="L52" s="123"/>
      <c r="M52" s="49"/>
      <c r="N52" s="123"/>
      <c r="O52" s="123"/>
      <c r="P52" s="123"/>
      <c r="Q52" s="123"/>
      <c r="R52" s="123"/>
      <c r="S52" s="123"/>
      <c r="T52" s="123"/>
      <c r="U52" s="123"/>
    </row>
    <row r="53" spans="1:22" s="14" customFormat="1">
      <c r="A53" s="123"/>
      <c r="B53" s="133"/>
      <c r="C53" s="135"/>
      <c r="D53" s="123"/>
      <c r="E53" s="123"/>
      <c r="F53" s="136"/>
      <c r="G53" s="123"/>
      <c r="H53" s="119" t="s">
        <v>138</v>
      </c>
      <c r="I53" s="354"/>
      <c r="J53" s="368"/>
      <c r="K53" s="228">
        <f>E33</f>
        <v>0</v>
      </c>
      <c r="L53" s="123"/>
      <c r="M53" s="49"/>
      <c r="N53" s="123"/>
      <c r="O53" s="123"/>
      <c r="P53" s="123"/>
      <c r="Q53" s="123"/>
      <c r="R53" s="123"/>
      <c r="S53" s="123"/>
      <c r="T53" s="123"/>
      <c r="U53" s="123"/>
    </row>
    <row r="54" spans="1:22" s="14" customFormat="1">
      <c r="A54" s="123"/>
      <c r="B54" s="133"/>
      <c r="C54" s="135"/>
      <c r="D54" s="123"/>
      <c r="E54" s="123"/>
      <c r="F54" s="136"/>
      <c r="G54" s="123"/>
      <c r="H54" s="119" t="s">
        <v>139</v>
      </c>
      <c r="I54" s="354"/>
      <c r="J54" s="368"/>
      <c r="K54" s="228">
        <f t="shared" ref="K54:K60" si="5">E34</f>
        <v>0</v>
      </c>
      <c r="L54" s="123"/>
      <c r="M54" s="49"/>
      <c r="N54" s="123"/>
      <c r="O54" s="123"/>
      <c r="P54" s="123"/>
      <c r="Q54" s="123"/>
      <c r="R54" s="123"/>
      <c r="S54" s="123"/>
      <c r="T54" s="123"/>
      <c r="U54" s="123"/>
    </row>
    <row r="55" spans="1:22" s="14" customFormat="1">
      <c r="A55" s="123"/>
      <c r="B55" s="123"/>
      <c r="C55" s="137"/>
      <c r="D55" s="123"/>
      <c r="E55" s="123"/>
      <c r="F55" s="136"/>
      <c r="G55" s="123"/>
      <c r="H55" s="119" t="s">
        <v>140</v>
      </c>
      <c r="I55" s="354"/>
      <c r="J55" s="368"/>
      <c r="K55" s="228">
        <f t="shared" si="5"/>
        <v>0</v>
      </c>
      <c r="L55" s="123"/>
      <c r="M55" s="49"/>
      <c r="N55" s="123"/>
      <c r="O55" s="123"/>
      <c r="P55" s="123"/>
      <c r="Q55" s="123"/>
      <c r="R55" s="123"/>
      <c r="S55" s="123"/>
      <c r="T55" s="123"/>
      <c r="U55" s="123"/>
    </row>
    <row r="56" spans="1:22" s="14" customFormat="1">
      <c r="A56" s="123"/>
      <c r="B56" s="123"/>
      <c r="C56" s="137"/>
      <c r="D56" s="123"/>
      <c r="E56" s="123"/>
      <c r="F56" s="136"/>
      <c r="G56" s="123"/>
      <c r="H56" s="119" t="s">
        <v>141</v>
      </c>
      <c r="I56" s="354"/>
      <c r="J56" s="369"/>
      <c r="K56" s="228">
        <f t="shared" si="5"/>
        <v>0</v>
      </c>
      <c r="L56" s="123"/>
      <c r="M56" s="49"/>
      <c r="N56" s="123"/>
      <c r="O56" s="123"/>
      <c r="P56" s="123"/>
      <c r="Q56" s="123"/>
      <c r="R56" s="123"/>
      <c r="S56" s="123"/>
      <c r="T56" s="123"/>
      <c r="U56" s="123"/>
    </row>
    <row r="57" spans="1:22" s="14" customFormat="1">
      <c r="A57" s="49"/>
      <c r="B57" s="123"/>
      <c r="C57" s="137"/>
      <c r="D57" s="123"/>
      <c r="E57" s="123"/>
      <c r="F57" s="136"/>
      <c r="G57" s="123"/>
      <c r="H57" s="119" t="s">
        <v>142</v>
      </c>
      <c r="I57" s="354"/>
      <c r="J57" s="368"/>
      <c r="K57" s="228">
        <f t="shared" si="5"/>
        <v>0</v>
      </c>
      <c r="L57" s="123"/>
      <c r="M57" s="49"/>
      <c r="N57" s="123"/>
      <c r="O57" s="123"/>
      <c r="P57" s="123"/>
      <c r="Q57" s="123"/>
      <c r="R57" s="123"/>
      <c r="S57" s="123"/>
      <c r="T57" s="123"/>
      <c r="U57" s="123"/>
    </row>
    <row r="58" spans="1:22" s="14" customFormat="1">
      <c r="A58" s="123"/>
      <c r="B58" s="123"/>
      <c r="C58" s="137"/>
      <c r="D58" s="123"/>
      <c r="E58" s="123"/>
      <c r="F58" s="136"/>
      <c r="G58" s="123"/>
      <c r="H58" s="119" t="s">
        <v>143</v>
      </c>
      <c r="I58" s="354"/>
      <c r="J58" s="369"/>
      <c r="K58" s="228">
        <f t="shared" si="5"/>
        <v>0</v>
      </c>
      <c r="L58" s="123"/>
      <c r="M58" s="49"/>
      <c r="N58" s="49"/>
      <c r="O58" s="123"/>
      <c r="P58" s="123"/>
      <c r="Q58" s="123"/>
      <c r="R58" s="123"/>
      <c r="S58" s="123"/>
      <c r="T58" s="123"/>
      <c r="U58" s="123"/>
    </row>
    <row r="59" spans="1:22" s="14" customFormat="1">
      <c r="A59" s="123"/>
      <c r="B59" s="123"/>
      <c r="C59" s="137"/>
      <c r="D59" s="123"/>
      <c r="E59" s="123"/>
      <c r="F59" s="136"/>
      <c r="G59" s="123"/>
      <c r="H59" s="119" t="s">
        <v>144</v>
      </c>
      <c r="I59" s="354"/>
      <c r="J59" s="346"/>
      <c r="K59" s="228">
        <f t="shared" si="5"/>
        <v>0</v>
      </c>
      <c r="L59" s="123"/>
      <c r="M59" s="49"/>
      <c r="N59" s="49"/>
      <c r="O59" s="123"/>
      <c r="P59" s="123"/>
      <c r="Q59" s="123"/>
      <c r="R59" s="123"/>
      <c r="S59" s="123"/>
      <c r="T59" s="123"/>
      <c r="U59" s="123"/>
    </row>
    <row r="60" spans="1:22" s="14" customFormat="1">
      <c r="A60" s="123"/>
      <c r="B60" s="123"/>
      <c r="C60" s="137"/>
      <c r="D60" s="123"/>
      <c r="E60" s="123"/>
      <c r="F60" s="136"/>
      <c r="G60" s="123"/>
      <c r="H60" s="119" t="s">
        <v>145</v>
      </c>
      <c r="I60" s="354"/>
      <c r="J60" s="346"/>
      <c r="K60" s="228">
        <f t="shared" si="5"/>
        <v>0</v>
      </c>
      <c r="L60" s="123"/>
      <c r="M60" s="49"/>
      <c r="N60" s="49"/>
      <c r="O60" s="123"/>
      <c r="P60" s="123"/>
      <c r="Q60" s="123"/>
      <c r="R60" s="123"/>
      <c r="S60" s="123"/>
      <c r="T60" s="123"/>
      <c r="U60" s="123"/>
    </row>
    <row r="61" spans="1:22" s="14" customFormat="1">
      <c r="A61" s="123"/>
      <c r="B61" s="123"/>
      <c r="C61" s="137"/>
      <c r="D61" s="123"/>
      <c r="E61" s="123"/>
      <c r="F61" s="136"/>
      <c r="G61" s="123"/>
      <c r="H61" s="119" t="s">
        <v>148</v>
      </c>
      <c r="I61" s="354"/>
      <c r="J61" s="369"/>
      <c r="K61" s="228">
        <f>E44</f>
        <v>0</v>
      </c>
      <c r="L61" s="123"/>
      <c r="M61" s="49"/>
      <c r="N61" s="49"/>
      <c r="O61" s="123"/>
      <c r="P61" s="123"/>
      <c r="Q61" s="123"/>
      <c r="R61" s="123"/>
      <c r="S61" s="123"/>
      <c r="T61" s="123"/>
      <c r="U61" s="123"/>
    </row>
    <row r="62" spans="1:22" s="14" customFormat="1">
      <c r="A62" s="123"/>
      <c r="B62" s="123"/>
      <c r="C62" s="137"/>
      <c r="D62" s="123"/>
      <c r="E62" s="123"/>
      <c r="F62" s="136"/>
      <c r="G62" s="123"/>
      <c r="H62" s="119"/>
      <c r="I62" s="371"/>
      <c r="J62" s="120"/>
      <c r="K62" s="227"/>
      <c r="L62" s="123"/>
      <c r="M62" s="49"/>
      <c r="N62" s="49"/>
      <c r="O62" s="123"/>
      <c r="P62" s="123"/>
      <c r="Q62" s="123"/>
      <c r="R62" s="123"/>
      <c r="S62" s="123"/>
      <c r="T62" s="123"/>
      <c r="U62" s="123"/>
    </row>
    <row r="63" spans="1:22" s="14" customFormat="1">
      <c r="A63" s="123"/>
      <c r="B63" s="123"/>
      <c r="C63" s="137"/>
      <c r="D63" s="123"/>
      <c r="E63" s="123"/>
      <c r="F63" s="136"/>
      <c r="G63" s="123"/>
      <c r="H63" s="347" t="s">
        <v>149</v>
      </c>
      <c r="I63" s="372"/>
      <c r="J63" s="373"/>
      <c r="K63" s="239" t="e">
        <f>SUM(K45:K62)</f>
        <v>#DIV/0!</v>
      </c>
      <c r="L63" s="123"/>
      <c r="M63" s="49"/>
      <c r="N63" s="49"/>
      <c r="O63" s="123"/>
      <c r="P63" s="123"/>
      <c r="Q63" s="123"/>
      <c r="R63" s="123"/>
      <c r="S63" s="123"/>
      <c r="T63" s="123"/>
      <c r="U63" s="123"/>
    </row>
    <row r="64" spans="1:22" s="14" customFormat="1">
      <c r="A64" s="123"/>
      <c r="B64" s="123"/>
      <c r="C64" s="137"/>
      <c r="D64" s="123"/>
      <c r="E64" s="49"/>
      <c r="F64" s="136"/>
      <c r="G64" s="123"/>
      <c r="H64" s="49"/>
      <c r="I64" s="126"/>
      <c r="J64" s="374"/>
      <c r="K64" s="210"/>
      <c r="L64" s="123"/>
      <c r="M64" s="49"/>
      <c r="N64" s="49"/>
      <c r="O64" s="49"/>
      <c r="P64" s="123"/>
      <c r="Q64" s="123"/>
      <c r="R64" s="123"/>
      <c r="S64" s="123"/>
      <c r="T64" s="123"/>
      <c r="U64" s="123"/>
    </row>
    <row r="65" spans="1:22" s="14" customFormat="1">
      <c r="A65" s="49"/>
      <c r="B65" s="49"/>
      <c r="C65" s="49"/>
      <c r="D65" s="49"/>
      <c r="E65" s="49"/>
      <c r="F65" s="49"/>
      <c r="G65" s="123"/>
      <c r="H65" s="375" t="s">
        <v>150</v>
      </c>
      <c r="I65" s="376"/>
      <c r="J65" s="377"/>
      <c r="K65" s="242" t="e">
        <f>E48</f>
        <v>#DIV/0!</v>
      </c>
      <c r="L65" s="123"/>
      <c r="M65" s="49"/>
      <c r="N65" s="49"/>
      <c r="O65" s="49"/>
      <c r="P65" s="49"/>
      <c r="Q65" s="123"/>
      <c r="R65" s="123"/>
      <c r="S65" s="123"/>
      <c r="T65" s="123"/>
      <c r="U65" s="123"/>
    </row>
    <row r="66" spans="1:22" s="14" customFormat="1">
      <c r="A66" s="49"/>
      <c r="B66" s="49"/>
      <c r="C66" s="49"/>
      <c r="D66" s="49"/>
      <c r="E66" s="49"/>
      <c r="F66" s="49"/>
      <c r="G66" s="49"/>
      <c r="H66" s="123"/>
      <c r="I66" s="133"/>
      <c r="J66" s="134"/>
      <c r="K66" s="244"/>
      <c r="L66" s="123"/>
      <c r="M66" s="49"/>
      <c r="N66" s="49"/>
      <c r="O66" s="49"/>
      <c r="P66" s="49"/>
      <c r="Q66" s="49"/>
      <c r="R66" s="49"/>
      <c r="S66" s="49"/>
      <c r="T66" s="49"/>
      <c r="U66" s="49"/>
      <c r="V66" s="2"/>
    </row>
    <row r="67" spans="1:22">
      <c r="H67" s="375" t="s">
        <v>151</v>
      </c>
      <c r="I67" s="376"/>
      <c r="J67" s="377"/>
      <c r="K67" s="242" t="e">
        <f>E50</f>
        <v>#DIV/0!</v>
      </c>
      <c r="L67" s="123"/>
    </row>
    <row r="68" spans="1:22">
      <c r="H68" s="123"/>
      <c r="I68" s="133"/>
      <c r="J68" s="134"/>
      <c r="K68" s="244"/>
      <c r="L68" s="123"/>
    </row>
    <row r="69" spans="1:22">
      <c r="H69" s="375" t="s">
        <v>152</v>
      </c>
      <c r="I69" s="376"/>
      <c r="J69" s="377"/>
      <c r="K69" s="242" t="e">
        <f>E52</f>
        <v>#DIV/0!</v>
      </c>
      <c r="L69" s="123"/>
    </row>
    <row r="70" spans="1:22">
      <c r="L70" s="123"/>
    </row>
    <row r="71" spans="1:22">
      <c r="L71" s="123"/>
    </row>
    <row r="72" spans="1:22">
      <c r="L72" s="123"/>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fitToPage="1"/>
  </sheetPr>
  <dimension ref="A1:O76"/>
  <sheetViews>
    <sheetView showGridLines="0" zoomScale="89" zoomScaleNormal="89" zoomScalePageLayoutView="50" workbookViewId="0">
      <pane ySplit="9" topLeftCell="A10" activePane="bottomLeft" state="frozen"/>
      <selection activeCell="D40" sqref="D40"/>
      <selection pane="bottomLeft" activeCell="I12" sqref="I12:N15"/>
    </sheetView>
  </sheetViews>
  <sheetFormatPr defaultColWidth="11.44140625" defaultRowHeight="13.2"/>
  <cols>
    <col min="1" max="1" width="35.88671875" style="49" customWidth="1"/>
    <col min="2" max="2" width="21.33203125" style="49" customWidth="1"/>
    <col min="3" max="3" width="19.33203125" style="49" bestFit="1" customWidth="1"/>
    <col min="4" max="4" width="2" style="49" customWidth="1"/>
    <col min="5" max="5" width="14.44140625" style="49" customWidth="1"/>
    <col min="6" max="6" width="11.6640625" style="49" customWidth="1"/>
    <col min="7" max="7" width="6" style="49" customWidth="1"/>
    <col min="8" max="8" width="27.88671875" style="49" customWidth="1"/>
    <col min="9" max="15" width="11.44140625" style="49"/>
    <col min="16" max="16384" width="11.44140625" style="2"/>
  </cols>
  <sheetData>
    <row r="1" spans="1:15" ht="12.75" customHeight="1">
      <c r="A1" s="378" t="s">
        <v>4</v>
      </c>
      <c r="B1" s="78"/>
      <c r="C1" s="79"/>
      <c r="D1" s="79"/>
      <c r="E1" s="79"/>
      <c r="F1" s="79"/>
      <c r="H1" s="459"/>
      <c r="I1" s="459"/>
      <c r="J1" s="459"/>
      <c r="K1" s="459"/>
      <c r="L1" s="459"/>
      <c r="M1" s="459"/>
      <c r="N1" s="459"/>
    </row>
    <row r="2" spans="1:15">
      <c r="A2" s="97"/>
      <c r="B2" s="98"/>
      <c r="C2" s="99"/>
      <c r="D2" s="98"/>
      <c r="E2" s="100"/>
      <c r="F2" s="101"/>
      <c r="H2" s="459"/>
      <c r="I2" s="459"/>
      <c r="J2" s="459"/>
      <c r="K2" s="459"/>
      <c r="L2" s="459"/>
      <c r="M2" s="459"/>
      <c r="N2" s="459"/>
    </row>
    <row r="3" spans="1:15" ht="14.25" customHeight="1">
      <c r="A3" s="102" t="str">
        <f>'2-Kosten per locatie'!A3</f>
        <v>Naam opdrachtgever</v>
      </c>
      <c r="B3" s="103" t="str">
        <f>'2-Kosten per locatie'!B3</f>
        <v>Forensisch Centrum Teylingereind</v>
      </c>
      <c r="C3" s="104"/>
      <c r="D3" s="98"/>
      <c r="E3" s="105"/>
      <c r="F3" s="106"/>
      <c r="H3" s="459"/>
      <c r="I3" s="459"/>
      <c r="J3" s="459"/>
      <c r="K3" s="459"/>
      <c r="L3" s="459"/>
      <c r="M3" s="459"/>
      <c r="N3" s="459"/>
    </row>
    <row r="4" spans="1:15" ht="15.75" customHeight="1">
      <c r="A4" s="102" t="str">
        <f>'2-Kosten per locatie'!A4</f>
        <v>Calculatie onderdeel</v>
      </c>
      <c r="B4" s="107" t="str">
        <f ca="1">MID(CELL("bestandsnaam",$C$9),SEARCH("]",CELL("bestandsnaam",$C$9),1)+1,256)</f>
        <v>7-Opbouw uurtarief toezicht</v>
      </c>
      <c r="C4" s="108"/>
      <c r="D4" s="109"/>
      <c r="H4" s="459"/>
      <c r="I4" s="459"/>
      <c r="J4" s="459"/>
      <c r="K4" s="459"/>
      <c r="L4" s="459"/>
      <c r="M4" s="459"/>
      <c r="N4" s="459"/>
    </row>
    <row r="5" spans="1:15" ht="15.6">
      <c r="A5" s="102" t="str">
        <f>'2-Kosten per locatie'!A5</f>
        <v>Gebouw/plaats</v>
      </c>
      <c r="B5" s="103" t="str">
        <f>'2-Kosten per locatie'!B5</f>
        <v>Sassenheim</v>
      </c>
      <c r="C5" s="108"/>
      <c r="D5" s="109"/>
      <c r="H5" s="459"/>
      <c r="I5" s="459"/>
      <c r="J5" s="459"/>
      <c r="K5" s="459"/>
      <c r="L5" s="459"/>
      <c r="M5" s="459"/>
      <c r="N5" s="459"/>
    </row>
    <row r="6" spans="1:15" ht="15.6">
      <c r="A6" s="102" t="str">
        <f>'2-Kosten per locatie'!A6</f>
        <v>Referentie nummer</v>
      </c>
      <c r="B6" s="103" t="str">
        <f>'2-Kosten per locatie'!B6</f>
        <v>TN481409</v>
      </c>
      <c r="C6" s="108"/>
      <c r="D6" s="109"/>
      <c r="H6" s="110"/>
      <c r="I6" s="110"/>
      <c r="J6" s="110"/>
      <c r="K6" s="110"/>
      <c r="L6" s="110"/>
      <c r="M6" s="110"/>
      <c r="N6" s="110"/>
    </row>
    <row r="7" spans="1:15" ht="15.6">
      <c r="A7" s="102" t="str">
        <f>'2-Kosten per locatie'!A7</f>
        <v>Naam dienstverlener</v>
      </c>
      <c r="B7" s="103">
        <f>'2-Kosten per locatie'!B7</f>
        <v>0</v>
      </c>
      <c r="C7" s="108"/>
      <c r="D7" s="109"/>
      <c r="H7" s="110"/>
      <c r="I7" s="110"/>
      <c r="J7" s="110"/>
      <c r="K7" s="110"/>
      <c r="L7" s="110"/>
      <c r="M7" s="110"/>
      <c r="N7" s="110"/>
    </row>
    <row r="8" spans="1:15" ht="15.6">
      <c r="A8" s="102" t="str">
        <f>'2-Kosten per locatie'!A8</f>
        <v>Prijspeil</v>
      </c>
      <c r="B8" s="245">
        <f>'2-Kosten per locatie'!B8</f>
        <v>45839</v>
      </c>
      <c r="C8" s="108"/>
      <c r="D8" s="109"/>
      <c r="J8" s="110"/>
      <c r="K8" s="110"/>
      <c r="L8" s="110"/>
      <c r="M8" s="110"/>
      <c r="N8" s="110"/>
      <c r="O8" s="111"/>
    </row>
    <row r="9" spans="1:15" ht="15.6">
      <c r="A9" s="112"/>
      <c r="B9" s="113"/>
      <c r="C9" s="114"/>
      <c r="D9" s="109"/>
      <c r="E9" s="115"/>
      <c r="F9" s="116"/>
    </row>
    <row r="10" spans="1:15" s="22" customFormat="1" ht="30.75" customHeight="1">
      <c r="A10" s="379" t="s">
        <v>153</v>
      </c>
      <c r="B10" s="339"/>
      <c r="C10" s="340"/>
      <c r="D10" s="171"/>
      <c r="E10" s="457" t="s">
        <v>154</v>
      </c>
      <c r="F10" s="458"/>
      <c r="G10" s="111"/>
      <c r="H10" s="175" t="s">
        <v>107</v>
      </c>
      <c r="I10" s="455" t="s">
        <v>108</v>
      </c>
      <c r="J10" s="456"/>
      <c r="K10" s="456"/>
      <c r="L10" s="456"/>
      <c r="M10" s="456"/>
      <c r="N10" s="456"/>
      <c r="O10" s="111"/>
    </row>
    <row r="11" spans="1:15" ht="14.4" customHeight="1">
      <c r="A11" s="124"/>
      <c r="B11" s="341" t="s">
        <v>109</v>
      </c>
      <c r="C11" s="342" t="s">
        <v>109</v>
      </c>
      <c r="D11" s="109"/>
      <c r="E11" s="117"/>
      <c r="F11" s="380"/>
      <c r="H11" s="124"/>
      <c r="I11" s="249">
        <v>1</v>
      </c>
      <c r="J11" s="249">
        <v>2</v>
      </c>
      <c r="K11" s="249">
        <v>3</v>
      </c>
      <c r="L11" s="249">
        <v>4</v>
      </c>
      <c r="M11" s="249">
        <v>5</v>
      </c>
      <c r="N11" s="249">
        <v>6</v>
      </c>
    </row>
    <row r="12" spans="1:15" ht="12.75" customHeight="1">
      <c r="A12" s="124" t="s">
        <v>110</v>
      </c>
      <c r="B12" s="344" t="s">
        <v>111</v>
      </c>
      <c r="C12" s="345"/>
      <c r="D12" s="109"/>
      <c r="E12" s="228">
        <f>SUM(I31:N31)</f>
        <v>0</v>
      </c>
      <c r="F12" s="229"/>
      <c r="H12" s="124" t="s">
        <v>117</v>
      </c>
      <c r="I12" s="250"/>
      <c r="J12" s="250"/>
      <c r="K12" s="250"/>
      <c r="L12" s="250"/>
      <c r="M12" s="250"/>
      <c r="N12" s="250"/>
    </row>
    <row r="13" spans="1:15">
      <c r="A13" s="124" t="s">
        <v>113</v>
      </c>
      <c r="B13" s="344" t="s">
        <v>111</v>
      </c>
      <c r="C13" s="346"/>
      <c r="D13" s="109"/>
      <c r="E13" s="230"/>
      <c r="F13" s="229"/>
      <c r="H13" s="124" t="s">
        <v>118</v>
      </c>
      <c r="I13" s="250"/>
      <c r="J13" s="250"/>
      <c r="K13" s="250"/>
      <c r="L13" s="250"/>
      <c r="M13" s="250"/>
      <c r="N13" s="250"/>
    </row>
    <row r="14" spans="1:15">
      <c r="A14" s="347" t="s">
        <v>116</v>
      </c>
      <c r="B14" s="348"/>
      <c r="C14" s="349"/>
      <c r="D14" s="121"/>
      <c r="E14" s="231">
        <f>SUM(E12:E13)</f>
        <v>0</v>
      </c>
      <c r="F14" s="229"/>
      <c r="H14" s="124" t="s">
        <v>120</v>
      </c>
      <c r="I14" s="250"/>
      <c r="J14" s="250"/>
      <c r="K14" s="250"/>
      <c r="L14" s="250"/>
      <c r="M14" s="250"/>
      <c r="N14" s="250"/>
    </row>
    <row r="15" spans="1:15">
      <c r="A15" s="119"/>
      <c r="B15" s="350"/>
      <c r="C15" s="351"/>
      <c r="D15" s="109"/>
      <c r="E15" s="232"/>
      <c r="F15" s="229"/>
      <c r="H15" s="124" t="s">
        <v>122</v>
      </c>
      <c r="I15" s="250"/>
      <c r="J15" s="250"/>
      <c r="K15" s="250"/>
      <c r="L15" s="250"/>
      <c r="M15" s="250"/>
      <c r="N15" s="250"/>
    </row>
    <row r="16" spans="1:15">
      <c r="A16" s="352" t="s">
        <v>119</v>
      </c>
      <c r="B16" s="344" t="s">
        <v>111</v>
      </c>
      <c r="C16" s="353"/>
      <c r="D16" s="109"/>
      <c r="E16" s="233">
        <f>$C16*E14</f>
        <v>0</v>
      </c>
      <c r="F16" s="229"/>
    </row>
    <row r="17" spans="1:15" ht="14.4" customHeight="1">
      <c r="A17" s="352" t="s">
        <v>121</v>
      </c>
      <c r="B17" s="344" t="s">
        <v>111</v>
      </c>
      <c r="C17" s="353"/>
      <c r="D17" s="109"/>
      <c r="E17" s="234">
        <f>$C17*E14</f>
        <v>0</v>
      </c>
      <c r="F17" s="229"/>
      <c r="H17" s="175" t="s">
        <v>107</v>
      </c>
      <c r="I17" s="460" t="s">
        <v>124</v>
      </c>
      <c r="J17" s="463"/>
      <c r="K17" s="463"/>
      <c r="L17" s="463"/>
      <c r="M17" s="463"/>
      <c r="N17" s="464"/>
    </row>
    <row r="18" spans="1:15" ht="13.2" customHeight="1">
      <c r="A18" s="347" t="s">
        <v>123</v>
      </c>
      <c r="B18" s="354"/>
      <c r="C18" s="120"/>
      <c r="D18" s="109"/>
      <c r="E18" s="231">
        <f>SUM(E14:E17)</f>
        <v>0</v>
      </c>
      <c r="F18" s="229"/>
      <c r="H18" s="124"/>
      <c r="I18" s="249">
        <v>1</v>
      </c>
      <c r="J18" s="249">
        <v>2</v>
      </c>
      <c r="K18" s="249">
        <v>3</v>
      </c>
      <c r="L18" s="249">
        <v>4</v>
      </c>
      <c r="M18" s="249">
        <v>5</v>
      </c>
      <c r="N18" s="249">
        <v>6</v>
      </c>
      <c r="O18" s="210"/>
    </row>
    <row r="19" spans="1:15">
      <c r="A19" s="119"/>
      <c r="B19" s="350"/>
      <c r="C19" s="351"/>
      <c r="D19" s="109"/>
      <c r="E19" s="232"/>
      <c r="F19" s="355">
        <f>IF(E18=0,0,E18/E$46)</f>
        <v>0</v>
      </c>
      <c r="H19" s="124" t="s">
        <v>117</v>
      </c>
      <c r="I19" s="359"/>
      <c r="J19" s="359"/>
      <c r="K19" s="359"/>
      <c r="L19" s="359"/>
      <c r="M19" s="359"/>
      <c r="N19" s="359"/>
      <c r="O19" s="210"/>
    </row>
    <row r="20" spans="1:15">
      <c r="A20" s="356" t="s">
        <v>125</v>
      </c>
      <c r="B20" s="357"/>
      <c r="C20" s="351"/>
      <c r="D20" s="122"/>
      <c r="E20" s="235">
        <f>E18*0.96</f>
        <v>0</v>
      </c>
      <c r="F20" s="229"/>
      <c r="H20" s="124" t="s">
        <v>118</v>
      </c>
      <c r="I20" s="359"/>
      <c r="J20" s="359"/>
      <c r="K20" s="359"/>
      <c r="L20" s="359"/>
      <c r="M20" s="359"/>
      <c r="N20" s="359"/>
      <c r="O20" s="244"/>
    </row>
    <row r="21" spans="1:15">
      <c r="A21" s="352" t="s">
        <v>126</v>
      </c>
      <c r="B21" s="357"/>
      <c r="C21" s="358" t="s">
        <v>127</v>
      </c>
      <c r="D21" s="109"/>
      <c r="E21" s="233" t="e">
        <f>E20*'5-Premies en opslagen'!$C24</f>
        <v>#DIV/0!</v>
      </c>
      <c r="F21" s="236"/>
      <c r="G21" s="123"/>
      <c r="H21" s="124" t="s">
        <v>120</v>
      </c>
      <c r="I21" s="359"/>
      <c r="J21" s="359"/>
      <c r="K21" s="359"/>
      <c r="L21" s="359"/>
      <c r="M21" s="359"/>
      <c r="N21" s="359"/>
      <c r="O21" s="210"/>
    </row>
    <row r="22" spans="1:15" s="14" customFormat="1">
      <c r="A22" s="347" t="s">
        <v>128</v>
      </c>
      <c r="B22" s="360"/>
      <c r="C22" s="120"/>
      <c r="D22" s="109"/>
      <c r="E22" s="231" t="e">
        <f>E21+E18</f>
        <v>#DIV/0!</v>
      </c>
      <c r="F22" s="229"/>
      <c r="G22" s="49"/>
      <c r="H22" s="124" t="s">
        <v>122</v>
      </c>
      <c r="I22" s="359"/>
      <c r="J22" s="359"/>
      <c r="K22" s="359"/>
      <c r="L22" s="359"/>
      <c r="M22" s="359"/>
      <c r="N22" s="359"/>
      <c r="O22" s="210"/>
    </row>
    <row r="23" spans="1:15" ht="14.25" customHeight="1">
      <c r="A23" s="119"/>
      <c r="B23" s="354"/>
      <c r="C23" s="120"/>
      <c r="D23" s="109"/>
      <c r="E23" s="227"/>
      <c r="F23" s="355" t="e">
        <f>IF(E22=0,0,E22/E$46)</f>
        <v>#DIV/0!</v>
      </c>
      <c r="H23" s="125" t="s">
        <v>134</v>
      </c>
      <c r="I23" s="363">
        <f t="shared" ref="I23:N23" si="0">SUM(I19:I22)</f>
        <v>0</v>
      </c>
      <c r="J23" s="363">
        <f t="shared" si="0"/>
        <v>0</v>
      </c>
      <c r="K23" s="363">
        <f t="shared" si="0"/>
        <v>0</v>
      </c>
      <c r="L23" s="363">
        <f t="shared" si="0"/>
        <v>0</v>
      </c>
      <c r="M23" s="363">
        <f t="shared" si="0"/>
        <v>0</v>
      </c>
      <c r="N23" s="363">
        <f t="shared" si="0"/>
        <v>0</v>
      </c>
      <c r="O23" s="364">
        <f>SUM(I23:N23)</f>
        <v>0</v>
      </c>
    </row>
    <row r="24" spans="1:15" ht="12.75" customHeight="1">
      <c r="A24" s="352" t="s">
        <v>129</v>
      </c>
      <c r="B24" s="357"/>
      <c r="C24" s="358" t="s">
        <v>127</v>
      </c>
      <c r="D24" s="109"/>
      <c r="E24" s="233" t="e">
        <f>E22*'5-Premies en opslagen'!$B53</f>
        <v>#DIV/0!</v>
      </c>
      <c r="F24" s="229"/>
    </row>
    <row r="25" spans="1:15" ht="12.75" customHeight="1">
      <c r="A25" s="347" t="s">
        <v>130</v>
      </c>
      <c r="B25" s="354"/>
      <c r="C25" s="120"/>
      <c r="D25" s="109"/>
      <c r="E25" s="231" t="e">
        <f>SUM(E22:E24)</f>
        <v>#DIV/0!</v>
      </c>
      <c r="F25" s="229"/>
      <c r="H25" s="175" t="s">
        <v>107</v>
      </c>
      <c r="I25" s="455" t="s">
        <v>136</v>
      </c>
      <c r="J25" s="456"/>
      <c r="K25" s="456"/>
      <c r="L25" s="456"/>
      <c r="M25" s="456"/>
      <c r="N25" s="456"/>
    </row>
    <row r="26" spans="1:15">
      <c r="A26" s="119"/>
      <c r="B26" s="354"/>
      <c r="C26" s="120"/>
      <c r="D26" s="109"/>
      <c r="E26" s="227"/>
      <c r="F26" s="355" t="e">
        <f>IF(E25=0,0,E25/E$46)</f>
        <v>#DIV/0!</v>
      </c>
      <c r="H26" s="251"/>
      <c r="I26" s="249">
        <v>1</v>
      </c>
      <c r="J26" s="249">
        <v>2</v>
      </c>
      <c r="K26" s="249">
        <v>3</v>
      </c>
      <c r="L26" s="249">
        <v>4</v>
      </c>
      <c r="M26" s="249">
        <v>5</v>
      </c>
      <c r="N26" s="249">
        <v>6</v>
      </c>
    </row>
    <row r="27" spans="1:15" ht="13.2" customHeight="1">
      <c r="A27" s="119" t="s">
        <v>131</v>
      </c>
      <c r="B27" s="361"/>
      <c r="C27" s="346" t="s">
        <v>132</v>
      </c>
      <c r="D27" s="109"/>
      <c r="E27" s="230"/>
      <c r="F27" s="229"/>
      <c r="H27" s="124" t="s">
        <v>117</v>
      </c>
      <c r="I27" s="468">
        <f t="shared" ref="I27:N30" si="1">I19*I12</f>
        <v>0</v>
      </c>
      <c r="J27" s="468">
        <f t="shared" si="1"/>
        <v>0</v>
      </c>
      <c r="K27" s="468">
        <f t="shared" si="1"/>
        <v>0</v>
      </c>
      <c r="L27" s="468">
        <f t="shared" si="1"/>
        <v>0</v>
      </c>
      <c r="M27" s="468">
        <f t="shared" si="1"/>
        <v>0</v>
      </c>
      <c r="N27" s="468">
        <f t="shared" si="1"/>
        <v>0</v>
      </c>
    </row>
    <row r="28" spans="1:15">
      <c r="A28" s="119" t="s">
        <v>133</v>
      </c>
      <c r="B28" s="362"/>
      <c r="C28" s="346" t="s">
        <v>132</v>
      </c>
      <c r="D28" s="109"/>
      <c r="E28" s="230"/>
      <c r="F28" s="229">
        <v>0</v>
      </c>
      <c r="H28" s="124" t="s">
        <v>118</v>
      </c>
      <c r="I28" s="468">
        <f t="shared" si="1"/>
        <v>0</v>
      </c>
      <c r="J28" s="468">
        <f t="shared" si="1"/>
        <v>0</v>
      </c>
      <c r="K28" s="468">
        <f t="shared" si="1"/>
        <v>0</v>
      </c>
      <c r="L28" s="468">
        <f t="shared" si="1"/>
        <v>0</v>
      </c>
      <c r="M28" s="468">
        <f t="shared" si="1"/>
        <v>0</v>
      </c>
      <c r="N28" s="468">
        <f t="shared" si="1"/>
        <v>0</v>
      </c>
    </row>
    <row r="29" spans="1:15">
      <c r="A29" s="119"/>
      <c r="B29" s="354"/>
      <c r="C29" s="120"/>
      <c r="D29" s="109"/>
      <c r="E29" s="230"/>
      <c r="F29" s="229">
        <v>0</v>
      </c>
      <c r="H29" s="124" t="s">
        <v>120</v>
      </c>
      <c r="I29" s="468">
        <f t="shared" si="1"/>
        <v>0</v>
      </c>
      <c r="J29" s="468">
        <f t="shared" si="1"/>
        <v>0</v>
      </c>
      <c r="K29" s="468">
        <f t="shared" si="1"/>
        <v>0</v>
      </c>
      <c r="L29" s="468">
        <f t="shared" si="1"/>
        <v>0</v>
      </c>
      <c r="M29" s="468">
        <f t="shared" si="1"/>
        <v>0</v>
      </c>
      <c r="N29" s="468">
        <f t="shared" si="1"/>
        <v>0</v>
      </c>
    </row>
    <row r="30" spans="1:15">
      <c r="A30" s="365"/>
      <c r="B30" s="366"/>
      <c r="C30" s="367" t="s">
        <v>109</v>
      </c>
      <c r="D30" s="109"/>
      <c r="E30" s="230"/>
      <c r="F30" s="229"/>
      <c r="H30" s="124" t="s">
        <v>122</v>
      </c>
      <c r="I30" s="468">
        <f t="shared" si="1"/>
        <v>0</v>
      </c>
      <c r="J30" s="468">
        <f t="shared" si="1"/>
        <v>0</v>
      </c>
      <c r="K30" s="468">
        <f t="shared" si="1"/>
        <v>0</v>
      </c>
      <c r="L30" s="468">
        <f t="shared" si="1"/>
        <v>0</v>
      </c>
      <c r="M30" s="468">
        <f t="shared" si="1"/>
        <v>0</v>
      </c>
      <c r="N30" s="468">
        <f t="shared" si="1"/>
        <v>0</v>
      </c>
    </row>
    <row r="31" spans="1:15" ht="12.75" customHeight="1">
      <c r="A31" s="347" t="s">
        <v>137</v>
      </c>
      <c r="B31" s="354"/>
      <c r="C31" s="120"/>
      <c r="D31" s="109"/>
      <c r="E31" s="231" t="e">
        <f>SUM(E25:E30)</f>
        <v>#DIV/0!</v>
      </c>
      <c r="F31" s="229"/>
      <c r="H31" s="125" t="s">
        <v>134</v>
      </c>
      <c r="I31" s="381">
        <f t="shared" ref="I31:N31" si="2">SUM(I27:I30)</f>
        <v>0</v>
      </c>
      <c r="J31" s="381">
        <f t="shared" si="2"/>
        <v>0</v>
      </c>
      <c r="K31" s="381">
        <f t="shared" si="2"/>
        <v>0</v>
      </c>
      <c r="L31" s="381">
        <f t="shared" si="2"/>
        <v>0</v>
      </c>
      <c r="M31" s="381">
        <f t="shared" si="2"/>
        <v>0</v>
      </c>
      <c r="N31" s="381">
        <f t="shared" si="2"/>
        <v>0</v>
      </c>
    </row>
    <row r="32" spans="1:15" ht="12.75" customHeight="1">
      <c r="A32" s="119"/>
      <c r="B32" s="354"/>
      <c r="C32" s="120"/>
      <c r="D32" s="109"/>
      <c r="E32" s="227"/>
      <c r="F32" s="355" t="e">
        <f>IF(E31=0,0,E31/E$46)</f>
        <v>#DIV/0!</v>
      </c>
    </row>
    <row r="33" spans="1:15" ht="12.75" customHeight="1">
      <c r="A33" s="119" t="s">
        <v>138</v>
      </c>
      <c r="B33" s="354"/>
      <c r="C33" s="368"/>
      <c r="D33" s="109"/>
      <c r="E33" s="230"/>
      <c r="F33" s="229"/>
    </row>
    <row r="34" spans="1:15" ht="12.75" customHeight="1">
      <c r="A34" s="119" t="s">
        <v>139</v>
      </c>
      <c r="B34" s="354"/>
      <c r="C34" s="368"/>
      <c r="D34" s="109"/>
      <c r="E34" s="230"/>
      <c r="F34" s="237" t="e">
        <f>E33/$E$46</f>
        <v>#DIV/0!</v>
      </c>
    </row>
    <row r="35" spans="1:15" ht="12.75" customHeight="1">
      <c r="A35" s="119" t="s">
        <v>140</v>
      </c>
      <c r="B35" s="354"/>
      <c r="C35" s="368"/>
      <c r="D35" s="109"/>
      <c r="E35" s="230"/>
      <c r="F35" s="237" t="e">
        <f t="shared" ref="F35:F41" si="3">E34/$E$46</f>
        <v>#DIV/0!</v>
      </c>
    </row>
    <row r="36" spans="1:15" ht="14.25" customHeight="1">
      <c r="A36" s="119" t="s">
        <v>141</v>
      </c>
      <c r="B36" s="354"/>
      <c r="C36" s="369"/>
      <c r="D36" s="109"/>
      <c r="E36" s="230"/>
      <c r="F36" s="237" t="e">
        <f t="shared" si="3"/>
        <v>#DIV/0!</v>
      </c>
    </row>
    <row r="37" spans="1:15">
      <c r="A37" s="119" t="s">
        <v>142</v>
      </c>
      <c r="B37" s="354"/>
      <c r="C37" s="368"/>
      <c r="D37" s="109"/>
      <c r="E37" s="230"/>
      <c r="F37" s="237" t="e">
        <f t="shared" si="3"/>
        <v>#DIV/0!</v>
      </c>
    </row>
    <row r="38" spans="1:15">
      <c r="A38" s="119" t="s">
        <v>143</v>
      </c>
      <c r="B38" s="354"/>
      <c r="C38" s="369"/>
      <c r="D38" s="109"/>
      <c r="E38" s="230"/>
      <c r="F38" s="237" t="e">
        <f t="shared" si="3"/>
        <v>#DIV/0!</v>
      </c>
    </row>
    <row r="39" spans="1:15">
      <c r="A39" s="119" t="s">
        <v>144</v>
      </c>
      <c r="B39" s="354"/>
      <c r="C39" s="346" t="s">
        <v>132</v>
      </c>
      <c r="D39" s="109"/>
      <c r="E39" s="230"/>
      <c r="F39" s="237" t="e">
        <f t="shared" si="3"/>
        <v>#DIV/0!</v>
      </c>
    </row>
    <row r="40" spans="1:15">
      <c r="A40" s="119" t="s">
        <v>145</v>
      </c>
      <c r="B40" s="354"/>
      <c r="C40" s="346"/>
      <c r="D40" s="109"/>
      <c r="E40" s="230"/>
      <c r="F40" s="237" t="e">
        <f t="shared" si="3"/>
        <v>#DIV/0!</v>
      </c>
    </row>
    <row r="41" spans="1:15">
      <c r="A41" s="365"/>
      <c r="B41" s="366"/>
      <c r="C41" s="370"/>
      <c r="D41" s="109"/>
      <c r="E41" s="230"/>
      <c r="F41" s="237" t="e">
        <f t="shared" si="3"/>
        <v>#DIV/0!</v>
      </c>
      <c r="H41" s="123"/>
      <c r="I41" s="123"/>
      <c r="J41" s="123"/>
      <c r="K41" s="123"/>
      <c r="L41" s="123"/>
      <c r="M41" s="123"/>
      <c r="N41" s="123"/>
      <c r="O41" s="123"/>
    </row>
    <row r="42" spans="1:15">
      <c r="A42" s="347" t="s">
        <v>146</v>
      </c>
      <c r="B42" s="354"/>
      <c r="C42" s="120"/>
      <c r="D42" s="109"/>
      <c r="E42" s="231" t="e">
        <f>SUM(E31:E41)</f>
        <v>#DIV/0!</v>
      </c>
      <c r="F42" s="229"/>
      <c r="H42" s="123"/>
      <c r="I42" s="123"/>
      <c r="J42" s="123"/>
      <c r="K42" s="123"/>
      <c r="L42" s="123"/>
      <c r="M42" s="123"/>
      <c r="N42" s="123"/>
      <c r="O42" s="123"/>
    </row>
    <row r="43" spans="1:15" ht="45">
      <c r="A43" s="119"/>
      <c r="B43" s="354"/>
      <c r="C43" s="120"/>
      <c r="D43" s="109"/>
      <c r="E43" s="227"/>
      <c r="F43" s="355" t="e">
        <f>IF(E42=0,0,E42/E$46)</f>
        <v>#DIV/0!</v>
      </c>
      <c r="H43" s="379" t="s">
        <v>147</v>
      </c>
      <c r="I43" s="339"/>
      <c r="J43" s="340"/>
      <c r="K43" s="176" t="s">
        <v>106</v>
      </c>
      <c r="L43" s="123"/>
      <c r="M43" s="123"/>
      <c r="N43" s="123"/>
    </row>
    <row r="44" spans="1:15">
      <c r="A44" s="119" t="s">
        <v>148</v>
      </c>
      <c r="B44" s="354"/>
      <c r="C44" s="369"/>
      <c r="D44" s="109"/>
      <c r="E44" s="230"/>
      <c r="F44" s="238"/>
      <c r="H44" s="124"/>
      <c r="I44" s="341" t="s">
        <v>109</v>
      </c>
      <c r="J44" s="342" t="s">
        <v>109</v>
      </c>
      <c r="K44" s="227"/>
      <c r="L44" s="123"/>
      <c r="M44" s="123"/>
      <c r="N44" s="123"/>
    </row>
    <row r="45" spans="1:15">
      <c r="A45" s="119"/>
      <c r="B45" s="371"/>
      <c r="C45" s="120"/>
      <c r="D45" s="109"/>
      <c r="E45" s="227"/>
      <c r="F45" s="355">
        <f>(IF(E44=0,0,E44/E$46))</f>
        <v>0</v>
      </c>
      <c r="H45" s="127" t="s">
        <v>116</v>
      </c>
      <c r="I45" s="128"/>
      <c r="J45" s="129"/>
      <c r="K45" s="231">
        <f>E14</f>
        <v>0</v>
      </c>
      <c r="L45" s="123"/>
      <c r="M45" s="123"/>
      <c r="N45" s="123"/>
    </row>
    <row r="46" spans="1:15">
      <c r="A46" s="347" t="s">
        <v>149</v>
      </c>
      <c r="B46" s="372"/>
      <c r="C46" s="373"/>
      <c r="D46" s="109"/>
      <c r="E46" s="239" t="e">
        <f>SUM(E42:E45)</f>
        <v>#DIV/0!</v>
      </c>
      <c r="F46" s="229"/>
      <c r="H46" s="130" t="s">
        <v>119</v>
      </c>
      <c r="I46" s="131"/>
      <c r="J46" s="132"/>
      <c r="K46" s="233">
        <f>E16</f>
        <v>0</v>
      </c>
      <c r="L46" s="123"/>
      <c r="M46" s="123"/>
      <c r="N46" s="123"/>
    </row>
    <row r="47" spans="1:15">
      <c r="B47" s="126"/>
      <c r="C47" s="374"/>
      <c r="D47" s="109"/>
      <c r="E47" s="210"/>
      <c r="F47" s="240" t="e">
        <f>SUM(F43:F46)</f>
        <v>#DIV/0!</v>
      </c>
      <c r="H47" s="352" t="s">
        <v>121</v>
      </c>
      <c r="I47" s="131"/>
      <c r="J47" s="132"/>
      <c r="K47" s="234">
        <f>E17</f>
        <v>0</v>
      </c>
      <c r="L47" s="123"/>
      <c r="M47" s="123"/>
      <c r="N47" s="123"/>
      <c r="O47" s="123"/>
    </row>
    <row r="48" spans="1:15">
      <c r="A48" s="375" t="s">
        <v>150</v>
      </c>
      <c r="B48" s="376"/>
      <c r="C48" s="377"/>
      <c r="D48" s="123"/>
      <c r="E48" s="242" t="e">
        <f>(E$25*1.3)+($E$46-$E$25)</f>
        <v>#DIV/0!</v>
      </c>
      <c r="F48" s="241"/>
      <c r="H48" s="352" t="s">
        <v>126</v>
      </c>
      <c r="I48" s="131"/>
      <c r="J48" s="132"/>
      <c r="K48" s="233" t="e">
        <f>E21</f>
        <v>#DIV/0!</v>
      </c>
      <c r="L48" s="123"/>
      <c r="M48" s="123"/>
      <c r="N48" s="123"/>
      <c r="O48" s="123"/>
    </row>
    <row r="49" spans="1:15">
      <c r="A49" s="123"/>
      <c r="B49" s="133"/>
      <c r="C49" s="134"/>
      <c r="D49" s="123"/>
      <c r="E49" s="244"/>
      <c r="F49" s="243"/>
      <c r="G49" s="123"/>
      <c r="H49" s="352" t="s">
        <v>129</v>
      </c>
      <c r="I49" s="357"/>
      <c r="J49" s="358"/>
      <c r="K49" s="233" t="e">
        <f>E24</f>
        <v>#DIV/0!</v>
      </c>
      <c r="L49" s="123"/>
      <c r="M49" s="123"/>
      <c r="N49" s="123"/>
      <c r="O49" s="123"/>
    </row>
    <row r="50" spans="1:15" s="14" customFormat="1">
      <c r="A50" s="375" t="s">
        <v>151</v>
      </c>
      <c r="B50" s="376"/>
      <c r="C50" s="377"/>
      <c r="D50" s="123"/>
      <c r="E50" s="242" t="e">
        <f>(E$25*1.5)+($E$46-$E$25)</f>
        <v>#DIV/0!</v>
      </c>
      <c r="F50" s="244"/>
      <c r="G50" s="123"/>
      <c r="H50" s="119" t="s">
        <v>131</v>
      </c>
      <c r="I50" s="361"/>
      <c r="J50" s="346"/>
      <c r="K50" s="228">
        <f>E27</f>
        <v>0</v>
      </c>
      <c r="L50" s="123"/>
      <c r="M50" s="123"/>
      <c r="N50" s="123"/>
      <c r="O50" s="123"/>
    </row>
    <row r="51" spans="1:15" s="14" customFormat="1">
      <c r="A51" s="123"/>
      <c r="B51" s="133"/>
      <c r="C51" s="134"/>
      <c r="D51" s="123"/>
      <c r="E51" s="244"/>
      <c r="F51" s="243"/>
      <c r="G51" s="123"/>
      <c r="H51" s="119" t="s">
        <v>133</v>
      </c>
      <c r="I51" s="362"/>
      <c r="J51" s="346"/>
      <c r="K51" s="228">
        <f t="shared" ref="K51:K52" si="4">E28</f>
        <v>0</v>
      </c>
      <c r="L51" s="123"/>
      <c r="M51" s="49"/>
      <c r="N51" s="123"/>
      <c r="O51" s="123"/>
    </row>
    <row r="52" spans="1:15" s="14" customFormat="1">
      <c r="A52" s="375" t="s">
        <v>152</v>
      </c>
      <c r="B52" s="376"/>
      <c r="C52" s="377"/>
      <c r="D52" s="123"/>
      <c r="E52" s="242" t="e">
        <f>(E$25*2.5)+($E$46-$E$25)</f>
        <v>#DIV/0!</v>
      </c>
      <c r="F52" s="244"/>
      <c r="G52" s="123"/>
      <c r="H52" s="119" t="s">
        <v>135</v>
      </c>
      <c r="I52" s="354"/>
      <c r="J52" s="120" t="s">
        <v>109</v>
      </c>
      <c r="K52" s="228">
        <f t="shared" si="4"/>
        <v>0</v>
      </c>
      <c r="L52" s="123"/>
      <c r="M52" s="49"/>
      <c r="N52" s="123"/>
      <c r="O52" s="123"/>
    </row>
    <row r="53" spans="1:15" s="14" customFormat="1">
      <c r="A53" s="123"/>
      <c r="B53" s="133"/>
      <c r="C53" s="135"/>
      <c r="D53" s="123"/>
      <c r="E53" s="123"/>
      <c r="F53" s="244"/>
      <c r="G53" s="123"/>
      <c r="H53" s="119" t="s">
        <v>138</v>
      </c>
      <c r="I53" s="354"/>
      <c r="J53" s="368"/>
      <c r="K53" s="228">
        <f>E33</f>
        <v>0</v>
      </c>
      <c r="L53" s="123"/>
      <c r="M53" s="49"/>
      <c r="N53" s="123"/>
      <c r="O53" s="123"/>
    </row>
    <row r="54" spans="1:15" s="14" customFormat="1">
      <c r="A54" s="123"/>
      <c r="B54" s="133"/>
      <c r="C54" s="135"/>
      <c r="D54" s="123"/>
      <c r="E54" s="123"/>
      <c r="F54" s="136"/>
      <c r="G54" s="123"/>
      <c r="H54" s="119" t="s">
        <v>139</v>
      </c>
      <c r="I54" s="354"/>
      <c r="J54" s="368"/>
      <c r="K54" s="228">
        <f t="shared" ref="K54:K60" si="5">E34</f>
        <v>0</v>
      </c>
      <c r="L54" s="123"/>
      <c r="M54" s="49"/>
      <c r="N54" s="123"/>
      <c r="O54" s="123"/>
    </row>
    <row r="55" spans="1:15" s="14" customFormat="1">
      <c r="A55" s="123"/>
      <c r="B55" s="123"/>
      <c r="C55" s="137"/>
      <c r="D55" s="123"/>
      <c r="E55" s="123"/>
      <c r="F55" s="136"/>
      <c r="G55" s="123"/>
      <c r="H55" s="119" t="s">
        <v>140</v>
      </c>
      <c r="I55" s="354"/>
      <c r="J55" s="368"/>
      <c r="K55" s="228">
        <f t="shared" si="5"/>
        <v>0</v>
      </c>
      <c r="L55" s="123"/>
      <c r="M55" s="49"/>
      <c r="N55" s="123"/>
      <c r="O55" s="123"/>
    </row>
    <row r="56" spans="1:15" s="14" customFormat="1">
      <c r="A56" s="123"/>
      <c r="B56" s="123"/>
      <c r="C56" s="137"/>
      <c r="D56" s="123"/>
      <c r="E56" s="123"/>
      <c r="F56" s="136"/>
      <c r="G56" s="123"/>
      <c r="H56" s="119" t="s">
        <v>141</v>
      </c>
      <c r="I56" s="354"/>
      <c r="J56" s="369"/>
      <c r="K56" s="228">
        <f t="shared" si="5"/>
        <v>0</v>
      </c>
      <c r="L56" s="123"/>
      <c r="M56" s="49"/>
      <c r="N56" s="123"/>
      <c r="O56" s="123"/>
    </row>
    <row r="57" spans="1:15" s="14" customFormat="1">
      <c r="A57" s="49"/>
      <c r="B57" s="123"/>
      <c r="C57" s="137"/>
      <c r="D57" s="123"/>
      <c r="E57" s="123"/>
      <c r="F57" s="136"/>
      <c r="G57" s="123"/>
      <c r="H57" s="119" t="s">
        <v>142</v>
      </c>
      <c r="I57" s="354"/>
      <c r="J57" s="368"/>
      <c r="K57" s="228">
        <f t="shared" si="5"/>
        <v>0</v>
      </c>
      <c r="L57" s="123"/>
      <c r="M57" s="49"/>
      <c r="N57" s="123"/>
      <c r="O57" s="123"/>
    </row>
    <row r="58" spans="1:15" s="14" customFormat="1">
      <c r="A58" s="123"/>
      <c r="B58" s="123"/>
      <c r="C58" s="137"/>
      <c r="D58" s="123"/>
      <c r="E58" s="123"/>
      <c r="F58" s="136"/>
      <c r="G58" s="123"/>
      <c r="H58" s="119" t="s">
        <v>143</v>
      </c>
      <c r="I58" s="354"/>
      <c r="J58" s="369"/>
      <c r="K58" s="228">
        <f t="shared" si="5"/>
        <v>0</v>
      </c>
      <c r="L58" s="123"/>
      <c r="M58" s="49"/>
      <c r="N58" s="49"/>
      <c r="O58" s="123"/>
    </row>
    <row r="59" spans="1:15" s="14" customFormat="1">
      <c r="A59" s="123"/>
      <c r="B59" s="123"/>
      <c r="C59" s="137"/>
      <c r="D59" s="123"/>
      <c r="E59" s="123"/>
      <c r="F59" s="136"/>
      <c r="G59" s="123"/>
      <c r="H59" s="119" t="s">
        <v>144</v>
      </c>
      <c r="I59" s="354"/>
      <c r="J59" s="346"/>
      <c r="K59" s="228">
        <f t="shared" si="5"/>
        <v>0</v>
      </c>
      <c r="L59" s="123"/>
      <c r="M59" s="49"/>
      <c r="N59" s="49"/>
      <c r="O59" s="123"/>
    </row>
    <row r="60" spans="1:15" s="14" customFormat="1">
      <c r="A60" s="123"/>
      <c r="B60" s="123"/>
      <c r="C60" s="137"/>
      <c r="D60" s="123"/>
      <c r="E60" s="123"/>
      <c r="F60" s="136"/>
      <c r="G60" s="123"/>
      <c r="H60" s="119" t="s">
        <v>145</v>
      </c>
      <c r="I60" s="354"/>
      <c r="J60" s="346"/>
      <c r="K60" s="228">
        <f t="shared" si="5"/>
        <v>0</v>
      </c>
      <c r="L60" s="123"/>
      <c r="M60" s="49"/>
      <c r="N60" s="49"/>
      <c r="O60" s="123"/>
    </row>
    <row r="61" spans="1:15" s="14" customFormat="1">
      <c r="A61" s="123"/>
      <c r="B61" s="123"/>
      <c r="C61" s="137"/>
      <c r="D61" s="123"/>
      <c r="E61" s="123"/>
      <c r="F61" s="136"/>
      <c r="G61" s="123"/>
      <c r="H61" s="119" t="s">
        <v>148</v>
      </c>
      <c r="I61" s="354"/>
      <c r="J61" s="369"/>
      <c r="K61" s="228">
        <f>E44</f>
        <v>0</v>
      </c>
      <c r="L61" s="123"/>
      <c r="M61" s="49"/>
      <c r="N61" s="49"/>
      <c r="O61" s="123"/>
    </row>
    <row r="62" spans="1:15" s="14" customFormat="1">
      <c r="A62" s="123"/>
      <c r="B62" s="123"/>
      <c r="C62" s="137"/>
      <c r="D62" s="123"/>
      <c r="E62" s="123"/>
      <c r="F62" s="136"/>
      <c r="G62" s="123"/>
      <c r="H62" s="119"/>
      <c r="I62" s="371"/>
      <c r="J62" s="120"/>
      <c r="K62" s="227"/>
      <c r="L62" s="123"/>
      <c r="M62" s="49"/>
      <c r="N62" s="49"/>
      <c r="O62" s="123"/>
    </row>
    <row r="63" spans="1:15" s="14" customFormat="1">
      <c r="A63" s="123"/>
      <c r="B63" s="123"/>
      <c r="C63" s="137"/>
      <c r="D63" s="123"/>
      <c r="E63" s="123"/>
      <c r="F63" s="136"/>
      <c r="G63" s="123"/>
      <c r="H63" s="347" t="s">
        <v>149</v>
      </c>
      <c r="I63" s="372"/>
      <c r="J63" s="373"/>
      <c r="K63" s="239" t="e">
        <f>SUM(K45:K62)</f>
        <v>#DIV/0!</v>
      </c>
      <c r="L63" s="123"/>
      <c r="M63" s="49"/>
      <c r="N63" s="49"/>
      <c r="O63" s="123"/>
    </row>
    <row r="64" spans="1:15" s="14" customFormat="1">
      <c r="A64" s="123"/>
      <c r="B64" s="123"/>
      <c r="C64" s="137"/>
      <c r="D64" s="123"/>
      <c r="E64" s="49"/>
      <c r="F64" s="136"/>
      <c r="G64" s="123"/>
      <c r="H64" s="49"/>
      <c r="I64" s="126"/>
      <c r="J64" s="374"/>
      <c r="K64" s="210"/>
      <c r="L64" s="123"/>
      <c r="M64" s="49"/>
      <c r="N64" s="49"/>
      <c r="O64" s="49"/>
    </row>
    <row r="65" spans="1:15" s="14" customFormat="1">
      <c r="A65" s="49"/>
      <c r="B65" s="49"/>
      <c r="C65" s="49"/>
      <c r="D65" s="49"/>
      <c r="E65" s="49"/>
      <c r="F65" s="136"/>
      <c r="G65" s="123"/>
      <c r="H65" s="375" t="s">
        <v>150</v>
      </c>
      <c r="I65" s="376"/>
      <c r="J65" s="377"/>
      <c r="K65" s="242" t="e">
        <f>E48</f>
        <v>#DIV/0!</v>
      </c>
      <c r="L65" s="123"/>
      <c r="M65" s="49"/>
      <c r="N65" s="49"/>
      <c r="O65" s="49"/>
    </row>
    <row r="66" spans="1:15">
      <c r="H66" s="123"/>
      <c r="I66" s="133"/>
      <c r="J66" s="134"/>
      <c r="K66" s="244"/>
      <c r="L66" s="123"/>
    </row>
    <row r="67" spans="1:15">
      <c r="H67" s="375" t="s">
        <v>151</v>
      </c>
      <c r="I67" s="376"/>
      <c r="J67" s="377"/>
      <c r="K67" s="242" t="e">
        <f>E50</f>
        <v>#DIV/0!</v>
      </c>
      <c r="L67" s="123"/>
    </row>
    <row r="68" spans="1:15">
      <c r="H68" s="123"/>
      <c r="I68" s="133"/>
      <c r="J68" s="134"/>
      <c r="K68" s="244"/>
      <c r="L68" s="123"/>
    </row>
    <row r="69" spans="1:15">
      <c r="H69" s="375" t="s">
        <v>152</v>
      </c>
      <c r="I69" s="376"/>
      <c r="J69" s="377"/>
      <c r="K69" s="242" t="e">
        <f>E52</f>
        <v>#DIV/0!</v>
      </c>
      <c r="L69" s="123"/>
    </row>
    <row r="70" spans="1:15">
      <c r="L70" s="123"/>
      <c r="O70" s="123"/>
    </row>
    <row r="71" spans="1:15">
      <c r="O71" s="123"/>
    </row>
    <row r="72" spans="1:15">
      <c r="O72" s="123"/>
    </row>
    <row r="73" spans="1:15">
      <c r="O73" s="123"/>
    </row>
    <row r="74" spans="1:15">
      <c r="O74" s="123"/>
    </row>
    <row r="75" spans="1:15">
      <c r="O75" s="123"/>
    </row>
    <row r="76" spans="1:15">
      <c r="O76" s="123"/>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F58"/>
  <sheetViews>
    <sheetView showGridLines="0" showZeros="0" zoomScaleNormal="100" zoomScaleSheetLayoutView="75" zoomScalePageLayoutView="50" workbookViewId="0">
      <pane ySplit="10" topLeftCell="A11" activePane="bottomLeft" state="frozen"/>
      <selection activeCell="D40" sqref="D40"/>
      <selection pane="bottomLeft" activeCell="E5" sqref="E5"/>
    </sheetView>
  </sheetViews>
  <sheetFormatPr defaultColWidth="11.44140625" defaultRowHeight="13.2"/>
  <cols>
    <col min="1" max="1" width="39" style="49" customWidth="1"/>
    <col min="2" max="2" width="20.33203125" style="49" customWidth="1"/>
    <col min="3" max="6" width="17.5546875" style="49" customWidth="1"/>
    <col min="7" max="16384" width="11.44140625" style="2"/>
  </cols>
  <sheetData>
    <row r="1" spans="1:6" ht="16.2">
      <c r="A1" s="387" t="s">
        <v>4</v>
      </c>
      <c r="B1" s="142"/>
      <c r="C1" s="142"/>
      <c r="D1" s="143"/>
    </row>
    <row r="2" spans="1:6" ht="16.2">
      <c r="A2" s="166"/>
    </row>
    <row r="3" spans="1:6" ht="18.600000000000001">
      <c r="A3" s="162" t="str">
        <f>'2-Kosten per locatie'!A3</f>
        <v>Naam opdrachtgever</v>
      </c>
      <c r="B3" s="40" t="str">
        <f>'2-Kosten per locatie'!B3</f>
        <v>Forensisch Centrum Teylingereind</v>
      </c>
      <c r="C3" s="144"/>
      <c r="D3" s="144"/>
    </row>
    <row r="4" spans="1:6" ht="18.600000000000001">
      <c r="A4" s="162" t="str">
        <f>'2-Kosten per locatie'!A4</f>
        <v>Calculatie onderdeel</v>
      </c>
      <c r="B4" s="40" t="str">
        <f ca="1">MID(CELL("bestandsnaam",$C$9),SEARCH("]",CELL("bestandsnaam",$C$9),1)+1,256)</f>
        <v>8-Afroepprijs</v>
      </c>
      <c r="C4" s="145"/>
      <c r="D4" s="146"/>
    </row>
    <row r="5" spans="1:6" ht="18.600000000000001">
      <c r="A5" s="162" t="str">
        <f>'2-Kosten per locatie'!A5</f>
        <v>Gebouw/plaats</v>
      </c>
      <c r="B5" s="40" t="str">
        <f>'2-Kosten per locatie'!B5</f>
        <v>Sassenheim</v>
      </c>
      <c r="C5" s="145"/>
      <c r="D5" s="146"/>
    </row>
    <row r="6" spans="1:6" ht="18.600000000000001">
      <c r="A6" s="162" t="str">
        <f>'2-Kosten per locatie'!A6</f>
        <v>Referentie nummer</v>
      </c>
      <c r="B6" s="40" t="str">
        <f>'2-Kosten per locatie'!B6</f>
        <v>TN481409</v>
      </c>
      <c r="C6" s="145"/>
      <c r="D6" s="146"/>
    </row>
    <row r="7" spans="1:6" ht="18.600000000000001">
      <c r="A7" s="162" t="str">
        <f>'2-Kosten per locatie'!A7</f>
        <v>Naam dienstverlener</v>
      </c>
      <c r="B7" s="40">
        <f>'2-Kosten per locatie'!B7</f>
        <v>0</v>
      </c>
      <c r="C7" s="145"/>
      <c r="D7" s="146"/>
    </row>
    <row r="8" spans="1:6" ht="18.600000000000001">
      <c r="A8" s="162" t="str">
        <f>'2-Kosten per locatie'!A8</f>
        <v>Prijspeil</v>
      </c>
      <c r="B8" s="223">
        <f>'2-Kosten per locatie'!B8</f>
        <v>45839</v>
      </c>
      <c r="C8" s="145"/>
      <c r="D8" s="146"/>
    </row>
    <row r="9" spans="1:6" ht="15.6">
      <c r="A9" s="147"/>
      <c r="B9" s="148"/>
      <c r="C9" s="145"/>
      <c r="D9" s="146"/>
    </row>
    <row r="10" spans="1:6">
      <c r="A10" s="149"/>
      <c r="B10" s="150"/>
      <c r="C10" s="150"/>
      <c r="D10" s="150"/>
    </row>
    <row r="11" spans="1:6" ht="18.600000000000001">
      <c r="A11" s="388" t="s">
        <v>167</v>
      </c>
      <c r="B11" s="389"/>
      <c r="C11" s="389"/>
      <c r="D11" s="390"/>
      <c r="E11" s="390"/>
      <c r="F11" s="391"/>
    </row>
    <row r="13" spans="1:6">
      <c r="A13" s="392"/>
      <c r="B13" s="393"/>
      <c r="C13" s="465" t="s">
        <v>168</v>
      </c>
      <c r="D13" s="466"/>
      <c r="E13" s="466"/>
      <c r="F13" s="467"/>
    </row>
    <row r="14" spans="1:6">
      <c r="A14" s="394" t="s">
        <v>169</v>
      </c>
      <c r="B14" s="394" t="s">
        <v>170</v>
      </c>
      <c r="C14" s="395" t="s">
        <v>171</v>
      </c>
      <c r="D14" s="384" t="s">
        <v>172</v>
      </c>
      <c r="E14" s="384" t="s">
        <v>173</v>
      </c>
      <c r="F14" s="384" t="s">
        <v>174</v>
      </c>
    </row>
    <row r="15" spans="1:6">
      <c r="A15" s="396" t="s">
        <v>175</v>
      </c>
      <c r="B15" s="396" t="s">
        <v>176</v>
      </c>
      <c r="C15" s="397">
        <v>0</v>
      </c>
      <c r="D15" s="397">
        <v>0</v>
      </c>
      <c r="E15" s="397">
        <v>0</v>
      </c>
      <c r="F15" s="397">
        <v>0</v>
      </c>
    </row>
    <row r="16" spans="1:6">
      <c r="A16" s="396" t="s">
        <v>177</v>
      </c>
      <c r="B16" s="396" t="s">
        <v>176</v>
      </c>
      <c r="C16" s="397">
        <v>0</v>
      </c>
      <c r="D16" s="397">
        <v>0</v>
      </c>
      <c r="E16" s="397">
        <v>0</v>
      </c>
      <c r="F16" s="397">
        <v>0</v>
      </c>
    </row>
    <row r="17" spans="1:6">
      <c r="A17" s="396" t="s">
        <v>178</v>
      </c>
      <c r="B17" s="396" t="s">
        <v>179</v>
      </c>
      <c r="C17" s="397">
        <v>0</v>
      </c>
      <c r="D17" s="397">
        <v>0</v>
      </c>
      <c r="E17" s="397">
        <v>0</v>
      </c>
      <c r="F17" s="397">
        <v>0</v>
      </c>
    </row>
    <row r="18" spans="1:6">
      <c r="A18" s="394" t="s">
        <v>180</v>
      </c>
      <c r="B18" s="398"/>
      <c r="C18" s="397">
        <v>0</v>
      </c>
      <c r="D18" s="397">
        <v>0</v>
      </c>
      <c r="E18" s="397">
        <v>0</v>
      </c>
      <c r="F18" s="397">
        <v>0</v>
      </c>
    </row>
    <row r="19" spans="1:6">
      <c r="A19" s="394" t="s">
        <v>181</v>
      </c>
      <c r="B19" s="398"/>
      <c r="C19" s="397">
        <v>0</v>
      </c>
      <c r="D19" s="397">
        <v>0</v>
      </c>
      <c r="E19" s="397">
        <v>0</v>
      </c>
      <c r="F19" s="397">
        <v>0</v>
      </c>
    </row>
    <row r="20" spans="1:6">
      <c r="A20" s="151"/>
      <c r="B20" s="151"/>
      <c r="C20" s="151"/>
      <c r="D20" s="142"/>
    </row>
    <row r="21" spans="1:6" ht="18.600000000000001">
      <c r="A21" s="388" t="s">
        <v>182</v>
      </c>
      <c r="B21" s="399"/>
      <c r="C21" s="399"/>
      <c r="D21" s="399"/>
      <c r="E21" s="399"/>
      <c r="F21" s="400"/>
    </row>
    <row r="22" spans="1:6">
      <c r="A22" s="152"/>
      <c r="B22" s="151"/>
      <c r="C22" s="151"/>
      <c r="D22" s="142"/>
      <c r="E22" s="465" t="s">
        <v>183</v>
      </c>
      <c r="F22" s="467"/>
    </row>
    <row r="23" spans="1:6">
      <c r="A23" s="394" t="s">
        <v>184</v>
      </c>
      <c r="B23" s="401" t="s">
        <v>170</v>
      </c>
      <c r="C23" s="402"/>
      <c r="D23" s="403"/>
      <c r="E23" s="404" t="s">
        <v>185</v>
      </c>
      <c r="F23" s="404" t="s">
        <v>186</v>
      </c>
    </row>
    <row r="24" spans="1:6">
      <c r="A24" s="396" t="s">
        <v>187</v>
      </c>
      <c r="B24" s="398" t="s">
        <v>188</v>
      </c>
      <c r="C24" s="161"/>
      <c r="D24" s="161"/>
      <c r="E24" s="397">
        <v>0</v>
      </c>
      <c r="F24" s="397">
        <v>0</v>
      </c>
    </row>
    <row r="25" spans="1:6">
      <c r="A25" s="396" t="s">
        <v>189</v>
      </c>
      <c r="B25" s="398" t="s">
        <v>188</v>
      </c>
      <c r="C25" s="405"/>
      <c r="D25" s="405"/>
      <c r="E25" s="397">
        <v>0</v>
      </c>
      <c r="F25" s="397">
        <v>0</v>
      </c>
    </row>
    <row r="26" spans="1:6">
      <c r="A26" s="396" t="s">
        <v>190</v>
      </c>
      <c r="B26" s="398" t="s">
        <v>188</v>
      </c>
      <c r="C26" s="405"/>
      <c r="D26" s="405"/>
      <c r="E26" s="397">
        <v>0</v>
      </c>
      <c r="F26" s="397">
        <v>0</v>
      </c>
    </row>
    <row r="27" spans="1:6">
      <c r="A27" s="396" t="s">
        <v>191</v>
      </c>
      <c r="B27" s="398" t="s">
        <v>188</v>
      </c>
      <c r="C27" s="406"/>
      <c r="D27" s="405"/>
      <c r="E27" s="397">
        <v>0</v>
      </c>
      <c r="F27" s="397">
        <v>0</v>
      </c>
    </row>
    <row r="28" spans="1:6">
      <c r="A28" s="396" t="s">
        <v>192</v>
      </c>
      <c r="B28" s="398" t="s">
        <v>188</v>
      </c>
      <c r="C28" s="406"/>
      <c r="D28" s="405"/>
      <c r="E28" s="397">
        <v>0</v>
      </c>
      <c r="F28" s="397">
        <v>0</v>
      </c>
    </row>
    <row r="29" spans="1:6">
      <c r="A29" s="153"/>
      <c r="B29" s="154"/>
      <c r="C29" s="154"/>
      <c r="D29" s="153"/>
    </row>
    <row r="30" spans="1:6" ht="18.600000000000001">
      <c r="A30" s="388" t="s">
        <v>193</v>
      </c>
      <c r="B30" s="399"/>
      <c r="C30" s="399"/>
      <c r="D30" s="399"/>
      <c r="E30" s="399"/>
      <c r="F30" s="400"/>
    </row>
    <row r="31" spans="1:6">
      <c r="A31" s="407"/>
      <c r="B31" s="407"/>
      <c r="C31" s="407"/>
      <c r="D31" s="407"/>
    </row>
    <row r="32" spans="1:6" ht="26.4">
      <c r="A32" s="408" t="s">
        <v>194</v>
      </c>
      <c r="B32" s="409" t="s">
        <v>170</v>
      </c>
      <c r="C32" s="402"/>
      <c r="D32" s="403"/>
      <c r="E32" s="410" t="s">
        <v>195</v>
      </c>
      <c r="F32" s="411" t="s">
        <v>196</v>
      </c>
    </row>
    <row r="33" spans="1:6">
      <c r="A33" s="396" t="s">
        <v>197</v>
      </c>
      <c r="B33" s="398" t="s">
        <v>188</v>
      </c>
      <c r="C33" s="161"/>
      <c r="D33" s="161"/>
      <c r="E33" s="397">
        <v>0</v>
      </c>
      <c r="F33" s="397">
        <v>0</v>
      </c>
    </row>
    <row r="34" spans="1:6">
      <c r="A34" s="396" t="s">
        <v>198</v>
      </c>
      <c r="B34" s="398" t="s">
        <v>188</v>
      </c>
      <c r="C34" s="405"/>
      <c r="D34" s="405"/>
      <c r="E34" s="397">
        <v>0</v>
      </c>
      <c r="F34" s="397">
        <v>0</v>
      </c>
    </row>
    <row r="35" spans="1:6">
      <c r="A35" s="396" t="s">
        <v>199</v>
      </c>
      <c r="B35" s="398" t="s">
        <v>188</v>
      </c>
      <c r="C35" s="406"/>
      <c r="D35" s="405"/>
      <c r="E35" s="397">
        <v>0</v>
      </c>
      <c r="F35" s="397">
        <v>0</v>
      </c>
    </row>
    <row r="36" spans="1:6">
      <c r="A36" s="396" t="s">
        <v>200</v>
      </c>
      <c r="B36" s="398" t="s">
        <v>188</v>
      </c>
      <c r="C36" s="406"/>
      <c r="D36" s="405"/>
      <c r="E36" s="397">
        <v>0</v>
      </c>
      <c r="F36" s="397">
        <v>0</v>
      </c>
    </row>
    <row r="37" spans="1:6">
      <c r="A37" s="396" t="s">
        <v>201</v>
      </c>
      <c r="B37" s="398" t="s">
        <v>188</v>
      </c>
      <c r="C37" s="406"/>
      <c r="D37" s="405"/>
      <c r="E37" s="397">
        <v>0</v>
      </c>
      <c r="F37" s="397">
        <v>0</v>
      </c>
    </row>
    <row r="39" spans="1:6" ht="18.600000000000001">
      <c r="A39" s="388" t="s">
        <v>202</v>
      </c>
      <c r="B39" s="399"/>
      <c r="C39" s="399"/>
      <c r="D39" s="399"/>
      <c r="E39" s="399"/>
      <c r="F39" s="400"/>
    </row>
    <row r="40" spans="1:6">
      <c r="A40" s="152"/>
      <c r="B40" s="151"/>
      <c r="C40" s="151"/>
      <c r="D40" s="142"/>
    </row>
    <row r="41" spans="1:6">
      <c r="A41" s="394" t="s">
        <v>169</v>
      </c>
      <c r="B41" s="392" t="s">
        <v>170</v>
      </c>
      <c r="C41" s="407"/>
      <c r="D41" s="407"/>
      <c r="E41" s="407"/>
      <c r="F41" s="412" t="s">
        <v>203</v>
      </c>
    </row>
    <row r="42" spans="1:6">
      <c r="A42" s="396" t="s">
        <v>204</v>
      </c>
      <c r="B42" s="155" t="s">
        <v>157</v>
      </c>
      <c r="C42" s="155"/>
      <c r="D42" s="155"/>
      <c r="E42" s="155"/>
      <c r="F42" s="397">
        <v>0</v>
      </c>
    </row>
    <row r="43" spans="1:6">
      <c r="A43" s="396" t="s">
        <v>204</v>
      </c>
      <c r="B43" s="155" t="s">
        <v>158</v>
      </c>
      <c r="C43" s="155"/>
      <c r="D43" s="155"/>
      <c r="E43" s="155"/>
      <c r="F43" s="397">
        <v>0</v>
      </c>
    </row>
    <row r="44" spans="1:6">
      <c r="A44" s="396" t="s">
        <v>204</v>
      </c>
      <c r="B44" s="155" t="s">
        <v>159</v>
      </c>
      <c r="C44" s="155"/>
      <c r="D44" s="155"/>
      <c r="E44" s="155"/>
      <c r="F44" s="397">
        <v>0</v>
      </c>
    </row>
    <row r="45" spans="1:6">
      <c r="A45" s="396" t="s">
        <v>205</v>
      </c>
      <c r="B45" s="155" t="s">
        <v>157</v>
      </c>
      <c r="C45" s="155"/>
      <c r="D45" s="155"/>
      <c r="E45" s="155"/>
      <c r="F45" s="397">
        <v>0</v>
      </c>
    </row>
    <row r="46" spans="1:6">
      <c r="A46" s="151"/>
      <c r="B46" s="142"/>
      <c r="C46" s="142"/>
      <c r="D46" s="151"/>
    </row>
    <row r="47" spans="1:6" s="12" customFormat="1">
      <c r="A47" s="151"/>
      <c r="B47" s="151"/>
      <c r="C47" s="33"/>
      <c r="D47" s="33"/>
      <c r="E47" s="33"/>
      <c r="F47" s="33"/>
    </row>
    <row r="48" spans="1:6" ht="15.6">
      <c r="A48" s="182" t="s">
        <v>206</v>
      </c>
      <c r="B48" s="142"/>
      <c r="C48" s="142"/>
      <c r="D48" s="151"/>
    </row>
    <row r="49" spans="1:4">
      <c r="A49" s="151" t="s">
        <v>207</v>
      </c>
    </row>
    <row r="50" spans="1:4">
      <c r="A50" s="151" t="s">
        <v>208</v>
      </c>
      <c r="B50" s="142"/>
      <c r="C50" s="142"/>
      <c r="D50" s="151"/>
    </row>
    <row r="51" spans="1:4" ht="12.75" customHeight="1">
      <c r="A51" s="151"/>
      <c r="B51" s="142"/>
      <c r="C51" s="142"/>
      <c r="D51" s="151"/>
    </row>
    <row r="52" spans="1:4">
      <c r="A52" s="151"/>
      <c r="B52" s="142"/>
      <c r="C52" s="142"/>
      <c r="D52" s="151"/>
    </row>
    <row r="53" spans="1:4">
      <c r="A53" s="151"/>
      <c r="B53" s="142"/>
      <c r="C53" s="142"/>
      <c r="D53" s="151"/>
    </row>
    <row r="55" spans="1:4">
      <c r="A55" s="156"/>
      <c r="B55" s="142"/>
      <c r="C55" s="142"/>
      <c r="D55" s="142"/>
    </row>
    <row r="56" spans="1:4">
      <c r="A56" s="156"/>
    </row>
    <row r="57" spans="1:4">
      <c r="A57" s="156"/>
    </row>
    <row r="58" spans="1:4">
      <c r="A58" s="156"/>
    </row>
  </sheetData>
  <mergeCells count="2">
    <mergeCell ref="C13:F13"/>
    <mergeCell ref="E22:F22"/>
  </mergeCells>
  <phoneticPr fontId="11"/>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6"/>
  <sheetViews>
    <sheetView showGridLines="0" zoomScale="80" zoomScaleNormal="80" workbookViewId="0">
      <pane ySplit="10" topLeftCell="A11" activePane="bottomLeft" state="frozen"/>
      <selection activeCell="D40" sqref="D40"/>
      <selection pane="bottomLeft" activeCell="E11" sqref="E11:E19"/>
    </sheetView>
  </sheetViews>
  <sheetFormatPr defaultColWidth="9.109375" defaultRowHeight="13.2"/>
  <cols>
    <col min="1" max="1" width="30.109375" style="49" customWidth="1"/>
    <col min="2" max="2" width="69.88671875" style="49" bestFit="1" customWidth="1"/>
    <col min="3" max="3" width="12.88671875" style="49" customWidth="1"/>
    <col min="4" max="4" width="43.88671875" style="49" bestFit="1" customWidth="1"/>
    <col min="5" max="5" width="15.33203125" style="49" customWidth="1"/>
    <col min="6" max="6" width="12.88671875" style="49" customWidth="1"/>
    <col min="7" max="7" width="12.33203125" style="49" bestFit="1" customWidth="1"/>
    <col min="8" max="8" width="13.6640625" style="49" bestFit="1" customWidth="1"/>
    <col min="9" max="9" width="19.88671875" style="2" customWidth="1"/>
    <col min="10" max="16384" width="9.109375" style="2"/>
  </cols>
  <sheetData>
    <row r="1" spans="1:9" ht="16.2">
      <c r="A1" s="382" t="s">
        <v>4</v>
      </c>
      <c r="D1" s="178" t="s">
        <v>155</v>
      </c>
      <c r="E1" s="179"/>
      <c r="F1" s="179"/>
      <c r="G1" s="180"/>
      <c r="H1" s="181" t="s">
        <v>156</v>
      </c>
    </row>
    <row r="2" spans="1:9">
      <c r="D2" s="138" t="s">
        <v>157</v>
      </c>
      <c r="E2" s="139"/>
      <c r="F2" s="139"/>
      <c r="G2" s="140"/>
      <c r="H2" s="252" t="e">
        <f>'6-Opbouw uurtarief productie'!E46</f>
        <v>#DIV/0!</v>
      </c>
    </row>
    <row r="3" spans="1:9" ht="18.600000000000001">
      <c r="A3" s="177" t="str">
        <f>'2-Kosten per locatie'!A3</f>
        <v>Naam opdrachtgever</v>
      </c>
      <c r="B3" s="141" t="str">
        <f>'2-Kosten per locatie'!B3</f>
        <v>Forensisch Centrum Teylingereind</v>
      </c>
      <c r="D3" s="138" t="s">
        <v>158</v>
      </c>
      <c r="E3" s="139"/>
      <c r="F3" s="139"/>
      <c r="G3" s="140"/>
      <c r="H3" s="252" t="e">
        <f>'6-Opbouw uurtarief productie'!E50</f>
        <v>#DIV/0!</v>
      </c>
    </row>
    <row r="4" spans="1:9" ht="18.600000000000001">
      <c r="A4" s="177" t="str">
        <f>'2-Kosten per locatie'!A4</f>
        <v>Calculatie onderdeel</v>
      </c>
      <c r="B4" s="40" t="str">
        <f ca="1">MID(CELL("bestandsnaam",$C$9),SEARCH("]",CELL("bestandsnaam",$C$9),1)+1,256)</f>
        <v>9-Additionele kosten</v>
      </c>
      <c r="D4" s="138" t="s">
        <v>159</v>
      </c>
      <c r="E4" s="139"/>
      <c r="F4" s="139"/>
      <c r="G4" s="140"/>
      <c r="H4" s="252" t="e">
        <f>'6-Opbouw uurtarief productie'!E52</f>
        <v>#DIV/0!</v>
      </c>
    </row>
    <row r="5" spans="1:9" ht="18.600000000000001">
      <c r="A5" s="177" t="str">
        <f>'2-Kosten per locatie'!A5</f>
        <v>Gebouw/plaats</v>
      </c>
      <c r="B5" s="141" t="str">
        <f>'2-Kosten per locatie'!B5</f>
        <v>Sassenheim</v>
      </c>
      <c r="C5" s="2"/>
      <c r="D5" s="2"/>
      <c r="E5" s="2"/>
      <c r="F5" s="2"/>
      <c r="G5" s="2"/>
      <c r="H5" s="2"/>
    </row>
    <row r="6" spans="1:9" ht="18.600000000000001">
      <c r="A6" s="177" t="str">
        <f>'2-Kosten per locatie'!A6</f>
        <v>Referentie nummer</v>
      </c>
      <c r="B6" s="141" t="str">
        <f>'2-Kosten per locatie'!B6</f>
        <v>TN481409</v>
      </c>
      <c r="C6" s="2"/>
      <c r="D6" s="2"/>
      <c r="E6" s="2"/>
      <c r="F6" s="2"/>
      <c r="G6" s="2"/>
      <c r="H6" s="2"/>
    </row>
    <row r="7" spans="1:9" ht="15" customHeight="1">
      <c r="A7" s="177" t="str">
        <f>'2-Kosten per locatie'!A7</f>
        <v>Naam dienstverlener</v>
      </c>
      <c r="B7" s="141">
        <f>'2-Kosten per locatie'!B7</f>
        <v>0</v>
      </c>
      <c r="C7" s="23"/>
      <c r="D7" s="23"/>
      <c r="E7" s="23"/>
      <c r="F7" s="23"/>
      <c r="G7" s="23"/>
      <c r="H7" s="23"/>
      <c r="I7" s="23"/>
    </row>
    <row r="8" spans="1:9" ht="18.600000000000001">
      <c r="A8" s="177" t="str">
        <f>'2-Kosten per locatie'!A8</f>
        <v>Prijspeil</v>
      </c>
      <c r="B8" s="253">
        <f>'2-Kosten per locatie'!B8</f>
        <v>45839</v>
      </c>
      <c r="C8" s="23"/>
      <c r="D8" s="23"/>
      <c r="E8" s="23"/>
      <c r="F8" s="23"/>
      <c r="G8" s="23"/>
      <c r="H8" s="23"/>
      <c r="I8" s="23"/>
    </row>
    <row r="10" spans="1:9" ht="32.4">
      <c r="A10" s="383" t="s">
        <v>16</v>
      </c>
      <c r="B10" s="383" t="s">
        <v>160</v>
      </c>
      <c r="C10" s="383" t="s">
        <v>161</v>
      </c>
      <c r="D10" s="383" t="s">
        <v>162</v>
      </c>
      <c r="E10" s="383" t="s">
        <v>163</v>
      </c>
      <c r="F10" s="383" t="s">
        <v>164</v>
      </c>
      <c r="G10" s="383" t="s">
        <v>165</v>
      </c>
      <c r="H10" s="383" t="s">
        <v>166</v>
      </c>
    </row>
    <row r="11" spans="1:9" s="16" customFormat="1" ht="27.6" customHeight="1">
      <c r="A11" s="445" t="s">
        <v>211</v>
      </c>
      <c r="B11" s="446" t="s">
        <v>3732</v>
      </c>
      <c r="C11" s="447">
        <v>354.8</v>
      </c>
      <c r="D11" s="426">
        <v>4</v>
      </c>
      <c r="E11" s="427"/>
      <c r="F11" s="428">
        <f t="shared" ref="F11:F19" si="0">E11*D11</f>
        <v>0</v>
      </c>
      <c r="G11" s="428" t="e">
        <f>$H$2</f>
        <v>#DIV/0!</v>
      </c>
      <c r="H11" s="429" t="e">
        <f>G11*F11</f>
        <v>#DIV/0!</v>
      </c>
    </row>
    <row r="12" spans="1:9" s="16" customFormat="1" ht="27.6" customHeight="1">
      <c r="A12" s="445" t="s">
        <v>1505</v>
      </c>
      <c r="B12" s="446" t="s">
        <v>3732</v>
      </c>
      <c r="C12" s="447">
        <v>179.27</v>
      </c>
      <c r="D12" s="426">
        <v>4</v>
      </c>
      <c r="E12" s="427"/>
      <c r="F12" s="428">
        <f t="shared" si="0"/>
        <v>0</v>
      </c>
      <c r="G12" s="428" t="e">
        <f t="shared" ref="G12:G19" si="1">$H$2</f>
        <v>#DIV/0!</v>
      </c>
      <c r="H12" s="429" t="e">
        <f t="shared" ref="H12:H19" si="2">G12*F12</f>
        <v>#DIV/0!</v>
      </c>
    </row>
    <row r="13" spans="1:9" s="16" customFormat="1" ht="27.6" customHeight="1">
      <c r="A13" s="445" t="s">
        <v>3735</v>
      </c>
      <c r="B13" s="446" t="s">
        <v>3732</v>
      </c>
      <c r="C13" s="447">
        <v>29.6</v>
      </c>
      <c r="D13" s="426">
        <v>4</v>
      </c>
      <c r="E13" s="427"/>
      <c r="F13" s="428">
        <f t="shared" ref="F13" si="3">E13*D13</f>
        <v>0</v>
      </c>
      <c r="G13" s="428" t="e">
        <f t="shared" si="1"/>
        <v>#DIV/0!</v>
      </c>
      <c r="H13" s="429" t="e">
        <f t="shared" ref="H13" si="4">G13*F13</f>
        <v>#DIV/0!</v>
      </c>
    </row>
    <row r="14" spans="1:9" s="16" customFormat="1" ht="27.6" customHeight="1">
      <c r="A14" s="445" t="s">
        <v>2085</v>
      </c>
      <c r="B14" s="446" t="s">
        <v>3732</v>
      </c>
      <c r="C14" s="447">
        <v>44</v>
      </c>
      <c r="D14" s="426">
        <v>4</v>
      </c>
      <c r="E14" s="427"/>
      <c r="F14" s="428">
        <f t="shared" ref="F14" si="5">E14*D14</f>
        <v>0</v>
      </c>
      <c r="G14" s="428" t="e">
        <f t="shared" si="1"/>
        <v>#DIV/0!</v>
      </c>
      <c r="H14" s="429" t="e">
        <f t="shared" si="2"/>
        <v>#DIV/0!</v>
      </c>
    </row>
    <row r="15" spans="1:9" s="16" customFormat="1" ht="27.6" customHeight="1">
      <c r="A15" s="445" t="s">
        <v>3734</v>
      </c>
      <c r="B15" s="446" t="s">
        <v>3732</v>
      </c>
      <c r="C15" s="447">
        <v>39.200000000000003</v>
      </c>
      <c r="D15" s="426">
        <v>4</v>
      </c>
      <c r="E15" s="427"/>
      <c r="F15" s="428">
        <f t="shared" ref="F15" si="6">E15*D15</f>
        <v>0</v>
      </c>
      <c r="G15" s="428" t="e">
        <f t="shared" si="1"/>
        <v>#DIV/0!</v>
      </c>
      <c r="H15" s="429" t="e">
        <f t="shared" ref="H15" si="7">G15*F15</f>
        <v>#DIV/0!</v>
      </c>
    </row>
    <row r="16" spans="1:9">
      <c r="A16" s="259" t="s">
        <v>211</v>
      </c>
      <c r="B16" s="60" t="s">
        <v>3725</v>
      </c>
      <c r="C16" s="416">
        <v>343</v>
      </c>
      <c r="D16" s="384">
        <v>2</v>
      </c>
      <c r="E16" s="415"/>
      <c r="F16" s="385">
        <f t="shared" si="0"/>
        <v>0</v>
      </c>
      <c r="G16" s="385" t="e">
        <f t="shared" si="1"/>
        <v>#DIV/0!</v>
      </c>
      <c r="H16" s="195" t="e">
        <f t="shared" si="2"/>
        <v>#DIV/0!</v>
      </c>
    </row>
    <row r="17" spans="1:9">
      <c r="A17" s="259" t="s">
        <v>1505</v>
      </c>
      <c r="B17" s="60" t="s">
        <v>3725</v>
      </c>
      <c r="C17" s="416">
        <v>402.4</v>
      </c>
      <c r="D17" s="384">
        <v>2</v>
      </c>
      <c r="E17" s="415"/>
      <c r="F17" s="385">
        <f t="shared" si="0"/>
        <v>0</v>
      </c>
      <c r="G17" s="385" t="e">
        <f t="shared" si="1"/>
        <v>#DIV/0!</v>
      </c>
      <c r="H17" s="195" t="e">
        <f t="shared" si="2"/>
        <v>#DIV/0!</v>
      </c>
      <c r="I17" s="29"/>
    </row>
    <row r="18" spans="1:9">
      <c r="A18" s="259" t="s">
        <v>211</v>
      </c>
      <c r="B18" s="60" t="s">
        <v>3726</v>
      </c>
      <c r="C18" s="384">
        <v>13</v>
      </c>
      <c r="D18" s="384">
        <v>52</v>
      </c>
      <c r="E18" s="254"/>
      <c r="F18" s="385">
        <f t="shared" si="0"/>
        <v>0</v>
      </c>
      <c r="G18" s="385" t="e">
        <f t="shared" si="1"/>
        <v>#DIV/0!</v>
      </c>
      <c r="H18" s="195" t="e">
        <f t="shared" si="2"/>
        <v>#DIV/0!</v>
      </c>
    </row>
    <row r="19" spans="1:9">
      <c r="A19" s="259" t="s">
        <v>1505</v>
      </c>
      <c r="B19" s="60" t="s">
        <v>3726</v>
      </c>
      <c r="C19" s="384">
        <v>10</v>
      </c>
      <c r="D19" s="384">
        <v>52</v>
      </c>
      <c r="E19" s="254"/>
      <c r="F19" s="385">
        <f t="shared" si="0"/>
        <v>0</v>
      </c>
      <c r="G19" s="385" t="e">
        <f t="shared" si="1"/>
        <v>#DIV/0!</v>
      </c>
      <c r="H19" s="195" t="e">
        <f t="shared" si="2"/>
        <v>#DIV/0!</v>
      </c>
    </row>
    <row r="20" spans="1:9">
      <c r="A20" s="77"/>
      <c r="C20" s="71"/>
      <c r="D20" s="71"/>
      <c r="E20" s="71"/>
      <c r="F20" s="71"/>
      <c r="G20" s="71"/>
      <c r="H20" s="71"/>
    </row>
    <row r="21" spans="1:9">
      <c r="H21" s="210"/>
    </row>
    <row r="22" spans="1:9">
      <c r="A22" s="310" t="s">
        <v>22</v>
      </c>
      <c r="B22" s="322"/>
      <c r="C22" s="322"/>
      <c r="D22" s="322"/>
      <c r="E22" s="322"/>
      <c r="F22" s="386">
        <f>SUM(F11:F19)</f>
        <v>0</v>
      </c>
      <c r="G22" s="322"/>
      <c r="H22" s="248" t="e">
        <f>SUM(H11:H21)</f>
        <v>#DIV/0!</v>
      </c>
    </row>
    <row r="26" spans="1:9" s="13" customFormat="1">
      <c r="A26" s="49"/>
      <c r="B26" s="49"/>
      <c r="C26" s="49"/>
      <c r="D26" s="49"/>
      <c r="E26" s="49"/>
      <c r="F26" s="49"/>
      <c r="G26" s="49"/>
      <c r="H26" s="49"/>
    </row>
  </sheetData>
  <pageMargins left="0.59375" right="0.7" top="0.75" bottom="0.75" header="0.3" footer="0.3"/>
  <pageSetup paperSize="9" fitToHeight="0" orientation="landscape" r:id="rId1"/>
  <headerFooter>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83DB10B8-4E69-4471-B42C-32A8EA49AF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1-Uitgangspunten</vt:lpstr>
      <vt:lpstr>2-Kosten per locatie</vt:lpstr>
      <vt:lpstr>3-Productie normen</vt:lpstr>
      <vt:lpstr>4-Basis ruimtestaat</vt:lpstr>
      <vt:lpstr>5-Premies en opslagen</vt:lpstr>
      <vt:lpstr>6-Opbouw uurtarief productie</vt:lpstr>
      <vt:lpstr>7-Opbouw uurtarief toezicht</vt:lpstr>
      <vt:lpstr>8-Afroepprijs</vt:lpstr>
      <vt:lpstr>9-Additionele 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'8-Afroepprijs'!Afdrukbereik</vt:lpstr>
      <vt:lpstr>'2-Kosten per locatie'!Afdruktitels</vt:lpstr>
      <vt:lpstr>'4-Basis ruimtestaat'!Afdruktitels</vt:lpstr>
      <vt:lpstr>'6-Opbouw uurtarief productie'!Afdruktitels</vt:lpstr>
      <vt:lpstr>'8-Afroepprijs'!Afdruktitels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cp:lastModifiedBy>
  <cp:revision/>
  <dcterms:created xsi:type="dcterms:W3CDTF">1999-10-05T12:28:40Z</dcterms:created>
  <dcterms:modified xsi:type="dcterms:W3CDTF">2024-09-09T07:17:44Z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