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knaw.sharepoint.com/sites/B-PRJ-EUaanbestedingBrand-enschadeverzekeringen/Gedeelde documenten/General/2. Definitiefase/"/>
    </mc:Choice>
  </mc:AlternateContent>
  <xr:revisionPtr revIDLastSave="6" documentId="8_{76799C25-1EE6-4656-9A15-33B5D6ED3491}" xr6:coauthVersionLast="47" xr6:coauthVersionMax="47" xr10:uidLastSave="{252B401F-522F-4C54-8A3A-3FAFA0FB1860}"/>
  <bookViews>
    <workbookView xWindow="-28920" yWindow="-120" windowWidth="29040" windowHeight="15840" xr2:uid="{00000000-000D-0000-FFFF-FFFF00000000}"/>
  </bookViews>
  <sheets>
    <sheet name="specificatie" sheetId="1" r:id="rId1"/>
  </sheets>
  <definedNames>
    <definedName name="_xlnm.Print_Area" localSheetId="0">specificatie!$A$1:$N$26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9" i="1" l="1"/>
  <c r="L4" i="1"/>
  <c r="L5" i="1"/>
  <c r="L8" i="1"/>
  <c r="L13" i="1"/>
  <c r="L9" i="1"/>
  <c r="L12" i="1"/>
  <c r="L14" i="1"/>
  <c r="L15" i="1"/>
  <c r="K20" i="1"/>
  <c r="J14" i="1"/>
  <c r="F14" i="1"/>
  <c r="G14" i="1" s="1"/>
  <c r="I14" i="1" s="1"/>
  <c r="J5" i="1"/>
  <c r="J6" i="1"/>
  <c r="J8" i="1"/>
  <c r="J9" i="1"/>
  <c r="J10" i="1"/>
  <c r="J11" i="1"/>
  <c r="J12" i="1"/>
  <c r="J13" i="1"/>
  <c r="J15" i="1"/>
  <c r="J16" i="1"/>
  <c r="J17" i="1"/>
  <c r="J18" i="1"/>
  <c r="J19" i="1"/>
  <c r="J4" i="1"/>
  <c r="L20" i="1" l="1"/>
  <c r="J20" i="1"/>
  <c r="H20" i="1"/>
  <c r="F15" i="1" l="1"/>
  <c r="G15" i="1" s="1"/>
  <c r="I15" i="1" s="1"/>
  <c r="F12" i="1"/>
  <c r="G12" i="1" s="1"/>
  <c r="I12" i="1" s="1"/>
  <c r="F4" i="1"/>
  <c r="G4" i="1" s="1"/>
  <c r="I4" i="1" s="1"/>
  <c r="F7" i="1" l="1"/>
  <c r="F20" i="1" l="1"/>
  <c r="G7" i="1"/>
  <c r="G20" i="1" l="1"/>
  <c r="I7" i="1"/>
  <c r="I20" i="1" s="1"/>
</calcChain>
</file>

<file path=xl/sharedStrings.xml><?xml version="1.0" encoding="utf-8"?>
<sst xmlns="http://schemas.openxmlformats.org/spreadsheetml/2006/main" count="122" uniqueCount="88">
  <si>
    <t>Adres</t>
  </si>
  <si>
    <t>Amsterdam</t>
  </si>
  <si>
    <t>Cruquiusweg 31</t>
  </si>
  <si>
    <t>Herengracht 380</t>
  </si>
  <si>
    <t>Anna van Saksenlaan 51</t>
  </si>
  <si>
    <t>Lange Houtstraat 19</t>
  </si>
  <si>
    <t>Uppsalalaan 8</t>
  </si>
  <si>
    <t>Droevendaalsesteeg 10</t>
  </si>
  <si>
    <t>Oudezijds Achterburgwal 185</t>
  </si>
  <si>
    <t>Korte Spinhuissteeg 3</t>
  </si>
  <si>
    <t>Totaal KNAW</t>
  </si>
  <si>
    <t>Postcode</t>
  </si>
  <si>
    <t>1016CJ</t>
  </si>
  <si>
    <t>1011JV</t>
  </si>
  <si>
    <t>1105AZ</t>
  </si>
  <si>
    <t>2593HW</t>
  </si>
  <si>
    <t>2511CV</t>
  </si>
  <si>
    <t>3584CT</t>
  </si>
  <si>
    <t>6708PB</t>
  </si>
  <si>
    <t>1012DK</t>
  </si>
  <si>
    <t>1012CG</t>
  </si>
  <si>
    <t>Den Haag</t>
  </si>
  <si>
    <t>Leiden</t>
  </si>
  <si>
    <t>Utrecht</t>
  </si>
  <si>
    <t>Wageningen</t>
  </si>
  <si>
    <t>Gebouwen</t>
  </si>
  <si>
    <t>Instituut</t>
  </si>
  <si>
    <t>IISG</t>
  </si>
  <si>
    <t>DANS</t>
  </si>
  <si>
    <t>Rathenau (RI)</t>
  </si>
  <si>
    <t>NIDI</t>
  </si>
  <si>
    <t>KITLV</t>
  </si>
  <si>
    <t>Meertens (MI)</t>
  </si>
  <si>
    <t>Bijzonderheden</t>
  </si>
  <si>
    <t>Soort risico</t>
  </si>
  <si>
    <t>Kantoor</t>
  </si>
  <si>
    <t>Onderwijs</t>
  </si>
  <si>
    <t>Lab/Onderzoeken</t>
  </si>
  <si>
    <t>Kantoor/bibliotheek/archief</t>
  </si>
  <si>
    <t>Bibliotheek/museum/archief</t>
  </si>
  <si>
    <t>Kantoor (monument)</t>
  </si>
  <si>
    <t>1019 AT</t>
  </si>
  <si>
    <t>Plaats</t>
  </si>
  <si>
    <t>Inventaris/ 
Huurdersbelang</t>
  </si>
  <si>
    <t>Deel van het pand wordt verhuurd, 
UMCU huurt twee etages.</t>
  </si>
  <si>
    <t>Kloveniersburgwal 23</t>
  </si>
  <si>
    <t>NIOD</t>
  </si>
  <si>
    <t>Bureau/Concern</t>
  </si>
  <si>
    <t>#1</t>
  </si>
  <si>
    <t>#5</t>
  </si>
  <si>
    <t>#2</t>
  </si>
  <si>
    <t>#3</t>
  </si>
  <si>
    <t>#4</t>
  </si>
  <si>
    <t>Kloveniersburgwal 23-25</t>
  </si>
  <si>
    <t>Appartementengebouw</t>
  </si>
  <si>
    <t>Kantoren ( nummer 25)</t>
  </si>
  <si>
    <t>monument</t>
  </si>
  <si>
    <t>Kloveniersburgwal 25 t/m 31</t>
  </si>
  <si>
    <t>getaxeerd</t>
  </si>
  <si>
    <t>Meibergdreef 33-47 en 75</t>
  </si>
  <si>
    <t>HuC</t>
  </si>
  <si>
    <t>HuC (NIAS)</t>
  </si>
  <si>
    <t>Huygens Instituut</t>
  </si>
  <si>
    <t>NIOO-Wageningen</t>
  </si>
  <si>
    <t>Totaal NHI-SC</t>
  </si>
  <si>
    <r>
      <t>Lab/Onderzoeken/</t>
    </r>
    <r>
      <rPr>
        <sz val="10"/>
        <color rgb="FFFF0000"/>
        <rFont val="Arial"/>
        <family val="2"/>
      </rPr>
      <t>dierenfaculteit</t>
    </r>
  </si>
  <si>
    <t>per 01-06-2022</t>
  </si>
  <si>
    <t>indexcijfer 161,5</t>
  </si>
  <si>
    <t>per 01-06-2023</t>
  </si>
  <si>
    <t>per 01-06-2020</t>
  </si>
  <si>
    <t>per 01-06-2021</t>
  </si>
  <si>
    <t>indexcijfer 145,8</t>
  </si>
  <si>
    <t>indexcijfer 153,1</t>
  </si>
  <si>
    <t>indexcijfer 124,9</t>
  </si>
  <si>
    <t>indexcijfer 122,5</t>
  </si>
  <si>
    <t>per 01-06-2024</t>
  </si>
  <si>
    <t>indexcijfer 127,1</t>
  </si>
  <si>
    <t>#1 getaxeerd door Lengkeek d.d. 19-11-2024, rapportnummer 4092195-5 (incl. fundering)</t>
  </si>
  <si>
    <t>#2 getaxeerd door Lengkeek d.d. 19-11-2024, rapportnummer 409219-2 (incl. fundering)</t>
  </si>
  <si>
    <t>#3 getaxeerd door Lengkeek d.d. 19-11-2024, rapportnummer 4092192-1 (incl. fundering)</t>
  </si>
  <si>
    <t>#4 getaxeerd door Lengkeek d.d. 19-11-2024, rapportnummer 4092192-4 (incl. fundering)</t>
  </si>
  <si>
    <t>#5 getaxeerd door Lengkeek d.d. 19-11-2024, rapportnummer 4092192-3 (incl. fundering)</t>
  </si>
  <si>
    <t>per 19-11-2024</t>
  </si>
  <si>
    <t>indexcijfer 131,8</t>
  </si>
  <si>
    <t>Hubrecht-Westerdijk</t>
  </si>
  <si>
    <t>Witte Singel 27a</t>
  </si>
  <si>
    <t>2311BG</t>
  </si>
  <si>
    <t>Kantoren + ontmoeten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</si>
</sst>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top"/>
    </xf>
    <xf numFmtId="44" fontId="1" fillId="0" borderId="0" xfId="0" applyNumberFormat="1" applyFont="1" applyAlignment="1">
      <alignment vertical="top"/>
    </xf>
    <xf numFmtId="0" fontId="2" fillId="2" borderId="3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44" fontId="2" fillId="2" borderId="0" xfId="0" applyNumberFormat="1" applyFont="1" applyFill="1" applyBorder="1" applyAlignment="1">
      <alignment horizontal="left" vertical="top"/>
    </xf>
    <xf numFmtId="44" fontId="2" fillId="2" borderId="0" xfId="0" applyNumberFormat="1" applyFont="1" applyFill="1" applyBorder="1" applyAlignment="1">
      <alignment horizontal="left" vertical="top" wrapText="1"/>
    </xf>
    <xf numFmtId="44" fontId="2" fillId="2" borderId="1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2" xfId="0" applyFont="1" applyBorder="1" applyAlignment="1">
      <alignment vertical="top"/>
    </xf>
    <xf numFmtId="44" fontId="1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44" fontId="4" fillId="0" borderId="2" xfId="0" applyNumberFormat="1" applyFont="1" applyBorder="1" applyAlignment="1">
      <alignment vertical="top"/>
    </xf>
    <xf numFmtId="0" fontId="3" fillId="0" borderId="2" xfId="1" applyFont="1" applyBorder="1" applyAlignment="1">
      <alignment vertical="top"/>
    </xf>
    <xf numFmtId="0" fontId="1" fillId="0" borderId="2" xfId="0" applyFont="1" applyFill="1" applyBorder="1" applyAlignment="1">
      <alignment horizontal="left" vertical="top" wrapText="1"/>
    </xf>
    <xf numFmtId="0" fontId="3" fillId="0" borderId="7" xfId="1" applyFont="1" applyBorder="1" applyAlignment="1">
      <alignment vertical="top"/>
    </xf>
    <xf numFmtId="0" fontId="3" fillId="0" borderId="7" xfId="1" applyBorder="1" applyAlignment="1">
      <alignment vertical="top"/>
    </xf>
    <xf numFmtId="0" fontId="1" fillId="0" borderId="5" xfId="0" applyFont="1" applyBorder="1" applyAlignment="1">
      <alignment vertical="top"/>
    </xf>
    <xf numFmtId="44" fontId="1" fillId="0" borderId="5" xfId="0" applyNumberFormat="1" applyFont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44" fontId="2" fillId="0" borderId="6" xfId="0" applyNumberFormat="1" applyFont="1" applyBorder="1" applyAlignment="1">
      <alignment vertical="top"/>
    </xf>
    <xf numFmtId="44" fontId="1" fillId="0" borderId="0" xfId="0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2" borderId="0" xfId="0" applyFont="1" applyFill="1" applyBorder="1" applyAlignment="1">
      <alignment horizontal="center" vertical="top" textRotation="90"/>
    </xf>
    <xf numFmtId="0" fontId="2" fillId="2" borderId="4" xfId="0" applyFont="1" applyFill="1" applyBorder="1" applyAlignment="1">
      <alignment horizontal="center" vertical="top" textRotation="90"/>
    </xf>
    <xf numFmtId="44" fontId="1" fillId="3" borderId="2" xfId="0" applyNumberFormat="1" applyFont="1" applyFill="1" applyBorder="1" applyAlignment="1">
      <alignment vertical="top"/>
    </xf>
    <xf numFmtId="43" fontId="0" fillId="3" borderId="0" xfId="2" applyFont="1" applyFill="1"/>
    <xf numFmtId="0" fontId="1" fillId="3" borderId="2" xfId="0" applyFont="1" applyFill="1" applyBorder="1" applyAlignment="1">
      <alignment vertical="top"/>
    </xf>
  </cellXfs>
  <cellStyles count="3">
    <cellStyle name="Komma" xfId="2" builtinId="3"/>
    <cellStyle name="Standaard" xfId="0" builtinId="0"/>
    <cellStyle name="Standaard 104" xfId="1" xr:uid="{8EBF76A0-58AD-4D31-B0E6-FA61AA24C6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1"/>
  <sheetViews>
    <sheetView tabSelected="1" zoomScale="110" zoomScaleNormal="110" workbookViewId="0">
      <pane xSplit="1" topLeftCell="B1" activePane="topRight" state="frozen"/>
      <selection pane="topRight" activeCell="N25" sqref="N25"/>
    </sheetView>
  </sheetViews>
  <sheetFormatPr defaultRowHeight="12.75" x14ac:dyDescent="0.25"/>
  <cols>
    <col min="1" max="1" width="33.28515625" style="1" bestFit="1" customWidth="1"/>
    <col min="2" max="2" width="9.140625" style="1" bestFit="1" customWidth="1"/>
    <col min="3" max="3" width="13" style="1" customWidth="1"/>
    <col min="4" max="4" width="3.7109375" style="1" bestFit="1" customWidth="1"/>
    <col min="5" max="7" width="22.5703125" style="2" hidden="1" customWidth="1"/>
    <col min="8" max="10" width="22" style="2" hidden="1" customWidth="1"/>
    <col min="11" max="12" width="22" style="2" customWidth="1"/>
    <col min="13" max="13" width="18.85546875" style="2" bestFit="1" customWidth="1"/>
    <col min="14" max="14" width="28.28515625" style="2" bestFit="1" customWidth="1"/>
    <col min="15" max="15" width="32.5703125" style="1" bestFit="1" customWidth="1"/>
    <col min="16" max="16384" width="9.140625" style="1"/>
  </cols>
  <sheetData>
    <row r="1" spans="1:15" s="8" customFormat="1" ht="25.5" customHeight="1" x14ac:dyDescent="0.25">
      <c r="A1" s="3" t="s">
        <v>0</v>
      </c>
      <c r="B1" s="3" t="s">
        <v>11</v>
      </c>
      <c r="C1" s="4" t="s">
        <v>42</v>
      </c>
      <c r="D1" s="25" t="s">
        <v>58</v>
      </c>
      <c r="E1" s="6" t="s">
        <v>25</v>
      </c>
      <c r="F1" s="6" t="s">
        <v>25</v>
      </c>
      <c r="G1" s="6" t="s">
        <v>25</v>
      </c>
      <c r="H1" s="6" t="s">
        <v>43</v>
      </c>
      <c r="I1" s="6" t="s">
        <v>25</v>
      </c>
      <c r="J1" s="6" t="s">
        <v>43</v>
      </c>
      <c r="K1" s="6" t="s">
        <v>25</v>
      </c>
      <c r="L1" s="6" t="s">
        <v>43</v>
      </c>
      <c r="M1" s="4" t="s">
        <v>26</v>
      </c>
      <c r="N1" s="5" t="s">
        <v>34</v>
      </c>
      <c r="O1" s="7" t="s">
        <v>33</v>
      </c>
    </row>
    <row r="2" spans="1:15" s="8" customFormat="1" x14ac:dyDescent="0.25">
      <c r="A2" s="3"/>
      <c r="B2" s="3"/>
      <c r="C2" s="4"/>
      <c r="D2" s="25"/>
      <c r="E2" s="6" t="s">
        <v>69</v>
      </c>
      <c r="F2" s="6" t="s">
        <v>70</v>
      </c>
      <c r="G2" s="6" t="s">
        <v>66</v>
      </c>
      <c r="H2" s="6"/>
      <c r="I2" s="6" t="s">
        <v>68</v>
      </c>
      <c r="J2" s="6" t="s">
        <v>68</v>
      </c>
      <c r="K2" s="6" t="s">
        <v>82</v>
      </c>
      <c r="L2" s="6" t="s">
        <v>75</v>
      </c>
      <c r="M2" s="4"/>
      <c r="N2" s="5"/>
      <c r="O2" s="7"/>
    </row>
    <row r="3" spans="1:15" s="8" customFormat="1" x14ac:dyDescent="0.25">
      <c r="A3" s="3"/>
      <c r="B3" s="3"/>
      <c r="C3" s="4"/>
      <c r="D3" s="26"/>
      <c r="E3" s="6" t="s">
        <v>71</v>
      </c>
      <c r="F3" s="6" t="s">
        <v>72</v>
      </c>
      <c r="G3" s="6" t="s">
        <v>67</v>
      </c>
      <c r="H3" s="6"/>
      <c r="I3" s="6" t="s">
        <v>73</v>
      </c>
      <c r="J3" s="6" t="s">
        <v>74</v>
      </c>
      <c r="K3" s="6" t="s">
        <v>83</v>
      </c>
      <c r="L3" s="6" t="s">
        <v>76</v>
      </c>
      <c r="M3" s="4"/>
      <c r="N3" s="5"/>
      <c r="O3" s="7"/>
    </row>
    <row r="4" spans="1:15" ht="12.75" customHeight="1" x14ac:dyDescent="0.25">
      <c r="A4" s="9" t="s">
        <v>2</v>
      </c>
      <c r="B4" s="9" t="s">
        <v>41</v>
      </c>
      <c r="C4" s="9" t="s">
        <v>1</v>
      </c>
      <c r="D4" s="9" t="s">
        <v>51</v>
      </c>
      <c r="E4" s="10">
        <v>30643500</v>
      </c>
      <c r="F4" s="10">
        <f>ROUND(E4/145.8*153.1,-2)</f>
        <v>32177800</v>
      </c>
      <c r="G4" s="10">
        <f>ROUND(F4/153.1*161.5,-2)</f>
        <v>33943300</v>
      </c>
      <c r="H4" s="10">
        <v>937239</v>
      </c>
      <c r="I4" s="10">
        <f>ROUND(G4/161.5*176.5,-2)</f>
        <v>37095900</v>
      </c>
      <c r="J4" s="10">
        <f>ROUND(H4/109.4*122.5,-2)</f>
        <v>1049500</v>
      </c>
      <c r="K4" s="10">
        <v>40725000</v>
      </c>
      <c r="L4" s="28">
        <f>541880.02+582694.65</f>
        <v>1124574.67</v>
      </c>
      <c r="M4" s="9" t="s">
        <v>27</v>
      </c>
      <c r="N4" s="10" t="s">
        <v>38</v>
      </c>
      <c r="O4" s="10"/>
    </row>
    <row r="5" spans="1:15" ht="18" customHeight="1" x14ac:dyDescent="0.25">
      <c r="A5" s="9" t="s">
        <v>3</v>
      </c>
      <c r="B5" s="9" t="s">
        <v>12</v>
      </c>
      <c r="C5" s="9" t="s">
        <v>1</v>
      </c>
      <c r="D5" s="9"/>
      <c r="E5" s="10"/>
      <c r="F5" s="10"/>
      <c r="G5" s="10"/>
      <c r="H5" s="10">
        <v>1493872</v>
      </c>
      <c r="I5" s="10"/>
      <c r="J5" s="10">
        <f t="shared" ref="J5:J19" si="0">ROUND(H5/109.4*122.5,-2)</f>
        <v>1672800</v>
      </c>
      <c r="K5" s="10"/>
      <c r="L5" s="28">
        <f>2491739+113478.32</f>
        <v>2605217.3199999998</v>
      </c>
      <c r="M5" s="9" t="s">
        <v>46</v>
      </c>
      <c r="N5" s="10" t="s">
        <v>39</v>
      </c>
      <c r="O5" s="9"/>
    </row>
    <row r="6" spans="1:15" ht="15" x14ac:dyDescent="0.25">
      <c r="A6" s="9" t="s">
        <v>45</v>
      </c>
      <c r="B6" s="9" t="s">
        <v>13</v>
      </c>
      <c r="C6" s="9" t="s">
        <v>1</v>
      </c>
      <c r="D6" s="9"/>
      <c r="E6" s="10"/>
      <c r="F6" s="10"/>
      <c r="G6" s="10"/>
      <c r="H6" s="10">
        <v>295606</v>
      </c>
      <c r="I6" s="10"/>
      <c r="J6" s="10">
        <f t="shared" si="0"/>
        <v>331000</v>
      </c>
      <c r="K6" s="10"/>
      <c r="L6" s="28">
        <v>295605.64</v>
      </c>
      <c r="M6" s="9" t="s">
        <v>47</v>
      </c>
      <c r="N6" s="10" t="s">
        <v>54</v>
      </c>
      <c r="O6" s="14" t="s">
        <v>56</v>
      </c>
    </row>
    <row r="7" spans="1:15" x14ac:dyDescent="0.25">
      <c r="A7" s="9" t="s">
        <v>53</v>
      </c>
      <c r="B7" s="9" t="s">
        <v>13</v>
      </c>
      <c r="C7" s="9" t="s">
        <v>1</v>
      </c>
      <c r="D7" s="9" t="s">
        <v>49</v>
      </c>
      <c r="E7" s="10">
        <v>7510200</v>
      </c>
      <c r="F7" s="10">
        <f>ROUND(E7/145.8*153.1,-2)</f>
        <v>7886200</v>
      </c>
      <c r="G7" s="10">
        <f>ROUND(F7/153.1*161.5,-2)</f>
        <v>8318900</v>
      </c>
      <c r="H7" s="10"/>
      <c r="I7" s="10">
        <f>ROUND(G7/161.5*176.5,-2)</f>
        <v>9091600</v>
      </c>
      <c r="J7" s="10"/>
      <c r="K7" s="10">
        <v>11315000</v>
      </c>
      <c r="L7" s="10"/>
      <c r="M7" s="9" t="s">
        <v>47</v>
      </c>
      <c r="N7" s="10" t="s">
        <v>55</v>
      </c>
      <c r="O7" s="14"/>
    </row>
    <row r="8" spans="1:15" ht="15" x14ac:dyDescent="0.25">
      <c r="A8" s="9" t="s">
        <v>57</v>
      </c>
      <c r="B8" s="9" t="s">
        <v>13</v>
      </c>
      <c r="C8" s="9" t="s">
        <v>1</v>
      </c>
      <c r="D8" s="9"/>
      <c r="E8" s="10"/>
      <c r="F8" s="10"/>
      <c r="G8" s="10"/>
      <c r="H8" s="10">
        <v>3424838</v>
      </c>
      <c r="I8" s="10"/>
      <c r="J8" s="10">
        <f t="shared" si="0"/>
        <v>3834900</v>
      </c>
      <c r="K8" s="10"/>
      <c r="L8" s="28">
        <f>4610980+108577.04</f>
        <v>4719557.04</v>
      </c>
      <c r="M8" s="9" t="s">
        <v>47</v>
      </c>
      <c r="N8" s="27" t="s">
        <v>87</v>
      </c>
      <c r="O8" s="14"/>
    </row>
    <row r="9" spans="1:15" ht="15" x14ac:dyDescent="0.25">
      <c r="A9" s="9" t="s">
        <v>59</v>
      </c>
      <c r="B9" s="9" t="s">
        <v>14</v>
      </c>
      <c r="C9" s="9" t="s">
        <v>1</v>
      </c>
      <c r="D9" s="9"/>
      <c r="E9" s="10"/>
      <c r="F9" s="10"/>
      <c r="G9" s="10"/>
      <c r="H9" s="10">
        <v>38241595</v>
      </c>
      <c r="I9" s="10"/>
      <c r="J9" s="10">
        <f t="shared" si="0"/>
        <v>42820800</v>
      </c>
      <c r="K9" s="10"/>
      <c r="L9" s="28">
        <f>18191068+13192451+527463.67</f>
        <v>31910982.670000002</v>
      </c>
      <c r="M9" s="15" t="s">
        <v>64</v>
      </c>
      <c r="N9" s="27" t="s">
        <v>65</v>
      </c>
      <c r="O9" s="9"/>
    </row>
    <row r="10" spans="1:15" ht="15" x14ac:dyDescent="0.25">
      <c r="A10" s="9" t="s">
        <v>4</v>
      </c>
      <c r="B10" s="9" t="s">
        <v>15</v>
      </c>
      <c r="C10" s="9" t="s">
        <v>21</v>
      </c>
      <c r="D10" s="9"/>
      <c r="E10" s="10"/>
      <c r="F10" s="10"/>
      <c r="G10" s="10"/>
      <c r="H10" s="10">
        <v>575582</v>
      </c>
      <c r="I10" s="10"/>
      <c r="J10" s="10">
        <f t="shared" si="0"/>
        <v>644500</v>
      </c>
      <c r="K10" s="10"/>
      <c r="L10" s="28">
        <v>704685</v>
      </c>
      <c r="M10" s="9" t="s">
        <v>28</v>
      </c>
      <c r="N10" s="10" t="s">
        <v>35</v>
      </c>
      <c r="O10" s="9"/>
    </row>
    <row r="11" spans="1:15" ht="15" x14ac:dyDescent="0.25">
      <c r="A11" s="9" t="s">
        <v>4</v>
      </c>
      <c r="B11" s="9" t="s">
        <v>15</v>
      </c>
      <c r="C11" s="9" t="s">
        <v>21</v>
      </c>
      <c r="D11" s="9"/>
      <c r="E11" s="10"/>
      <c r="F11" s="10"/>
      <c r="G11" s="10"/>
      <c r="H11" s="10">
        <v>815761</v>
      </c>
      <c r="I11" s="10"/>
      <c r="J11" s="10">
        <f t="shared" si="0"/>
        <v>913400</v>
      </c>
      <c r="K11" s="10"/>
      <c r="L11" s="28">
        <v>454387</v>
      </c>
      <c r="M11" s="9" t="s">
        <v>29</v>
      </c>
      <c r="N11" s="10" t="s">
        <v>35</v>
      </c>
      <c r="O11" s="9"/>
    </row>
    <row r="12" spans="1:15" ht="15" x14ac:dyDescent="0.25">
      <c r="A12" s="9" t="s">
        <v>5</v>
      </c>
      <c r="B12" s="9" t="s">
        <v>16</v>
      </c>
      <c r="C12" s="9" t="s">
        <v>21</v>
      </c>
      <c r="D12" s="9" t="s">
        <v>52</v>
      </c>
      <c r="E12" s="10">
        <v>5157400</v>
      </c>
      <c r="F12" s="10">
        <f>ROUND(E12/145.8*153.1,-2)</f>
        <v>5415600</v>
      </c>
      <c r="G12" s="10">
        <f>ROUND(F12/153.1*161.5,-2)</f>
        <v>5712700</v>
      </c>
      <c r="H12" s="10">
        <v>971051</v>
      </c>
      <c r="I12" s="10">
        <f>ROUND(G12/161.5*176.5,-2)</f>
        <v>6243300</v>
      </c>
      <c r="J12" s="10">
        <f t="shared" si="0"/>
        <v>1087300</v>
      </c>
      <c r="K12" s="10">
        <v>6980000</v>
      </c>
      <c r="L12" s="28">
        <f>1123786.56+85087.23</f>
        <v>1208873.79</v>
      </c>
      <c r="M12" s="9" t="s">
        <v>30</v>
      </c>
      <c r="N12" s="10" t="s">
        <v>40</v>
      </c>
      <c r="O12" s="9"/>
    </row>
    <row r="13" spans="1:15" ht="15" x14ac:dyDescent="0.25">
      <c r="A13" s="29" t="s">
        <v>85</v>
      </c>
      <c r="B13" s="29" t="s">
        <v>86</v>
      </c>
      <c r="C13" s="9" t="s">
        <v>22</v>
      </c>
      <c r="D13" s="9"/>
      <c r="E13" s="10"/>
      <c r="F13" s="10"/>
      <c r="G13" s="10"/>
      <c r="H13" s="10">
        <v>462853</v>
      </c>
      <c r="I13" s="10"/>
      <c r="J13" s="10">
        <f t="shared" si="0"/>
        <v>518300</v>
      </c>
      <c r="K13" s="10"/>
      <c r="L13" s="28">
        <f>18191068+13192451+527463.67</f>
        <v>31910982.670000002</v>
      </c>
      <c r="M13" s="9" t="s">
        <v>31</v>
      </c>
      <c r="N13" s="27" t="s">
        <v>35</v>
      </c>
      <c r="O13" s="9"/>
    </row>
    <row r="14" spans="1:15" ht="25.5" x14ac:dyDescent="0.25">
      <c r="A14" s="9" t="s">
        <v>6</v>
      </c>
      <c r="B14" s="9" t="s">
        <v>17</v>
      </c>
      <c r="C14" s="9" t="s">
        <v>23</v>
      </c>
      <c r="D14" s="9" t="s">
        <v>48</v>
      </c>
      <c r="E14" s="10">
        <v>87467200</v>
      </c>
      <c r="F14" s="10">
        <f t="shared" ref="F14" si="1">ROUND(E14/145.8*153.1,-2)</f>
        <v>91846600</v>
      </c>
      <c r="G14" s="12">
        <f>ROUND(F14/153.1*161.5,-2)+3600000</f>
        <v>100485900</v>
      </c>
      <c r="H14" s="10">
        <v>36384198</v>
      </c>
      <c r="I14" s="10">
        <f>ROUND(G14/161.5*176.5,-2)</f>
        <v>109819000</v>
      </c>
      <c r="J14" s="10">
        <f t="shared" si="0"/>
        <v>40741000</v>
      </c>
      <c r="K14" s="10">
        <v>109415000</v>
      </c>
      <c r="L14" s="28">
        <f>28669508+6154556.67+4977486</f>
        <v>39801550.670000002</v>
      </c>
      <c r="M14" s="13" t="s">
        <v>84</v>
      </c>
      <c r="N14" s="10" t="s">
        <v>65</v>
      </c>
      <c r="O14" s="11" t="s">
        <v>44</v>
      </c>
    </row>
    <row r="15" spans="1:15" ht="15" x14ac:dyDescent="0.25">
      <c r="A15" s="9" t="s">
        <v>7</v>
      </c>
      <c r="B15" s="9" t="s">
        <v>18</v>
      </c>
      <c r="C15" s="9" t="s">
        <v>24</v>
      </c>
      <c r="D15" s="9" t="s">
        <v>50</v>
      </c>
      <c r="E15" s="10">
        <v>41416300</v>
      </c>
      <c r="F15" s="10">
        <f t="shared" ref="F15" si="2">ROUND(E15/145.8*153.1,-2)</f>
        <v>43490000</v>
      </c>
      <c r="G15" s="10">
        <f t="shared" ref="G15" si="3">ROUND(F15/153.1*161.5,-2)</f>
        <v>45876100</v>
      </c>
      <c r="H15" s="10">
        <v>13066097</v>
      </c>
      <c r="I15" s="10">
        <f>ROUND(G15/161.5*176.5,-2)</f>
        <v>50137000</v>
      </c>
      <c r="J15" s="10">
        <f t="shared" si="0"/>
        <v>14630700</v>
      </c>
      <c r="K15" s="10">
        <v>51035000</v>
      </c>
      <c r="L15" s="28">
        <f>11106665.47+364862.42</f>
        <v>11471527.890000001</v>
      </c>
      <c r="M15" s="16" t="s">
        <v>63</v>
      </c>
      <c r="N15" s="27" t="s">
        <v>37</v>
      </c>
      <c r="O15" s="9"/>
    </row>
    <row r="16" spans="1:15" ht="15" x14ac:dyDescent="0.25">
      <c r="A16" s="9" t="s">
        <v>8</v>
      </c>
      <c r="B16" s="9" t="s">
        <v>19</v>
      </c>
      <c r="C16" s="9" t="s">
        <v>1</v>
      </c>
      <c r="D16" s="9"/>
      <c r="E16" s="10"/>
      <c r="F16" s="10"/>
      <c r="G16" s="10"/>
      <c r="H16" s="10">
        <v>193695</v>
      </c>
      <c r="I16" s="10"/>
      <c r="J16" s="10">
        <f t="shared" si="0"/>
        <v>216900</v>
      </c>
      <c r="K16" s="10"/>
      <c r="L16" s="28">
        <v>193782.46</v>
      </c>
      <c r="M16" s="9" t="s">
        <v>32</v>
      </c>
      <c r="N16" s="27" t="s">
        <v>35</v>
      </c>
      <c r="O16" s="9"/>
    </row>
    <row r="17" spans="1:15" ht="15" x14ac:dyDescent="0.25">
      <c r="A17" s="9" t="s">
        <v>8</v>
      </c>
      <c r="B17" s="9" t="s">
        <v>19</v>
      </c>
      <c r="C17" s="9" t="s">
        <v>1</v>
      </c>
      <c r="D17" s="9"/>
      <c r="E17" s="10"/>
      <c r="F17" s="10"/>
      <c r="G17" s="10"/>
      <c r="H17" s="10">
        <v>197523</v>
      </c>
      <c r="I17" s="10"/>
      <c r="J17" s="10">
        <f t="shared" si="0"/>
        <v>221200</v>
      </c>
      <c r="K17" s="10"/>
      <c r="L17" s="28">
        <v>197522.86</v>
      </c>
      <c r="M17" s="9" t="s">
        <v>62</v>
      </c>
      <c r="N17" s="27" t="s">
        <v>35</v>
      </c>
      <c r="O17" s="9"/>
    </row>
    <row r="18" spans="1:15" ht="15" x14ac:dyDescent="0.25">
      <c r="A18" s="9" t="s">
        <v>9</v>
      </c>
      <c r="B18" s="9" t="s">
        <v>20</v>
      </c>
      <c r="C18" s="9" t="s">
        <v>1</v>
      </c>
      <c r="D18" s="17"/>
      <c r="E18" s="18"/>
      <c r="F18" s="18"/>
      <c r="G18" s="18"/>
      <c r="H18" s="18">
        <v>552892</v>
      </c>
      <c r="I18" s="18"/>
      <c r="J18" s="10">
        <f t="shared" si="0"/>
        <v>619100</v>
      </c>
      <c r="K18" s="10"/>
      <c r="L18" s="28">
        <v>640144</v>
      </c>
      <c r="M18" s="17" t="s">
        <v>61</v>
      </c>
      <c r="N18" s="18" t="s">
        <v>36</v>
      </c>
      <c r="O18" s="17"/>
    </row>
    <row r="19" spans="1:15" ht="15" x14ac:dyDescent="0.25">
      <c r="A19" s="9" t="s">
        <v>8</v>
      </c>
      <c r="B19" s="19" t="s">
        <v>19</v>
      </c>
      <c r="C19" s="19" t="s">
        <v>1</v>
      </c>
      <c r="D19" s="9"/>
      <c r="E19" s="10"/>
      <c r="F19" s="10"/>
      <c r="G19" s="10"/>
      <c r="H19" s="10">
        <v>1467945</v>
      </c>
      <c r="I19" s="10"/>
      <c r="J19" s="10">
        <f t="shared" si="0"/>
        <v>1643700</v>
      </c>
      <c r="K19" s="10"/>
      <c r="L19" s="28">
        <f>761925.04+1671559.49</f>
        <v>2433484.5300000003</v>
      </c>
      <c r="M19" s="9" t="s">
        <v>60</v>
      </c>
      <c r="N19" s="27" t="s">
        <v>35</v>
      </c>
      <c r="O19" s="9"/>
    </row>
    <row r="20" spans="1:15" s="20" customFormat="1" ht="13.5" thickBot="1" x14ac:dyDescent="0.3">
      <c r="A20" s="21" t="s">
        <v>10</v>
      </c>
      <c r="E20" s="22">
        <v>172194600</v>
      </c>
      <c r="F20" s="22">
        <f t="shared" ref="F20" si="4">SUM(F4:F18)</f>
        <v>180816200</v>
      </c>
      <c r="G20" s="22">
        <f>SUM(G4:G18)</f>
        <v>194336900</v>
      </c>
      <c r="H20" s="22">
        <f>SUM(H4:H19)</f>
        <v>99080747</v>
      </c>
      <c r="I20" s="22">
        <f>SUM(I4:I19)</f>
        <v>212386800</v>
      </c>
      <c r="J20" s="22">
        <f>SUM(J4:J19)</f>
        <v>110945100</v>
      </c>
      <c r="K20" s="22">
        <f>SUM(K4:K19)</f>
        <v>219470000</v>
      </c>
      <c r="L20" s="22">
        <f>SUM(L4:L19)</f>
        <v>129672878.21000001</v>
      </c>
      <c r="M20" s="23"/>
      <c r="N20" s="23"/>
    </row>
    <row r="21" spans="1:15" ht="13.5" thickTop="1" x14ac:dyDescent="0.25"/>
    <row r="22" spans="1:15" x14ac:dyDescent="0.25">
      <c r="A22" s="1" t="s">
        <v>77</v>
      </c>
    </row>
    <row r="23" spans="1:15" x14ac:dyDescent="0.25">
      <c r="A23" s="1" t="s">
        <v>78</v>
      </c>
    </row>
    <row r="24" spans="1:15" x14ac:dyDescent="0.25">
      <c r="A24" s="1" t="s">
        <v>79</v>
      </c>
    </row>
    <row r="25" spans="1:15" x14ac:dyDescent="0.25">
      <c r="A25" s="1" t="s">
        <v>80</v>
      </c>
    </row>
    <row r="26" spans="1:15" x14ac:dyDescent="0.25">
      <c r="A26" s="1" t="s">
        <v>81</v>
      </c>
    </row>
    <row r="27" spans="1:15" x14ac:dyDescent="0.25">
      <c r="A27" s="20"/>
    </row>
    <row r="28" spans="1:15" x14ac:dyDescent="0.25">
      <c r="A28" s="20"/>
    </row>
    <row r="29" spans="1:15" x14ac:dyDescent="0.25">
      <c r="A29" s="20"/>
    </row>
    <row r="30" spans="1:15" x14ac:dyDescent="0.25">
      <c r="A30" s="21"/>
    </row>
    <row r="31" spans="1:15" x14ac:dyDescent="0.25">
      <c r="A31" s="20"/>
    </row>
    <row r="32" spans="1:15" x14ac:dyDescent="0.25">
      <c r="A32" s="20"/>
    </row>
    <row r="33" spans="1:1" x14ac:dyDescent="0.25">
      <c r="A33" s="21"/>
    </row>
    <row r="34" spans="1:1" x14ac:dyDescent="0.25">
      <c r="A34" s="20"/>
    </row>
    <row r="35" spans="1:1" x14ac:dyDescent="0.25">
      <c r="A35" s="20"/>
    </row>
    <row r="36" spans="1:1" x14ac:dyDescent="0.25">
      <c r="A36" s="24"/>
    </row>
    <row r="37" spans="1:1" x14ac:dyDescent="0.25">
      <c r="A37" s="20"/>
    </row>
    <row r="38" spans="1:1" x14ac:dyDescent="0.25">
      <c r="A38" s="21"/>
    </row>
    <row r="39" spans="1:1" x14ac:dyDescent="0.25">
      <c r="A39" s="20"/>
    </row>
    <row r="40" spans="1:1" x14ac:dyDescent="0.25">
      <c r="A40" s="20"/>
    </row>
    <row r="41" spans="1:1" x14ac:dyDescent="0.25">
      <c r="A41" s="21"/>
    </row>
    <row r="42" spans="1:1" x14ac:dyDescent="0.25">
      <c r="A42" s="20"/>
    </row>
    <row r="43" spans="1:1" x14ac:dyDescent="0.25">
      <c r="A43" s="20"/>
    </row>
    <row r="44" spans="1:1" x14ac:dyDescent="0.25">
      <c r="A44" s="21"/>
    </row>
    <row r="45" spans="1:1" x14ac:dyDescent="0.25">
      <c r="A45" s="20"/>
    </row>
    <row r="46" spans="1:1" x14ac:dyDescent="0.25">
      <c r="A46" s="21"/>
    </row>
    <row r="47" spans="1:1" x14ac:dyDescent="0.25">
      <c r="A47" s="20"/>
    </row>
    <row r="48" spans="1:1" x14ac:dyDescent="0.25">
      <c r="A48" s="20"/>
    </row>
    <row r="49" spans="1:1" x14ac:dyDescent="0.25">
      <c r="A49" s="21"/>
    </row>
    <row r="50" spans="1:1" x14ac:dyDescent="0.25">
      <c r="A50" s="20"/>
    </row>
    <row r="51" spans="1:1" x14ac:dyDescent="0.25">
      <c r="A51" s="20"/>
    </row>
    <row r="52" spans="1:1" x14ac:dyDescent="0.25">
      <c r="A52" s="20"/>
    </row>
    <row r="53" spans="1:1" x14ac:dyDescent="0.25">
      <c r="A53" s="20"/>
    </row>
    <row r="54" spans="1:1" x14ac:dyDescent="0.25">
      <c r="A54" s="20"/>
    </row>
    <row r="55" spans="1:1" x14ac:dyDescent="0.25">
      <c r="A55" s="20"/>
    </row>
    <row r="56" spans="1:1" x14ac:dyDescent="0.25">
      <c r="A56" s="20"/>
    </row>
    <row r="57" spans="1:1" x14ac:dyDescent="0.25">
      <c r="A57" s="20"/>
    </row>
    <row r="58" spans="1:1" x14ac:dyDescent="0.25">
      <c r="A58" s="20"/>
    </row>
    <row r="59" spans="1:1" x14ac:dyDescent="0.25">
      <c r="A59" s="20"/>
    </row>
    <row r="60" spans="1:1" x14ac:dyDescent="0.25">
      <c r="A60" s="20"/>
    </row>
    <row r="61" spans="1:1" x14ac:dyDescent="0.25">
      <c r="A61" s="20"/>
    </row>
    <row r="62" spans="1:1" x14ac:dyDescent="0.25">
      <c r="A62" s="20"/>
    </row>
    <row r="63" spans="1:1" x14ac:dyDescent="0.25">
      <c r="A63" s="20"/>
    </row>
    <row r="64" spans="1:1" x14ac:dyDescent="0.25">
      <c r="A64" s="20"/>
    </row>
    <row r="65" spans="1:1" x14ac:dyDescent="0.25">
      <c r="A65" s="20"/>
    </row>
    <row r="66" spans="1:1" x14ac:dyDescent="0.25">
      <c r="A66" s="20"/>
    </row>
    <row r="67" spans="1:1" x14ac:dyDescent="0.25">
      <c r="A67" s="20"/>
    </row>
    <row r="68" spans="1:1" x14ac:dyDescent="0.25">
      <c r="A68" s="20"/>
    </row>
    <row r="69" spans="1:1" x14ac:dyDescent="0.25">
      <c r="A69" s="20"/>
    </row>
    <row r="70" spans="1:1" x14ac:dyDescent="0.25">
      <c r="A70" s="20"/>
    </row>
    <row r="71" spans="1:1" x14ac:dyDescent="0.25">
      <c r="A71" s="20"/>
    </row>
    <row r="72" spans="1:1" x14ac:dyDescent="0.25">
      <c r="A72" s="20"/>
    </row>
    <row r="73" spans="1:1" x14ac:dyDescent="0.25">
      <c r="A73" s="20"/>
    </row>
    <row r="74" spans="1:1" x14ac:dyDescent="0.25">
      <c r="A74" s="20"/>
    </row>
    <row r="75" spans="1:1" x14ac:dyDescent="0.25">
      <c r="A75" s="20"/>
    </row>
    <row r="76" spans="1:1" x14ac:dyDescent="0.25">
      <c r="A76" s="20"/>
    </row>
    <row r="77" spans="1:1" x14ac:dyDescent="0.25">
      <c r="A77" s="20"/>
    </row>
    <row r="78" spans="1:1" x14ac:dyDescent="0.25">
      <c r="A78" s="20"/>
    </row>
    <row r="79" spans="1:1" x14ac:dyDescent="0.25">
      <c r="A79" s="20"/>
    </row>
    <row r="80" spans="1:1" x14ac:dyDescent="0.25">
      <c r="A80" s="20"/>
    </row>
    <row r="81" spans="1:1" x14ac:dyDescent="0.25">
      <c r="A81" s="20"/>
    </row>
    <row r="82" spans="1:1" x14ac:dyDescent="0.25">
      <c r="A82" s="20"/>
    </row>
    <row r="83" spans="1:1" x14ac:dyDescent="0.25">
      <c r="A83" s="20"/>
    </row>
    <row r="84" spans="1:1" x14ac:dyDescent="0.25">
      <c r="A84" s="20"/>
    </row>
    <row r="85" spans="1:1" x14ac:dyDescent="0.25">
      <c r="A85" s="20"/>
    </row>
    <row r="86" spans="1:1" x14ac:dyDescent="0.25">
      <c r="A86" s="20"/>
    </row>
    <row r="87" spans="1:1" x14ac:dyDescent="0.25">
      <c r="A87" s="20"/>
    </row>
    <row r="88" spans="1:1" x14ac:dyDescent="0.25">
      <c r="A88" s="20"/>
    </row>
    <row r="89" spans="1:1" x14ac:dyDescent="0.25">
      <c r="A89" s="20"/>
    </row>
    <row r="90" spans="1:1" x14ac:dyDescent="0.25">
      <c r="A90" s="20"/>
    </row>
    <row r="91" spans="1:1" x14ac:dyDescent="0.25">
      <c r="A91" s="20"/>
    </row>
    <row r="92" spans="1:1" x14ac:dyDescent="0.25">
      <c r="A92" s="20"/>
    </row>
    <row r="93" spans="1:1" x14ac:dyDescent="0.25">
      <c r="A93" s="20"/>
    </row>
    <row r="94" spans="1:1" x14ac:dyDescent="0.25">
      <c r="A94" s="20"/>
    </row>
    <row r="95" spans="1:1" x14ac:dyDescent="0.25">
      <c r="A95" s="20"/>
    </row>
    <row r="96" spans="1:1" x14ac:dyDescent="0.25">
      <c r="A96" s="20"/>
    </row>
    <row r="97" spans="1:1" x14ac:dyDescent="0.25">
      <c r="A97" s="20"/>
    </row>
    <row r="98" spans="1:1" x14ac:dyDescent="0.25">
      <c r="A98" s="20"/>
    </row>
    <row r="99" spans="1:1" x14ac:dyDescent="0.25">
      <c r="A99" s="20"/>
    </row>
    <row r="100" spans="1:1" x14ac:dyDescent="0.25">
      <c r="A100" s="20"/>
    </row>
    <row r="101" spans="1:1" x14ac:dyDescent="0.25">
      <c r="A101" s="20"/>
    </row>
  </sheetData>
  <mergeCells count="1">
    <mergeCell ref="D1:D3"/>
  </mergeCells>
  <pageMargins left="0.51181102362204722" right="0.51181102362204722" top="1.7322834645669292" bottom="0.94488188976377963" header="0.31496062992125984" footer="0.70866141732283472"/>
  <pageSetup paperSize="9" scale="90" orientation="landscape" r:id="rId1"/>
  <headerFooter>
    <oddFooter>&amp;L&amp;F &amp;A&amp;C&amp;P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3ABB6F9AFE14CAC575167B154AEC3" ma:contentTypeVersion="4" ma:contentTypeDescription="Een nieuw document maken." ma:contentTypeScope="" ma:versionID="bbc84bed0572f9e6937f1ac79c78bc91">
  <xsd:schema xmlns:xsd="http://www.w3.org/2001/XMLSchema" xmlns:xs="http://www.w3.org/2001/XMLSchema" xmlns:p="http://schemas.microsoft.com/office/2006/metadata/properties" xmlns:ns2="4d24a168-a401-4b00-968b-ca62c2735d5b" targetNamespace="http://schemas.microsoft.com/office/2006/metadata/properties" ma:root="true" ma:fieldsID="c1facd73240e07f81afafc432b0b833c" ns2:_="">
    <xsd:import namespace="4d24a168-a401-4b00-968b-ca62c2735d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24a168-a401-4b00-968b-ca62c2735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E1D9B3-1B52-44D8-B9BA-63F22427FCF6}"/>
</file>

<file path=customXml/itemProps2.xml><?xml version="1.0" encoding="utf-8"?>
<ds:datastoreItem xmlns:ds="http://schemas.openxmlformats.org/officeDocument/2006/customXml" ds:itemID="{8475A677-E8D0-4780-BAFC-322E9D60604D}"/>
</file>

<file path=customXml/itemProps3.xml><?xml version="1.0" encoding="utf-8"?>
<ds:datastoreItem xmlns:ds="http://schemas.openxmlformats.org/officeDocument/2006/customXml" ds:itemID="{CF17FAC8-F1B0-44B4-B032-5E34D40A0B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specificatie</vt:lpstr>
      <vt:lpstr>specificatie!Afdrukbereik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Cornelisse</dc:creator>
  <cp:lastModifiedBy>Lennart Woning</cp:lastModifiedBy>
  <cp:lastPrinted>2025-02-28T12:58:14Z</cp:lastPrinted>
  <dcterms:created xsi:type="dcterms:W3CDTF">2018-09-19T07:54:32Z</dcterms:created>
  <dcterms:modified xsi:type="dcterms:W3CDTF">2025-03-11T15:30:01Z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0x0101003DB3ABB6F9AFE14CAC575167B154AEC3</vt:lpwstr>
  </property>
</Properties>
</file>