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mc:AlternateContent xmlns:mc="http://schemas.openxmlformats.org/markup-compatibility/2006">
    <mc:Choice Requires="x15">
      <x15ac:absPath xmlns:x15ac="http://schemas.microsoft.com/office/spreadsheetml/2010/11/ac" url="L:\AKI-CN2\Projecten CZ 2024\Landelijk - lease en huur wagenpark\3.1 Aanbestedingsdossier\Leidraad met bijlagen\"/>
    </mc:Choice>
  </mc:AlternateContent>
  <xr:revisionPtr revIDLastSave="0" documentId="8_{CC882378-E688-468D-9A29-D9266EA6F48D}" xr6:coauthVersionLast="47" xr6:coauthVersionMax="47" xr10:uidLastSave="{00000000-0000-0000-0000-000000000000}"/>
  <bookViews>
    <workbookView xWindow="-110" yWindow="-110" windowWidth="19420" windowHeight="10420" tabRatio="500" xr2:uid="{00000000-000D-0000-FFFF-FFFF00000000}"/>
  </bookViews>
  <sheets>
    <sheet name="Toelichting Prijzenblad" sheetId="12" r:id="rId1"/>
    <sheet name="Totaal prijs" sheetId="4" r:id="rId2"/>
    <sheet name="Lease automandje" sheetId="9" r:id="rId3"/>
    <sheet name="Bulklijst personenauto" sheetId="1" r:id="rId4"/>
    <sheet name="Bulklijst bedrijfsauto" sheetId="10" r:id="rId5"/>
    <sheet name="Opslagen" sheetId="11" r:id="rId6"/>
    <sheet name="Huurtarieven" sheetId="5" r:id="rId7"/>
    <sheet name="Overige kosten" sheetId="6" r:id="rId8"/>
  </sheets>
  <definedNames>
    <definedName name="_xlnm._FilterDatabase" localSheetId="6" hidden="1">Huurtarieven!$A$7:$Q$22</definedName>
  </definedNames>
  <calcPr calcId="191028"/>
  <extLst>
    <ext xmlns:x14="http://schemas.microsoft.com/office/spreadsheetml/2009/9/main" uri="{79F54976-1DA5-4618-B147-4CDE4B953A38}">
      <x14:workbookPr defaultImageDpi="330"/>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6" i="9" l="1"/>
  <c r="D46" i="9"/>
  <c r="E46" i="9"/>
  <c r="F46" i="9"/>
  <c r="G46" i="9"/>
  <c r="H46" i="9"/>
  <c r="I46" i="9"/>
  <c r="J46" i="9"/>
  <c r="K46" i="9"/>
  <c r="L46" i="9"/>
  <c r="M46" i="9"/>
  <c r="N46" i="9"/>
  <c r="O46" i="9"/>
  <c r="P46" i="9"/>
  <c r="Q46" i="9"/>
  <c r="R46" i="9"/>
  <c r="S46" i="9"/>
  <c r="T46" i="9"/>
  <c r="U46" i="9"/>
  <c r="V46" i="9"/>
  <c r="W46" i="9"/>
  <c r="X46" i="9"/>
  <c r="Y46" i="9"/>
  <c r="Z46" i="9"/>
  <c r="AA46" i="9"/>
  <c r="AB46" i="9"/>
  <c r="AC46" i="9"/>
  <c r="AD46" i="9"/>
  <c r="AE46" i="9"/>
  <c r="AF46" i="9"/>
  <c r="B46" i="9"/>
  <c r="C17" i="9"/>
  <c r="D17" i="9"/>
  <c r="E17" i="9"/>
  <c r="F17" i="9"/>
  <c r="G17" i="9"/>
  <c r="H17" i="9"/>
  <c r="I17" i="9"/>
  <c r="J17" i="9"/>
  <c r="K17" i="9"/>
  <c r="L17" i="9"/>
  <c r="M17" i="9"/>
  <c r="N17" i="9"/>
  <c r="O17" i="9"/>
  <c r="P17" i="9"/>
  <c r="Q17" i="9"/>
  <c r="R17" i="9"/>
  <c r="S17" i="9"/>
  <c r="T17" i="9"/>
  <c r="U17" i="9"/>
  <c r="V17" i="9"/>
  <c r="W17" i="9"/>
  <c r="X17" i="9"/>
  <c r="Y17" i="9"/>
  <c r="Z17" i="9"/>
  <c r="AA17" i="9"/>
  <c r="AB17" i="9"/>
  <c r="AC17" i="9"/>
  <c r="AD17" i="9"/>
  <c r="AE17" i="9"/>
  <c r="AF17" i="9"/>
  <c r="B17" i="9"/>
  <c r="D20" i="9"/>
  <c r="E20" i="9"/>
  <c r="F20" i="9"/>
  <c r="G20" i="9"/>
  <c r="H20" i="9"/>
  <c r="I20" i="9"/>
  <c r="J20" i="9"/>
  <c r="K20" i="9"/>
  <c r="L20" i="9"/>
  <c r="M20" i="9"/>
  <c r="N20" i="9"/>
  <c r="O20" i="9"/>
  <c r="P20" i="9"/>
  <c r="Q20" i="9"/>
  <c r="R20" i="9"/>
  <c r="S20" i="9"/>
  <c r="T20" i="9"/>
  <c r="U20" i="9"/>
  <c r="V20" i="9"/>
  <c r="W20" i="9"/>
  <c r="X20" i="9"/>
  <c r="Y20" i="9"/>
  <c r="Z20" i="9"/>
  <c r="AA20" i="9"/>
  <c r="AB20" i="9"/>
  <c r="AC20" i="9"/>
  <c r="AD20" i="9"/>
  <c r="AE20" i="9"/>
  <c r="AF20" i="9"/>
  <c r="B20" i="9"/>
  <c r="C20" i="9"/>
  <c r="E37" i="6"/>
  <c r="B16" i="4"/>
  <c r="B15" i="4"/>
  <c r="B14" i="4"/>
  <c r="G10" i="6"/>
  <c r="G7" i="6"/>
  <c r="G6" i="6"/>
  <c r="D48" i="4"/>
  <c r="H48" i="4" s="1"/>
  <c r="H56" i="4" s="1"/>
  <c r="B57" i="9"/>
  <c r="V25" i="9"/>
  <c r="W25" i="9"/>
  <c r="W34" i="9" s="1"/>
  <c r="X25" i="9"/>
  <c r="X35" i="9" s="1"/>
  <c r="Y25" i="9"/>
  <c r="Y35" i="9" s="1"/>
  <c r="Z25" i="9"/>
  <c r="Z35" i="9" s="1"/>
  <c r="AA25" i="9"/>
  <c r="AA35" i="9" s="1"/>
  <c r="AB25" i="9"/>
  <c r="AB34" i="9" s="1"/>
  <c r="AC25" i="9"/>
  <c r="AC34" i="9" s="1"/>
  <c r="AD25" i="9"/>
  <c r="AD35" i="9" s="1"/>
  <c r="AE25" i="9"/>
  <c r="AE35" i="9" s="1"/>
  <c r="AF25" i="9"/>
  <c r="AF35" i="9" s="1"/>
  <c r="V34" i="9"/>
  <c r="V35" i="9"/>
  <c r="W35" i="9"/>
  <c r="AB35" i="9"/>
  <c r="AC35" i="9"/>
  <c r="AA34" i="9" l="1"/>
  <c r="AF34" i="9"/>
  <c r="Z34" i="9"/>
  <c r="AE34" i="9"/>
  <c r="Y34" i="9"/>
  <c r="AD34" i="9"/>
  <c r="X34" i="9"/>
  <c r="G16" i="6"/>
  <c r="J25" i="9"/>
  <c r="J34" i="9" s="1"/>
  <c r="K25" i="9"/>
  <c r="K34" i="9" s="1"/>
  <c r="E38" i="5"/>
  <c r="C55" i="9" l="1"/>
  <c r="D55" i="9" s="1"/>
  <c r="C56" i="9"/>
  <c r="D56" i="9" s="1"/>
  <c r="J35" i="9"/>
  <c r="K35" i="9"/>
  <c r="L10" i="5"/>
  <c r="P9" i="5" l="1"/>
  <c r="P10" i="5"/>
  <c r="P12" i="5"/>
  <c r="P13" i="5"/>
  <c r="P14" i="5"/>
  <c r="P15" i="5"/>
  <c r="P20" i="5"/>
  <c r="P21" i="5"/>
  <c r="P22" i="5"/>
  <c r="L17" i="5"/>
  <c r="P17" i="5" s="1"/>
  <c r="D14" i="4"/>
  <c r="G25" i="9"/>
  <c r="G34" i="9" s="1"/>
  <c r="S25" i="9"/>
  <c r="S35" i="9" s="1"/>
  <c r="G21" i="6"/>
  <c r="I25" i="9"/>
  <c r="I34" i="9" s="1"/>
  <c r="H25" i="9"/>
  <c r="H34" i="9" s="1"/>
  <c r="F25" i="9"/>
  <c r="F35" i="9" s="1"/>
  <c r="L11" i="5"/>
  <c r="P11" i="5" s="1"/>
  <c r="G31" i="6"/>
  <c r="G30" i="6"/>
  <c r="G24" i="6"/>
  <c r="G14" i="6"/>
  <c r="R25" i="9"/>
  <c r="R35" i="9" s="1"/>
  <c r="G35" i="6"/>
  <c r="G13" i="6"/>
  <c r="G17" i="6"/>
  <c r="G18" i="6"/>
  <c r="G32" i="6"/>
  <c r="N23" i="5"/>
  <c r="E40" i="5" s="1"/>
  <c r="L9" i="5"/>
  <c r="L12" i="5"/>
  <c r="L13" i="5"/>
  <c r="L14" i="5"/>
  <c r="L16" i="5"/>
  <c r="P16" i="5" s="1"/>
  <c r="L15" i="5"/>
  <c r="L18" i="5"/>
  <c r="P18" i="5" s="1"/>
  <c r="L19" i="5"/>
  <c r="P19" i="5" s="1"/>
  <c r="L20" i="5"/>
  <c r="L21" i="5"/>
  <c r="L22" i="5"/>
  <c r="L8" i="5"/>
  <c r="R34" i="9" l="1"/>
  <c r="F34" i="9"/>
  <c r="I35" i="9"/>
  <c r="H35" i="9"/>
  <c r="G35" i="9"/>
  <c r="S34" i="9"/>
  <c r="C51" i="9" l="1"/>
  <c r="D51" i="9" s="1"/>
  <c r="B25" i="9"/>
  <c r="B34" i="9" s="1"/>
  <c r="E25" i="9"/>
  <c r="D25" i="9"/>
  <c r="C25" i="9"/>
  <c r="L25" i="9"/>
  <c r="M25" i="9"/>
  <c r="N25" i="9"/>
  <c r="O25" i="9"/>
  <c r="P25" i="9"/>
  <c r="Q25" i="9"/>
  <c r="T25" i="9"/>
  <c r="U25" i="9"/>
  <c r="B26" i="4"/>
  <c r="D26" i="4" s="1"/>
  <c r="B25" i="4"/>
  <c r="D25" i="4" s="1"/>
  <c r="B24" i="4"/>
  <c r="D24" i="4" s="1"/>
  <c r="B23" i="4"/>
  <c r="B22" i="4"/>
  <c r="B21" i="4"/>
  <c r="D21" i="4" s="1"/>
  <c r="N16" i="10"/>
  <c r="O16" i="10"/>
  <c r="P16" i="10"/>
  <c r="Q16" i="10"/>
  <c r="R16" i="10"/>
  <c r="S16" i="10"/>
  <c r="M16" i="1"/>
  <c r="T34" i="9" l="1"/>
  <c r="T35" i="9"/>
  <c r="Q35" i="9"/>
  <c r="Q34" i="9"/>
  <c r="O35" i="9"/>
  <c r="O34" i="9"/>
  <c r="L34" i="9"/>
  <c r="L35" i="9"/>
  <c r="D34" i="9"/>
  <c r="D35" i="9"/>
  <c r="E35" i="9"/>
  <c r="E34" i="9"/>
  <c r="U34" i="9"/>
  <c r="U35" i="9"/>
  <c r="P35" i="9"/>
  <c r="P34" i="9"/>
  <c r="N34" i="9"/>
  <c r="N35" i="9"/>
  <c r="M34" i="9"/>
  <c r="M35" i="9"/>
  <c r="C35" i="9"/>
  <c r="C34" i="9"/>
  <c r="B35" i="9"/>
  <c r="G19" i="6"/>
  <c r="G15" i="6"/>
  <c r="P28" i="5"/>
  <c r="P29" i="5"/>
  <c r="P30" i="5"/>
  <c r="P31" i="5"/>
  <c r="P32" i="5"/>
  <c r="P33" i="5"/>
  <c r="P34" i="5"/>
  <c r="P35" i="5"/>
  <c r="P36" i="5"/>
  <c r="P37" i="5"/>
  <c r="C53" i="9" l="1"/>
  <c r="D53" i="9" s="1"/>
  <c r="H10" i="11"/>
  <c r="H11" i="11"/>
  <c r="C50" i="9" l="1"/>
  <c r="D50" i="9" s="1"/>
  <c r="C52" i="9"/>
  <c r="D52" i="9" s="1"/>
  <c r="C54" i="9"/>
  <c r="D54" i="9" s="1"/>
  <c r="C32" i="4"/>
  <c r="D59" i="9" l="1"/>
  <c r="B4" i="4" s="1"/>
  <c r="D4" i="4" s="1"/>
  <c r="H12" i="11"/>
  <c r="H9" i="11"/>
  <c r="H8" i="11"/>
  <c r="H7" i="11"/>
  <c r="H6" i="11"/>
  <c r="J16" i="1"/>
  <c r="B11" i="4" s="1"/>
  <c r="D11" i="4" s="1"/>
  <c r="K16" i="1"/>
  <c r="B12" i="4" s="1"/>
  <c r="D12" i="4" s="1"/>
  <c r="L16" i="1"/>
  <c r="B13" i="4" s="1"/>
  <c r="D13" i="4" s="1"/>
  <c r="N16" i="1"/>
  <c r="D15" i="4" s="1"/>
  <c r="O16" i="1"/>
  <c r="D16" i="4" s="1"/>
  <c r="L16" i="10"/>
  <c r="B19" i="4" s="1"/>
  <c r="D19" i="4" s="1"/>
  <c r="M16" i="10"/>
  <c r="B20" i="4" s="1"/>
  <c r="D20" i="4" s="1"/>
  <c r="D22" i="4"/>
  <c r="D23" i="4"/>
  <c r="H13" i="11" l="1"/>
  <c r="B27" i="4"/>
  <c r="D27" i="4" s="1"/>
  <c r="K16" i="10"/>
  <c r="B18" i="4" s="1"/>
  <c r="D18" i="4" s="1"/>
  <c r="J16" i="10"/>
  <c r="B17" i="4" s="1"/>
  <c r="D17" i="4" s="1"/>
  <c r="P8" i="5" l="1"/>
  <c r="P27" i="5"/>
  <c r="G22" i="6"/>
  <c r="G23" i="6"/>
  <c r="G25" i="6"/>
  <c r="G26" i="6"/>
  <c r="G27" i="6"/>
  <c r="G28" i="6"/>
  <c r="G29" i="6"/>
  <c r="G33" i="6"/>
  <c r="G34" i="6"/>
  <c r="I16" i="1"/>
  <c r="B10" i="4" s="1"/>
  <c r="D10" i="4" s="1"/>
  <c r="D29" i="4" s="1"/>
  <c r="D32" i="4" s="1"/>
  <c r="H32" i="4" s="1"/>
  <c r="H54" i="4" s="1"/>
  <c r="P40" i="5" l="1"/>
  <c r="G37" i="6"/>
  <c r="D40" i="4" l="1"/>
  <c r="H40" i="4" s="1"/>
  <c r="H55" i="4" s="1"/>
  <c r="H58" i="4" s="1"/>
</calcChain>
</file>

<file path=xl/sharedStrings.xml><?xml version="1.0" encoding="utf-8"?>
<sst xmlns="http://schemas.openxmlformats.org/spreadsheetml/2006/main" count="518" uniqueCount="330">
  <si>
    <t>Leasetarieven automandje</t>
  </si>
  <si>
    <t>Prijscomponent</t>
  </si>
  <si>
    <t>Totaal</t>
  </si>
  <si>
    <t>Weging</t>
  </si>
  <si>
    <t>Gewogen bedrag</t>
  </si>
  <si>
    <t>Gemiddelde Leasetarief automandje</t>
  </si>
  <si>
    <t>Leasetarieven bulklijsten</t>
  </si>
  <si>
    <t>Bulklijst personenauto 36 maanden / 20.000 km</t>
  </si>
  <si>
    <t>Bulklijst personenauto 36 maanden / 30.000 km</t>
  </si>
  <si>
    <t>Bulklijst personenauto 36 maanden / 50.000 km</t>
  </si>
  <si>
    <t>Bulklijst personenauto 48 maanden / 30.000 km</t>
  </si>
  <si>
    <t>Bulklijst personenauto 60 maanden / 10.000 km</t>
  </si>
  <si>
    <t>Bulklijst personenauto 60 maanden / 20.000 km</t>
  </si>
  <si>
    <t>Bulklijst personenauto 60 maanden / 30.000 km</t>
  </si>
  <si>
    <t>Bulklijst bedrijfsauto 36 maanden / 20.000 km</t>
  </si>
  <si>
    <t>Bulklijst bedrijfsauto 36 maanden / 30.000 km</t>
  </si>
  <si>
    <t>Bulklijst bedrijfsauto 36 maanden / 50.000 km</t>
  </si>
  <si>
    <t>Bulklijst bedrijfsauto 48 maanden / 30.000 km</t>
  </si>
  <si>
    <t>Bulklijst bedrijfsauto 60 maanden / 10.000 km</t>
  </si>
  <si>
    <t>Bulklijst bedrijfsauto 60 maanden / 20.000 km</t>
  </si>
  <si>
    <t>Bulklijst bedrijfsauto 60 maanden / 30.000 km</t>
  </si>
  <si>
    <t>Bulklijst bedrijfsauto 72 maanden / 10.000 km</t>
  </si>
  <si>
    <t>Bulklijst bedrijfsauto 72 maanden / 20.000 km</t>
  </si>
  <si>
    <t>Bulklijst bedrijfsauto 72 maanden / 30.000 km</t>
  </si>
  <si>
    <t>Opslagen</t>
  </si>
  <si>
    <t>Rekenvolume</t>
  </si>
  <si>
    <t>Bedrag per jaar</t>
  </si>
  <si>
    <t>Gewogen leasetarief automandje / bulklijsten</t>
  </si>
  <si>
    <t>Huurtarieven</t>
  </si>
  <si>
    <t>Overige kosten</t>
  </si>
  <si>
    <t>Totaal P1</t>
  </si>
  <si>
    <t>Leasetarieven automandje en bulklijsten</t>
  </si>
  <si>
    <t>Totaalbedrag Prijscriterium</t>
  </si>
  <si>
    <t>Vult u s.v.p. alle gele cellen in</t>
  </si>
  <si>
    <t>Personen Auto 1</t>
  </si>
  <si>
    <t>Personen Auto 2</t>
  </si>
  <si>
    <t>Personen Auto 3</t>
  </si>
  <si>
    <t>Personen Auto 4</t>
  </si>
  <si>
    <t>Personen Auto 5</t>
  </si>
  <si>
    <t>Personen Auto 6</t>
  </si>
  <si>
    <t>Personen Auto 7</t>
  </si>
  <si>
    <t>Personen Auto 8</t>
  </si>
  <si>
    <t>Personen Auto 9</t>
  </si>
  <si>
    <t>Personen Auto 10</t>
  </si>
  <si>
    <t>Personen Auto 11</t>
  </si>
  <si>
    <t>Personen Auto 12</t>
  </si>
  <si>
    <t>Personen Auto 13</t>
  </si>
  <si>
    <t>Personen Auto 14</t>
  </si>
  <si>
    <t>Personen Auto 15</t>
  </si>
  <si>
    <t>Personen Auto 16</t>
  </si>
  <si>
    <t>Personen Auto 17</t>
  </si>
  <si>
    <t>Personen Auto 18</t>
  </si>
  <si>
    <t>Personen Auto 19</t>
  </si>
  <si>
    <t>Personen Auto 20</t>
  </si>
  <si>
    <t>Bedrijfsauto 1</t>
  </si>
  <si>
    <t>Bedrijfsauto 2</t>
  </si>
  <si>
    <t>Bedrijfsauto 3</t>
  </si>
  <si>
    <t>Bedrijfsauto 4</t>
  </si>
  <si>
    <t>Bedrijfsauto 5</t>
  </si>
  <si>
    <t>Bedrijfsauto 6</t>
  </si>
  <si>
    <t>Bedrijfsauto 7</t>
  </si>
  <si>
    <t>Bedrijfsauto 8</t>
  </si>
  <si>
    <t>Bedrijfsauto 9</t>
  </si>
  <si>
    <t>Bedrijfsauto 10</t>
  </si>
  <si>
    <t>Bedrijfsauto 11</t>
  </si>
  <si>
    <t>Categorie</t>
  </si>
  <si>
    <t>B-SUV</t>
  </si>
  <si>
    <t>C-SEGMENT</t>
  </si>
  <si>
    <t>C-SUV</t>
  </si>
  <si>
    <t>D-SEGMENT</t>
  </si>
  <si>
    <t>D-SUV</t>
  </si>
  <si>
    <t>GRIJS-KLEIN</t>
  </si>
  <si>
    <t>GRIJS MIDDEL</t>
  </si>
  <si>
    <t>Jatocode</t>
  </si>
  <si>
    <t>Merk</t>
  </si>
  <si>
    <t>Hyundai</t>
  </si>
  <si>
    <t>Peugeot</t>
  </si>
  <si>
    <t>Ford</t>
  </si>
  <si>
    <t>Renault</t>
  </si>
  <si>
    <t>Skoda</t>
  </si>
  <si>
    <t>Volkswagen</t>
  </si>
  <si>
    <t xml:space="preserve">Peugeot </t>
  </si>
  <si>
    <t>Kia</t>
  </si>
  <si>
    <t xml:space="preserve">Hyundai </t>
  </si>
  <si>
    <t xml:space="preserve">Polestar </t>
  </si>
  <si>
    <t>Tesla</t>
  </si>
  <si>
    <t>BMW</t>
  </si>
  <si>
    <t>Toyota</t>
  </si>
  <si>
    <t xml:space="preserve">Audi </t>
  </si>
  <si>
    <t>Mercedes</t>
  </si>
  <si>
    <t>Opel</t>
  </si>
  <si>
    <t>Model</t>
  </si>
  <si>
    <t>Kona Electric</t>
  </si>
  <si>
    <t>E-2008</t>
  </si>
  <si>
    <t>Kona</t>
  </si>
  <si>
    <t>Puma</t>
  </si>
  <si>
    <t>e-Megane</t>
  </si>
  <si>
    <t>E-308 SW</t>
  </si>
  <si>
    <t>Octavia</t>
  </si>
  <si>
    <t>ID.3</t>
  </si>
  <si>
    <t>E-3008</t>
  </si>
  <si>
    <t>E-Scenic</t>
  </si>
  <si>
    <t>Niro</t>
  </si>
  <si>
    <t>Tucson</t>
  </si>
  <si>
    <t>Model Y</t>
  </si>
  <si>
    <t>Ioniq 6</t>
  </si>
  <si>
    <t>i4</t>
  </si>
  <si>
    <t>Rav 4</t>
  </si>
  <si>
    <t>Enyaq</t>
  </si>
  <si>
    <t>Q4 e-tron</t>
  </si>
  <si>
    <t>GLC</t>
  </si>
  <si>
    <t>Kangoo</t>
  </si>
  <si>
    <t>e-Combo</t>
  </si>
  <si>
    <t>e-partner</t>
  </si>
  <si>
    <t>Pro ace city</t>
  </si>
  <si>
    <t>Transporter</t>
  </si>
  <si>
    <t>Pro Ace Electric Worker</t>
  </si>
  <si>
    <t>Vito</t>
  </si>
  <si>
    <t xml:space="preserve">eVito </t>
  </si>
  <si>
    <t>Transit Custom</t>
  </si>
  <si>
    <t>E-Transit Custom</t>
  </si>
  <si>
    <t>Uitvoering</t>
  </si>
  <si>
    <t>65,4 kWh Premium 5D 160kW</t>
  </si>
  <si>
    <t>Allure EV 50kWh 136 5D</t>
  </si>
  <si>
    <t>1.6 GDI HEV COMFORT 5D</t>
  </si>
  <si>
    <t>1.0 EcoBoost Hybrid ST-Line 5D 92kW</t>
  </si>
  <si>
    <t>EV60 220 pk comfort range Techno 5D</t>
  </si>
  <si>
    <t>Allure EV 54kWh 156 5D</t>
  </si>
  <si>
    <t>1.0 TSI E-TEC MHEV DSG BUSINESS EDITION 5D</t>
  </si>
  <si>
    <t>52kWh 125kW Pure Business auto 5D</t>
  </si>
  <si>
    <t>Allure EV 96 kWh 230 Long Range 5D</t>
  </si>
  <si>
    <t>e-Tech Ev87 220 Pk Long Range Techno 5d"</t>
  </si>
  <si>
    <t xml:space="preserve">1.6 GDI HYBRID DYNAMICLINE 5D </t>
  </si>
  <si>
    <t>1.6tgdi phev comfort 4wd 195k</t>
  </si>
  <si>
    <t>STANDARD RANGE SINGLE MOTOR 5D</t>
  </si>
  <si>
    <t>Long Range Rwd 5d 217kw</t>
  </si>
  <si>
    <t>77,4KWH STYLE 4D</t>
  </si>
  <si>
    <t>I4 Edrive40 5d 250kw</t>
  </si>
  <si>
    <t>2.5 PLUG-IN HYBRID BUSINESS AUTOMAAT 5D</t>
  </si>
  <si>
    <t>60 Selection 5D 150kW</t>
  </si>
  <si>
    <t>45 e-tron quattro Advanced Ed 5D 210kW</t>
  </si>
  <si>
    <t>300 e 4MATIC Business Line auto 5D 230kW</t>
  </si>
  <si>
    <t>E-Tech 120pk 44kWh L2 advance 4D</t>
  </si>
  <si>
    <t>Blue dCi 75 advance L1 4D 55kW</t>
  </si>
  <si>
    <t>EV 50 kWh 136 Auto L1 4D</t>
  </si>
  <si>
    <t>EV 50 kWh 136 Auto L2 4D</t>
  </si>
  <si>
    <t>1.2 Turbo 110pk Comfort 4D</t>
  </si>
  <si>
    <t>2.0TDI 110kW L2H1 AT8 4D</t>
  </si>
  <si>
    <t>Extra Range Navigator 4D 100kW</t>
  </si>
  <si>
    <t>116CDI L2 9G-TRONIC RWD SELECT 4D 120kW</t>
  </si>
  <si>
    <t xml:space="preserve"> 112 GB L2 60kWh 4D</t>
  </si>
  <si>
    <t>2.0 TDCi 320 L2H1 Trend 136pk 4D</t>
  </si>
  <si>
    <t>65 kWh L2H1 340 Trend 136pk Auto 4D</t>
  </si>
  <si>
    <t> </t>
  </si>
  <si>
    <t>Branstofsoort</t>
  </si>
  <si>
    <t>Elektrisch</t>
  </si>
  <si>
    <t>Benzine</t>
  </si>
  <si>
    <t>elektrisch</t>
  </si>
  <si>
    <t>Diesel</t>
  </si>
  <si>
    <t>Looptijd in mnd</t>
  </si>
  <si>
    <t>Jaarkilometrage</t>
  </si>
  <si>
    <t>Catalogusprijs incl. BTW / BPM</t>
  </si>
  <si>
    <t>BPM bedrag</t>
  </si>
  <si>
    <t>Catalogusprijs excl. BTW / BPM</t>
  </si>
  <si>
    <t>Rest BPM</t>
  </si>
  <si>
    <t>Kortingspercentage</t>
  </si>
  <si>
    <t>Catalogusprijs excl. BTW / incl. BPM</t>
  </si>
  <si>
    <t>Afleverpakket</t>
  </si>
  <si>
    <t>Calculatiekorting</t>
  </si>
  <si>
    <t>Recycling bijdrage</t>
  </si>
  <si>
    <t>Leges</t>
  </si>
  <si>
    <t>Tenaamstelling</t>
  </si>
  <si>
    <t>Kosten rijklaar maken</t>
  </si>
  <si>
    <t>Totale investering</t>
  </si>
  <si>
    <t>Rentedatum</t>
  </si>
  <si>
    <t>Rentebasis (naam, bijvoorbeeld IRS-4 jaars)</t>
  </si>
  <si>
    <t>Rentebasis (%)</t>
  </si>
  <si>
    <t>Renteopslag (%)</t>
  </si>
  <si>
    <t>Rekenrente (totaal %)</t>
  </si>
  <si>
    <t>Restwaarde exclusief BTW, inclusief BPM</t>
  </si>
  <si>
    <t>Afschrijving</t>
  </si>
  <si>
    <t>Rentebedrag</t>
  </si>
  <si>
    <t>Houderschapsbelasting*</t>
  </si>
  <si>
    <t>WA premie exclusief assurantiebelasting</t>
  </si>
  <si>
    <t>Casco premie exclusief assurantiebelasting</t>
  </si>
  <si>
    <t>SVI</t>
  </si>
  <si>
    <t>Reparatie en onderhoud</t>
  </si>
  <si>
    <t>Bandenvervanging</t>
  </si>
  <si>
    <t>Pechhulp</t>
  </si>
  <si>
    <t>Administratiekosten</t>
  </si>
  <si>
    <t>Management-fee</t>
  </si>
  <si>
    <t>Brandstofpas</t>
  </si>
  <si>
    <t>Totaal leasetarief</t>
  </si>
  <si>
    <t>Autosegmenten</t>
  </si>
  <si>
    <t>Leasetarief per segment</t>
  </si>
  <si>
    <t>Gewogen leasetarief</t>
  </si>
  <si>
    <t>Personenauto B-SUV</t>
  </si>
  <si>
    <t>Personenauto C-segment</t>
  </si>
  <si>
    <t>Personenauto C-SUV</t>
  </si>
  <si>
    <t>Personenauto D-Segment</t>
  </si>
  <si>
    <t>Personenauto D-SUV</t>
  </si>
  <si>
    <t>Bedrijfsauto klein</t>
  </si>
  <si>
    <t>Bedrijfsauto middel</t>
  </si>
  <si>
    <t>Gewogen Leasetarief</t>
  </si>
  <si>
    <t>Prijzenblad Autolease - Leasetarief personenauto's</t>
  </si>
  <si>
    <t>Let op: Rentedatum [datum]</t>
  </si>
  <si>
    <t>Originele voertuigcode (JATO of AutoDisk)</t>
  </si>
  <si>
    <t>Brandstofsoort</t>
  </si>
  <si>
    <t>CO2-uitstoot</t>
  </si>
  <si>
    <t>Leasetarief 36 mnd / 20.000 km</t>
  </si>
  <si>
    <t>Leasetarief 36 mnd / 30.000 km</t>
  </si>
  <si>
    <t>Leasetarief 36 mnd / 50.000 km</t>
  </si>
  <si>
    <t>Leasetarief 48 mnd / 30.000 km</t>
  </si>
  <si>
    <t>Leasetarief 60 mnd / 10.000 km</t>
  </si>
  <si>
    <t>Leasetarief 60 mnd / 20.000 km</t>
  </si>
  <si>
    <t>Leasetarief 60 mnd / 30.000 km</t>
  </si>
  <si>
    <t>etc.</t>
  </si>
  <si>
    <t>Gemiddeld tarief</t>
  </si>
  <si>
    <t>Prijzenblad Autolease - Leasetarief bedrijfsauto's</t>
  </si>
  <si>
    <t>Carrosserieaanduiding (Gesloten bestel / Chassis-cabine / Pick-Up)</t>
  </si>
  <si>
    <t>Leasetarief 72 mnd / 10.000 km</t>
  </si>
  <si>
    <t>Leasetarief 72 mnd / 20.000 km</t>
  </si>
  <si>
    <t>Leasetarief 72 mnd / 30.000 km</t>
  </si>
  <si>
    <t>Prijzenblad Autolease - Opslagen</t>
  </si>
  <si>
    <t>Prijs per</t>
  </si>
  <si>
    <t>Fictieve rekenbasis</t>
  </si>
  <si>
    <t>Prijs (-opslag)</t>
  </si>
  <si>
    <t>Score</t>
  </si>
  <si>
    <t>Metaallak, Opslag per maand per € 1000,- (€)</t>
  </si>
  <si>
    <t>maand</t>
  </si>
  <si>
    <t>Overige opties, Opslag per maand per € 1000,- (€)</t>
  </si>
  <si>
    <t>Winterbanden, Vaste opslag (€)</t>
  </si>
  <si>
    <t>Winterbanden, Opslag op bandencijfer (%)</t>
  </si>
  <si>
    <t>-</t>
  </si>
  <si>
    <t>All season banden, Vaste opslag (€)</t>
  </si>
  <si>
    <t>All season banden, Opslag op bandencijfer (%)</t>
  </si>
  <si>
    <t>Grotere velgen, Opslag op bandencijfer per inch groter (%)</t>
  </si>
  <si>
    <t>Totaalscore overige tarieven</t>
  </si>
  <si>
    <t>Prijzenblad Autolease - Huurtarieven</t>
  </si>
  <si>
    <t>(weging x 100 km)</t>
  </si>
  <si>
    <t>Weging looptijd</t>
  </si>
  <si>
    <t>Gewogen tarief per model</t>
  </si>
  <si>
    <t>Weging klasse</t>
  </si>
  <si>
    <t>Voorbeeld Voertuig per segment</t>
  </si>
  <si>
    <t>Brandstof</t>
  </si>
  <si>
    <t>1-7d</t>
  </si>
  <si>
    <t>8-14d</t>
  </si>
  <si>
    <t>15-30d</t>
  </si>
  <si>
    <t>31-90d</t>
  </si>
  <si>
    <t>Shortlease (3 - 24 mnd)</t>
  </si>
  <si>
    <t>prijs per meerkm</t>
  </si>
  <si>
    <t>Citoën C1</t>
  </si>
  <si>
    <t xml:space="preserve">benzine </t>
  </si>
  <si>
    <t>Seat Ibiza / VW polo</t>
  </si>
  <si>
    <t>VW Golf / Ford Focus</t>
  </si>
  <si>
    <t>benzine</t>
  </si>
  <si>
    <t>benzine aut.</t>
  </si>
  <si>
    <t>Toyota Avensis / Peugeot 508</t>
  </si>
  <si>
    <t>Ford Focus Wagon / Renault Megane estate</t>
  </si>
  <si>
    <t>Toyota Avensis Wagon / Peugeot 508 SW</t>
  </si>
  <si>
    <t>Peugeot e-208 (36 tm 45 kW)</t>
  </si>
  <si>
    <t>elektriciteit</t>
  </si>
  <si>
    <t>VW ID.3 (t/m 58 kW)</t>
  </si>
  <si>
    <t xml:space="preserve">	Tesla Model 3 (t/m 75 kW)</t>
  </si>
  <si>
    <t>Volkswagen Caddy / Renault Kangoo</t>
  </si>
  <si>
    <t>diesel</t>
  </si>
  <si>
    <t>Renault Kangoo E/  Peugeot E-partner</t>
  </si>
  <si>
    <t>Volkswagen Transporter / Renault Trafic</t>
  </si>
  <si>
    <t>Renault Trafic – E/     Peugeot E-expert</t>
  </si>
  <si>
    <t>Volkswagen Crafter / Renault Master</t>
  </si>
  <si>
    <t>Voor huurauto's geldt 100 km per dag vrij, een eigen risico van € 300 per niet verhaalbare schade en € 75 bij ruitschade</t>
  </si>
  <si>
    <t>Extra's:</t>
  </si>
  <si>
    <t>Kosten</t>
  </si>
  <si>
    <t>Per (eenheid)</t>
  </si>
  <si>
    <t>Weging tarief</t>
  </si>
  <si>
    <t>Halen en brengen</t>
  </si>
  <si>
    <t>Rit</t>
  </si>
  <si>
    <t>Navigatie</t>
  </si>
  <si>
    <t>Huurperiode</t>
  </si>
  <si>
    <t>Trekhaak</t>
  </si>
  <si>
    <t>Winterbanden</t>
  </si>
  <si>
    <t>Gebeurtenis</t>
  </si>
  <si>
    <t>Kinderzitje</t>
  </si>
  <si>
    <t>Imperiaal</t>
  </si>
  <si>
    <t>Aftanken huurauto bij minimaal volume van 2,5 liter</t>
  </si>
  <si>
    <t>Eigen risico bij niet verhaalbare schade(geel)</t>
  </si>
  <si>
    <t>Eigen risico bij niet verhaalbare schade(grijs)</t>
  </si>
  <si>
    <t>Eigen risico bij niet verhaalbare schade bovenhoofdse schade &gt; 1,85m (grijs) max.</t>
  </si>
  <si>
    <t>Totaalscore huurtarieven</t>
  </si>
  <si>
    <t>Prijzenblad Autolease - Overige kosten</t>
  </si>
  <si>
    <t>Vult u s.v.p. alle lichtblauwe cellen in</t>
  </si>
  <si>
    <t>Thuislaadpaal</t>
  </si>
  <si>
    <t>Prijs</t>
  </si>
  <si>
    <t>Laadvoorziening conform PvE</t>
  </si>
  <si>
    <t>Installatie</t>
  </si>
  <si>
    <t>Abbonnementskosten</t>
  </si>
  <si>
    <t>Maand</t>
  </si>
  <si>
    <t>Bestickering</t>
  </si>
  <si>
    <t>Poolauto's</t>
  </si>
  <si>
    <t>Auto</t>
  </si>
  <si>
    <t>Poolbeheer</t>
  </si>
  <si>
    <t>Transport NL</t>
  </si>
  <si>
    <t>Handelingskosten</t>
  </si>
  <si>
    <t>Opname</t>
  </si>
  <si>
    <t>Stallingskosten per dag na 10 dgn</t>
  </si>
  <si>
    <t>Dag</t>
  </si>
  <si>
    <t>Standaard reiniging interieur</t>
  </si>
  <si>
    <t>Handeling</t>
  </si>
  <si>
    <t>Uitgebreide reiniging interieur</t>
  </si>
  <si>
    <t>Ozonbehandeling</t>
  </si>
  <si>
    <t>Voertuig</t>
  </si>
  <si>
    <t>Pakketprijs</t>
  </si>
  <si>
    <t>Abonnementskosten deelautosysteem</t>
  </si>
  <si>
    <t>Maand / auto</t>
  </si>
  <si>
    <t>Doorsturen 1e bekeuring</t>
  </si>
  <si>
    <t>Doorsturen aanmaning</t>
  </si>
  <si>
    <t>Aftankkosten (minimaal 2,5l volume)</t>
  </si>
  <si>
    <t>Vervangen kentekenbewijs</t>
  </si>
  <si>
    <t>Vervangen kentekenplaten</t>
  </si>
  <si>
    <t>Vervangen brandstofpas bij verlies</t>
  </si>
  <si>
    <t>Kosten brandstofcontract</t>
  </si>
  <si>
    <t>Kosten missende reservesleutel</t>
  </si>
  <si>
    <t>Calculeren innameschades</t>
  </si>
  <si>
    <t>Inname op locatie bij klant</t>
  </si>
  <si>
    <t>Kosten uitbouwen Ritregistratiesysteem</t>
  </si>
  <si>
    <t>Kosten ontstickeren personenauto</t>
  </si>
  <si>
    <t>Kosten ontstickeren bestelwagen</t>
  </si>
  <si>
    <t>Kosten ontstickeren bestelbus</t>
  </si>
  <si>
    <t>Toelichting werkwijze Prijzenblad</t>
  </si>
  <si>
    <t xml:space="preserve">Het verdient aandacht om eerst kennis te nemen van diverse randvoorwaarden die van toepassing zijn op het invullen van het prijsformulier.
De instructie met betrekking tot het in te vullen Prijzenblad luidt als volgt:
•	Gelijktijdig met het versturen van de uitnodigingen voor de Inschrijvingsfase van de Aanbesteding wordt het sjabloon voor het Prijzenblad gepubliceerd.
•	De definitieve versie van het Prijzenblad wordt opgemaakt naar aanleiding van de door inschrijvers ingediende Bulkprijslijsten. Deze definitieve versie van het Prijzenblad wordt uiterlijk op de in de planning aangegeven datum gepubliceerd.
•	Gebruik voor de invulling van de prijzen altijd het bijgevoegde Prijzenblad.
•	De componenten die gevraagd worden in het Tabblad ‘Lease automandje’ dienen eveneens opgenomen te worden en gelijk te zijn aan de leasetarieven onder de Tabbladen ‘Bulklijst Personenauto’ en ‘Bulklijst Bedrijfsauto’.
•	De opgevraagde leasecalculaties dienen als 0-meting voor het prijsborgingsinstrument
•	Prijzen/kosten worden op het Prijzenblad onder dat onderwerp opgevoerd, waar ze thuishoren;
•	Op het Prijzenblad mogen geen negatieve prijzen worden vermeld;
•	Het is niet toegestaan om differentiatie aan te brengen in de beheervergoeding (managementfee / administratiekosten) tussen voertuigen onderling.
•	Er is uitsluitend gerekend met standaard fleetownerkortingen;
•	Subsidies als SEBA en MIA dienen niet te worden meegenomen in de leasetarieven.
•	Prijzen zijn exclusief btw en inclusief BPM;
•	Alle te vermelden prijzen zijn in euro’s;
•	De inschrijver wordt verzocht om alleen de daarvoor aangemerkte cellen te overschrijven. Wijzigingen aan andere cellen zullen uitsluiting tot gevolg hebben.
•	De tarieven beoordeling vindt plaats met behulp van Excel. 
•	De prijzen worden tussentijds niet afgerond. Afronding vindt plaats op hele euro’s in de laatste cel.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</si>
</sst>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8" formatCode="&quot;€&quot;\ #,##0.00;[Red]&quot;€&quot;\ \-#,##0.00"/>
    <numFmt numFmtId="164" formatCode="&quot;€&quot;\ #,##0_);[Red]\(&quot;€&quot;\ #,##0\)"/>
    <numFmt numFmtId="165" formatCode="_(&quot;€&quot;\ * #,##0.00_);_(&quot;€&quot;\ * \(#,##0.00\);_(&quot;€&quot;\ * &quot;-&quot;??_);_(@_)"/>
    <numFmt numFmtId="166" formatCode="_(* #,##0.00_);_(* \(#,##0.00\);_(* &quot;-&quot;??_);_(@_)"/>
    <numFmt numFmtId="167" formatCode="&quot;€&quot;\ #,##0.00"/>
    <numFmt numFmtId="168" formatCode="0.0%"/>
    <numFmt numFmtId="169" formatCode="_(* #,##0_);_(* \(#,##0\);_(* &quot;-&quot;??_);_(@_)"/>
    <numFmt numFmtId="170" formatCode="_ [$€-413]\ * #,##0.00_ ;_ [$€-413]\ * \-#,##0.00_ ;_ [$€-413]\ * &quot;-&quot;??_ ;_ @_ "/>
    <numFmt numFmtId="171" formatCode="_-&quot;€&quot;\ * #,##0.00_-;_-&quot;€&quot;\ * #,##0.00\-;_-&quot;€&quot;\ * &quot;-&quot;??_-;_-@_-"/>
  </numFmts>
  <fonts count="31">
    <font>
      <sz val="12"/>
      <color theme="1"/>
      <name val="ArialMT"/>
      <family val="2"/>
    </font>
    <font>
      <sz val="12"/>
      <color theme="1"/>
      <name val="ArialMT"/>
      <family val="2"/>
    </font>
    <font>
      <sz val="12"/>
      <color theme="1"/>
      <name val="ArialMT"/>
      <family val="2"/>
    </font>
    <font>
      <b/>
      <sz val="12"/>
      <color theme="0"/>
      <name val="ArialMT"/>
      <family val="2"/>
    </font>
    <font>
      <b/>
      <sz val="12"/>
      <color theme="1"/>
      <name val="ArialMT"/>
      <family val="2"/>
    </font>
    <font>
      <b/>
      <sz val="11"/>
      <color theme="1"/>
      <name val="Calibri"/>
      <family val="2"/>
      <scheme val="minor"/>
    </font>
    <font>
      <b/>
      <sz val="11"/>
      <color theme="1"/>
      <name val="Arial"/>
      <family val="2"/>
    </font>
    <font>
      <b/>
      <sz val="11"/>
      <color theme="0"/>
      <name val="Arial"/>
      <family val="2"/>
    </font>
    <font>
      <b/>
      <sz val="12"/>
      <color theme="1"/>
      <name val="Arial"/>
      <family val="2"/>
    </font>
    <font>
      <sz val="12"/>
      <color theme="1"/>
      <name val="Arial"/>
      <family val="2"/>
    </font>
    <font>
      <sz val="11"/>
      <color indexed="8"/>
      <name val="Calibri"/>
      <family val="2"/>
    </font>
    <font>
      <b/>
      <sz val="12"/>
      <color theme="0"/>
      <name val="Arial"/>
      <family val="2"/>
    </font>
    <font>
      <sz val="8"/>
      <name val="ArialMT"/>
      <family val="2"/>
    </font>
    <font>
      <i/>
      <sz val="12"/>
      <color theme="1"/>
      <name val="ArialMT"/>
    </font>
    <font>
      <sz val="11"/>
      <color theme="1"/>
      <name val="Arial"/>
      <family val="2"/>
    </font>
    <font>
      <i/>
      <sz val="12"/>
      <color rgb="FFFF0000"/>
      <name val="ArialMT"/>
    </font>
    <font>
      <sz val="12"/>
      <color theme="1"/>
      <name val="Calibri"/>
      <family val="2"/>
      <scheme val="minor"/>
    </font>
    <font>
      <i/>
      <sz val="12"/>
      <name val="ArialMT"/>
    </font>
    <font>
      <sz val="12"/>
      <name val="ArialMT"/>
    </font>
    <font>
      <b/>
      <sz val="12"/>
      <name val="ArialMT"/>
    </font>
    <font>
      <b/>
      <sz val="12"/>
      <color theme="1"/>
      <name val="ArialMT"/>
    </font>
    <font>
      <i/>
      <sz val="12"/>
      <color rgb="FFC00000"/>
      <name val="ArialMT"/>
    </font>
    <font>
      <b/>
      <sz val="11"/>
      <color rgb="FFC00000"/>
      <name val="ArialMT"/>
    </font>
    <font>
      <b/>
      <sz val="11"/>
      <color rgb="FFC00000"/>
      <name val="Arial"/>
      <family val="2"/>
    </font>
    <font>
      <b/>
      <sz val="11"/>
      <color rgb="FFC00000"/>
      <name val="Calibri"/>
      <family val="2"/>
      <scheme val="minor"/>
    </font>
    <font>
      <sz val="12"/>
      <color rgb="FFC00000"/>
      <name val="ArialMT"/>
      <family val="2"/>
    </font>
    <font>
      <b/>
      <sz val="12"/>
      <color rgb="FFC00000"/>
      <name val="ArialMT"/>
    </font>
    <font>
      <sz val="11"/>
      <color rgb="FF000000"/>
      <name val="Arial"/>
      <family val="2"/>
    </font>
    <font>
      <sz val="11"/>
      <color rgb="FF000000"/>
      <name val="Arial"/>
      <family val="2"/>
      <charset val="1"/>
    </font>
    <font>
      <sz val="12"/>
      <color rgb="FF000000"/>
      <name val="Arial"/>
      <family val="2"/>
    </font>
    <font>
      <sz val="12"/>
      <color rgb="FF000000"/>
      <name val="ArialMT"/>
      <family val="2"/>
    </font>
  </fonts>
  <fills count="9">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CC1841"/>
        <bgColor indexed="64"/>
      </patternFill>
    </fill>
    <fill>
      <patternFill patternType="solid">
        <fgColor theme="7" tint="0.59999389629810485"/>
        <bgColor indexed="64"/>
      </patternFill>
    </fill>
    <fill>
      <patternFill patternType="solid">
        <fgColor rgb="FFDBDBDB"/>
        <bgColor rgb="FF000000"/>
      </patternFill>
    </fill>
    <fill>
      <patternFill patternType="solid">
        <fgColor rgb="FFD9D9D9"/>
        <bgColor indexed="64"/>
      </patternFill>
    </fill>
    <fill>
      <patternFill patternType="solid">
        <fgColor rgb="FFD9D9D9"/>
        <bgColor rgb="FF000000"/>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8">
    <xf numFmtId="0" fontId="0" fillId="0" borderId="0"/>
    <xf numFmtId="165" fontId="2" fillId="0" borderId="0" applyFont="0" applyFill="0" applyBorder="0" applyAlignment="0" applyProtection="0"/>
    <xf numFmtId="0" fontId="10" fillId="0" borderId="0"/>
    <xf numFmtId="9" fontId="1" fillId="0" borderId="0" applyFont="0" applyFill="0" applyBorder="0" applyAlignment="0" applyProtection="0"/>
    <xf numFmtId="166" fontId="1" fillId="0" borderId="0" applyFont="0" applyFill="0" applyBorder="0" applyAlignment="0" applyProtection="0"/>
    <xf numFmtId="165" fontId="1" fillId="0" borderId="0" applyFont="0" applyFill="0" applyBorder="0" applyAlignment="0" applyProtection="0"/>
    <xf numFmtId="0" fontId="16" fillId="0" borderId="0"/>
    <xf numFmtId="171" fontId="16" fillId="0" borderId="0" applyFont="0" applyFill="0" applyBorder="0" applyAlignment="0" applyProtection="0"/>
  </cellStyleXfs>
  <cellXfs count="144">
    <xf numFmtId="0" fontId="0" fillId="0" borderId="0" xfId="0"/>
    <xf numFmtId="0" fontId="0" fillId="0" borderId="0" xfId="0" applyAlignment="1">
      <alignment vertical="top" wrapText="1"/>
    </xf>
    <xf numFmtId="0" fontId="0" fillId="2" borderId="1" xfId="0" applyFill="1" applyBorder="1"/>
    <xf numFmtId="0" fontId="0" fillId="2" borderId="0" xfId="0" applyFill="1"/>
    <xf numFmtId="0" fontId="0" fillId="3" borderId="0" xfId="0" applyFill="1"/>
    <xf numFmtId="0" fontId="4" fillId="3" borderId="0" xfId="0" applyFont="1" applyFill="1"/>
    <xf numFmtId="0" fontId="0" fillId="3" borderId="5" xfId="0" applyFill="1" applyBorder="1" applyAlignment="1">
      <alignment vertical="top" wrapText="1"/>
    </xf>
    <xf numFmtId="0" fontId="0" fillId="3" borderId="2" xfId="0" applyFill="1" applyBorder="1"/>
    <xf numFmtId="0" fontId="0" fillId="3" borderId="6" xfId="0" applyFill="1" applyBorder="1"/>
    <xf numFmtId="0" fontId="0" fillId="3" borderId="7" xfId="0" applyFill="1" applyBorder="1"/>
    <xf numFmtId="0" fontId="0" fillId="3" borderId="8" xfId="0" applyFill="1" applyBorder="1"/>
    <xf numFmtId="0" fontId="0" fillId="3" borderId="9" xfId="0" applyFill="1" applyBorder="1"/>
    <xf numFmtId="0" fontId="5" fillId="3" borderId="0" xfId="0" applyFont="1" applyFill="1"/>
    <xf numFmtId="0" fontId="9" fillId="3" borderId="0" xfId="0" applyFont="1" applyFill="1"/>
    <xf numFmtId="0" fontId="9" fillId="2" borderId="0" xfId="0" applyFont="1" applyFill="1"/>
    <xf numFmtId="0" fontId="0" fillId="3" borderId="4" xfId="0" applyFill="1" applyBorder="1"/>
    <xf numFmtId="0" fontId="0" fillId="3" borderId="5" xfId="0" applyFill="1" applyBorder="1"/>
    <xf numFmtId="0" fontId="9" fillId="3" borderId="2" xfId="0" applyFont="1" applyFill="1" applyBorder="1"/>
    <xf numFmtId="0" fontId="9" fillId="3" borderId="0" xfId="0" applyFont="1" applyFill="1" applyAlignment="1">
      <alignment horizontal="right"/>
    </xf>
    <xf numFmtId="0" fontId="9" fillId="2" borderId="2" xfId="0" applyFont="1" applyFill="1" applyBorder="1"/>
    <xf numFmtId="167" fontId="0" fillId="2" borderId="0" xfId="0" applyNumberFormat="1" applyFill="1"/>
    <xf numFmtId="9" fontId="8" fillId="2" borderId="0" xfId="0" applyNumberFormat="1" applyFont="1" applyFill="1" applyAlignment="1">
      <alignment horizontal="center" vertical="center"/>
    </xf>
    <xf numFmtId="167" fontId="0" fillId="0" borderId="0" xfId="0" applyNumberFormat="1"/>
    <xf numFmtId="0" fontId="3" fillId="3" borderId="0" xfId="0" applyFont="1" applyFill="1"/>
    <xf numFmtId="0" fontId="9" fillId="2" borderId="0" xfId="0" applyFont="1" applyFill="1" applyAlignment="1">
      <alignment vertical="center"/>
    </xf>
    <xf numFmtId="9" fontId="0" fillId="2" borderId="0" xfId="0" applyNumberFormat="1" applyFill="1" applyAlignment="1">
      <alignment horizontal="center"/>
    </xf>
    <xf numFmtId="0" fontId="9" fillId="2" borderId="2" xfId="0" applyFont="1" applyFill="1" applyBorder="1" applyAlignment="1">
      <alignment vertical="center"/>
    </xf>
    <xf numFmtId="0" fontId="0" fillId="2" borderId="2" xfId="0" applyFill="1" applyBorder="1"/>
    <xf numFmtId="168" fontId="0" fillId="2" borderId="0" xfId="3" applyNumberFormat="1" applyFont="1" applyFill="1" applyBorder="1"/>
    <xf numFmtId="168" fontId="0" fillId="3" borderId="0" xfId="0" applyNumberFormat="1" applyFill="1"/>
    <xf numFmtId="0" fontId="0" fillId="3" borderId="4" xfId="0" applyFill="1" applyBorder="1" applyAlignment="1">
      <alignment horizontal="center"/>
    </xf>
    <xf numFmtId="0" fontId="0" fillId="3" borderId="0" xfId="0" applyFill="1" applyAlignment="1">
      <alignment horizontal="center"/>
    </xf>
    <xf numFmtId="0" fontId="0" fillId="2" borderId="0" xfId="0" applyFill="1" applyAlignment="1">
      <alignment horizontal="center"/>
    </xf>
    <xf numFmtId="9" fontId="0" fillId="3" borderId="0" xfId="0" applyNumberFormat="1" applyFill="1" applyAlignment="1">
      <alignment horizontal="center"/>
    </xf>
    <xf numFmtId="0" fontId="0" fillId="3" borderId="8" xfId="0" applyFill="1" applyBorder="1" applyAlignment="1">
      <alignment horizontal="center"/>
    </xf>
    <xf numFmtId="0" fontId="0" fillId="0" borderId="0" xfId="0" applyAlignment="1">
      <alignment horizontal="center"/>
    </xf>
    <xf numFmtId="165" fontId="9" fillId="2" borderId="1" xfId="1" applyFont="1" applyFill="1" applyBorder="1" applyAlignment="1">
      <alignment horizontal="center"/>
    </xf>
    <xf numFmtId="0" fontId="9" fillId="2" borderId="2" xfId="0" applyFont="1" applyFill="1" applyBorder="1" applyAlignment="1">
      <alignment vertical="top"/>
    </xf>
    <xf numFmtId="0" fontId="0" fillId="0" borderId="0" xfId="0" applyAlignment="1">
      <alignment vertical="top"/>
    </xf>
    <xf numFmtId="164" fontId="9" fillId="2" borderId="0" xfId="0" applyNumberFormat="1" applyFont="1" applyFill="1" applyAlignment="1">
      <alignment vertical="center"/>
    </xf>
    <xf numFmtId="0" fontId="4" fillId="3" borderId="4" xfId="0" applyFont="1" applyFill="1" applyBorder="1" applyAlignment="1">
      <alignment horizontal="center" vertical="top" wrapText="1"/>
    </xf>
    <xf numFmtId="0" fontId="9" fillId="0" borderId="0" xfId="0" applyFont="1" applyAlignment="1">
      <alignment vertical="center"/>
    </xf>
    <xf numFmtId="0" fontId="0" fillId="0" borderId="8" xfId="0" applyBorder="1"/>
    <xf numFmtId="0" fontId="0" fillId="0" borderId="6" xfId="0" applyBorder="1"/>
    <xf numFmtId="0" fontId="4" fillId="3" borderId="0" xfId="0" applyFont="1" applyFill="1" applyAlignment="1">
      <alignment horizontal="center"/>
    </xf>
    <xf numFmtId="0" fontId="13" fillId="3" borderId="0" xfId="0" applyFont="1" applyFill="1"/>
    <xf numFmtId="0" fontId="14" fillId="0" borderId="0" xfId="0" applyFont="1" applyAlignment="1">
      <alignment vertical="center"/>
    </xf>
    <xf numFmtId="0" fontId="9" fillId="2" borderId="1" xfId="0" applyFont="1" applyFill="1" applyBorder="1" applyAlignment="1">
      <alignment horizontal="center"/>
    </xf>
    <xf numFmtId="0" fontId="9" fillId="2" borderId="1" xfId="0" applyFont="1" applyFill="1" applyBorder="1" applyAlignment="1">
      <alignment horizontal="center" vertical="top" wrapText="1"/>
    </xf>
    <xf numFmtId="0" fontId="15" fillId="0" borderId="0" xfId="0" applyFont="1"/>
    <xf numFmtId="170" fontId="9" fillId="2" borderId="1" xfId="1" applyNumberFormat="1" applyFont="1" applyFill="1" applyBorder="1" applyAlignment="1">
      <alignment horizontal="center"/>
    </xf>
    <xf numFmtId="170" fontId="0" fillId="0" borderId="0" xfId="0" applyNumberFormat="1"/>
    <xf numFmtId="0" fontId="9" fillId="2" borderId="0" xfId="0" applyFont="1" applyFill="1" applyAlignment="1">
      <alignment vertical="top"/>
    </xf>
    <xf numFmtId="0" fontId="9" fillId="2" borderId="2" xfId="0" applyFont="1" applyFill="1" applyBorder="1" applyAlignment="1">
      <alignment wrapText="1"/>
    </xf>
    <xf numFmtId="0" fontId="0" fillId="0" borderId="2" xfId="0" applyBorder="1"/>
    <xf numFmtId="9" fontId="0" fillId="3" borderId="0" xfId="0" applyNumberFormat="1" applyFill="1"/>
    <xf numFmtId="9" fontId="9" fillId="2" borderId="1" xfId="3" applyFont="1" applyFill="1" applyBorder="1" applyAlignment="1">
      <alignment horizontal="center"/>
    </xf>
    <xf numFmtId="14" fontId="9" fillId="2" borderId="1" xfId="3" applyNumberFormat="1" applyFont="1" applyFill="1" applyBorder="1" applyAlignment="1">
      <alignment horizontal="center"/>
    </xf>
    <xf numFmtId="0" fontId="3" fillId="4" borderId="2" xfId="0" applyFont="1" applyFill="1" applyBorder="1"/>
    <xf numFmtId="0" fontId="3" fillId="4" borderId="0" xfId="0" applyFont="1" applyFill="1"/>
    <xf numFmtId="167" fontId="3" fillId="4" borderId="0" xfId="0" applyNumberFormat="1" applyFont="1" applyFill="1"/>
    <xf numFmtId="0" fontId="11" fillId="4" borderId="1" xfId="0" applyFont="1" applyFill="1" applyBorder="1" applyAlignment="1">
      <alignment horizontal="center" vertical="center"/>
    </xf>
    <xf numFmtId="0" fontId="3" fillId="4" borderId="2" xfId="0" applyFont="1" applyFill="1" applyBorder="1" applyAlignment="1">
      <alignment vertical="top" wrapText="1"/>
    </xf>
    <xf numFmtId="0" fontId="3" fillId="4" borderId="0" xfId="0" applyFont="1" applyFill="1" applyAlignment="1">
      <alignment vertical="top" wrapText="1"/>
    </xf>
    <xf numFmtId="167" fontId="7" fillId="4" borderId="0" xfId="1" applyNumberFormat="1" applyFont="1" applyFill="1" applyBorder="1"/>
    <xf numFmtId="167" fontId="7" fillId="4" borderId="1" xfId="1" applyNumberFormat="1" applyFont="1" applyFill="1" applyBorder="1"/>
    <xf numFmtId="0" fontId="3" fillId="4" borderId="10" xfId="0" applyFont="1" applyFill="1" applyBorder="1" applyAlignment="1">
      <alignment vertical="top" wrapText="1"/>
    </xf>
    <xf numFmtId="0" fontId="3" fillId="4" borderId="11" xfId="0" applyFont="1" applyFill="1" applyBorder="1" applyAlignment="1">
      <alignment vertical="top" wrapText="1"/>
    </xf>
    <xf numFmtId="0" fontId="3" fillId="4" borderId="12" xfId="0" applyFont="1" applyFill="1" applyBorder="1" applyAlignment="1">
      <alignment vertical="top" wrapText="1"/>
    </xf>
    <xf numFmtId="0" fontId="11" fillId="4" borderId="2" xfId="0" applyFont="1" applyFill="1" applyBorder="1" applyAlignment="1">
      <alignment vertical="center"/>
    </xf>
    <xf numFmtId="0" fontId="11" fillId="4" borderId="2" xfId="0" applyFont="1" applyFill="1" applyBorder="1"/>
    <xf numFmtId="0" fontId="11" fillId="4" borderId="0" xfId="0" applyFont="1" applyFill="1"/>
    <xf numFmtId="0" fontId="11" fillId="4" borderId="0" xfId="0" applyFont="1" applyFill="1" applyAlignment="1">
      <alignment horizontal="center" vertical="top" wrapText="1"/>
    </xf>
    <xf numFmtId="0" fontId="11" fillId="4" borderId="0" xfId="0" applyFont="1" applyFill="1" applyAlignment="1">
      <alignment horizontal="right"/>
    </xf>
    <xf numFmtId="0" fontId="6" fillId="5" borderId="2" xfId="0" applyFont="1" applyFill="1" applyBorder="1"/>
    <xf numFmtId="167" fontId="0" fillId="5" borderId="0" xfId="0" applyNumberFormat="1" applyFill="1"/>
    <xf numFmtId="0" fontId="5" fillId="5" borderId="0" xfId="0" applyFont="1" applyFill="1"/>
    <xf numFmtId="0" fontId="20" fillId="0" borderId="0" xfId="0" applyFont="1"/>
    <xf numFmtId="0" fontId="22" fillId="3" borderId="0" xfId="0" applyFont="1" applyFill="1"/>
    <xf numFmtId="165" fontId="9" fillId="5" borderId="1" xfId="1" applyFont="1" applyFill="1" applyBorder="1" applyAlignment="1">
      <alignment horizontal="center"/>
    </xf>
    <xf numFmtId="0" fontId="21" fillId="0" borderId="0" xfId="0" quotePrefix="1" applyFont="1"/>
    <xf numFmtId="0" fontId="23" fillId="3" borderId="0" xfId="0" applyFont="1" applyFill="1"/>
    <xf numFmtId="0" fontId="24" fillId="3" borderId="0" xfId="0" applyFont="1" applyFill="1"/>
    <xf numFmtId="0" fontId="25" fillId="3" borderId="0" xfId="0" applyFont="1" applyFill="1"/>
    <xf numFmtId="0" fontId="26" fillId="3" borderId="0" xfId="0" applyFont="1" applyFill="1"/>
    <xf numFmtId="167" fontId="0" fillId="5" borderId="1" xfId="1" applyNumberFormat="1" applyFont="1" applyFill="1" applyBorder="1"/>
    <xf numFmtId="9" fontId="0" fillId="5" borderId="0" xfId="3" applyFont="1" applyFill="1" applyBorder="1" applyAlignment="1"/>
    <xf numFmtId="167" fontId="9" fillId="5" borderId="1" xfId="0" applyNumberFormat="1" applyFont="1" applyFill="1" applyBorder="1"/>
    <xf numFmtId="167" fontId="9" fillId="5" borderId="0" xfId="0" applyNumberFormat="1" applyFont="1" applyFill="1"/>
    <xf numFmtId="9" fontId="0" fillId="0" borderId="0" xfId="0" applyNumberFormat="1" applyAlignment="1">
      <alignment horizontal="center"/>
    </xf>
    <xf numFmtId="167" fontId="0" fillId="3" borderId="0" xfId="0" applyNumberFormat="1" applyFill="1"/>
    <xf numFmtId="167" fontId="3" fillId="3" borderId="0" xfId="0" applyNumberFormat="1" applyFont="1" applyFill="1"/>
    <xf numFmtId="0" fontId="3" fillId="3" borderId="2" xfId="0" applyFont="1" applyFill="1" applyBorder="1"/>
    <xf numFmtId="168" fontId="0" fillId="2" borderId="0" xfId="0" applyNumberFormat="1" applyFill="1"/>
    <xf numFmtId="168" fontId="0" fillId="3" borderId="0" xfId="3" applyNumberFormat="1" applyFont="1" applyFill="1" applyBorder="1"/>
    <xf numFmtId="169" fontId="0" fillId="2" borderId="0" xfId="4" applyNumberFormat="1" applyFont="1" applyFill="1" applyBorder="1"/>
    <xf numFmtId="0" fontId="8" fillId="2" borderId="0" xfId="0" applyFont="1" applyFill="1" applyAlignment="1">
      <alignment horizontal="left" vertical="center" wrapText="1"/>
    </xf>
    <xf numFmtId="0" fontId="8" fillId="2" borderId="0" xfId="0" applyFont="1" applyFill="1" applyAlignment="1">
      <alignment horizontal="center" vertical="center" wrapText="1"/>
    </xf>
    <xf numFmtId="0" fontId="7" fillId="4" borderId="0" xfId="0" applyFont="1" applyFill="1" applyAlignment="1">
      <alignment horizontal="center" vertical="center" wrapText="1"/>
    </xf>
    <xf numFmtId="0" fontId="7" fillId="4" borderId="0" xfId="0" applyFont="1" applyFill="1" applyAlignment="1">
      <alignment vertical="center" wrapText="1"/>
    </xf>
    <xf numFmtId="9" fontId="27" fillId="6" borderId="0" xfId="0" applyNumberFormat="1" applyFont="1" applyFill="1" applyAlignment="1">
      <alignment horizontal="center" vertical="center"/>
    </xf>
    <xf numFmtId="9" fontId="28" fillId="7" borderId="0" xfId="0" applyNumberFormat="1" applyFont="1" applyFill="1" applyAlignment="1">
      <alignment horizontal="center"/>
    </xf>
    <xf numFmtId="0" fontId="29" fillId="8" borderId="1" xfId="0" applyFont="1" applyFill="1" applyBorder="1" applyAlignment="1">
      <alignment horizontal="center"/>
    </xf>
    <xf numFmtId="0" fontId="29" fillId="8" borderId="13" xfId="0" applyFont="1" applyFill="1" applyBorder="1" applyAlignment="1">
      <alignment horizontal="center"/>
    </xf>
    <xf numFmtId="0" fontId="29" fillId="8" borderId="13" xfId="0" applyFont="1" applyFill="1" applyBorder="1" applyAlignment="1">
      <alignment horizontal="center" wrapText="1"/>
    </xf>
    <xf numFmtId="0" fontId="0" fillId="0" borderId="1" xfId="0" applyBorder="1" applyAlignment="1">
      <alignment horizontal="center"/>
    </xf>
    <xf numFmtId="165" fontId="0" fillId="0" borderId="1" xfId="1" applyFont="1" applyFill="1" applyBorder="1" applyAlignment="1">
      <alignment horizontal="center"/>
    </xf>
    <xf numFmtId="165" fontId="9" fillId="5" borderId="1" xfId="1" applyFont="1" applyFill="1" applyBorder="1" applyAlignment="1">
      <alignment horizontal="center" vertical="center"/>
    </xf>
    <xf numFmtId="9" fontId="9" fillId="5" borderId="1" xfId="3" applyFont="1" applyFill="1" applyBorder="1" applyAlignment="1">
      <alignment horizontal="center" vertical="center"/>
    </xf>
    <xf numFmtId="169" fontId="0" fillId="0" borderId="0" xfId="0" applyNumberFormat="1" applyAlignment="1">
      <alignment horizontal="center"/>
    </xf>
    <xf numFmtId="165" fontId="9" fillId="2" borderId="1" xfId="1" applyFont="1" applyFill="1" applyBorder="1" applyAlignment="1">
      <alignment horizontal="center" vertical="center"/>
    </xf>
    <xf numFmtId="0" fontId="21" fillId="0" borderId="0" xfId="0" applyFont="1" applyAlignment="1">
      <alignment horizontal="center"/>
    </xf>
    <xf numFmtId="0" fontId="0" fillId="0" borderId="0" xfId="0" applyAlignment="1">
      <alignment horizontal="center" indent="2"/>
    </xf>
    <xf numFmtId="0" fontId="29" fillId="8" borderId="12" xfId="0" applyFont="1" applyFill="1" applyBorder="1" applyAlignment="1">
      <alignment horizontal="center"/>
    </xf>
    <xf numFmtId="0" fontId="29" fillId="8" borderId="9" xfId="0" applyFont="1" applyFill="1" applyBorder="1" applyAlignment="1">
      <alignment horizontal="center"/>
    </xf>
    <xf numFmtId="0" fontId="29" fillId="8" borderId="9" xfId="0" applyFont="1" applyFill="1" applyBorder="1" applyAlignment="1">
      <alignment horizontal="center" wrapText="1"/>
    </xf>
    <xf numFmtId="0" fontId="30" fillId="0" borderId="13" xfId="0" applyFont="1" applyBorder="1" applyAlignment="1">
      <alignment horizontal="center"/>
    </xf>
    <xf numFmtId="0" fontId="30" fillId="0" borderId="9" xfId="0" applyFont="1" applyBorder="1" applyAlignment="1">
      <alignment horizontal="center"/>
    </xf>
    <xf numFmtId="8" fontId="29" fillId="8" borderId="1" xfId="0" applyNumberFormat="1" applyFont="1" applyFill="1" applyBorder="1" applyAlignment="1">
      <alignment horizontal="center"/>
    </xf>
    <xf numFmtId="8" fontId="29" fillId="8" borderId="12" xfId="0" applyNumberFormat="1" applyFont="1" applyFill="1" applyBorder="1" applyAlignment="1">
      <alignment horizontal="center"/>
    </xf>
    <xf numFmtId="8" fontId="29" fillId="8" borderId="13" xfId="0" applyNumberFormat="1" applyFont="1" applyFill="1" applyBorder="1" applyAlignment="1">
      <alignment horizontal="center"/>
    </xf>
    <xf numFmtId="8" fontId="29" fillId="8" borderId="9" xfId="0" applyNumberFormat="1" applyFont="1" applyFill="1" applyBorder="1" applyAlignment="1">
      <alignment horizontal="center"/>
    </xf>
    <xf numFmtId="9" fontId="29" fillId="8" borderId="1" xfId="0" applyNumberFormat="1" applyFont="1" applyFill="1" applyBorder="1" applyAlignment="1">
      <alignment horizontal="center"/>
    </xf>
    <xf numFmtId="9" fontId="29" fillId="8" borderId="12" xfId="0" applyNumberFormat="1" applyFont="1" applyFill="1" applyBorder="1" applyAlignment="1">
      <alignment horizontal="center"/>
    </xf>
    <xf numFmtId="0" fontId="19" fillId="0" borderId="0" xfId="0" applyFont="1" applyAlignment="1">
      <alignment horizontal="center"/>
    </xf>
    <xf numFmtId="165" fontId="0" fillId="0" borderId="0" xfId="0" applyNumberFormat="1" applyAlignment="1">
      <alignment horizontal="center"/>
    </xf>
    <xf numFmtId="165" fontId="17" fillId="0" borderId="0" xfId="0" applyNumberFormat="1" applyFont="1" applyAlignment="1">
      <alignment horizontal="center"/>
    </xf>
    <xf numFmtId="0" fontId="17" fillId="0" borderId="0" xfId="0" applyFont="1" applyAlignment="1">
      <alignment horizontal="center"/>
    </xf>
    <xf numFmtId="165" fontId="9" fillId="0" borderId="0" xfId="0" applyNumberFormat="1" applyFont="1" applyAlignment="1">
      <alignment horizontal="center" vertical="center"/>
    </xf>
    <xf numFmtId="0" fontId="18" fillId="0" borderId="0" xfId="0" applyFont="1" applyAlignment="1">
      <alignment horizontal="center"/>
    </xf>
    <xf numFmtId="0" fontId="9" fillId="0" borderId="0" xfId="0" applyFont="1" applyAlignment="1">
      <alignment horizontal="center" vertical="center"/>
    </xf>
    <xf numFmtId="167" fontId="3" fillId="4" borderId="0" xfId="0" applyNumberFormat="1" applyFont="1" applyFill="1" applyAlignment="1">
      <alignment horizontal="center"/>
    </xf>
    <xf numFmtId="0" fontId="9" fillId="2" borderId="1" xfId="0" applyFont="1" applyFill="1" applyBorder="1" applyAlignment="1">
      <alignment horizontal="left" vertical="top" wrapText="1"/>
    </xf>
    <xf numFmtId="0" fontId="29" fillId="8" borderId="13" xfId="0" applyFont="1" applyFill="1" applyBorder="1" applyAlignment="1">
      <alignment horizontal="left" vertical="top" wrapText="1"/>
    </xf>
    <xf numFmtId="0" fontId="29" fillId="8" borderId="9" xfId="0" applyFont="1" applyFill="1" applyBorder="1" applyAlignment="1">
      <alignment horizontal="left" vertical="top" wrapText="1"/>
    </xf>
    <xf numFmtId="0" fontId="30" fillId="2" borderId="0" xfId="0" applyFont="1" applyFill="1" applyAlignment="1">
      <alignment vertical="center" wrapText="1"/>
    </xf>
    <xf numFmtId="0" fontId="4" fillId="3" borderId="2" xfId="0" applyFont="1" applyFill="1" applyBorder="1" applyAlignment="1">
      <alignment horizontal="center"/>
    </xf>
    <xf numFmtId="0" fontId="4" fillId="3" borderId="0" xfId="0" applyFont="1" applyFill="1" applyAlignment="1">
      <alignment horizontal="center"/>
    </xf>
    <xf numFmtId="0" fontId="4" fillId="3" borderId="6" xfId="0" applyFont="1" applyFill="1" applyBorder="1" applyAlignment="1">
      <alignment horizontal="center"/>
    </xf>
    <xf numFmtId="0" fontId="4" fillId="3" borderId="3" xfId="0" applyFont="1" applyFill="1" applyBorder="1" applyAlignment="1">
      <alignment horizontal="center"/>
    </xf>
    <xf numFmtId="0" fontId="4" fillId="3" borderId="4" xfId="0" applyFont="1" applyFill="1" applyBorder="1" applyAlignment="1">
      <alignment horizontal="center"/>
    </xf>
    <xf numFmtId="0" fontId="4" fillId="3" borderId="5" xfId="0" applyFont="1" applyFill="1" applyBorder="1" applyAlignment="1">
      <alignment horizontal="center"/>
    </xf>
    <xf numFmtId="167" fontId="4" fillId="3" borderId="3" xfId="0" applyNumberFormat="1" applyFont="1" applyFill="1" applyBorder="1" applyAlignment="1">
      <alignment horizontal="center" vertical="top" wrapText="1"/>
    </xf>
    <xf numFmtId="0" fontId="4" fillId="3" borderId="4" xfId="0" applyFont="1" applyFill="1" applyBorder="1" applyAlignment="1">
      <alignment horizontal="center" vertical="top" wrapText="1"/>
    </xf>
  </cellXfs>
  <cellStyles count="8">
    <cellStyle name="Komma" xfId="4" builtinId="3"/>
    <cellStyle name="Normal_Huurtarieven" xfId="2" xr:uid="{00000000-0005-0000-0000-000001000000}"/>
    <cellStyle name="Procent" xfId="3" builtinId="5"/>
    <cellStyle name="Standaard" xfId="0" builtinId="0"/>
    <cellStyle name="Standaard 2" xfId="6" xr:uid="{7F42684A-6895-2644-9443-F6A7CD74289E}"/>
    <cellStyle name="Valuta" xfId="1" builtinId="4"/>
    <cellStyle name="Valuta 2" xfId="5" xr:uid="{4AB1D1D6-53CB-D745-9C99-76A79E4B6C68}"/>
    <cellStyle name="Valuta 3" xfId="7" xr:uid="{B94F409C-C434-2E49-8C36-15CA836730C1}"/>
  </cellStyles>
  <dxfs count="0"/>
  <tableStyles count="0" defaultTableStyle="TableStyleMedium9" defaultPivotStyle="PivotStyleMedium7"/>
  <colors>
    <mruColors>
      <color rgb="FFCC1841"/>
      <color rgb="FFD1C5FF"/>
      <color rgb="FFED202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17/10/relationships/person" Target="persons/person.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1.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BF9CEA-E0C7-4D32-BCF2-8B153EA3A42A}">
  <dimension ref="A1:A2"/>
  <sheetViews>
    <sheetView tabSelected="1" topLeftCell="A2" workbookViewId="0">
      <selection activeCell="A2" sqref="A2"/>
    </sheetView>
  </sheetViews>
  <sheetFormatPr defaultRowHeight="15.5"/>
  <cols>
    <col min="1" max="1" width="180.23046875" customWidth="1"/>
  </cols>
  <sheetData>
    <row r="1" spans="1:1">
      <c r="A1" s="58" t="s">
        <v>328</v>
      </c>
    </row>
    <row r="2" spans="1:1" ht="321.75" customHeight="1">
      <c r="A2" s="135" t="s">
        <v>329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67"/>
  <sheetViews>
    <sheetView workbookViewId="0">
      <selection activeCell="A3" sqref="A3:A4"/>
    </sheetView>
  </sheetViews>
  <sheetFormatPr defaultColWidth="11.53515625" defaultRowHeight="15.5"/>
  <cols>
    <col min="1" max="1" width="58.4609375" bestFit="1" customWidth="1"/>
    <col min="2" max="2" width="15.84375" bestFit="1" customWidth="1"/>
    <col min="4" max="4" width="14.84375" bestFit="1" customWidth="1"/>
    <col min="5" max="5" width="1.69140625" customWidth="1"/>
    <col min="6" max="6" width="14.84375" customWidth="1"/>
    <col min="7" max="7" width="1.69140625" customWidth="1"/>
    <col min="8" max="8" width="14.84375" customWidth="1"/>
  </cols>
  <sheetData>
    <row r="1" spans="1:11">
      <c r="A1" s="139" t="s">
        <v>0</v>
      </c>
      <c r="B1" s="140"/>
      <c r="C1" s="140"/>
      <c r="D1" s="140"/>
      <c r="E1" s="140"/>
      <c r="F1" s="140"/>
      <c r="G1" s="140"/>
      <c r="H1" s="140"/>
      <c r="I1" s="141"/>
    </row>
    <row r="2" spans="1:11">
      <c r="A2" s="7"/>
      <c r="B2" s="4"/>
      <c r="C2" s="4"/>
      <c r="D2" s="4"/>
      <c r="E2" s="4"/>
      <c r="F2" s="4"/>
      <c r="G2" s="4"/>
      <c r="H2" s="4"/>
      <c r="I2" s="8"/>
    </row>
    <row r="3" spans="1:11">
      <c r="A3" s="58" t="s">
        <v>1</v>
      </c>
      <c r="B3" s="59" t="s">
        <v>2</v>
      </c>
      <c r="C3" s="59" t="s">
        <v>3</v>
      </c>
      <c r="D3" s="59" t="s">
        <v>4</v>
      </c>
      <c r="E3" s="23"/>
      <c r="F3" s="23"/>
      <c r="G3" s="23"/>
      <c r="H3" s="23"/>
      <c r="I3" s="8"/>
    </row>
    <row r="4" spans="1:11">
      <c r="A4" s="27" t="s">
        <v>5</v>
      </c>
      <c r="B4" s="20">
        <f>'Lease automandje'!D59</f>
        <v>645.81739777777784</v>
      </c>
      <c r="C4" s="28">
        <v>0.4</v>
      </c>
      <c r="D4" s="20">
        <f>B4*C4</f>
        <v>258.32695911111114</v>
      </c>
      <c r="E4" s="90"/>
      <c r="F4" s="90"/>
      <c r="G4" s="90"/>
      <c r="H4" s="90"/>
      <c r="I4" s="8"/>
    </row>
    <row r="5" spans="1:11">
      <c r="A5" s="7"/>
      <c r="B5" s="4"/>
      <c r="C5" s="4"/>
      <c r="D5" s="4"/>
      <c r="E5" s="4"/>
      <c r="F5" s="4"/>
      <c r="G5" s="4"/>
      <c r="H5" s="4"/>
      <c r="I5" s="43"/>
    </row>
    <row r="6" spans="1:11">
      <c r="A6" s="7"/>
      <c r="B6" s="4"/>
      <c r="C6" s="4"/>
      <c r="D6" s="4"/>
      <c r="E6" s="4"/>
      <c r="F6" s="4"/>
      <c r="G6" s="4"/>
      <c r="H6" s="4"/>
      <c r="I6" s="8"/>
    </row>
    <row r="7" spans="1:11">
      <c r="A7" s="136" t="s">
        <v>6</v>
      </c>
      <c r="B7" s="137"/>
      <c r="C7" s="137"/>
      <c r="D7" s="137"/>
      <c r="E7" s="137"/>
      <c r="F7" s="137"/>
      <c r="G7" s="137"/>
      <c r="H7" s="137"/>
      <c r="I7" s="138"/>
    </row>
    <row r="8" spans="1:11">
      <c r="A8" s="7"/>
      <c r="B8" s="4"/>
      <c r="C8" s="4"/>
      <c r="D8" s="4"/>
      <c r="E8" s="4"/>
      <c r="F8" s="4"/>
      <c r="G8" s="4"/>
      <c r="H8" s="4"/>
      <c r="I8" s="8"/>
    </row>
    <row r="9" spans="1:11">
      <c r="A9" s="58" t="s">
        <v>1</v>
      </c>
      <c r="B9" s="59" t="s">
        <v>2</v>
      </c>
      <c r="C9" s="59" t="s">
        <v>3</v>
      </c>
      <c r="D9" s="59" t="s">
        <v>4</v>
      </c>
      <c r="E9" s="23"/>
      <c r="F9" s="23"/>
      <c r="G9" s="23"/>
      <c r="H9" s="23"/>
      <c r="I9" s="8"/>
      <c r="K9" s="49"/>
    </row>
    <row r="10" spans="1:11">
      <c r="A10" s="27" t="s">
        <v>7</v>
      </c>
      <c r="B10" s="20">
        <f>'Bulklijst personenauto'!I16</f>
        <v>0</v>
      </c>
      <c r="C10" s="28">
        <v>0.01</v>
      </c>
      <c r="D10" s="20">
        <f>B10*C10</f>
        <v>0</v>
      </c>
      <c r="E10" s="90"/>
      <c r="F10" s="90"/>
      <c r="G10" s="90"/>
      <c r="H10" s="90"/>
      <c r="I10" s="8"/>
    </row>
    <row r="11" spans="1:11">
      <c r="A11" s="27" t="s">
        <v>8</v>
      </c>
      <c r="B11" s="20">
        <f>'Bulklijst personenauto'!J16</f>
        <v>0</v>
      </c>
      <c r="C11" s="28">
        <v>0.01</v>
      </c>
      <c r="D11" s="20">
        <f t="shared" ref="D11:D27" si="0">B11*C11</f>
        <v>0</v>
      </c>
      <c r="E11" s="90"/>
      <c r="F11" s="90"/>
      <c r="G11" s="90"/>
      <c r="H11" s="90"/>
      <c r="I11" s="8"/>
    </row>
    <row r="12" spans="1:11">
      <c r="A12" s="27" t="s">
        <v>9</v>
      </c>
      <c r="B12" s="20">
        <f>'Bulklijst personenauto'!K16</f>
        <v>0</v>
      </c>
      <c r="C12" s="28">
        <v>0.01</v>
      </c>
      <c r="D12" s="20">
        <f t="shared" si="0"/>
        <v>0</v>
      </c>
      <c r="E12" s="90"/>
      <c r="F12" s="90"/>
      <c r="G12" s="90"/>
      <c r="H12" s="90"/>
      <c r="I12" s="8"/>
    </row>
    <row r="13" spans="1:11">
      <c r="A13" s="27" t="s">
        <v>10</v>
      </c>
      <c r="B13" s="20">
        <f>'Bulklijst personenauto'!L16</f>
        <v>0</v>
      </c>
      <c r="C13" s="28">
        <v>0.05</v>
      </c>
      <c r="D13" s="20">
        <f t="shared" si="0"/>
        <v>0</v>
      </c>
      <c r="E13" s="90"/>
      <c r="F13" s="90"/>
      <c r="G13" s="90"/>
      <c r="H13" s="90"/>
      <c r="I13" s="8"/>
    </row>
    <row r="14" spans="1:11">
      <c r="A14" s="27" t="s">
        <v>11</v>
      </c>
      <c r="B14" s="20">
        <f>'Bulklijst personenauto'!M16</f>
        <v>0</v>
      </c>
      <c r="C14" s="28">
        <v>0.05</v>
      </c>
      <c r="D14" s="20">
        <f t="shared" ref="D14" si="1">B14*C14</f>
        <v>0</v>
      </c>
      <c r="E14" s="90"/>
      <c r="F14" s="90"/>
      <c r="G14" s="90"/>
      <c r="H14" s="90"/>
      <c r="I14" s="8"/>
    </row>
    <row r="15" spans="1:11">
      <c r="A15" s="27" t="s">
        <v>12</v>
      </c>
      <c r="B15" s="20">
        <f>'Bulklijst personenauto'!N16</f>
        <v>0</v>
      </c>
      <c r="C15" s="28">
        <v>0.08</v>
      </c>
      <c r="D15" s="20">
        <f t="shared" si="0"/>
        <v>0</v>
      </c>
      <c r="E15" s="90"/>
      <c r="F15" s="90"/>
      <c r="G15" s="90"/>
      <c r="H15" s="90"/>
      <c r="I15" s="8"/>
    </row>
    <row r="16" spans="1:11">
      <c r="A16" s="27" t="s">
        <v>13</v>
      </c>
      <c r="B16" s="20">
        <f>'Bulklijst personenauto'!O16</f>
        <v>0</v>
      </c>
      <c r="C16" s="28">
        <v>0.08</v>
      </c>
      <c r="D16" s="20">
        <f t="shared" si="0"/>
        <v>0</v>
      </c>
      <c r="E16" s="90"/>
      <c r="F16" s="90"/>
      <c r="G16" s="90"/>
      <c r="H16" s="90"/>
      <c r="I16" s="8"/>
    </row>
    <row r="17" spans="1:9">
      <c r="A17" s="27" t="s">
        <v>14</v>
      </c>
      <c r="B17" s="20">
        <f>'Bulklijst bedrijfsauto'!J16</f>
        <v>0</v>
      </c>
      <c r="C17" s="28">
        <v>0.01</v>
      </c>
      <c r="D17" s="20">
        <f t="shared" si="0"/>
        <v>0</v>
      </c>
      <c r="E17" s="90"/>
      <c r="F17" s="90"/>
      <c r="G17" s="90"/>
      <c r="H17" s="90"/>
      <c r="I17" s="8"/>
    </row>
    <row r="18" spans="1:9">
      <c r="A18" s="27" t="s">
        <v>15</v>
      </c>
      <c r="B18" s="20">
        <f>'Bulklijst bedrijfsauto'!K16</f>
        <v>0</v>
      </c>
      <c r="C18" s="28">
        <v>0.01</v>
      </c>
      <c r="D18" s="20">
        <f t="shared" si="0"/>
        <v>0</v>
      </c>
      <c r="E18" s="90"/>
      <c r="F18" s="90"/>
      <c r="G18" s="90"/>
      <c r="H18" s="90"/>
      <c r="I18" s="8"/>
    </row>
    <row r="19" spans="1:9">
      <c r="A19" s="27" t="s">
        <v>16</v>
      </c>
      <c r="B19" s="20">
        <f>'Bulklijst bedrijfsauto'!L16</f>
        <v>0</v>
      </c>
      <c r="C19" s="28">
        <v>0.01</v>
      </c>
      <c r="D19" s="20">
        <f t="shared" si="0"/>
        <v>0</v>
      </c>
      <c r="E19" s="90"/>
      <c r="F19" s="90"/>
      <c r="G19" s="90"/>
      <c r="H19" s="90"/>
      <c r="I19" s="8"/>
    </row>
    <row r="20" spans="1:9">
      <c r="A20" s="27" t="s">
        <v>17</v>
      </c>
      <c r="B20" s="20">
        <f>'Bulklijst bedrijfsauto'!M16</f>
        <v>0</v>
      </c>
      <c r="C20" s="28">
        <v>0.02</v>
      </c>
      <c r="D20" s="20">
        <f t="shared" si="0"/>
        <v>0</v>
      </c>
      <c r="E20" s="90"/>
      <c r="F20" s="90"/>
      <c r="G20" s="90"/>
      <c r="H20" s="90"/>
      <c r="I20" s="8"/>
    </row>
    <row r="21" spans="1:9">
      <c r="A21" s="27" t="s">
        <v>18</v>
      </c>
      <c r="B21" s="20">
        <f>'Bulklijst bedrijfsauto'!N16</f>
        <v>0</v>
      </c>
      <c r="C21" s="28">
        <v>0.01</v>
      </c>
      <c r="D21" s="20">
        <f t="shared" si="0"/>
        <v>0</v>
      </c>
      <c r="E21" s="90"/>
      <c r="F21" s="90"/>
      <c r="G21" s="90"/>
      <c r="H21" s="90"/>
      <c r="I21" s="8"/>
    </row>
    <row r="22" spans="1:9">
      <c r="A22" s="27" t="s">
        <v>19</v>
      </c>
      <c r="B22" s="20">
        <f>'Bulklijst bedrijfsauto'!O16</f>
        <v>0</v>
      </c>
      <c r="C22" s="28">
        <v>0.02</v>
      </c>
      <c r="D22" s="20">
        <f t="shared" si="0"/>
        <v>0</v>
      </c>
      <c r="E22" s="90"/>
      <c r="F22" s="90"/>
      <c r="G22" s="90"/>
      <c r="H22" s="90"/>
      <c r="I22" s="8"/>
    </row>
    <row r="23" spans="1:9">
      <c r="A23" s="27" t="s">
        <v>20</v>
      </c>
      <c r="B23" s="20">
        <f>'Bulklijst bedrijfsauto'!P16</f>
        <v>0</v>
      </c>
      <c r="C23" s="28">
        <v>0.03</v>
      </c>
      <c r="D23" s="20">
        <f t="shared" si="0"/>
        <v>0</v>
      </c>
      <c r="E23" s="90"/>
      <c r="F23" s="90"/>
      <c r="G23" s="90"/>
      <c r="H23" s="90"/>
      <c r="I23" s="8"/>
    </row>
    <row r="24" spans="1:9">
      <c r="A24" s="27" t="s">
        <v>21</v>
      </c>
      <c r="B24" s="20">
        <f>'Bulklijst bedrijfsauto'!Q16</f>
        <v>0</v>
      </c>
      <c r="C24" s="28">
        <v>0.01</v>
      </c>
      <c r="D24" s="20">
        <f t="shared" si="0"/>
        <v>0</v>
      </c>
      <c r="E24" s="90"/>
      <c r="F24" s="90"/>
      <c r="G24" s="90"/>
      <c r="H24" s="90"/>
      <c r="I24" s="8"/>
    </row>
    <row r="25" spans="1:9">
      <c r="A25" s="27" t="s">
        <v>22</v>
      </c>
      <c r="B25" s="20">
        <f>'Bulklijst bedrijfsauto'!R16</f>
        <v>0</v>
      </c>
      <c r="C25" s="28">
        <v>0.01</v>
      </c>
      <c r="D25" s="20">
        <f t="shared" si="0"/>
        <v>0</v>
      </c>
      <c r="E25" s="90"/>
      <c r="F25" s="90"/>
      <c r="G25" s="90"/>
      <c r="H25" s="90"/>
      <c r="I25" s="8"/>
    </row>
    <row r="26" spans="1:9">
      <c r="A26" s="27" t="s">
        <v>23</v>
      </c>
      <c r="B26" s="20">
        <f>'Bulklijst bedrijfsauto'!S16</f>
        <v>0</v>
      </c>
      <c r="C26" s="28">
        <v>0.03</v>
      </c>
      <c r="D26" s="20">
        <f t="shared" si="0"/>
        <v>0</v>
      </c>
      <c r="E26" s="90"/>
      <c r="F26" s="90"/>
      <c r="G26" s="90"/>
      <c r="H26" s="90"/>
      <c r="I26" s="8"/>
    </row>
    <row r="27" spans="1:9">
      <c r="A27" s="27" t="s">
        <v>24</v>
      </c>
      <c r="B27" s="20">
        <f>Opslagen!H13</f>
        <v>0</v>
      </c>
      <c r="C27" s="28">
        <v>0.05</v>
      </c>
      <c r="D27" s="20">
        <f t="shared" si="0"/>
        <v>0</v>
      </c>
      <c r="E27" s="90"/>
      <c r="F27" s="90"/>
      <c r="G27" s="90"/>
      <c r="H27" s="90"/>
      <c r="I27" s="8"/>
    </row>
    <row r="28" spans="1:9">
      <c r="A28" s="7"/>
      <c r="B28" s="90"/>
      <c r="C28" s="94"/>
      <c r="D28" s="90"/>
      <c r="E28" s="90"/>
      <c r="F28" s="90"/>
      <c r="G28" s="90"/>
      <c r="H28" s="90"/>
      <c r="I28" s="8"/>
    </row>
    <row r="29" spans="1:9">
      <c r="A29" s="27" t="s">
        <v>6</v>
      </c>
      <c r="B29" s="3"/>
      <c r="C29" s="93">
        <v>0.6</v>
      </c>
      <c r="D29" s="20">
        <f>SUM(D10:D27)</f>
        <v>0</v>
      </c>
      <c r="E29" s="91"/>
      <c r="F29" s="91"/>
      <c r="G29" s="91"/>
      <c r="H29" s="91"/>
      <c r="I29" s="8"/>
    </row>
    <row r="30" spans="1:9">
      <c r="A30" s="92"/>
      <c r="B30" s="4"/>
      <c r="C30" s="29"/>
      <c r="D30" s="90"/>
      <c r="E30" s="91"/>
      <c r="F30" s="91"/>
      <c r="G30" s="91"/>
      <c r="H30" s="91"/>
      <c r="I30" s="8"/>
    </row>
    <row r="31" spans="1:9">
      <c r="A31" s="92"/>
      <c r="B31" s="4"/>
      <c r="C31" s="29"/>
      <c r="D31" s="90"/>
      <c r="E31" s="91"/>
      <c r="F31" s="59" t="s">
        <v>25</v>
      </c>
      <c r="G31" s="91"/>
      <c r="H31" s="59" t="s">
        <v>26</v>
      </c>
      <c r="I31" s="8"/>
    </row>
    <row r="32" spans="1:9">
      <c r="A32" s="58" t="s">
        <v>27</v>
      </c>
      <c r="B32" s="3"/>
      <c r="C32" s="93">
        <f>C4+C29</f>
        <v>1</v>
      </c>
      <c r="D32" s="20">
        <f>D4+D29</f>
        <v>258.32695911111114</v>
      </c>
      <c r="E32" s="91"/>
      <c r="F32" s="95">
        <v>370</v>
      </c>
      <c r="G32" s="91"/>
      <c r="H32" s="20">
        <f>D32*F32*12</f>
        <v>1146971.6984533335</v>
      </c>
      <c r="I32" s="8"/>
    </row>
    <row r="33" spans="1:9">
      <c r="A33" s="92"/>
      <c r="B33" s="4"/>
      <c r="C33" s="29"/>
      <c r="D33" s="90"/>
      <c r="E33" s="91"/>
      <c r="F33" s="91"/>
      <c r="G33" s="91"/>
      <c r="H33" s="91"/>
      <c r="I33" s="8"/>
    </row>
    <row r="34" spans="1:9">
      <c r="A34" s="9"/>
      <c r="B34" s="10"/>
      <c r="C34" s="10"/>
      <c r="D34" s="10"/>
      <c r="E34" s="10"/>
      <c r="F34" s="10"/>
      <c r="G34" s="10"/>
      <c r="H34" s="10"/>
      <c r="I34" s="11"/>
    </row>
    <row r="37" spans="1:9">
      <c r="A37" s="139" t="s">
        <v>28</v>
      </c>
      <c r="B37" s="140"/>
      <c r="C37" s="140"/>
      <c r="D37" s="140"/>
      <c r="E37" s="140"/>
      <c r="F37" s="140"/>
      <c r="G37" s="140"/>
      <c r="H37" s="140"/>
      <c r="I37" s="141"/>
    </row>
    <row r="38" spans="1:9">
      <c r="A38" s="7"/>
      <c r="B38" s="4"/>
      <c r="C38" s="4"/>
      <c r="D38" s="4"/>
      <c r="E38" s="4"/>
      <c r="F38" s="4"/>
      <c r="G38" s="4"/>
      <c r="H38" s="4"/>
      <c r="I38" s="8"/>
    </row>
    <row r="39" spans="1:9">
      <c r="A39" s="58" t="s">
        <v>1</v>
      </c>
      <c r="B39" s="59"/>
      <c r="C39" s="59"/>
      <c r="D39" s="59" t="s">
        <v>2</v>
      </c>
      <c r="E39" s="23"/>
      <c r="F39" s="59" t="s">
        <v>25</v>
      </c>
      <c r="G39" s="23"/>
      <c r="H39" s="59" t="s">
        <v>26</v>
      </c>
      <c r="I39" s="8"/>
    </row>
    <row r="40" spans="1:9">
      <c r="A40" s="3" t="s">
        <v>28</v>
      </c>
      <c r="B40" s="3"/>
      <c r="C40" s="28"/>
      <c r="D40" s="20">
        <f>Huurtarieven!P40</f>
        <v>0</v>
      </c>
      <c r="E40" s="90"/>
      <c r="F40" s="95">
        <v>7000</v>
      </c>
      <c r="G40" s="90"/>
      <c r="H40" s="20">
        <f>D40*F40</f>
        <v>0</v>
      </c>
      <c r="I40" s="8"/>
    </row>
    <row r="41" spans="1:9">
      <c r="A41" s="7"/>
      <c r="B41" s="4"/>
      <c r="C41" s="4"/>
      <c r="D41" s="4"/>
      <c r="E41" s="4"/>
      <c r="F41" s="4"/>
      <c r="G41" s="4"/>
      <c r="H41" s="4"/>
      <c r="I41" s="43"/>
    </row>
    <row r="42" spans="1:9">
      <c r="A42" s="9"/>
      <c r="B42" s="10"/>
      <c r="C42" s="10"/>
      <c r="D42" s="10"/>
      <c r="E42" s="10"/>
      <c r="F42" s="10"/>
      <c r="G42" s="10"/>
      <c r="H42" s="10"/>
      <c r="I42" s="11"/>
    </row>
    <row r="45" spans="1:9">
      <c r="A45" s="139" t="s">
        <v>29</v>
      </c>
      <c r="B45" s="140"/>
      <c r="C45" s="140"/>
      <c r="D45" s="140"/>
      <c r="E45" s="140"/>
      <c r="F45" s="140"/>
      <c r="G45" s="140"/>
      <c r="H45" s="140"/>
      <c r="I45" s="141"/>
    </row>
    <row r="46" spans="1:9">
      <c r="A46" s="7"/>
      <c r="B46" s="4"/>
      <c r="C46" s="4"/>
      <c r="D46" s="4"/>
      <c r="E46" s="4"/>
      <c r="F46" s="4"/>
      <c r="G46" s="4"/>
      <c r="H46" s="4"/>
      <c r="I46" s="8"/>
    </row>
    <row r="47" spans="1:9">
      <c r="A47" s="58" t="s">
        <v>1</v>
      </c>
      <c r="B47" s="59"/>
      <c r="C47" s="59"/>
      <c r="D47" s="59" t="s">
        <v>2</v>
      </c>
      <c r="E47" s="23"/>
      <c r="F47" s="59" t="s">
        <v>25</v>
      </c>
      <c r="G47" s="23"/>
      <c r="H47" s="59" t="s">
        <v>26</v>
      </c>
      <c r="I47" s="8"/>
    </row>
    <row r="48" spans="1:9">
      <c r="A48" s="27" t="s">
        <v>29</v>
      </c>
      <c r="B48" s="20"/>
      <c r="C48" s="28"/>
      <c r="D48" s="20">
        <f>B48*C48</f>
        <v>0</v>
      </c>
      <c r="E48" s="90"/>
      <c r="F48" s="95">
        <v>200</v>
      </c>
      <c r="G48" s="90"/>
      <c r="H48" s="20">
        <f>D48*F48</f>
        <v>0</v>
      </c>
      <c r="I48" s="8"/>
    </row>
    <row r="49" spans="1:9">
      <c r="A49" s="9"/>
      <c r="B49" s="10"/>
      <c r="C49" s="10"/>
      <c r="D49" s="10"/>
      <c r="E49" s="10"/>
      <c r="F49" s="10"/>
      <c r="G49" s="10"/>
      <c r="H49" s="10"/>
      <c r="I49" s="11"/>
    </row>
    <row r="51" spans="1:9">
      <c r="A51" s="139" t="s">
        <v>30</v>
      </c>
      <c r="B51" s="140"/>
      <c r="C51" s="140"/>
      <c r="D51" s="140"/>
      <c r="E51" s="140"/>
      <c r="F51" s="140"/>
      <c r="G51" s="140"/>
      <c r="H51" s="140"/>
      <c r="I51" s="141"/>
    </row>
    <row r="52" spans="1:9">
      <c r="A52" s="7"/>
      <c r="B52" s="4"/>
      <c r="C52" s="4"/>
      <c r="D52" s="4"/>
      <c r="E52" s="4"/>
      <c r="F52" s="4"/>
      <c r="G52" s="4"/>
      <c r="H52" s="4"/>
      <c r="I52" s="8"/>
    </row>
    <row r="53" spans="1:9">
      <c r="A53" s="58" t="s">
        <v>1</v>
      </c>
      <c r="B53" s="59"/>
      <c r="C53" s="59"/>
      <c r="D53" s="59"/>
      <c r="E53" s="23"/>
      <c r="F53" s="59"/>
      <c r="G53" s="23"/>
      <c r="H53" s="59" t="s">
        <v>26</v>
      </c>
      <c r="I53" s="8"/>
    </row>
    <row r="54" spans="1:9">
      <c r="A54" s="27" t="s">
        <v>31</v>
      </c>
      <c r="B54" s="20"/>
      <c r="C54" s="28"/>
      <c r="D54" s="20"/>
      <c r="E54" s="90"/>
      <c r="F54" s="20"/>
      <c r="G54" s="90"/>
      <c r="H54" s="20">
        <f>H32</f>
        <v>1146971.6984533335</v>
      </c>
      <c r="I54" s="8"/>
    </row>
    <row r="55" spans="1:9">
      <c r="A55" s="27" t="s">
        <v>28</v>
      </c>
      <c r="B55" s="20"/>
      <c r="C55" s="28"/>
      <c r="D55" s="20"/>
      <c r="E55" s="90"/>
      <c r="F55" s="20"/>
      <c r="G55" s="90"/>
      <c r="H55" s="20">
        <f>H40</f>
        <v>0</v>
      </c>
      <c r="I55" s="8"/>
    </row>
    <row r="56" spans="1:9">
      <c r="A56" s="27" t="s">
        <v>29</v>
      </c>
      <c r="B56" s="20"/>
      <c r="C56" s="28"/>
      <c r="D56" s="20"/>
      <c r="E56" s="90"/>
      <c r="F56" s="20"/>
      <c r="G56" s="90"/>
      <c r="H56" s="20">
        <f>H48</f>
        <v>0</v>
      </c>
      <c r="I56" s="8"/>
    </row>
    <row r="57" spans="1:9">
      <c r="A57" s="7"/>
      <c r="B57" s="4"/>
      <c r="C57" s="4"/>
      <c r="D57" s="4"/>
      <c r="E57" s="4"/>
      <c r="F57" s="4"/>
      <c r="G57" s="4"/>
      <c r="H57" s="4"/>
      <c r="I57" s="43"/>
    </row>
    <row r="58" spans="1:9">
      <c r="A58" s="58" t="s">
        <v>32</v>
      </c>
      <c r="B58" s="4"/>
      <c r="C58" s="29"/>
      <c r="D58" s="91"/>
      <c r="E58" s="91"/>
      <c r="F58" s="91"/>
      <c r="G58" s="91"/>
      <c r="H58" s="60">
        <f>SUM(H54:H56)</f>
        <v>1146971.6984533335</v>
      </c>
      <c r="I58" s="8"/>
    </row>
    <row r="59" spans="1:9">
      <c r="A59" s="9"/>
      <c r="B59" s="10"/>
      <c r="C59" s="10"/>
      <c r="D59" s="10"/>
      <c r="E59" s="10"/>
      <c r="F59" s="10"/>
      <c r="G59" s="10"/>
      <c r="H59" s="10"/>
      <c r="I59" s="11"/>
    </row>
    <row r="67" spans="11:11">
      <c r="K67" s="49"/>
    </row>
  </sheetData>
  <mergeCells count="5">
    <mergeCell ref="A7:I7"/>
    <mergeCell ref="A1:I1"/>
    <mergeCell ref="A37:I37"/>
    <mergeCell ref="A51:I51"/>
    <mergeCell ref="A45:I4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F61"/>
  <sheetViews>
    <sheetView topLeftCell="A23" workbookViewId="0">
      <selection activeCell="C6" sqref="C6"/>
    </sheetView>
  </sheetViews>
  <sheetFormatPr defaultColWidth="11.53515625" defaultRowHeight="15.5"/>
  <cols>
    <col min="1" max="1" width="41.3046875" bestFit="1" customWidth="1"/>
    <col min="2" max="32" width="17.53515625" style="35" customWidth="1"/>
  </cols>
  <sheetData>
    <row r="1" spans="1:32">
      <c r="A1" s="74" t="s">
        <v>33</v>
      </c>
      <c r="B1" s="61" t="s">
        <v>34</v>
      </c>
      <c r="C1" s="61" t="s">
        <v>35</v>
      </c>
      <c r="D1" s="61" t="s">
        <v>36</v>
      </c>
      <c r="E1" s="61" t="s">
        <v>37</v>
      </c>
      <c r="F1" s="61" t="s">
        <v>38</v>
      </c>
      <c r="G1" s="61" t="s">
        <v>39</v>
      </c>
      <c r="H1" s="61" t="s">
        <v>40</v>
      </c>
      <c r="I1" s="61" t="s">
        <v>41</v>
      </c>
      <c r="J1" s="61" t="s">
        <v>42</v>
      </c>
      <c r="K1" s="61" t="s">
        <v>43</v>
      </c>
      <c r="L1" s="61" t="s">
        <v>44</v>
      </c>
      <c r="M1" s="61" t="s">
        <v>45</v>
      </c>
      <c r="N1" s="61" t="s">
        <v>46</v>
      </c>
      <c r="O1" s="61" t="s">
        <v>47</v>
      </c>
      <c r="P1" s="61" t="s">
        <v>48</v>
      </c>
      <c r="Q1" s="61" t="s">
        <v>49</v>
      </c>
      <c r="R1" s="61" t="s">
        <v>50</v>
      </c>
      <c r="S1" s="61" t="s">
        <v>51</v>
      </c>
      <c r="T1" s="61" t="s">
        <v>52</v>
      </c>
      <c r="U1" s="61" t="s">
        <v>53</v>
      </c>
      <c r="V1" s="61" t="s">
        <v>54</v>
      </c>
      <c r="W1" s="61" t="s">
        <v>55</v>
      </c>
      <c r="X1" s="61" t="s">
        <v>56</v>
      </c>
      <c r="Y1" s="61" t="s">
        <v>57</v>
      </c>
      <c r="Z1" s="61" t="s">
        <v>58</v>
      </c>
      <c r="AA1" s="61" t="s">
        <v>59</v>
      </c>
      <c r="AB1" s="61" t="s">
        <v>60</v>
      </c>
      <c r="AC1" s="61" t="s">
        <v>61</v>
      </c>
      <c r="AD1" s="61" t="s">
        <v>62</v>
      </c>
      <c r="AE1" s="61" t="s">
        <v>63</v>
      </c>
      <c r="AF1" s="61" t="s">
        <v>64</v>
      </c>
    </row>
    <row r="2" spans="1:32">
      <c r="A2" s="74" t="s">
        <v>65</v>
      </c>
      <c r="B2" s="61" t="s">
        <v>66</v>
      </c>
      <c r="C2" s="61" t="s">
        <v>66</v>
      </c>
      <c r="D2" s="61" t="s">
        <v>66</v>
      </c>
      <c r="E2" s="61" t="s">
        <v>66</v>
      </c>
      <c r="F2" s="61" t="s">
        <v>67</v>
      </c>
      <c r="G2" s="61" t="s">
        <v>67</v>
      </c>
      <c r="H2" s="61" t="s">
        <v>67</v>
      </c>
      <c r="I2" s="61" t="s">
        <v>67</v>
      </c>
      <c r="J2" s="61" t="s">
        <v>68</v>
      </c>
      <c r="K2" s="61" t="s">
        <v>68</v>
      </c>
      <c r="L2" s="61" t="s">
        <v>68</v>
      </c>
      <c r="M2" s="61" t="s">
        <v>68</v>
      </c>
      <c r="N2" s="61" t="s">
        <v>69</v>
      </c>
      <c r="O2" s="61" t="s">
        <v>69</v>
      </c>
      <c r="P2" s="61" t="s">
        <v>69</v>
      </c>
      <c r="Q2" s="61" t="s">
        <v>69</v>
      </c>
      <c r="R2" s="61" t="s">
        <v>70</v>
      </c>
      <c r="S2" s="61" t="s">
        <v>70</v>
      </c>
      <c r="T2" s="61" t="s">
        <v>70</v>
      </c>
      <c r="U2" s="61" t="s">
        <v>70</v>
      </c>
      <c r="V2" s="61" t="s">
        <v>71</v>
      </c>
      <c r="W2" s="61" t="s">
        <v>71</v>
      </c>
      <c r="X2" s="61" t="s">
        <v>71</v>
      </c>
      <c r="Y2" s="61" t="s">
        <v>71</v>
      </c>
      <c r="Z2" s="61" t="s">
        <v>71</v>
      </c>
      <c r="AA2" s="61" t="s">
        <v>72</v>
      </c>
      <c r="AB2" s="61" t="s">
        <v>72</v>
      </c>
      <c r="AC2" s="61" t="s">
        <v>72</v>
      </c>
      <c r="AD2" s="61" t="s">
        <v>72</v>
      </c>
      <c r="AE2" s="61" t="s">
        <v>72</v>
      </c>
      <c r="AF2" s="61" t="s">
        <v>72</v>
      </c>
    </row>
    <row r="3" spans="1:32">
      <c r="A3" s="26" t="s">
        <v>73</v>
      </c>
      <c r="B3" s="47">
        <v>7110419</v>
      </c>
      <c r="C3" s="102">
        <v>8140727</v>
      </c>
      <c r="D3" s="47">
        <v>8129685</v>
      </c>
      <c r="E3" s="47">
        <v>8143829</v>
      </c>
      <c r="F3" s="102">
        <v>8310346</v>
      </c>
      <c r="G3" s="102">
        <v>8382368</v>
      </c>
      <c r="H3" s="47">
        <v>8422489</v>
      </c>
      <c r="I3" s="102">
        <v>8466987</v>
      </c>
      <c r="J3" s="113">
        <v>8450286</v>
      </c>
      <c r="K3" s="47">
        <v>8400276</v>
      </c>
      <c r="L3" s="47">
        <v>7699132</v>
      </c>
      <c r="M3" s="47">
        <v>8432650</v>
      </c>
      <c r="N3" s="47">
        <v>8350863</v>
      </c>
      <c r="O3" s="47">
        <v>4424178</v>
      </c>
      <c r="P3" s="47">
        <v>8353551</v>
      </c>
      <c r="Q3" s="47">
        <v>8267709</v>
      </c>
      <c r="R3" s="47">
        <v>8243556</v>
      </c>
      <c r="S3" s="47">
        <v>8210311</v>
      </c>
      <c r="T3" s="102">
        <v>8277849</v>
      </c>
      <c r="U3" s="47">
        <v>8343779</v>
      </c>
      <c r="V3" s="47">
        <v>8366250</v>
      </c>
      <c r="W3" s="47">
        <v>8296406</v>
      </c>
      <c r="X3" s="102">
        <v>8283565</v>
      </c>
      <c r="Y3" s="47">
        <v>8283059</v>
      </c>
      <c r="Z3" s="47">
        <v>8273673</v>
      </c>
      <c r="AA3" s="47">
        <v>8451681</v>
      </c>
      <c r="AB3" s="47">
        <v>8409161</v>
      </c>
      <c r="AC3" s="47">
        <v>8186225</v>
      </c>
      <c r="AD3" s="47">
        <v>8303380</v>
      </c>
      <c r="AE3" s="47">
        <v>7121867</v>
      </c>
      <c r="AF3" s="47">
        <v>8398506</v>
      </c>
    </row>
    <row r="4" spans="1:32">
      <c r="A4" s="26" t="s">
        <v>74</v>
      </c>
      <c r="B4" s="102" t="s">
        <v>75</v>
      </c>
      <c r="C4" s="102" t="s">
        <v>76</v>
      </c>
      <c r="D4" s="47" t="s">
        <v>75</v>
      </c>
      <c r="E4" s="47" t="s">
        <v>77</v>
      </c>
      <c r="F4" s="103" t="s">
        <v>78</v>
      </c>
      <c r="G4" s="103" t="s">
        <v>76</v>
      </c>
      <c r="H4" s="47" t="s">
        <v>79</v>
      </c>
      <c r="I4" s="103" t="s">
        <v>80</v>
      </c>
      <c r="J4" s="114" t="s">
        <v>81</v>
      </c>
      <c r="K4" s="47" t="s">
        <v>78</v>
      </c>
      <c r="L4" s="47" t="s">
        <v>82</v>
      </c>
      <c r="M4" s="47" t="s">
        <v>83</v>
      </c>
      <c r="N4" s="47" t="s">
        <v>84</v>
      </c>
      <c r="O4" s="47" t="s">
        <v>85</v>
      </c>
      <c r="P4" s="47" t="s">
        <v>75</v>
      </c>
      <c r="Q4" s="47" t="s">
        <v>86</v>
      </c>
      <c r="R4" s="47" t="s">
        <v>87</v>
      </c>
      <c r="S4" s="47" t="s">
        <v>79</v>
      </c>
      <c r="T4" s="103" t="s">
        <v>88</v>
      </c>
      <c r="U4" s="47" t="s">
        <v>89</v>
      </c>
      <c r="V4" s="47" t="s">
        <v>78</v>
      </c>
      <c r="W4" s="47" t="s">
        <v>78</v>
      </c>
      <c r="X4" s="103" t="s">
        <v>90</v>
      </c>
      <c r="Y4" s="47" t="s">
        <v>76</v>
      </c>
      <c r="Z4" s="47" t="s">
        <v>87</v>
      </c>
      <c r="AA4" s="47" t="s">
        <v>80</v>
      </c>
      <c r="AB4" s="47" t="s">
        <v>87</v>
      </c>
      <c r="AC4" s="47" t="s">
        <v>89</v>
      </c>
      <c r="AD4" s="47" t="s">
        <v>89</v>
      </c>
      <c r="AE4" s="47" t="s">
        <v>77</v>
      </c>
      <c r="AF4" s="47" t="s">
        <v>77</v>
      </c>
    </row>
    <row r="5" spans="1:32">
      <c r="A5" s="26" t="s">
        <v>91</v>
      </c>
      <c r="B5" s="103" t="s">
        <v>92</v>
      </c>
      <c r="C5" s="103" t="s">
        <v>93</v>
      </c>
      <c r="D5" s="47" t="s">
        <v>94</v>
      </c>
      <c r="E5" s="47" t="s">
        <v>95</v>
      </c>
      <c r="F5" s="103" t="s">
        <v>96</v>
      </c>
      <c r="G5" s="103" t="s">
        <v>97</v>
      </c>
      <c r="H5" s="47" t="s">
        <v>98</v>
      </c>
      <c r="I5" s="103" t="s">
        <v>99</v>
      </c>
      <c r="J5" s="114" t="s">
        <v>100</v>
      </c>
      <c r="K5" s="47" t="s">
        <v>101</v>
      </c>
      <c r="L5" s="47" t="s">
        <v>102</v>
      </c>
      <c r="M5" s="47" t="s">
        <v>103</v>
      </c>
      <c r="N5" s="47">
        <v>2</v>
      </c>
      <c r="O5" s="47" t="s">
        <v>104</v>
      </c>
      <c r="P5" s="47" t="s">
        <v>105</v>
      </c>
      <c r="Q5" s="47" t="s">
        <v>106</v>
      </c>
      <c r="R5" s="47" t="s">
        <v>107</v>
      </c>
      <c r="S5" s="47" t="s">
        <v>108</v>
      </c>
      <c r="T5" s="103" t="s">
        <v>109</v>
      </c>
      <c r="U5" s="47" t="s">
        <v>110</v>
      </c>
      <c r="V5" s="47" t="s">
        <v>111</v>
      </c>
      <c r="W5" s="47" t="s">
        <v>111</v>
      </c>
      <c r="X5" s="103" t="s">
        <v>112</v>
      </c>
      <c r="Y5" s="47" t="s">
        <v>113</v>
      </c>
      <c r="Z5" s="47" t="s">
        <v>114</v>
      </c>
      <c r="AA5" s="47" t="s">
        <v>115</v>
      </c>
      <c r="AB5" s="47" t="s">
        <v>116</v>
      </c>
      <c r="AC5" s="47" t="s">
        <v>117</v>
      </c>
      <c r="AD5" s="47" t="s">
        <v>118</v>
      </c>
      <c r="AE5" s="47" t="s">
        <v>119</v>
      </c>
      <c r="AF5" s="47" t="s">
        <v>120</v>
      </c>
    </row>
    <row r="6" spans="1:32" s="38" customFormat="1" ht="62">
      <c r="A6" s="37" t="s">
        <v>121</v>
      </c>
      <c r="B6" s="133" t="s">
        <v>122</v>
      </c>
      <c r="C6" s="133" t="s">
        <v>123</v>
      </c>
      <c r="D6" s="132" t="s">
        <v>124</v>
      </c>
      <c r="E6" s="132" t="s">
        <v>125</v>
      </c>
      <c r="F6" s="133" t="s">
        <v>126</v>
      </c>
      <c r="G6" s="133" t="s">
        <v>127</v>
      </c>
      <c r="H6" s="132" t="s">
        <v>128</v>
      </c>
      <c r="I6" s="133" t="s">
        <v>129</v>
      </c>
      <c r="J6" s="134" t="s">
        <v>130</v>
      </c>
      <c r="K6" s="132" t="s">
        <v>131</v>
      </c>
      <c r="L6" s="132" t="s">
        <v>132</v>
      </c>
      <c r="M6" s="132" t="s">
        <v>133</v>
      </c>
      <c r="N6" s="132" t="s">
        <v>134</v>
      </c>
      <c r="O6" s="132" t="s">
        <v>135</v>
      </c>
      <c r="P6" s="132" t="s">
        <v>136</v>
      </c>
      <c r="Q6" s="132" t="s">
        <v>137</v>
      </c>
      <c r="R6" s="132" t="s">
        <v>138</v>
      </c>
      <c r="S6" s="132" t="s">
        <v>139</v>
      </c>
      <c r="T6" s="133" t="s">
        <v>140</v>
      </c>
      <c r="U6" s="132" t="s">
        <v>141</v>
      </c>
      <c r="V6" s="132" t="s">
        <v>142</v>
      </c>
      <c r="W6" s="132" t="s">
        <v>143</v>
      </c>
      <c r="X6" s="133" t="s">
        <v>144</v>
      </c>
      <c r="Y6" s="132" t="s">
        <v>145</v>
      </c>
      <c r="Z6" s="132" t="s">
        <v>146</v>
      </c>
      <c r="AA6" s="132" t="s">
        <v>147</v>
      </c>
      <c r="AB6" s="132" t="s">
        <v>148</v>
      </c>
      <c r="AC6" s="132" t="s">
        <v>149</v>
      </c>
      <c r="AD6" s="132" t="s">
        <v>150</v>
      </c>
      <c r="AE6" s="132" t="s">
        <v>151</v>
      </c>
      <c r="AF6" s="132" t="s">
        <v>152</v>
      </c>
    </row>
    <row r="7" spans="1:32" s="38" customFormat="1">
      <c r="A7" s="52"/>
      <c r="B7" s="104" t="s">
        <v>153</v>
      </c>
      <c r="C7" s="104"/>
      <c r="D7" s="48"/>
      <c r="E7" s="48"/>
      <c r="F7" s="104" t="s">
        <v>153</v>
      </c>
      <c r="G7" s="104" t="s">
        <v>153</v>
      </c>
      <c r="H7" s="48"/>
      <c r="I7" s="104" t="s">
        <v>153</v>
      </c>
      <c r="J7" s="115" t="s">
        <v>153</v>
      </c>
      <c r="K7" s="48"/>
      <c r="L7" s="48"/>
      <c r="M7" s="48"/>
      <c r="N7" s="48"/>
      <c r="O7" s="48"/>
      <c r="P7" s="48"/>
      <c r="Q7" s="48"/>
      <c r="R7" s="48"/>
      <c r="S7" s="48"/>
      <c r="T7" s="104" t="s">
        <v>153</v>
      </c>
      <c r="U7" s="48"/>
      <c r="V7" s="48"/>
      <c r="W7" s="48"/>
      <c r="X7" s="48"/>
      <c r="Y7" s="48"/>
      <c r="Z7" s="48"/>
      <c r="AA7" s="48"/>
      <c r="AB7" s="48"/>
      <c r="AC7" s="48"/>
      <c r="AD7" s="48"/>
      <c r="AE7" s="48"/>
      <c r="AF7" s="48"/>
    </row>
    <row r="8" spans="1:32" s="38" customFormat="1" ht="16.5" customHeight="1">
      <c r="A8" s="52" t="s">
        <v>154</v>
      </c>
      <c r="B8" s="104" t="s">
        <v>155</v>
      </c>
      <c r="C8" s="104" t="s">
        <v>155</v>
      </c>
      <c r="D8" s="48" t="s">
        <v>156</v>
      </c>
      <c r="E8" s="48" t="s">
        <v>156</v>
      </c>
      <c r="F8" s="104" t="s">
        <v>155</v>
      </c>
      <c r="G8" s="104" t="s">
        <v>155</v>
      </c>
      <c r="H8" s="48" t="s">
        <v>156</v>
      </c>
      <c r="I8" s="104" t="s">
        <v>155</v>
      </c>
      <c r="J8" s="115" t="s">
        <v>155</v>
      </c>
      <c r="K8" s="48" t="s">
        <v>155</v>
      </c>
      <c r="L8" s="48" t="s">
        <v>156</v>
      </c>
      <c r="M8" s="48" t="s">
        <v>156</v>
      </c>
      <c r="N8" s="48" t="s">
        <v>155</v>
      </c>
      <c r="O8" s="48" t="s">
        <v>155</v>
      </c>
      <c r="P8" s="48" t="s">
        <v>155</v>
      </c>
      <c r="Q8" s="48" t="s">
        <v>155</v>
      </c>
      <c r="R8" s="48" t="s">
        <v>156</v>
      </c>
      <c r="S8" s="48" t="s">
        <v>155</v>
      </c>
      <c r="T8" s="104" t="s">
        <v>155</v>
      </c>
      <c r="U8" s="48" t="s">
        <v>156</v>
      </c>
      <c r="V8" s="48" t="s">
        <v>157</v>
      </c>
      <c r="W8" s="48" t="s">
        <v>158</v>
      </c>
      <c r="X8" s="48" t="s">
        <v>155</v>
      </c>
      <c r="Y8" s="48" t="s">
        <v>155</v>
      </c>
      <c r="Z8" s="48" t="s">
        <v>156</v>
      </c>
      <c r="AA8" s="48" t="s">
        <v>158</v>
      </c>
      <c r="AB8" s="48" t="s">
        <v>155</v>
      </c>
      <c r="AC8" s="48" t="s">
        <v>158</v>
      </c>
      <c r="AD8" s="48" t="s">
        <v>155</v>
      </c>
      <c r="AE8" s="48" t="s">
        <v>158</v>
      </c>
      <c r="AF8" s="48" t="s">
        <v>155</v>
      </c>
    </row>
    <row r="9" spans="1:32">
      <c r="A9" s="24" t="s">
        <v>159</v>
      </c>
      <c r="B9" s="48">
        <v>60</v>
      </c>
      <c r="C9" s="48">
        <v>60</v>
      </c>
      <c r="D9" s="48">
        <v>60</v>
      </c>
      <c r="E9" s="48">
        <v>60</v>
      </c>
      <c r="F9" s="48">
        <v>60</v>
      </c>
      <c r="G9" s="48">
        <v>60</v>
      </c>
      <c r="H9" s="48">
        <v>60</v>
      </c>
      <c r="I9" s="48">
        <v>60</v>
      </c>
      <c r="J9" s="48">
        <v>60</v>
      </c>
      <c r="K9" s="48">
        <v>60</v>
      </c>
      <c r="L9" s="48">
        <v>60</v>
      </c>
      <c r="M9" s="48">
        <v>60</v>
      </c>
      <c r="N9" s="48">
        <v>60</v>
      </c>
      <c r="O9" s="48">
        <v>60</v>
      </c>
      <c r="P9" s="48">
        <v>60</v>
      </c>
      <c r="Q9" s="48">
        <v>60</v>
      </c>
      <c r="R9" s="48">
        <v>60</v>
      </c>
      <c r="S9" s="48">
        <v>60</v>
      </c>
      <c r="T9" s="48">
        <v>60</v>
      </c>
      <c r="U9" s="48">
        <v>60</v>
      </c>
      <c r="V9" s="48">
        <v>72</v>
      </c>
      <c r="W9" s="48">
        <v>72</v>
      </c>
      <c r="X9" s="48">
        <v>72</v>
      </c>
      <c r="Y9" s="48">
        <v>72</v>
      </c>
      <c r="Z9" s="48">
        <v>72</v>
      </c>
      <c r="AA9" s="48">
        <v>72</v>
      </c>
      <c r="AB9" s="48">
        <v>72</v>
      </c>
      <c r="AC9" s="48">
        <v>72</v>
      </c>
      <c r="AD9" s="48">
        <v>72</v>
      </c>
      <c r="AE9" s="48">
        <v>72</v>
      </c>
      <c r="AF9" s="48">
        <v>72</v>
      </c>
    </row>
    <row r="10" spans="1:32">
      <c r="A10" s="24" t="s">
        <v>160</v>
      </c>
      <c r="B10" s="48">
        <v>30000</v>
      </c>
      <c r="C10" s="48">
        <v>30000</v>
      </c>
      <c r="D10" s="48">
        <v>30000</v>
      </c>
      <c r="E10" s="48">
        <v>30000</v>
      </c>
      <c r="F10" s="48">
        <v>30000</v>
      </c>
      <c r="G10" s="48">
        <v>30000</v>
      </c>
      <c r="H10" s="48">
        <v>30000</v>
      </c>
      <c r="I10" s="48">
        <v>30000</v>
      </c>
      <c r="J10" s="48">
        <v>30000</v>
      </c>
      <c r="K10" s="48">
        <v>30000</v>
      </c>
      <c r="L10" s="48">
        <v>30000</v>
      </c>
      <c r="M10" s="48">
        <v>30000</v>
      </c>
      <c r="N10" s="48">
        <v>30000</v>
      </c>
      <c r="O10" s="48">
        <v>30000</v>
      </c>
      <c r="P10" s="48">
        <v>30000</v>
      </c>
      <c r="Q10" s="48">
        <v>30000</v>
      </c>
      <c r="R10" s="48">
        <v>30000</v>
      </c>
      <c r="S10" s="48">
        <v>30000</v>
      </c>
      <c r="T10" s="48">
        <v>30000</v>
      </c>
      <c r="U10" s="48">
        <v>30000</v>
      </c>
      <c r="V10" s="48">
        <v>30000</v>
      </c>
      <c r="W10" s="48">
        <v>30000</v>
      </c>
      <c r="X10" s="48">
        <v>30000</v>
      </c>
      <c r="Y10" s="48">
        <v>30000</v>
      </c>
      <c r="Z10" s="48">
        <v>30000</v>
      </c>
      <c r="AA10" s="48">
        <v>30000</v>
      </c>
      <c r="AB10" s="48">
        <v>30000</v>
      </c>
      <c r="AC10" s="48">
        <v>30000</v>
      </c>
      <c r="AD10" s="48">
        <v>30000</v>
      </c>
      <c r="AE10" s="48">
        <v>30000</v>
      </c>
      <c r="AF10" s="48">
        <v>30000</v>
      </c>
    </row>
    <row r="11" spans="1:32">
      <c r="B11" s="105"/>
      <c r="C11" s="105"/>
      <c r="D11" s="105"/>
      <c r="E11" s="105"/>
      <c r="F11" s="116" t="s">
        <v>153</v>
      </c>
      <c r="G11" s="116" t="s">
        <v>153</v>
      </c>
      <c r="H11" s="105"/>
      <c r="I11" s="116" t="s">
        <v>153</v>
      </c>
      <c r="J11" s="117" t="s">
        <v>153</v>
      </c>
      <c r="K11" s="105"/>
      <c r="L11" s="105"/>
      <c r="M11" s="105"/>
      <c r="N11" s="105"/>
      <c r="O11" s="105"/>
      <c r="P11" s="105"/>
      <c r="Q11" s="105"/>
      <c r="R11" s="105"/>
      <c r="S11" s="105"/>
      <c r="T11" s="116" t="s">
        <v>153</v>
      </c>
      <c r="U11" s="105"/>
      <c r="V11" s="105"/>
      <c r="W11" s="105"/>
      <c r="X11" s="105"/>
      <c r="Y11" s="105"/>
      <c r="Z11" s="105"/>
      <c r="AA11" s="105"/>
      <c r="AB11" s="105"/>
      <c r="AC11" s="105"/>
      <c r="AD11" s="105"/>
      <c r="AE11" s="105"/>
      <c r="AF11" s="105"/>
    </row>
    <row r="12" spans="1:32">
      <c r="A12" s="26" t="s">
        <v>161</v>
      </c>
      <c r="B12" s="118">
        <v>45000</v>
      </c>
      <c r="C12" s="119">
        <v>39349.49</v>
      </c>
      <c r="D12" s="36">
        <v>34400.46</v>
      </c>
      <c r="E12" s="36">
        <v>34140</v>
      </c>
      <c r="F12" s="120">
        <v>38894.53</v>
      </c>
      <c r="G12" s="120">
        <v>39799.61</v>
      </c>
      <c r="H12" s="36">
        <v>36506</v>
      </c>
      <c r="I12" s="120">
        <v>35859.85</v>
      </c>
      <c r="J12" s="121">
        <v>48515.24</v>
      </c>
      <c r="K12" s="36">
        <v>44895</v>
      </c>
      <c r="L12" s="36">
        <v>35525</v>
      </c>
      <c r="M12" s="36">
        <v>47450</v>
      </c>
      <c r="N12" s="36">
        <v>43650</v>
      </c>
      <c r="O12" s="36">
        <v>48890</v>
      </c>
      <c r="P12" s="36">
        <v>49800</v>
      </c>
      <c r="Q12" s="36">
        <v>62982</v>
      </c>
      <c r="R12" s="36">
        <v>47834</v>
      </c>
      <c r="S12" s="36">
        <v>41851</v>
      </c>
      <c r="T12" s="120">
        <v>51605.58</v>
      </c>
      <c r="U12" s="36">
        <v>73896</v>
      </c>
      <c r="V12" s="36">
        <v>39919</v>
      </c>
      <c r="W12" s="36">
        <v>35133</v>
      </c>
      <c r="X12" s="36">
        <v>33632</v>
      </c>
      <c r="Y12" s="36">
        <v>34781</v>
      </c>
      <c r="Z12" s="36">
        <v>33184</v>
      </c>
      <c r="AA12" s="36">
        <v>58996</v>
      </c>
      <c r="AB12" s="36">
        <v>54692</v>
      </c>
      <c r="AC12" s="36">
        <v>74966</v>
      </c>
      <c r="AD12" s="36">
        <v>66199</v>
      </c>
      <c r="AE12" s="36">
        <v>57892</v>
      </c>
      <c r="AF12" s="36">
        <v>57620</v>
      </c>
    </row>
    <row r="13" spans="1:32">
      <c r="A13" s="26" t="s">
        <v>162</v>
      </c>
      <c r="B13" s="120">
        <v>667</v>
      </c>
      <c r="C13" s="121">
        <v>667</v>
      </c>
      <c r="D13" s="36">
        <v>2909</v>
      </c>
      <c r="E13" s="36">
        <v>6196</v>
      </c>
      <c r="F13" s="120">
        <v>667</v>
      </c>
      <c r="G13" s="120">
        <v>667</v>
      </c>
      <c r="H13" s="36">
        <v>4466</v>
      </c>
      <c r="I13" s="120">
        <v>667</v>
      </c>
      <c r="J13" s="121">
        <v>667</v>
      </c>
      <c r="K13" s="36">
        <v>667</v>
      </c>
      <c r="L13" s="36">
        <v>2484</v>
      </c>
      <c r="M13" s="36">
        <v>715</v>
      </c>
      <c r="N13" s="36">
        <v>667</v>
      </c>
      <c r="O13" s="36">
        <v>667</v>
      </c>
      <c r="P13" s="36">
        <v>667</v>
      </c>
      <c r="Q13" s="36">
        <v>667</v>
      </c>
      <c r="R13" s="36">
        <v>711</v>
      </c>
      <c r="S13" s="36">
        <v>667</v>
      </c>
      <c r="T13" s="120">
        <v>667</v>
      </c>
      <c r="U13" s="36">
        <v>691</v>
      </c>
      <c r="V13" s="36">
        <v>0</v>
      </c>
      <c r="W13" s="36">
        <v>9971</v>
      </c>
      <c r="X13" s="36">
        <v>0</v>
      </c>
      <c r="Y13" s="36">
        <v>0</v>
      </c>
      <c r="Z13" s="36">
        <v>11162</v>
      </c>
      <c r="AA13" s="36">
        <v>14882</v>
      </c>
      <c r="AB13" s="36">
        <v>0</v>
      </c>
      <c r="AC13" s="36">
        <v>13468</v>
      </c>
      <c r="AD13" s="36">
        <v>0</v>
      </c>
      <c r="AE13" s="36">
        <v>14138</v>
      </c>
      <c r="AF13" s="36">
        <v>0</v>
      </c>
    </row>
    <row r="14" spans="1:32">
      <c r="A14" s="26" t="s">
        <v>163</v>
      </c>
      <c r="B14" s="120">
        <v>36639</v>
      </c>
      <c r="C14" s="121">
        <v>31969</v>
      </c>
      <c r="D14" s="36">
        <v>26026</v>
      </c>
      <c r="E14" s="36">
        <v>23094</v>
      </c>
      <c r="F14" s="120">
        <v>31593</v>
      </c>
      <c r="G14" s="120">
        <v>32341</v>
      </c>
      <c r="H14" s="36">
        <v>26479</v>
      </c>
      <c r="I14" s="120">
        <v>29085</v>
      </c>
      <c r="J14" s="121">
        <v>39544</v>
      </c>
      <c r="K14" s="36">
        <v>36552</v>
      </c>
      <c r="L14" s="36">
        <v>27307</v>
      </c>
      <c r="M14" s="36">
        <v>38624</v>
      </c>
      <c r="N14" s="36">
        <v>35523</v>
      </c>
      <c r="O14" s="36">
        <v>39936</v>
      </c>
      <c r="P14" s="36">
        <v>40606</v>
      </c>
      <c r="Q14" s="36">
        <v>51500</v>
      </c>
      <c r="R14" s="36">
        <v>38945</v>
      </c>
      <c r="S14" s="36">
        <v>34036</v>
      </c>
      <c r="T14" s="120">
        <v>42098</v>
      </c>
      <c r="U14" s="36">
        <v>60500</v>
      </c>
      <c r="V14" s="36">
        <v>32495</v>
      </c>
      <c r="W14" s="36">
        <v>20795</v>
      </c>
      <c r="X14" s="36">
        <v>27795</v>
      </c>
      <c r="Y14" s="36">
        <v>28745</v>
      </c>
      <c r="Z14" s="36">
        <v>18200</v>
      </c>
      <c r="AA14" s="36">
        <v>36458</v>
      </c>
      <c r="AB14" s="36">
        <v>45200</v>
      </c>
      <c r="AC14" s="36">
        <v>50825</v>
      </c>
      <c r="AD14" s="36">
        <v>54710</v>
      </c>
      <c r="AE14" s="36">
        <v>36160</v>
      </c>
      <c r="AF14" s="36">
        <v>47620</v>
      </c>
    </row>
    <row r="15" spans="1:32">
      <c r="A15" s="26" t="s">
        <v>164</v>
      </c>
      <c r="B15" s="79"/>
      <c r="C15" s="79"/>
      <c r="D15" s="79"/>
      <c r="E15" s="79"/>
      <c r="F15" s="79"/>
      <c r="G15" s="79"/>
      <c r="H15" s="79"/>
      <c r="I15" s="79"/>
      <c r="J15" s="79"/>
      <c r="K15" s="79"/>
      <c r="L15" s="79"/>
      <c r="M15" s="79"/>
      <c r="N15" s="79"/>
      <c r="O15" s="79"/>
      <c r="P15" s="79"/>
      <c r="Q15" s="79"/>
      <c r="R15" s="79"/>
      <c r="S15" s="79"/>
      <c r="T15" s="79"/>
      <c r="U15" s="79"/>
      <c r="V15" s="79"/>
      <c r="W15" s="79"/>
      <c r="X15" s="79"/>
      <c r="Y15" s="79"/>
      <c r="Z15" s="79"/>
      <c r="AA15" s="79"/>
      <c r="AB15" s="79"/>
      <c r="AC15" s="79"/>
      <c r="AD15" s="79"/>
      <c r="AE15" s="79"/>
      <c r="AF15" s="79"/>
    </row>
    <row r="16" spans="1:32">
      <c r="A16" s="26" t="s">
        <v>165</v>
      </c>
      <c r="B16" s="122">
        <v>0.03</v>
      </c>
      <c r="C16" s="123">
        <v>0.03</v>
      </c>
      <c r="D16" s="56">
        <v>7.0000000000000007E-2</v>
      </c>
      <c r="E16" s="56">
        <v>0</v>
      </c>
      <c r="F16" s="56">
        <v>0.05</v>
      </c>
      <c r="G16" s="56">
        <v>0.03</v>
      </c>
      <c r="H16" s="56">
        <v>7.0000000000000007E-2</v>
      </c>
      <c r="I16" s="56">
        <v>0</v>
      </c>
      <c r="J16" s="56">
        <v>0.03</v>
      </c>
      <c r="K16" s="56">
        <v>0.05</v>
      </c>
      <c r="L16" s="56">
        <v>0.03</v>
      </c>
      <c r="M16" s="56">
        <v>7.0000000000000007E-2</v>
      </c>
      <c r="N16" s="56">
        <v>0.08</v>
      </c>
      <c r="O16" s="56">
        <v>0</v>
      </c>
      <c r="P16" s="56">
        <v>0.03</v>
      </c>
      <c r="Q16" s="56">
        <v>0.03</v>
      </c>
      <c r="R16" s="56">
        <v>0</v>
      </c>
      <c r="S16" s="56">
        <v>0</v>
      </c>
      <c r="T16" s="56">
        <v>0</v>
      </c>
      <c r="U16" s="56">
        <v>0.1</v>
      </c>
      <c r="V16" s="56">
        <v>0.04</v>
      </c>
      <c r="W16" s="56">
        <v>7.0000000000000007E-2</v>
      </c>
      <c r="X16" s="56">
        <v>0</v>
      </c>
      <c r="Y16" s="56">
        <v>0</v>
      </c>
      <c r="Z16" s="56">
        <v>0</v>
      </c>
      <c r="AA16" s="56">
        <v>7.0000000000000007E-2</v>
      </c>
      <c r="AB16" s="56">
        <v>0</v>
      </c>
      <c r="AC16" s="56">
        <v>0.04</v>
      </c>
      <c r="AD16" s="56">
        <v>0.02</v>
      </c>
      <c r="AE16" s="56">
        <v>0.12</v>
      </c>
      <c r="AF16" s="56">
        <v>0.03</v>
      </c>
    </row>
    <row r="17" spans="1:32">
      <c r="A17" s="26" t="s">
        <v>166</v>
      </c>
      <c r="B17" s="118">
        <f>B13+B14</f>
        <v>37306</v>
      </c>
      <c r="C17" s="118">
        <f t="shared" ref="C17:AE17" si="0">C13+C14</f>
        <v>32636</v>
      </c>
      <c r="D17" s="118">
        <f t="shared" si="0"/>
        <v>28935</v>
      </c>
      <c r="E17" s="118">
        <f t="shared" si="0"/>
        <v>29290</v>
      </c>
      <c r="F17" s="118">
        <f t="shared" si="0"/>
        <v>32260</v>
      </c>
      <c r="G17" s="118">
        <f t="shared" si="0"/>
        <v>33008</v>
      </c>
      <c r="H17" s="118">
        <f t="shared" si="0"/>
        <v>30945</v>
      </c>
      <c r="I17" s="118">
        <f t="shared" si="0"/>
        <v>29752</v>
      </c>
      <c r="J17" s="118">
        <f t="shared" si="0"/>
        <v>40211</v>
      </c>
      <c r="K17" s="118">
        <f t="shared" si="0"/>
        <v>37219</v>
      </c>
      <c r="L17" s="118">
        <f t="shared" si="0"/>
        <v>29791</v>
      </c>
      <c r="M17" s="118">
        <f t="shared" si="0"/>
        <v>39339</v>
      </c>
      <c r="N17" s="118">
        <f t="shared" si="0"/>
        <v>36190</v>
      </c>
      <c r="O17" s="118">
        <f t="shared" si="0"/>
        <v>40603</v>
      </c>
      <c r="P17" s="118">
        <f t="shared" si="0"/>
        <v>41273</v>
      </c>
      <c r="Q17" s="118">
        <f t="shared" si="0"/>
        <v>52167</v>
      </c>
      <c r="R17" s="118">
        <f t="shared" si="0"/>
        <v>39656</v>
      </c>
      <c r="S17" s="118">
        <f t="shared" si="0"/>
        <v>34703</v>
      </c>
      <c r="T17" s="118">
        <f t="shared" si="0"/>
        <v>42765</v>
      </c>
      <c r="U17" s="118">
        <f t="shared" si="0"/>
        <v>61191</v>
      </c>
      <c r="V17" s="118">
        <f t="shared" si="0"/>
        <v>32495</v>
      </c>
      <c r="W17" s="118">
        <f t="shared" si="0"/>
        <v>30766</v>
      </c>
      <c r="X17" s="118">
        <f t="shared" si="0"/>
        <v>27795</v>
      </c>
      <c r="Y17" s="118">
        <f t="shared" si="0"/>
        <v>28745</v>
      </c>
      <c r="Z17" s="118">
        <f t="shared" si="0"/>
        <v>29362</v>
      </c>
      <c r="AA17" s="118">
        <f t="shared" si="0"/>
        <v>51340</v>
      </c>
      <c r="AB17" s="118">
        <f t="shared" si="0"/>
        <v>45200</v>
      </c>
      <c r="AC17" s="118">
        <f t="shared" si="0"/>
        <v>64293</v>
      </c>
      <c r="AD17" s="118">
        <f t="shared" si="0"/>
        <v>54710</v>
      </c>
      <c r="AE17" s="118">
        <f t="shared" si="0"/>
        <v>50298</v>
      </c>
      <c r="AF17" s="118">
        <f>AF12+AF14</f>
        <v>105240</v>
      </c>
    </row>
    <row r="18" spans="1:32">
      <c r="B18" s="105"/>
      <c r="C18" s="105"/>
      <c r="D18" s="105"/>
      <c r="E18" s="105"/>
      <c r="F18" s="105"/>
      <c r="G18" s="105"/>
      <c r="H18" s="105"/>
      <c r="I18" s="105"/>
      <c r="J18" s="105"/>
      <c r="K18" s="105"/>
      <c r="L18" s="105"/>
      <c r="M18" s="105"/>
      <c r="N18" s="105"/>
      <c r="O18" s="105"/>
      <c r="P18" s="105"/>
      <c r="Q18" s="105"/>
      <c r="R18" s="105"/>
      <c r="S18" s="105"/>
      <c r="T18" s="105"/>
      <c r="U18" s="105"/>
      <c r="V18" s="105"/>
      <c r="W18" s="105"/>
      <c r="X18" s="105"/>
      <c r="Y18" s="105"/>
      <c r="Z18" s="105"/>
      <c r="AA18" s="105"/>
      <c r="AB18" s="105"/>
      <c r="AC18" s="105"/>
      <c r="AD18" s="105"/>
      <c r="AE18" s="105"/>
      <c r="AF18" s="105"/>
    </row>
    <row r="19" spans="1:32">
      <c r="A19" s="24" t="s">
        <v>167</v>
      </c>
      <c r="B19" s="79"/>
      <c r="C19" s="79"/>
      <c r="D19" s="79"/>
      <c r="E19" s="79"/>
      <c r="F19" s="79"/>
      <c r="G19" s="79"/>
      <c r="H19" s="79"/>
      <c r="I19" s="79"/>
      <c r="J19" s="79"/>
      <c r="K19" s="79"/>
      <c r="L19" s="79"/>
      <c r="M19" s="79"/>
      <c r="N19" s="79"/>
      <c r="O19" s="79"/>
      <c r="P19" s="79"/>
      <c r="Q19" s="79"/>
      <c r="R19" s="79"/>
      <c r="S19" s="79"/>
      <c r="T19" s="79"/>
      <c r="U19" s="79"/>
      <c r="V19" s="79"/>
      <c r="W19" s="79"/>
      <c r="X19" s="79"/>
      <c r="Y19" s="79"/>
      <c r="Z19" s="79"/>
      <c r="AA19" s="79"/>
      <c r="AB19" s="79"/>
      <c r="AC19" s="79"/>
      <c r="AD19" s="79"/>
      <c r="AE19" s="79"/>
      <c r="AF19" s="79"/>
    </row>
    <row r="20" spans="1:32" s="51" customFormat="1">
      <c r="A20" s="24" t="s">
        <v>168</v>
      </c>
      <c r="B20" s="50">
        <f>B14*-B16</f>
        <v>-1099.17</v>
      </c>
      <c r="C20" s="50">
        <f>C14*-C16</f>
        <v>-959.06999999999994</v>
      </c>
      <c r="D20" s="50">
        <f t="shared" ref="D20:AF20" si="1">D14*-D16</f>
        <v>-1821.8200000000002</v>
      </c>
      <c r="E20" s="50">
        <f t="shared" si="1"/>
        <v>0</v>
      </c>
      <c r="F20" s="50">
        <f t="shared" si="1"/>
        <v>-1579.65</v>
      </c>
      <c r="G20" s="50">
        <f t="shared" si="1"/>
        <v>-970.23</v>
      </c>
      <c r="H20" s="50">
        <f t="shared" si="1"/>
        <v>-1853.5300000000002</v>
      </c>
      <c r="I20" s="50">
        <f t="shared" si="1"/>
        <v>0</v>
      </c>
      <c r="J20" s="50">
        <f t="shared" si="1"/>
        <v>-1186.32</v>
      </c>
      <c r="K20" s="50">
        <f t="shared" si="1"/>
        <v>-1827.6000000000001</v>
      </c>
      <c r="L20" s="50">
        <f t="shared" si="1"/>
        <v>-819.20999999999992</v>
      </c>
      <c r="M20" s="50">
        <f t="shared" si="1"/>
        <v>-2703.6800000000003</v>
      </c>
      <c r="N20" s="50">
        <f t="shared" si="1"/>
        <v>-2841.84</v>
      </c>
      <c r="O20" s="50">
        <f t="shared" si="1"/>
        <v>0</v>
      </c>
      <c r="P20" s="50">
        <f t="shared" si="1"/>
        <v>-1218.18</v>
      </c>
      <c r="Q20" s="50">
        <f t="shared" si="1"/>
        <v>-1545</v>
      </c>
      <c r="R20" s="50">
        <f t="shared" si="1"/>
        <v>0</v>
      </c>
      <c r="S20" s="50">
        <f t="shared" si="1"/>
        <v>0</v>
      </c>
      <c r="T20" s="50">
        <f t="shared" si="1"/>
        <v>0</v>
      </c>
      <c r="U20" s="50">
        <f t="shared" si="1"/>
        <v>-6050</v>
      </c>
      <c r="V20" s="50">
        <f t="shared" si="1"/>
        <v>-1299.8</v>
      </c>
      <c r="W20" s="50">
        <f t="shared" si="1"/>
        <v>-1455.65</v>
      </c>
      <c r="X20" s="50">
        <f t="shared" si="1"/>
        <v>0</v>
      </c>
      <c r="Y20" s="50">
        <f t="shared" si="1"/>
        <v>0</v>
      </c>
      <c r="Z20" s="50">
        <f t="shared" si="1"/>
        <v>0</v>
      </c>
      <c r="AA20" s="50">
        <f t="shared" si="1"/>
        <v>-2552.0600000000004</v>
      </c>
      <c r="AB20" s="50">
        <f t="shared" si="1"/>
        <v>0</v>
      </c>
      <c r="AC20" s="50">
        <f t="shared" si="1"/>
        <v>-2033</v>
      </c>
      <c r="AD20" s="50">
        <f t="shared" si="1"/>
        <v>-1094.2</v>
      </c>
      <c r="AE20" s="50">
        <f t="shared" si="1"/>
        <v>-4339.2</v>
      </c>
      <c r="AF20" s="50">
        <f t="shared" si="1"/>
        <v>-1428.6</v>
      </c>
    </row>
    <row r="21" spans="1:32">
      <c r="A21" s="24" t="s">
        <v>169</v>
      </c>
      <c r="B21" s="50">
        <v>20</v>
      </c>
      <c r="C21" s="50">
        <v>20</v>
      </c>
      <c r="D21" s="50">
        <v>20</v>
      </c>
      <c r="E21" s="50">
        <v>20</v>
      </c>
      <c r="F21" s="50">
        <v>20</v>
      </c>
      <c r="G21" s="50">
        <v>20</v>
      </c>
      <c r="H21" s="50">
        <v>20</v>
      </c>
      <c r="I21" s="50">
        <v>20</v>
      </c>
      <c r="J21" s="50">
        <v>20</v>
      </c>
      <c r="K21" s="50">
        <v>20</v>
      </c>
      <c r="L21" s="50">
        <v>20</v>
      </c>
      <c r="M21" s="50">
        <v>20</v>
      </c>
      <c r="N21" s="50">
        <v>20</v>
      </c>
      <c r="O21" s="50">
        <v>20</v>
      </c>
      <c r="P21" s="50">
        <v>20</v>
      </c>
      <c r="Q21" s="50">
        <v>20</v>
      </c>
      <c r="R21" s="50">
        <v>20</v>
      </c>
      <c r="S21" s="50">
        <v>20</v>
      </c>
      <c r="T21" s="50">
        <v>20</v>
      </c>
      <c r="U21" s="50">
        <v>20</v>
      </c>
      <c r="V21" s="50">
        <v>20</v>
      </c>
      <c r="W21" s="50">
        <v>20</v>
      </c>
      <c r="X21" s="50">
        <v>20</v>
      </c>
      <c r="Y21" s="50">
        <v>20</v>
      </c>
      <c r="Z21" s="50">
        <v>20</v>
      </c>
      <c r="AA21" s="50">
        <v>20</v>
      </c>
      <c r="AB21" s="50">
        <v>20</v>
      </c>
      <c r="AC21" s="50">
        <v>20</v>
      </c>
      <c r="AD21" s="50">
        <v>20</v>
      </c>
      <c r="AE21" s="50">
        <v>20</v>
      </c>
      <c r="AF21" s="50">
        <v>20</v>
      </c>
    </row>
    <row r="22" spans="1:32">
      <c r="A22" s="24" t="s">
        <v>170</v>
      </c>
      <c r="B22" s="50">
        <v>47.65</v>
      </c>
      <c r="C22" s="50">
        <v>47.65</v>
      </c>
      <c r="D22" s="50">
        <v>47.65</v>
      </c>
      <c r="E22" s="50">
        <v>47.65</v>
      </c>
      <c r="F22" s="50">
        <v>47.65</v>
      </c>
      <c r="G22" s="50">
        <v>47.65</v>
      </c>
      <c r="H22" s="50">
        <v>47.65</v>
      </c>
      <c r="I22" s="50">
        <v>47.65</v>
      </c>
      <c r="J22" s="50">
        <v>47.65</v>
      </c>
      <c r="K22" s="50">
        <v>47.65</v>
      </c>
      <c r="L22" s="50">
        <v>47.65</v>
      </c>
      <c r="M22" s="50">
        <v>47.65</v>
      </c>
      <c r="N22" s="50">
        <v>47.65</v>
      </c>
      <c r="O22" s="50">
        <v>47.65</v>
      </c>
      <c r="P22" s="50">
        <v>47.65</v>
      </c>
      <c r="Q22" s="50">
        <v>47.65</v>
      </c>
      <c r="R22" s="50">
        <v>47.65</v>
      </c>
      <c r="S22" s="50">
        <v>47.65</v>
      </c>
      <c r="T22" s="50">
        <v>47.65</v>
      </c>
      <c r="U22" s="50">
        <v>47.65</v>
      </c>
      <c r="V22" s="50">
        <v>47.65</v>
      </c>
      <c r="W22" s="50">
        <v>47.65</v>
      </c>
      <c r="X22" s="50">
        <v>47.65</v>
      </c>
      <c r="Y22" s="50">
        <v>47.65</v>
      </c>
      <c r="Z22" s="50">
        <v>47.65</v>
      </c>
      <c r="AA22" s="50">
        <v>47.65</v>
      </c>
      <c r="AB22" s="50">
        <v>47.65</v>
      </c>
      <c r="AC22" s="50">
        <v>47.65</v>
      </c>
      <c r="AD22" s="50">
        <v>47.65</v>
      </c>
      <c r="AE22" s="50">
        <v>47.65</v>
      </c>
      <c r="AF22" s="50">
        <v>47.65</v>
      </c>
    </row>
    <row r="23" spans="1:32">
      <c r="A23" s="24" t="s">
        <v>171</v>
      </c>
      <c r="B23" s="50">
        <v>7.5</v>
      </c>
      <c r="C23" s="50">
        <v>7.5</v>
      </c>
      <c r="D23" s="50">
        <v>7.5</v>
      </c>
      <c r="E23" s="50">
        <v>7.5</v>
      </c>
      <c r="F23" s="50">
        <v>7.5</v>
      </c>
      <c r="G23" s="50">
        <v>7.5</v>
      </c>
      <c r="H23" s="50">
        <v>7.5</v>
      </c>
      <c r="I23" s="50">
        <v>7.5</v>
      </c>
      <c r="J23" s="50">
        <v>7.5</v>
      </c>
      <c r="K23" s="50">
        <v>7.5</v>
      </c>
      <c r="L23" s="50">
        <v>7.5</v>
      </c>
      <c r="M23" s="50">
        <v>7.5</v>
      </c>
      <c r="N23" s="50">
        <v>7.5</v>
      </c>
      <c r="O23" s="50">
        <v>7.5</v>
      </c>
      <c r="P23" s="50">
        <v>7.5</v>
      </c>
      <c r="Q23" s="50">
        <v>7.5</v>
      </c>
      <c r="R23" s="50">
        <v>7.5</v>
      </c>
      <c r="S23" s="50">
        <v>7.5</v>
      </c>
      <c r="T23" s="50">
        <v>7.5</v>
      </c>
      <c r="U23" s="50">
        <v>7.5</v>
      </c>
      <c r="V23" s="50">
        <v>7.5</v>
      </c>
      <c r="W23" s="50">
        <v>7.5</v>
      </c>
      <c r="X23" s="50">
        <v>7.5</v>
      </c>
      <c r="Y23" s="50">
        <v>7.5</v>
      </c>
      <c r="Z23" s="50">
        <v>7.5</v>
      </c>
      <c r="AA23" s="50">
        <v>7.5</v>
      </c>
      <c r="AB23" s="50">
        <v>7.5</v>
      </c>
      <c r="AC23" s="50">
        <v>7.5</v>
      </c>
      <c r="AD23" s="50">
        <v>7.5</v>
      </c>
      <c r="AE23" s="50">
        <v>7.5</v>
      </c>
      <c r="AF23" s="50">
        <v>7.5</v>
      </c>
    </row>
    <row r="24" spans="1:32">
      <c r="A24" s="24" t="s">
        <v>172</v>
      </c>
      <c r="B24" s="79"/>
      <c r="C24" s="79"/>
      <c r="D24" s="79"/>
      <c r="E24" s="79"/>
      <c r="F24" s="79"/>
      <c r="G24" s="79"/>
      <c r="H24" s="79"/>
      <c r="I24" s="79"/>
      <c r="J24" s="79"/>
      <c r="K24" s="79"/>
      <c r="L24" s="79"/>
      <c r="M24" s="79"/>
      <c r="N24" s="79"/>
      <c r="O24" s="79"/>
      <c r="P24" s="79"/>
      <c r="Q24" s="79"/>
      <c r="R24" s="79"/>
      <c r="S24" s="79"/>
      <c r="T24" s="79"/>
      <c r="U24" s="79"/>
      <c r="V24" s="79"/>
      <c r="W24" s="79"/>
      <c r="X24" s="79"/>
      <c r="Y24" s="79"/>
      <c r="Z24" s="79"/>
      <c r="AA24" s="79"/>
      <c r="AB24" s="79"/>
      <c r="AC24" s="79"/>
      <c r="AD24" s="79"/>
      <c r="AE24" s="79"/>
      <c r="AF24" s="79"/>
    </row>
    <row r="25" spans="1:32">
      <c r="A25" s="24" t="s">
        <v>173</v>
      </c>
      <c r="B25" s="36">
        <f t="shared" ref="B25:U25" si="2">SUM(B19:B24,B17)</f>
        <v>36281.980000000003</v>
      </c>
      <c r="C25" s="36">
        <f t="shared" si="2"/>
        <v>31752.080000000002</v>
      </c>
      <c r="D25" s="36">
        <f t="shared" si="2"/>
        <v>27188.33</v>
      </c>
      <c r="E25" s="36">
        <f t="shared" si="2"/>
        <v>29365.15</v>
      </c>
      <c r="F25" s="36">
        <f t="shared" si="2"/>
        <v>30755.5</v>
      </c>
      <c r="G25" s="36">
        <f t="shared" si="2"/>
        <v>32112.92</v>
      </c>
      <c r="H25" s="36">
        <f t="shared" si="2"/>
        <v>29166.62</v>
      </c>
      <c r="I25" s="36">
        <f t="shared" si="2"/>
        <v>29827.15</v>
      </c>
      <c r="J25" s="36">
        <f t="shared" ref="J25" si="3">SUM(J19:J24,J17)</f>
        <v>39099.83</v>
      </c>
      <c r="K25" s="36">
        <f t="shared" ref="K25" si="4">SUM(K19:K24,K17)</f>
        <v>35466.550000000003</v>
      </c>
      <c r="L25" s="36">
        <f t="shared" si="2"/>
        <v>29046.94</v>
      </c>
      <c r="M25" s="36">
        <f t="shared" si="2"/>
        <v>36710.47</v>
      </c>
      <c r="N25" s="36">
        <f t="shared" si="2"/>
        <v>33423.31</v>
      </c>
      <c r="O25" s="36">
        <f t="shared" si="2"/>
        <v>40678.15</v>
      </c>
      <c r="P25" s="36">
        <f t="shared" si="2"/>
        <v>40129.97</v>
      </c>
      <c r="Q25" s="36">
        <f t="shared" si="2"/>
        <v>50697.15</v>
      </c>
      <c r="R25" s="36">
        <f t="shared" si="2"/>
        <v>39731.15</v>
      </c>
      <c r="S25" s="36">
        <f t="shared" si="2"/>
        <v>34778.15</v>
      </c>
      <c r="T25" s="36">
        <f t="shared" si="2"/>
        <v>42840.15</v>
      </c>
      <c r="U25" s="36">
        <f t="shared" si="2"/>
        <v>55216.15</v>
      </c>
      <c r="V25" s="36">
        <f t="shared" ref="V25:AF25" si="5">SUM(V19:V24,V17)</f>
        <v>31270.35</v>
      </c>
      <c r="W25" s="36">
        <f t="shared" si="5"/>
        <v>29385.5</v>
      </c>
      <c r="X25" s="36">
        <f t="shared" si="5"/>
        <v>27870.15</v>
      </c>
      <c r="Y25" s="36">
        <f t="shared" si="5"/>
        <v>28820.15</v>
      </c>
      <c r="Z25" s="36">
        <f t="shared" si="5"/>
        <v>29437.15</v>
      </c>
      <c r="AA25" s="36">
        <f t="shared" si="5"/>
        <v>48863.09</v>
      </c>
      <c r="AB25" s="36">
        <f t="shared" si="5"/>
        <v>45275.15</v>
      </c>
      <c r="AC25" s="36">
        <f t="shared" si="5"/>
        <v>62335.15</v>
      </c>
      <c r="AD25" s="36">
        <f t="shared" si="5"/>
        <v>53690.95</v>
      </c>
      <c r="AE25" s="36">
        <f t="shared" si="5"/>
        <v>46033.95</v>
      </c>
      <c r="AF25" s="36">
        <f t="shared" si="5"/>
        <v>103886.55</v>
      </c>
    </row>
    <row r="26" spans="1:32">
      <c r="A26" s="41"/>
      <c r="B26" s="106"/>
      <c r="C26" s="106"/>
      <c r="D26" s="106"/>
      <c r="E26" s="106"/>
      <c r="F26" s="106"/>
      <c r="G26" s="106"/>
      <c r="H26" s="106"/>
      <c r="I26" s="106"/>
      <c r="J26" s="106"/>
      <c r="K26" s="106"/>
      <c r="L26" s="106"/>
      <c r="M26" s="106"/>
      <c r="N26" s="106"/>
      <c r="O26" s="106"/>
      <c r="P26" s="106"/>
      <c r="Q26" s="106"/>
      <c r="R26" s="106"/>
      <c r="S26" s="106"/>
      <c r="T26" s="106"/>
      <c r="U26" s="106"/>
      <c r="V26" s="106"/>
      <c r="W26" s="106"/>
      <c r="X26" s="106"/>
      <c r="Y26" s="106"/>
      <c r="Z26" s="106"/>
      <c r="AA26" s="106"/>
      <c r="AB26" s="106"/>
      <c r="AC26" s="106"/>
      <c r="AD26" s="106"/>
      <c r="AE26" s="106"/>
      <c r="AF26" s="106"/>
    </row>
    <row r="27" spans="1:32">
      <c r="A27" s="24" t="s">
        <v>174</v>
      </c>
      <c r="B27" s="57"/>
      <c r="C27" s="57"/>
      <c r="D27" s="57"/>
      <c r="E27" s="57"/>
      <c r="F27" s="57"/>
      <c r="G27" s="57"/>
      <c r="H27" s="57"/>
      <c r="I27" s="57"/>
      <c r="J27" s="57"/>
      <c r="K27" s="57"/>
      <c r="L27" s="57"/>
      <c r="M27" s="57"/>
      <c r="N27" s="57"/>
      <c r="O27" s="57"/>
      <c r="P27" s="57"/>
      <c r="Q27" s="57"/>
      <c r="R27" s="57"/>
      <c r="S27" s="57"/>
      <c r="T27" s="57"/>
      <c r="U27" s="57"/>
      <c r="V27" s="57"/>
      <c r="W27" s="57"/>
      <c r="X27" s="57"/>
      <c r="Y27" s="57"/>
      <c r="Z27" s="57"/>
      <c r="AA27" s="57"/>
      <c r="AB27" s="57"/>
      <c r="AC27" s="57"/>
      <c r="AD27" s="57"/>
      <c r="AE27" s="57"/>
      <c r="AF27" s="57"/>
    </row>
    <row r="28" spans="1:32">
      <c r="A28" s="24" t="s">
        <v>175</v>
      </c>
      <c r="B28" s="107"/>
      <c r="C28" s="107"/>
      <c r="D28" s="107"/>
      <c r="E28" s="107"/>
      <c r="F28" s="107"/>
      <c r="G28" s="107"/>
      <c r="H28" s="107"/>
      <c r="I28" s="107"/>
      <c r="J28" s="107"/>
      <c r="K28" s="107"/>
      <c r="L28" s="107"/>
      <c r="M28" s="107"/>
      <c r="N28" s="107"/>
      <c r="O28" s="107"/>
      <c r="P28" s="107"/>
      <c r="Q28" s="107"/>
      <c r="R28" s="107"/>
      <c r="S28" s="107"/>
      <c r="T28" s="107"/>
      <c r="U28" s="107"/>
      <c r="V28" s="107"/>
      <c r="W28" s="107"/>
      <c r="X28" s="107"/>
      <c r="Y28" s="107"/>
      <c r="Z28" s="107"/>
      <c r="AA28" s="107"/>
      <c r="AB28" s="107"/>
      <c r="AC28" s="107"/>
      <c r="AD28" s="107"/>
      <c r="AE28" s="107"/>
      <c r="AF28" s="107"/>
    </row>
    <row r="29" spans="1:32">
      <c r="A29" s="24" t="s">
        <v>176</v>
      </c>
      <c r="B29" s="108"/>
      <c r="C29" s="108"/>
      <c r="D29" s="108"/>
      <c r="E29" s="108"/>
      <c r="F29" s="108"/>
      <c r="G29" s="108"/>
      <c r="H29" s="108"/>
      <c r="I29" s="108"/>
      <c r="J29" s="108"/>
      <c r="K29" s="108"/>
      <c r="L29" s="108"/>
      <c r="M29" s="108"/>
      <c r="N29" s="108"/>
      <c r="O29" s="108"/>
      <c r="P29" s="108"/>
      <c r="Q29" s="108"/>
      <c r="R29" s="108"/>
      <c r="S29" s="108"/>
      <c r="T29" s="108"/>
      <c r="U29" s="108"/>
      <c r="V29" s="108"/>
      <c r="W29" s="108"/>
      <c r="X29" s="108"/>
      <c r="Y29" s="108"/>
      <c r="Z29" s="108"/>
      <c r="AA29" s="108"/>
      <c r="AB29" s="108"/>
      <c r="AC29" s="108"/>
      <c r="AD29" s="108"/>
      <c r="AE29" s="108"/>
      <c r="AF29" s="108"/>
    </row>
    <row r="30" spans="1:32">
      <c r="A30" s="24" t="s">
        <v>177</v>
      </c>
      <c r="B30" s="108"/>
      <c r="C30" s="108"/>
      <c r="D30" s="108"/>
      <c r="E30" s="108"/>
      <c r="F30" s="108"/>
      <c r="G30" s="108"/>
      <c r="H30" s="108"/>
      <c r="I30" s="108"/>
      <c r="J30" s="108"/>
      <c r="K30" s="108"/>
      <c r="L30" s="108"/>
      <c r="M30" s="108"/>
      <c r="N30" s="108"/>
      <c r="O30" s="108"/>
      <c r="P30" s="108"/>
      <c r="Q30" s="108"/>
      <c r="R30" s="108"/>
      <c r="S30" s="108"/>
      <c r="T30" s="108"/>
      <c r="U30" s="108"/>
      <c r="V30" s="108"/>
      <c r="W30" s="108"/>
      <c r="X30" s="108"/>
      <c r="Y30" s="108"/>
      <c r="Z30" s="108"/>
      <c r="AA30" s="108"/>
      <c r="AB30" s="108"/>
      <c r="AC30" s="108"/>
      <c r="AD30" s="108"/>
      <c r="AE30" s="108"/>
      <c r="AF30" s="108"/>
    </row>
    <row r="31" spans="1:32">
      <c r="A31" s="24" t="s">
        <v>178</v>
      </c>
      <c r="B31" s="108"/>
      <c r="C31" s="108"/>
      <c r="D31" s="108"/>
      <c r="E31" s="108"/>
      <c r="F31" s="108"/>
      <c r="G31" s="108"/>
      <c r="H31" s="108"/>
      <c r="I31" s="108"/>
      <c r="J31" s="108"/>
      <c r="K31" s="108"/>
      <c r="L31" s="108"/>
      <c r="M31" s="108"/>
      <c r="N31" s="108"/>
      <c r="O31" s="108"/>
      <c r="P31" s="108"/>
      <c r="Q31" s="108"/>
      <c r="R31" s="108"/>
      <c r="S31" s="108"/>
      <c r="T31" s="108"/>
      <c r="U31" s="108"/>
      <c r="V31" s="108"/>
      <c r="W31" s="108"/>
      <c r="X31" s="108"/>
      <c r="Y31" s="108"/>
      <c r="Z31" s="108"/>
      <c r="AA31" s="108"/>
      <c r="AB31" s="108"/>
      <c r="AC31" s="108"/>
      <c r="AD31" s="108"/>
      <c r="AE31" s="108"/>
      <c r="AF31" s="108"/>
    </row>
    <row r="32" spans="1:32">
      <c r="A32" s="41"/>
      <c r="B32" s="109"/>
      <c r="C32" s="109"/>
      <c r="D32" s="109"/>
      <c r="E32" s="109"/>
      <c r="F32" s="109"/>
      <c r="G32" s="109"/>
      <c r="H32" s="109"/>
      <c r="I32" s="109"/>
      <c r="J32" s="109"/>
      <c r="K32" s="109"/>
      <c r="L32" s="109"/>
      <c r="M32" s="109"/>
      <c r="N32" s="109"/>
      <c r="O32" s="109"/>
      <c r="P32" s="109"/>
      <c r="Q32" s="109"/>
      <c r="R32" s="109"/>
      <c r="S32" s="109"/>
      <c r="T32" s="109"/>
      <c r="U32" s="109"/>
      <c r="V32" s="109"/>
      <c r="W32" s="109"/>
      <c r="X32" s="109"/>
      <c r="Y32" s="109"/>
      <c r="Z32" s="109"/>
      <c r="AA32" s="109"/>
      <c r="AB32" s="109"/>
      <c r="AC32" s="109"/>
      <c r="AD32" s="109"/>
      <c r="AE32" s="109"/>
      <c r="AF32" s="109"/>
    </row>
    <row r="33" spans="1:32">
      <c r="A33" s="24" t="s">
        <v>179</v>
      </c>
      <c r="B33" s="107"/>
      <c r="C33" s="107"/>
      <c r="D33" s="107"/>
      <c r="E33" s="107"/>
      <c r="F33" s="107"/>
      <c r="G33" s="107"/>
      <c r="H33" s="107"/>
      <c r="I33" s="107"/>
      <c r="J33" s="107"/>
      <c r="K33" s="107"/>
      <c r="L33" s="107"/>
      <c r="M33" s="107"/>
      <c r="N33" s="107"/>
      <c r="O33" s="107"/>
      <c r="P33" s="107"/>
      <c r="Q33" s="107"/>
      <c r="R33" s="107"/>
      <c r="S33" s="107"/>
      <c r="T33" s="107"/>
      <c r="U33" s="107"/>
      <c r="V33" s="107"/>
      <c r="W33" s="107"/>
      <c r="X33" s="107"/>
      <c r="Y33" s="107"/>
      <c r="Z33" s="107"/>
      <c r="AA33" s="107"/>
      <c r="AB33" s="107"/>
      <c r="AC33" s="107"/>
      <c r="AD33" s="107"/>
      <c r="AE33" s="107"/>
      <c r="AF33" s="107"/>
    </row>
    <row r="34" spans="1:32">
      <c r="A34" s="24" t="s">
        <v>180</v>
      </c>
      <c r="B34" s="110">
        <f>(B25-B33)/B9</f>
        <v>604.69966666666676</v>
      </c>
      <c r="C34" s="110">
        <f t="shared" ref="C34:U34" si="6">(C25-C33)/C9</f>
        <v>529.20133333333331</v>
      </c>
      <c r="D34" s="110">
        <f t="shared" si="6"/>
        <v>453.13883333333337</v>
      </c>
      <c r="E34" s="110">
        <f t="shared" si="6"/>
        <v>489.41916666666668</v>
      </c>
      <c r="F34" s="110">
        <f t="shared" si="6"/>
        <v>512.5916666666667</v>
      </c>
      <c r="G34" s="110">
        <f t="shared" si="6"/>
        <v>535.21533333333332</v>
      </c>
      <c r="H34" s="110">
        <f t="shared" si="6"/>
        <v>486.1103333333333</v>
      </c>
      <c r="I34" s="110">
        <f t="shared" si="6"/>
        <v>497.11916666666667</v>
      </c>
      <c r="J34" s="110">
        <f t="shared" si="6"/>
        <v>651.6638333333334</v>
      </c>
      <c r="K34" s="110">
        <f t="shared" si="6"/>
        <v>591.10916666666674</v>
      </c>
      <c r="L34" s="110">
        <f t="shared" si="6"/>
        <v>484.11566666666664</v>
      </c>
      <c r="M34" s="110">
        <f t="shared" si="6"/>
        <v>611.84116666666671</v>
      </c>
      <c r="N34" s="110">
        <f t="shared" si="6"/>
        <v>557.05516666666665</v>
      </c>
      <c r="O34" s="110">
        <f t="shared" si="6"/>
        <v>677.96916666666664</v>
      </c>
      <c r="P34" s="110">
        <f t="shared" si="6"/>
        <v>668.83283333333338</v>
      </c>
      <c r="Q34" s="110">
        <f t="shared" si="6"/>
        <v>844.95249999999999</v>
      </c>
      <c r="R34" s="110">
        <f t="shared" si="6"/>
        <v>662.18583333333333</v>
      </c>
      <c r="S34" s="110">
        <f t="shared" si="6"/>
        <v>579.63583333333338</v>
      </c>
      <c r="T34" s="110">
        <f t="shared" si="6"/>
        <v>714.00250000000005</v>
      </c>
      <c r="U34" s="110">
        <f t="shared" si="6"/>
        <v>920.26916666666671</v>
      </c>
      <c r="V34" s="110">
        <f t="shared" ref="V34:AF34" si="7">(V25-V33)/V9</f>
        <v>434.31041666666664</v>
      </c>
      <c r="W34" s="110">
        <f t="shared" si="7"/>
        <v>408.13194444444446</v>
      </c>
      <c r="X34" s="110">
        <f t="shared" si="7"/>
        <v>387.08541666666667</v>
      </c>
      <c r="Y34" s="110">
        <f t="shared" si="7"/>
        <v>400.27986111111113</v>
      </c>
      <c r="Z34" s="110">
        <f t="shared" si="7"/>
        <v>408.84930555555559</v>
      </c>
      <c r="AA34" s="110">
        <f t="shared" si="7"/>
        <v>678.65402777777774</v>
      </c>
      <c r="AB34" s="110">
        <f t="shared" si="7"/>
        <v>628.82152777777776</v>
      </c>
      <c r="AC34" s="110">
        <f t="shared" si="7"/>
        <v>865.76597222222222</v>
      </c>
      <c r="AD34" s="110">
        <f t="shared" si="7"/>
        <v>745.70763888888882</v>
      </c>
      <c r="AE34" s="110">
        <f t="shared" si="7"/>
        <v>639.36041666666665</v>
      </c>
      <c r="AF34" s="110">
        <f t="shared" si="7"/>
        <v>1442.8687500000001</v>
      </c>
    </row>
    <row r="35" spans="1:32">
      <c r="A35" s="26" t="s">
        <v>181</v>
      </c>
      <c r="B35" s="110">
        <f t="shared" ref="B35:U35" si="8">(((B25+B33)/2)*B31)/12</f>
        <v>0</v>
      </c>
      <c r="C35" s="110">
        <f t="shared" si="8"/>
        <v>0</v>
      </c>
      <c r="D35" s="110">
        <f t="shared" si="8"/>
        <v>0</v>
      </c>
      <c r="E35" s="110">
        <f t="shared" si="8"/>
        <v>0</v>
      </c>
      <c r="F35" s="110">
        <f t="shared" si="8"/>
        <v>0</v>
      </c>
      <c r="G35" s="110">
        <f t="shared" si="8"/>
        <v>0</v>
      </c>
      <c r="H35" s="110">
        <f t="shared" si="8"/>
        <v>0</v>
      </c>
      <c r="I35" s="110">
        <f t="shared" si="8"/>
        <v>0</v>
      </c>
      <c r="J35" s="110">
        <f t="shared" si="8"/>
        <v>0</v>
      </c>
      <c r="K35" s="110">
        <f t="shared" si="8"/>
        <v>0</v>
      </c>
      <c r="L35" s="110">
        <f t="shared" si="8"/>
        <v>0</v>
      </c>
      <c r="M35" s="110">
        <f t="shared" si="8"/>
        <v>0</v>
      </c>
      <c r="N35" s="110">
        <f t="shared" si="8"/>
        <v>0</v>
      </c>
      <c r="O35" s="110">
        <f t="shared" si="8"/>
        <v>0</v>
      </c>
      <c r="P35" s="110">
        <f t="shared" si="8"/>
        <v>0</v>
      </c>
      <c r="Q35" s="110">
        <f t="shared" si="8"/>
        <v>0</v>
      </c>
      <c r="R35" s="110">
        <f t="shared" si="8"/>
        <v>0</v>
      </c>
      <c r="S35" s="110">
        <f t="shared" si="8"/>
        <v>0</v>
      </c>
      <c r="T35" s="110">
        <f t="shared" si="8"/>
        <v>0</v>
      </c>
      <c r="U35" s="110">
        <f t="shared" si="8"/>
        <v>0</v>
      </c>
      <c r="V35" s="110">
        <f t="shared" ref="V35:AF35" si="9">(((V25+V33)/2)*V31)/12</f>
        <v>0</v>
      </c>
      <c r="W35" s="110">
        <f t="shared" si="9"/>
        <v>0</v>
      </c>
      <c r="X35" s="110">
        <f t="shared" si="9"/>
        <v>0</v>
      </c>
      <c r="Y35" s="110">
        <f t="shared" si="9"/>
        <v>0</v>
      </c>
      <c r="Z35" s="110">
        <f t="shared" si="9"/>
        <v>0</v>
      </c>
      <c r="AA35" s="110">
        <f t="shared" si="9"/>
        <v>0</v>
      </c>
      <c r="AB35" s="110">
        <f t="shared" si="9"/>
        <v>0</v>
      </c>
      <c r="AC35" s="110">
        <f t="shared" si="9"/>
        <v>0</v>
      </c>
      <c r="AD35" s="110">
        <f t="shared" si="9"/>
        <v>0</v>
      </c>
      <c r="AE35" s="110">
        <f t="shared" si="9"/>
        <v>0</v>
      </c>
      <c r="AF35" s="110">
        <f t="shared" si="9"/>
        <v>0</v>
      </c>
    </row>
    <row r="36" spans="1:32">
      <c r="A36" s="26" t="s">
        <v>182</v>
      </c>
      <c r="B36" s="107"/>
      <c r="C36" s="107"/>
      <c r="D36" s="107"/>
      <c r="E36" s="107"/>
      <c r="F36" s="107"/>
      <c r="G36" s="107"/>
      <c r="H36" s="107"/>
      <c r="I36" s="107"/>
      <c r="J36" s="107"/>
      <c r="K36" s="107"/>
      <c r="L36" s="107"/>
      <c r="M36" s="107"/>
      <c r="N36" s="107"/>
      <c r="O36" s="107"/>
      <c r="P36" s="107"/>
      <c r="Q36" s="107"/>
      <c r="R36" s="107"/>
      <c r="S36" s="107"/>
      <c r="T36" s="107"/>
      <c r="U36" s="107"/>
      <c r="V36" s="107"/>
      <c r="W36" s="107"/>
      <c r="X36" s="107"/>
      <c r="Y36" s="107"/>
      <c r="Z36" s="107"/>
      <c r="AA36" s="107"/>
      <c r="AB36" s="107"/>
      <c r="AC36" s="107"/>
      <c r="AD36" s="107"/>
      <c r="AE36" s="107"/>
      <c r="AF36" s="107"/>
    </row>
    <row r="37" spans="1:32">
      <c r="A37" s="26" t="s">
        <v>183</v>
      </c>
      <c r="B37" s="107"/>
      <c r="C37" s="107"/>
      <c r="D37" s="107"/>
      <c r="E37" s="107"/>
      <c r="F37" s="107"/>
      <c r="G37" s="107"/>
      <c r="H37" s="107"/>
      <c r="I37" s="107"/>
      <c r="J37" s="107"/>
      <c r="K37" s="107"/>
      <c r="L37" s="107"/>
      <c r="M37" s="107"/>
      <c r="N37" s="107"/>
      <c r="O37" s="107"/>
      <c r="P37" s="107"/>
      <c r="Q37" s="107"/>
      <c r="R37" s="107"/>
      <c r="S37" s="107"/>
      <c r="T37" s="107"/>
      <c r="U37" s="107"/>
      <c r="V37" s="107"/>
      <c r="W37" s="107"/>
      <c r="X37" s="107"/>
      <c r="Y37" s="107"/>
      <c r="Z37" s="107"/>
      <c r="AA37" s="107"/>
      <c r="AB37" s="107"/>
      <c r="AC37" s="107"/>
      <c r="AD37" s="107"/>
      <c r="AE37" s="107"/>
      <c r="AF37" s="107"/>
    </row>
    <row r="38" spans="1:32">
      <c r="A38" s="26" t="s">
        <v>184</v>
      </c>
      <c r="B38" s="107"/>
      <c r="C38" s="107"/>
      <c r="D38" s="107"/>
      <c r="E38" s="107"/>
      <c r="F38" s="107"/>
      <c r="G38" s="107"/>
      <c r="H38" s="107"/>
      <c r="I38" s="107"/>
      <c r="J38" s="107"/>
      <c r="K38" s="107"/>
      <c r="L38" s="107"/>
      <c r="M38" s="107"/>
      <c r="N38" s="107"/>
      <c r="O38" s="107"/>
      <c r="P38" s="107"/>
      <c r="Q38" s="107"/>
      <c r="R38" s="107"/>
      <c r="S38" s="107"/>
      <c r="T38" s="107"/>
      <c r="U38" s="107"/>
      <c r="V38" s="107"/>
      <c r="W38" s="107"/>
      <c r="X38" s="107"/>
      <c r="Y38" s="107"/>
      <c r="Z38" s="107"/>
      <c r="AA38" s="107"/>
      <c r="AB38" s="107"/>
      <c r="AC38" s="107"/>
      <c r="AD38" s="107"/>
      <c r="AE38" s="107"/>
      <c r="AF38" s="107"/>
    </row>
    <row r="39" spans="1:32">
      <c r="A39" s="24" t="s">
        <v>185</v>
      </c>
      <c r="B39" s="107"/>
      <c r="C39" s="107"/>
      <c r="D39" s="107"/>
      <c r="E39" s="107"/>
      <c r="F39" s="107"/>
      <c r="G39" s="107"/>
      <c r="H39" s="107"/>
      <c r="I39" s="107"/>
      <c r="J39" s="107"/>
      <c r="K39" s="107"/>
      <c r="L39" s="107"/>
      <c r="M39" s="107"/>
      <c r="N39" s="107"/>
      <c r="O39" s="107"/>
      <c r="P39" s="107"/>
      <c r="Q39" s="107"/>
      <c r="R39" s="107"/>
      <c r="S39" s="107"/>
      <c r="T39" s="107"/>
      <c r="U39" s="107"/>
      <c r="V39" s="107"/>
      <c r="W39" s="107"/>
      <c r="X39" s="107"/>
      <c r="Y39" s="107"/>
      <c r="Z39" s="107"/>
      <c r="AA39" s="107"/>
      <c r="AB39" s="107"/>
      <c r="AC39" s="107"/>
      <c r="AD39" s="107"/>
      <c r="AE39" s="107"/>
      <c r="AF39" s="107"/>
    </row>
    <row r="40" spans="1:32">
      <c r="A40" s="24" t="s">
        <v>186</v>
      </c>
      <c r="B40" s="107"/>
      <c r="C40" s="107"/>
      <c r="D40" s="107"/>
      <c r="E40" s="107"/>
      <c r="F40" s="107"/>
      <c r="G40" s="107"/>
      <c r="H40" s="107"/>
      <c r="I40" s="107"/>
      <c r="J40" s="107"/>
      <c r="K40" s="107"/>
      <c r="L40" s="107"/>
      <c r="M40" s="107"/>
      <c r="N40" s="107"/>
      <c r="O40" s="107"/>
      <c r="P40" s="107"/>
      <c r="Q40" s="107"/>
      <c r="R40" s="107"/>
      <c r="S40" s="107"/>
      <c r="T40" s="107"/>
      <c r="U40" s="107"/>
      <c r="V40" s="107"/>
      <c r="W40" s="107"/>
      <c r="X40" s="107"/>
      <c r="Y40" s="107"/>
      <c r="Z40" s="107"/>
      <c r="AA40" s="107"/>
      <c r="AB40" s="107"/>
      <c r="AC40" s="107"/>
      <c r="AD40" s="107"/>
      <c r="AE40" s="107"/>
      <c r="AF40" s="107"/>
    </row>
    <row r="41" spans="1:32">
      <c r="A41" s="24" t="s">
        <v>187</v>
      </c>
      <c r="B41" s="107"/>
      <c r="C41" s="107"/>
      <c r="D41" s="107"/>
      <c r="E41" s="107"/>
      <c r="F41" s="107"/>
      <c r="G41" s="107"/>
      <c r="H41" s="107"/>
      <c r="I41" s="107"/>
      <c r="J41" s="107"/>
      <c r="K41" s="107"/>
      <c r="L41" s="107"/>
      <c r="M41" s="107"/>
      <c r="N41" s="107"/>
      <c r="O41" s="107"/>
      <c r="P41" s="107"/>
      <c r="Q41" s="107"/>
      <c r="R41" s="107"/>
      <c r="S41" s="107"/>
      <c r="T41" s="107"/>
      <c r="U41" s="107"/>
      <c r="V41" s="107"/>
      <c r="W41" s="107"/>
      <c r="X41" s="107"/>
      <c r="Y41" s="107"/>
      <c r="Z41" s="107"/>
      <c r="AA41" s="107"/>
      <c r="AB41" s="107"/>
      <c r="AC41" s="107"/>
      <c r="AD41" s="107"/>
      <c r="AE41" s="107"/>
      <c r="AF41" s="107"/>
    </row>
    <row r="42" spans="1:32">
      <c r="A42" s="24" t="s">
        <v>188</v>
      </c>
      <c r="B42" s="107"/>
      <c r="C42" s="107"/>
      <c r="D42" s="107"/>
      <c r="E42" s="107"/>
      <c r="F42" s="107"/>
      <c r="G42" s="107"/>
      <c r="H42" s="107"/>
      <c r="I42" s="107"/>
      <c r="J42" s="107"/>
      <c r="K42" s="107"/>
      <c r="L42" s="107"/>
      <c r="M42" s="107"/>
      <c r="N42" s="107"/>
      <c r="O42" s="107"/>
      <c r="P42" s="107"/>
      <c r="Q42" s="107"/>
      <c r="R42" s="107"/>
      <c r="S42" s="107"/>
      <c r="T42" s="107"/>
      <c r="U42" s="107"/>
      <c r="V42" s="107"/>
      <c r="W42" s="107"/>
      <c r="X42" s="107"/>
      <c r="Y42" s="107"/>
      <c r="Z42" s="107"/>
      <c r="AA42" s="107"/>
      <c r="AB42" s="107"/>
      <c r="AC42" s="107"/>
      <c r="AD42" s="107"/>
      <c r="AE42" s="107"/>
      <c r="AF42" s="107"/>
    </row>
    <row r="43" spans="1:32">
      <c r="A43" s="24" t="s">
        <v>189</v>
      </c>
      <c r="B43" s="107"/>
      <c r="C43" s="107"/>
      <c r="D43" s="107"/>
      <c r="E43" s="107"/>
      <c r="F43" s="107"/>
      <c r="G43" s="107"/>
      <c r="H43" s="107"/>
      <c r="I43" s="107"/>
      <c r="J43" s="107"/>
      <c r="K43" s="107"/>
      <c r="L43" s="107"/>
      <c r="M43" s="107"/>
      <c r="N43" s="107"/>
      <c r="O43" s="107"/>
      <c r="P43" s="107"/>
      <c r="Q43" s="107"/>
      <c r="R43" s="107"/>
      <c r="S43" s="107"/>
      <c r="T43" s="107"/>
      <c r="U43" s="107"/>
      <c r="V43" s="107"/>
      <c r="W43" s="107"/>
      <c r="X43" s="107"/>
      <c r="Y43" s="107"/>
      <c r="Z43" s="107"/>
      <c r="AA43" s="107"/>
      <c r="AB43" s="107"/>
      <c r="AC43" s="107"/>
      <c r="AD43" s="107"/>
      <c r="AE43" s="107"/>
      <c r="AF43" s="107"/>
    </row>
    <row r="44" spans="1:32">
      <c r="A44" s="24" t="s">
        <v>190</v>
      </c>
      <c r="B44" s="107"/>
      <c r="C44" s="107"/>
      <c r="D44" s="107"/>
      <c r="E44" s="107"/>
      <c r="F44" s="107"/>
      <c r="G44" s="107"/>
      <c r="H44" s="107"/>
      <c r="I44" s="107"/>
      <c r="J44" s="107"/>
      <c r="K44" s="107"/>
      <c r="L44" s="107"/>
      <c r="M44" s="107"/>
      <c r="N44" s="107"/>
      <c r="O44" s="107"/>
      <c r="P44" s="107"/>
      <c r="Q44" s="107"/>
      <c r="R44" s="107"/>
      <c r="S44" s="107"/>
      <c r="T44" s="107"/>
      <c r="U44" s="107"/>
      <c r="V44" s="107"/>
      <c r="W44" s="107"/>
      <c r="X44" s="107"/>
      <c r="Y44" s="107"/>
      <c r="Z44" s="107"/>
      <c r="AA44" s="107"/>
      <c r="AB44" s="107"/>
      <c r="AC44" s="107"/>
      <c r="AD44" s="107"/>
      <c r="AE44" s="107"/>
      <c r="AF44" s="107"/>
    </row>
    <row r="45" spans="1:32">
      <c r="A45" s="24" t="s">
        <v>191</v>
      </c>
      <c r="B45" s="107"/>
      <c r="C45" s="107"/>
      <c r="D45" s="107"/>
      <c r="E45" s="107"/>
      <c r="F45" s="107"/>
      <c r="G45" s="107"/>
      <c r="H45" s="107"/>
      <c r="I45" s="107"/>
      <c r="J45" s="107"/>
      <c r="K45" s="107"/>
      <c r="L45" s="107"/>
      <c r="M45" s="107"/>
      <c r="N45" s="107"/>
      <c r="O45" s="107"/>
      <c r="P45" s="107"/>
      <c r="Q45" s="107"/>
      <c r="R45" s="107"/>
      <c r="S45" s="107"/>
      <c r="T45" s="107"/>
      <c r="U45" s="107"/>
      <c r="V45" s="107"/>
      <c r="W45" s="107"/>
      <c r="X45" s="107"/>
      <c r="Y45" s="107"/>
      <c r="Z45" s="107"/>
      <c r="AA45" s="107"/>
      <c r="AB45" s="107"/>
      <c r="AC45" s="107"/>
      <c r="AD45" s="107"/>
      <c r="AE45" s="107"/>
      <c r="AF45" s="107"/>
    </row>
    <row r="46" spans="1:32">
      <c r="A46" s="24" t="s">
        <v>192</v>
      </c>
      <c r="B46" s="36">
        <f>SUM(B34:B45)</f>
        <v>604.69966666666676</v>
      </c>
      <c r="C46" s="36">
        <f t="shared" ref="C46:AF46" si="10">SUM(C34:C45)</f>
        <v>529.20133333333331</v>
      </c>
      <c r="D46" s="36">
        <f t="shared" si="10"/>
        <v>453.13883333333337</v>
      </c>
      <c r="E46" s="36">
        <f t="shared" si="10"/>
        <v>489.41916666666668</v>
      </c>
      <c r="F46" s="36">
        <f t="shared" si="10"/>
        <v>512.5916666666667</v>
      </c>
      <c r="G46" s="36">
        <f t="shared" si="10"/>
        <v>535.21533333333332</v>
      </c>
      <c r="H46" s="36">
        <f t="shared" si="10"/>
        <v>486.1103333333333</v>
      </c>
      <c r="I46" s="36">
        <f t="shared" si="10"/>
        <v>497.11916666666667</v>
      </c>
      <c r="J46" s="36">
        <f t="shared" si="10"/>
        <v>651.6638333333334</v>
      </c>
      <c r="K46" s="36">
        <f t="shared" si="10"/>
        <v>591.10916666666674</v>
      </c>
      <c r="L46" s="36">
        <f t="shared" si="10"/>
        <v>484.11566666666664</v>
      </c>
      <c r="M46" s="36">
        <f t="shared" si="10"/>
        <v>611.84116666666671</v>
      </c>
      <c r="N46" s="36">
        <f t="shared" si="10"/>
        <v>557.05516666666665</v>
      </c>
      <c r="O46" s="36">
        <f t="shared" si="10"/>
        <v>677.96916666666664</v>
      </c>
      <c r="P46" s="36">
        <f t="shared" si="10"/>
        <v>668.83283333333338</v>
      </c>
      <c r="Q46" s="36">
        <f t="shared" si="10"/>
        <v>844.95249999999999</v>
      </c>
      <c r="R46" s="36">
        <f t="shared" si="10"/>
        <v>662.18583333333333</v>
      </c>
      <c r="S46" s="36">
        <f t="shared" si="10"/>
        <v>579.63583333333338</v>
      </c>
      <c r="T46" s="36">
        <f t="shared" si="10"/>
        <v>714.00250000000005</v>
      </c>
      <c r="U46" s="36">
        <f t="shared" si="10"/>
        <v>920.26916666666671</v>
      </c>
      <c r="V46" s="36">
        <f t="shared" si="10"/>
        <v>434.31041666666664</v>
      </c>
      <c r="W46" s="36">
        <f t="shared" si="10"/>
        <v>408.13194444444446</v>
      </c>
      <c r="X46" s="36">
        <f t="shared" si="10"/>
        <v>387.08541666666667</v>
      </c>
      <c r="Y46" s="36">
        <f t="shared" si="10"/>
        <v>400.27986111111113</v>
      </c>
      <c r="Z46" s="36">
        <f t="shared" si="10"/>
        <v>408.84930555555559</v>
      </c>
      <c r="AA46" s="36">
        <f t="shared" si="10"/>
        <v>678.65402777777774</v>
      </c>
      <c r="AB46" s="36">
        <f t="shared" si="10"/>
        <v>628.82152777777776</v>
      </c>
      <c r="AC46" s="36">
        <f t="shared" si="10"/>
        <v>865.76597222222222</v>
      </c>
      <c r="AD46" s="36">
        <f t="shared" si="10"/>
        <v>745.70763888888882</v>
      </c>
      <c r="AE46" s="36">
        <f t="shared" si="10"/>
        <v>639.36041666666665</v>
      </c>
      <c r="AF46" s="36">
        <f t="shared" si="10"/>
        <v>1442.8687500000001</v>
      </c>
    </row>
    <row r="47" spans="1:32">
      <c r="A47" s="80"/>
      <c r="B47" s="111"/>
      <c r="C47" s="111"/>
      <c r="D47" s="111"/>
      <c r="E47" s="111"/>
      <c r="F47" s="111"/>
      <c r="G47" s="111"/>
      <c r="H47" s="111"/>
      <c r="I47" s="111"/>
      <c r="J47" s="111"/>
      <c r="K47" s="111"/>
      <c r="L47" s="111"/>
      <c r="M47" s="111"/>
      <c r="N47" s="111"/>
      <c r="O47" s="111"/>
      <c r="P47" s="111"/>
      <c r="Q47" s="111"/>
      <c r="R47" s="111"/>
    </row>
    <row r="49" spans="1:12" ht="31">
      <c r="A49" s="96" t="s">
        <v>193</v>
      </c>
      <c r="B49" s="97" t="s">
        <v>3</v>
      </c>
      <c r="C49" s="97" t="s">
        <v>194</v>
      </c>
      <c r="D49" s="97" t="s">
        <v>195</v>
      </c>
      <c r="E49" s="124"/>
      <c r="F49" s="124"/>
      <c r="G49" s="124"/>
      <c r="H49" s="124"/>
      <c r="I49" s="124"/>
      <c r="J49" s="124"/>
      <c r="K49" s="124"/>
      <c r="L49" s="124"/>
    </row>
    <row r="50" spans="1:12">
      <c r="A50" s="41" t="s">
        <v>196</v>
      </c>
      <c r="B50" s="89">
        <v>0.09</v>
      </c>
      <c r="C50" s="125">
        <f>AVERAGE(B46:E46)</f>
        <v>519.11475000000007</v>
      </c>
      <c r="D50" s="126">
        <f>B50*C50</f>
        <v>46.720327500000003</v>
      </c>
      <c r="E50" s="127"/>
    </row>
    <row r="51" spans="1:12">
      <c r="A51" s="41" t="s">
        <v>197</v>
      </c>
      <c r="B51" s="89">
        <v>0.1</v>
      </c>
      <c r="C51" s="125">
        <f>AVERAGE(F46:I46)</f>
        <v>507.75912499999998</v>
      </c>
      <c r="D51" s="126">
        <f t="shared" ref="D51:D56" si="11">B51*C51</f>
        <v>50.775912500000004</v>
      </c>
      <c r="E51" s="127"/>
    </row>
    <row r="52" spans="1:12">
      <c r="A52" s="41" t="s">
        <v>198</v>
      </c>
      <c r="B52" s="89">
        <v>0.34</v>
      </c>
      <c r="C52" s="125">
        <f>AVERAGE(J46:M46)</f>
        <v>584.68245833333333</v>
      </c>
      <c r="D52" s="126">
        <f t="shared" si="11"/>
        <v>198.79203583333336</v>
      </c>
      <c r="E52" s="127"/>
    </row>
    <row r="53" spans="1:12">
      <c r="A53" s="41" t="s">
        <v>199</v>
      </c>
      <c r="B53" s="89">
        <v>0.17</v>
      </c>
      <c r="C53" s="125">
        <f>AVERAGE(N46:Q46)</f>
        <v>687.20241666666664</v>
      </c>
      <c r="D53" s="126">
        <f t="shared" si="11"/>
        <v>116.82441083333333</v>
      </c>
      <c r="E53" s="127"/>
    </row>
    <row r="54" spans="1:12">
      <c r="A54" s="41" t="s">
        <v>200</v>
      </c>
      <c r="B54" s="89">
        <v>0.04</v>
      </c>
      <c r="C54" s="125">
        <f>AVERAGE(R46:U46)</f>
        <v>719.02333333333331</v>
      </c>
      <c r="D54" s="126">
        <f t="shared" si="11"/>
        <v>28.760933333333334</v>
      </c>
      <c r="E54" s="127"/>
      <c r="F54" s="112"/>
    </row>
    <row r="55" spans="1:12">
      <c r="A55" s="41" t="s">
        <v>201</v>
      </c>
      <c r="B55" s="89">
        <v>0.03</v>
      </c>
      <c r="C55" s="128">
        <f>AVERAGE(V46:Z46)</f>
        <v>407.73138888888889</v>
      </c>
      <c r="D55" s="126">
        <f t="shared" si="11"/>
        <v>12.231941666666666</v>
      </c>
      <c r="E55" s="129"/>
      <c r="F55" s="112"/>
      <c r="G55" s="130"/>
    </row>
    <row r="56" spans="1:12">
      <c r="A56" s="41" t="s">
        <v>202</v>
      </c>
      <c r="B56" s="89">
        <v>0.23</v>
      </c>
      <c r="C56" s="128">
        <f>AVERAGE(AA46:AF46)</f>
        <v>833.52972222222218</v>
      </c>
      <c r="D56" s="126">
        <f t="shared" si="11"/>
        <v>191.7118361111111</v>
      </c>
      <c r="E56" s="129"/>
      <c r="F56" s="112"/>
      <c r="G56" s="130"/>
      <c r="H56" s="129"/>
      <c r="I56" s="129"/>
      <c r="J56" s="129"/>
      <c r="K56" s="129"/>
      <c r="L56" s="129"/>
    </row>
    <row r="57" spans="1:12">
      <c r="A57" s="41" t="s">
        <v>2</v>
      </c>
      <c r="B57" s="89">
        <f>SUM(B50:B56)</f>
        <v>1.0000000000000002</v>
      </c>
      <c r="C57" s="130"/>
      <c r="D57" s="127"/>
      <c r="F57" s="112"/>
      <c r="G57" s="130"/>
    </row>
    <row r="58" spans="1:12">
      <c r="B58" s="112"/>
      <c r="C58" s="130"/>
      <c r="F58" s="112"/>
      <c r="G58" s="130"/>
    </row>
    <row r="59" spans="1:12">
      <c r="A59" s="24" t="s">
        <v>203</v>
      </c>
      <c r="C59" s="130"/>
      <c r="D59" s="131">
        <f>SUM(D50:D56)</f>
        <v>645.81739777777784</v>
      </c>
      <c r="G59" s="130"/>
    </row>
    <row r="60" spans="1:12">
      <c r="C60" s="130"/>
      <c r="G60" s="130"/>
    </row>
    <row r="61" spans="1:12">
      <c r="C61" s="130"/>
      <c r="G61" s="130"/>
    </row>
  </sheetData>
  <phoneticPr fontId="12"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18"/>
  <sheetViews>
    <sheetView workbookViewId="0">
      <selection activeCell="E34" sqref="E34"/>
    </sheetView>
  </sheetViews>
  <sheetFormatPr defaultColWidth="9.07421875" defaultRowHeight="15.5"/>
  <cols>
    <col min="1" max="1" width="12.07421875" customWidth="1"/>
    <col min="2" max="2" width="11.69140625" customWidth="1"/>
    <col min="3" max="4" width="22.3046875" customWidth="1"/>
    <col min="5" max="5" width="14.07421875" customWidth="1"/>
    <col min="6" max="6" width="12.53515625" customWidth="1"/>
    <col min="7" max="7" width="14.4609375" bestFit="1" customWidth="1"/>
    <col min="8" max="14" width="16.07421875" customWidth="1"/>
    <col min="15" max="15" width="14.84375" customWidth="1"/>
  </cols>
  <sheetData>
    <row r="1" spans="1:16" s="1" customFormat="1" ht="16" customHeight="1">
      <c r="A1" s="142" t="s">
        <v>204</v>
      </c>
      <c r="B1" s="143"/>
      <c r="C1" s="143"/>
      <c r="D1" s="143"/>
      <c r="E1" s="143"/>
      <c r="F1" s="143"/>
      <c r="G1" s="143"/>
      <c r="H1" s="143"/>
      <c r="I1" s="143"/>
      <c r="J1" s="143"/>
      <c r="K1" s="143"/>
      <c r="L1" s="143"/>
      <c r="M1" s="143"/>
      <c r="N1" s="143"/>
      <c r="O1" s="40"/>
      <c r="P1" s="6"/>
    </row>
    <row r="2" spans="1:16">
      <c r="A2" s="4"/>
      <c r="B2" s="4"/>
      <c r="C2" s="4"/>
      <c r="D2" s="4"/>
      <c r="E2" s="4"/>
      <c r="F2" s="4"/>
      <c r="G2" s="4"/>
      <c r="H2" s="4"/>
      <c r="I2" s="4"/>
      <c r="J2" s="4"/>
      <c r="K2" s="4"/>
      <c r="L2" s="4"/>
      <c r="M2" s="4"/>
      <c r="N2" s="4"/>
      <c r="O2" s="4"/>
      <c r="P2" s="8"/>
    </row>
    <row r="3" spans="1:16">
      <c r="A3" s="74" t="s">
        <v>33</v>
      </c>
      <c r="B3" s="76"/>
      <c r="C3" s="12"/>
      <c r="D3" s="12"/>
      <c r="E3" s="78" t="s">
        <v>205</v>
      </c>
      <c r="F3" s="77"/>
      <c r="G3" s="4"/>
      <c r="H3" s="4"/>
      <c r="I3" s="4"/>
      <c r="J3" s="4"/>
      <c r="K3" s="4"/>
      <c r="L3" s="4"/>
      <c r="M3" s="4"/>
      <c r="N3" s="4"/>
      <c r="O3" s="4"/>
      <c r="P3" s="8"/>
    </row>
    <row r="4" spans="1:16">
      <c r="A4" s="7"/>
      <c r="B4" s="4"/>
      <c r="C4" s="4"/>
      <c r="D4" s="4"/>
      <c r="E4" s="4"/>
      <c r="F4" s="4"/>
      <c r="G4" s="4"/>
      <c r="H4" s="4"/>
      <c r="I4" s="4"/>
      <c r="J4" s="4"/>
      <c r="K4" s="4"/>
      <c r="L4" s="4"/>
      <c r="M4" s="4"/>
      <c r="N4" s="4"/>
      <c r="O4" s="4"/>
      <c r="P4" s="8"/>
    </row>
    <row r="5" spans="1:16" ht="62">
      <c r="A5" s="62" t="s">
        <v>206</v>
      </c>
      <c r="B5" s="62" t="s">
        <v>74</v>
      </c>
      <c r="C5" s="63" t="s">
        <v>91</v>
      </c>
      <c r="D5" s="63" t="s">
        <v>121</v>
      </c>
      <c r="E5" s="63" t="s">
        <v>207</v>
      </c>
      <c r="F5" s="63" t="s">
        <v>163</v>
      </c>
      <c r="G5" s="63" t="s">
        <v>161</v>
      </c>
      <c r="H5" s="63" t="s">
        <v>208</v>
      </c>
      <c r="I5" s="63" t="s">
        <v>209</v>
      </c>
      <c r="J5" s="63" t="s">
        <v>210</v>
      </c>
      <c r="K5" s="63" t="s">
        <v>211</v>
      </c>
      <c r="L5" s="63" t="s">
        <v>212</v>
      </c>
      <c r="M5" s="63" t="s">
        <v>213</v>
      </c>
      <c r="N5" s="63" t="s">
        <v>214</v>
      </c>
      <c r="O5" s="63" t="s">
        <v>215</v>
      </c>
      <c r="P5" s="8"/>
    </row>
    <row r="6" spans="1:16">
      <c r="A6" s="2"/>
      <c r="B6" s="2"/>
      <c r="C6" s="2"/>
      <c r="D6" s="2"/>
      <c r="E6" s="2"/>
      <c r="F6" s="2"/>
      <c r="G6" s="2"/>
      <c r="H6" s="2"/>
      <c r="I6" s="85">
        <v>0</v>
      </c>
      <c r="J6" s="85">
        <v>0</v>
      </c>
      <c r="K6" s="85">
        <v>0</v>
      </c>
      <c r="L6" s="85">
        <v>0</v>
      </c>
      <c r="M6" s="85">
        <v>0</v>
      </c>
      <c r="N6" s="85">
        <v>0</v>
      </c>
      <c r="O6" s="85">
        <v>0</v>
      </c>
      <c r="P6" s="8"/>
    </row>
    <row r="7" spans="1:16">
      <c r="A7" s="2"/>
      <c r="B7" s="2"/>
      <c r="C7" s="2"/>
      <c r="D7" s="2"/>
      <c r="E7" s="2"/>
      <c r="F7" s="2"/>
      <c r="G7" s="2"/>
      <c r="H7" s="2"/>
      <c r="I7" s="85">
        <v>0</v>
      </c>
      <c r="J7" s="85">
        <v>0</v>
      </c>
      <c r="K7" s="85">
        <v>0</v>
      </c>
      <c r="L7" s="85">
        <v>0</v>
      </c>
      <c r="M7" s="85">
        <v>0</v>
      </c>
      <c r="N7" s="85">
        <v>0</v>
      </c>
      <c r="O7" s="85">
        <v>0</v>
      </c>
      <c r="P7" s="8"/>
    </row>
    <row r="8" spans="1:16">
      <c r="A8" s="2"/>
      <c r="B8" s="2"/>
      <c r="C8" s="2"/>
      <c r="D8" s="2"/>
      <c r="E8" s="2"/>
      <c r="F8" s="2"/>
      <c r="G8" s="2"/>
      <c r="H8" s="2"/>
      <c r="I8" s="85">
        <v>0</v>
      </c>
      <c r="J8" s="85">
        <v>0</v>
      </c>
      <c r="K8" s="85">
        <v>0</v>
      </c>
      <c r="L8" s="85">
        <v>0</v>
      </c>
      <c r="M8" s="85">
        <v>0</v>
      </c>
      <c r="N8" s="85">
        <v>0</v>
      </c>
      <c r="O8" s="85">
        <v>0</v>
      </c>
      <c r="P8" s="8"/>
    </row>
    <row r="9" spans="1:16">
      <c r="A9" s="2"/>
      <c r="B9" s="2"/>
      <c r="C9" s="2"/>
      <c r="D9" s="2"/>
      <c r="E9" s="2"/>
      <c r="F9" s="2"/>
      <c r="G9" s="2"/>
      <c r="H9" s="2"/>
      <c r="I9" s="85">
        <v>0</v>
      </c>
      <c r="J9" s="85">
        <v>0</v>
      </c>
      <c r="K9" s="85">
        <v>0</v>
      </c>
      <c r="L9" s="85">
        <v>0</v>
      </c>
      <c r="M9" s="85">
        <v>0</v>
      </c>
      <c r="N9" s="85">
        <v>0</v>
      </c>
      <c r="O9" s="85">
        <v>0</v>
      </c>
      <c r="P9" s="8"/>
    </row>
    <row r="10" spans="1:16">
      <c r="A10" s="2"/>
      <c r="B10" s="2"/>
      <c r="C10" s="2"/>
      <c r="D10" s="2"/>
      <c r="E10" s="2"/>
      <c r="F10" s="2"/>
      <c r="G10" s="2"/>
      <c r="H10" s="2"/>
      <c r="I10" s="85">
        <v>0</v>
      </c>
      <c r="J10" s="85">
        <v>0</v>
      </c>
      <c r="K10" s="85">
        <v>0</v>
      </c>
      <c r="L10" s="85">
        <v>0</v>
      </c>
      <c r="M10" s="85">
        <v>0</v>
      </c>
      <c r="N10" s="85">
        <v>0</v>
      </c>
      <c r="O10" s="85">
        <v>0</v>
      </c>
      <c r="P10" s="8"/>
    </row>
    <row r="11" spans="1:16">
      <c r="A11" s="2"/>
      <c r="B11" s="2"/>
      <c r="C11" s="2"/>
      <c r="D11" s="2"/>
      <c r="E11" s="2"/>
      <c r="F11" s="2"/>
      <c r="G11" s="2"/>
      <c r="H11" s="2"/>
      <c r="I11" s="85">
        <v>0</v>
      </c>
      <c r="J11" s="85">
        <v>0</v>
      </c>
      <c r="K11" s="85">
        <v>0</v>
      </c>
      <c r="L11" s="85">
        <v>0</v>
      </c>
      <c r="M11" s="85">
        <v>0</v>
      </c>
      <c r="N11" s="85">
        <v>0</v>
      </c>
      <c r="O11" s="85">
        <v>0</v>
      </c>
      <c r="P11" s="8"/>
    </row>
    <row r="12" spans="1:16">
      <c r="A12" s="2"/>
      <c r="B12" s="2"/>
      <c r="C12" s="2"/>
      <c r="D12" s="2"/>
      <c r="E12" s="2"/>
      <c r="F12" s="2"/>
      <c r="G12" s="2"/>
      <c r="H12" s="2"/>
      <c r="I12" s="85">
        <v>0</v>
      </c>
      <c r="J12" s="85">
        <v>0</v>
      </c>
      <c r="K12" s="85">
        <v>0</v>
      </c>
      <c r="L12" s="85">
        <v>0</v>
      </c>
      <c r="M12" s="85">
        <v>0</v>
      </c>
      <c r="N12" s="85">
        <v>0</v>
      </c>
      <c r="O12" s="85">
        <v>0</v>
      </c>
      <c r="P12" s="8"/>
    </row>
    <row r="13" spans="1:16">
      <c r="A13" s="2"/>
      <c r="B13" s="2"/>
      <c r="C13" s="2"/>
      <c r="D13" s="2"/>
      <c r="E13" s="2"/>
      <c r="F13" s="2"/>
      <c r="G13" s="2"/>
      <c r="H13" s="2"/>
      <c r="I13" s="85">
        <v>0</v>
      </c>
      <c r="J13" s="85">
        <v>0</v>
      </c>
      <c r="K13" s="85">
        <v>0</v>
      </c>
      <c r="L13" s="85">
        <v>0</v>
      </c>
      <c r="M13" s="85">
        <v>0</v>
      </c>
      <c r="N13" s="85">
        <v>0</v>
      </c>
      <c r="O13" s="85">
        <v>0</v>
      </c>
      <c r="P13" s="8"/>
    </row>
    <row r="14" spans="1:16">
      <c r="A14" s="2" t="s">
        <v>216</v>
      </c>
      <c r="B14" s="2"/>
      <c r="C14" s="2"/>
      <c r="D14" s="2"/>
      <c r="E14" s="2"/>
      <c r="F14" s="2"/>
      <c r="G14" s="2"/>
      <c r="H14" s="2"/>
      <c r="I14" s="85">
        <v>0</v>
      </c>
      <c r="J14" s="85">
        <v>0</v>
      </c>
      <c r="K14" s="85">
        <v>0</v>
      </c>
      <c r="L14" s="85">
        <v>0</v>
      </c>
      <c r="M14" s="85">
        <v>0</v>
      </c>
      <c r="N14" s="85">
        <v>0</v>
      </c>
      <c r="O14" s="85">
        <v>0</v>
      </c>
      <c r="P14" s="8"/>
    </row>
    <row r="15" spans="1:16">
      <c r="A15" s="7"/>
      <c r="B15" s="4"/>
      <c r="C15" s="4"/>
      <c r="D15" s="4"/>
      <c r="E15" s="4"/>
      <c r="F15" s="4"/>
      <c r="G15" s="4"/>
      <c r="H15" s="4"/>
      <c r="I15" s="4"/>
      <c r="J15" s="4"/>
      <c r="K15" s="4"/>
      <c r="L15" s="4"/>
      <c r="M15" s="4"/>
      <c r="N15" s="4"/>
      <c r="O15" s="4"/>
      <c r="P15" s="8"/>
    </row>
    <row r="16" spans="1:16">
      <c r="A16" s="7"/>
      <c r="B16" s="4"/>
      <c r="C16" s="4"/>
      <c r="D16" s="4"/>
      <c r="E16" s="4"/>
      <c r="F16" s="4"/>
      <c r="H16" s="5" t="s">
        <v>217</v>
      </c>
      <c r="I16" s="64">
        <f t="shared" ref="I16:O16" si="0">AVERAGE(I6:I14)</f>
        <v>0</v>
      </c>
      <c r="J16" s="64">
        <f t="shared" si="0"/>
        <v>0</v>
      </c>
      <c r="K16" s="64">
        <f t="shared" si="0"/>
        <v>0</v>
      </c>
      <c r="L16" s="64">
        <f t="shared" si="0"/>
        <v>0</v>
      </c>
      <c r="M16" s="64">
        <f t="shared" si="0"/>
        <v>0</v>
      </c>
      <c r="N16" s="65">
        <f t="shared" si="0"/>
        <v>0</v>
      </c>
      <c r="O16" s="65">
        <f t="shared" si="0"/>
        <v>0</v>
      </c>
      <c r="P16" s="8"/>
    </row>
    <row r="17" spans="1:16">
      <c r="A17" s="7"/>
      <c r="B17" s="4"/>
      <c r="C17" s="4"/>
      <c r="D17" s="4"/>
      <c r="E17" s="4"/>
      <c r="F17" s="4"/>
      <c r="G17" s="4"/>
      <c r="H17" s="4"/>
      <c r="I17" s="4"/>
      <c r="J17" s="4"/>
      <c r="K17" s="4"/>
      <c r="L17" s="4"/>
      <c r="M17" s="4"/>
      <c r="N17" s="4"/>
      <c r="O17" s="4"/>
      <c r="P17" s="8"/>
    </row>
    <row r="18" spans="1:16">
      <c r="A18" s="9"/>
      <c r="B18" s="10"/>
      <c r="C18" s="10"/>
      <c r="D18" s="10"/>
      <c r="E18" s="10"/>
      <c r="F18" s="10"/>
      <c r="G18" s="10"/>
      <c r="H18" s="10"/>
      <c r="I18" s="10"/>
      <c r="J18" s="10"/>
      <c r="K18" s="10"/>
      <c r="L18" s="10"/>
      <c r="M18" s="10"/>
      <c r="N18" s="10"/>
      <c r="O18" s="42"/>
      <c r="P18" s="11"/>
    </row>
  </sheetData>
  <mergeCells count="1">
    <mergeCell ref="A1:N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18"/>
  <sheetViews>
    <sheetView workbookViewId="0">
      <selection activeCell="G16" sqref="G16"/>
    </sheetView>
  </sheetViews>
  <sheetFormatPr defaultColWidth="9.07421875" defaultRowHeight="15.5"/>
  <cols>
    <col min="1" max="1" width="12.07421875" customWidth="1"/>
    <col min="2" max="2" width="11.69140625" customWidth="1"/>
    <col min="3" max="5" width="22.3046875" customWidth="1"/>
    <col min="6" max="6" width="14.69140625" customWidth="1"/>
    <col min="7" max="7" width="12.53515625" customWidth="1"/>
    <col min="8" max="8" width="14.4609375" bestFit="1" customWidth="1"/>
    <col min="9" max="15" width="16.07421875" customWidth="1"/>
    <col min="16" max="16" width="17.84375" customWidth="1"/>
    <col min="17" max="18" width="16.07421875" customWidth="1"/>
    <col min="19" max="19" width="17.84375" customWidth="1"/>
  </cols>
  <sheetData>
    <row r="1" spans="1:20" s="1" customFormat="1" ht="16" customHeight="1">
      <c r="A1" s="142" t="s">
        <v>218</v>
      </c>
      <c r="B1" s="143"/>
      <c r="C1" s="143"/>
      <c r="D1" s="143"/>
      <c r="E1" s="143"/>
      <c r="F1" s="143"/>
      <c r="G1" s="143"/>
      <c r="H1" s="143"/>
      <c r="I1" s="143"/>
      <c r="J1" s="143"/>
      <c r="K1" s="143"/>
      <c r="L1" s="143"/>
      <c r="M1" s="143"/>
      <c r="N1" s="143"/>
      <c r="O1" s="143"/>
      <c r="P1" s="143"/>
      <c r="Q1" s="143"/>
      <c r="R1" s="143"/>
      <c r="S1" s="40"/>
      <c r="T1" s="6"/>
    </row>
    <row r="2" spans="1:20">
      <c r="A2" s="4"/>
      <c r="B2" s="4"/>
      <c r="C2" s="4"/>
      <c r="D2" s="4"/>
      <c r="E2" s="4"/>
      <c r="F2" s="4"/>
      <c r="G2" s="4"/>
      <c r="H2" s="4"/>
      <c r="I2" s="4"/>
      <c r="J2" s="4"/>
      <c r="K2" s="4"/>
      <c r="L2" s="4"/>
      <c r="M2" s="4"/>
      <c r="N2" s="4"/>
      <c r="O2" s="4"/>
      <c r="P2" s="4"/>
      <c r="Q2" s="4"/>
      <c r="R2" s="4"/>
      <c r="S2" s="4"/>
      <c r="T2" s="8"/>
    </row>
    <row r="3" spans="1:20">
      <c r="A3" s="74" t="s">
        <v>33</v>
      </c>
      <c r="B3" s="76"/>
      <c r="C3" s="12"/>
      <c r="D3" s="81"/>
      <c r="E3" s="82"/>
      <c r="F3" s="83"/>
      <c r="G3" s="83"/>
      <c r="H3" s="83"/>
      <c r="I3" s="83"/>
      <c r="J3" s="78" t="s">
        <v>205</v>
      </c>
      <c r="K3" s="84"/>
      <c r="L3" s="4"/>
      <c r="M3" s="4"/>
      <c r="N3" s="4"/>
      <c r="O3" s="4"/>
      <c r="P3" s="4"/>
      <c r="Q3" s="4"/>
      <c r="R3" s="4"/>
      <c r="S3" s="4"/>
      <c r="T3" s="8"/>
    </row>
    <row r="4" spans="1:20">
      <c r="A4" s="7"/>
      <c r="B4" s="4"/>
      <c r="C4" s="4"/>
      <c r="D4" s="4"/>
      <c r="E4" s="4"/>
      <c r="F4" s="4"/>
      <c r="G4" s="4"/>
      <c r="H4" s="4"/>
      <c r="I4" s="4"/>
      <c r="J4" s="4"/>
      <c r="K4" s="4"/>
      <c r="L4" s="4"/>
      <c r="M4" s="4"/>
      <c r="N4" s="4"/>
      <c r="O4" s="4"/>
      <c r="P4" s="4"/>
      <c r="Q4" s="4"/>
      <c r="R4" s="4"/>
      <c r="S4" s="4"/>
      <c r="T4" s="8"/>
    </row>
    <row r="5" spans="1:20" ht="62">
      <c r="A5" s="62" t="s">
        <v>206</v>
      </c>
      <c r="B5" s="66" t="s">
        <v>74</v>
      </c>
      <c r="C5" s="67" t="s">
        <v>91</v>
      </c>
      <c r="D5" s="67" t="s">
        <v>121</v>
      </c>
      <c r="E5" s="67" t="s">
        <v>219</v>
      </c>
      <c r="F5" s="67" t="s">
        <v>207</v>
      </c>
      <c r="G5" s="67" t="s">
        <v>163</v>
      </c>
      <c r="H5" s="67" t="s">
        <v>161</v>
      </c>
      <c r="I5" s="67" t="s">
        <v>208</v>
      </c>
      <c r="J5" s="67" t="s">
        <v>209</v>
      </c>
      <c r="K5" s="67" t="s">
        <v>210</v>
      </c>
      <c r="L5" s="67" t="s">
        <v>211</v>
      </c>
      <c r="M5" s="67" t="s">
        <v>212</v>
      </c>
      <c r="N5" s="67" t="s">
        <v>213</v>
      </c>
      <c r="O5" s="67" t="s">
        <v>214</v>
      </c>
      <c r="P5" s="68" t="s">
        <v>215</v>
      </c>
      <c r="Q5" s="67" t="s">
        <v>220</v>
      </c>
      <c r="R5" s="67" t="s">
        <v>221</v>
      </c>
      <c r="S5" s="68" t="s">
        <v>222</v>
      </c>
      <c r="T5" s="8"/>
    </row>
    <row r="6" spans="1:20">
      <c r="A6" s="2"/>
      <c r="B6" s="2"/>
      <c r="C6" s="2"/>
      <c r="D6" s="2"/>
      <c r="E6" s="2"/>
      <c r="F6" s="2"/>
      <c r="G6" s="2"/>
      <c r="H6" s="2"/>
      <c r="I6" s="2"/>
      <c r="J6" s="85">
        <v>0</v>
      </c>
      <c r="K6" s="85">
        <v>0</v>
      </c>
      <c r="L6" s="85">
        <v>0</v>
      </c>
      <c r="M6" s="85">
        <v>0</v>
      </c>
      <c r="N6" s="85">
        <v>0</v>
      </c>
      <c r="O6" s="85">
        <v>0</v>
      </c>
      <c r="P6" s="85">
        <v>0</v>
      </c>
      <c r="Q6" s="85">
        <v>0</v>
      </c>
      <c r="R6" s="85">
        <v>0</v>
      </c>
      <c r="S6" s="85">
        <v>0</v>
      </c>
      <c r="T6" s="8"/>
    </row>
    <row r="7" spans="1:20">
      <c r="A7" s="2"/>
      <c r="B7" s="2"/>
      <c r="C7" s="2"/>
      <c r="D7" s="2"/>
      <c r="E7" s="2"/>
      <c r="F7" s="2"/>
      <c r="G7" s="2"/>
      <c r="H7" s="2"/>
      <c r="I7" s="2"/>
      <c r="J7" s="85">
        <v>0</v>
      </c>
      <c r="K7" s="85">
        <v>0</v>
      </c>
      <c r="L7" s="85">
        <v>0</v>
      </c>
      <c r="M7" s="85">
        <v>0</v>
      </c>
      <c r="N7" s="85">
        <v>0</v>
      </c>
      <c r="O7" s="85">
        <v>0</v>
      </c>
      <c r="P7" s="85">
        <v>0</v>
      </c>
      <c r="Q7" s="85">
        <v>0</v>
      </c>
      <c r="R7" s="85">
        <v>0</v>
      </c>
      <c r="S7" s="85">
        <v>0</v>
      </c>
      <c r="T7" s="8"/>
    </row>
    <row r="8" spans="1:20">
      <c r="A8" s="2"/>
      <c r="B8" s="2"/>
      <c r="C8" s="2"/>
      <c r="D8" s="2"/>
      <c r="E8" s="2"/>
      <c r="F8" s="2"/>
      <c r="G8" s="2"/>
      <c r="H8" s="2"/>
      <c r="I8" s="2"/>
      <c r="J8" s="85">
        <v>0</v>
      </c>
      <c r="K8" s="85">
        <v>0</v>
      </c>
      <c r="L8" s="85">
        <v>0</v>
      </c>
      <c r="M8" s="85">
        <v>0</v>
      </c>
      <c r="N8" s="85">
        <v>0</v>
      </c>
      <c r="O8" s="85">
        <v>0</v>
      </c>
      <c r="P8" s="85">
        <v>0</v>
      </c>
      <c r="Q8" s="85">
        <v>0</v>
      </c>
      <c r="R8" s="85">
        <v>0</v>
      </c>
      <c r="S8" s="85">
        <v>0</v>
      </c>
      <c r="T8" s="8"/>
    </row>
    <row r="9" spans="1:20">
      <c r="A9" s="2"/>
      <c r="B9" s="2"/>
      <c r="C9" s="2"/>
      <c r="D9" s="2"/>
      <c r="E9" s="2"/>
      <c r="F9" s="2"/>
      <c r="G9" s="2"/>
      <c r="H9" s="2"/>
      <c r="I9" s="2"/>
      <c r="J9" s="85">
        <v>0</v>
      </c>
      <c r="K9" s="85">
        <v>0</v>
      </c>
      <c r="L9" s="85">
        <v>0</v>
      </c>
      <c r="M9" s="85">
        <v>0</v>
      </c>
      <c r="N9" s="85">
        <v>0</v>
      </c>
      <c r="O9" s="85">
        <v>0</v>
      </c>
      <c r="P9" s="85">
        <v>0</v>
      </c>
      <c r="Q9" s="85">
        <v>0</v>
      </c>
      <c r="R9" s="85">
        <v>0</v>
      </c>
      <c r="S9" s="85">
        <v>0</v>
      </c>
      <c r="T9" s="8"/>
    </row>
    <row r="10" spans="1:20">
      <c r="A10" s="2"/>
      <c r="B10" s="2"/>
      <c r="C10" s="2"/>
      <c r="D10" s="2"/>
      <c r="E10" s="2"/>
      <c r="F10" s="2"/>
      <c r="G10" s="2"/>
      <c r="H10" s="2"/>
      <c r="I10" s="2"/>
      <c r="J10" s="85">
        <v>0</v>
      </c>
      <c r="K10" s="85">
        <v>0</v>
      </c>
      <c r="L10" s="85">
        <v>0</v>
      </c>
      <c r="M10" s="85">
        <v>0</v>
      </c>
      <c r="N10" s="85">
        <v>0</v>
      </c>
      <c r="O10" s="85">
        <v>0</v>
      </c>
      <c r="P10" s="85">
        <v>0</v>
      </c>
      <c r="Q10" s="85">
        <v>0</v>
      </c>
      <c r="R10" s="85">
        <v>0</v>
      </c>
      <c r="S10" s="85">
        <v>0</v>
      </c>
      <c r="T10" s="8"/>
    </row>
    <row r="11" spans="1:20">
      <c r="A11" s="2"/>
      <c r="B11" s="2"/>
      <c r="C11" s="2"/>
      <c r="D11" s="2"/>
      <c r="E11" s="2"/>
      <c r="F11" s="2"/>
      <c r="G11" s="2"/>
      <c r="H11" s="2"/>
      <c r="I11" s="2"/>
      <c r="J11" s="85">
        <v>0</v>
      </c>
      <c r="K11" s="85">
        <v>0</v>
      </c>
      <c r="L11" s="85">
        <v>0</v>
      </c>
      <c r="M11" s="85">
        <v>0</v>
      </c>
      <c r="N11" s="85">
        <v>0</v>
      </c>
      <c r="O11" s="85">
        <v>0</v>
      </c>
      <c r="P11" s="85">
        <v>0</v>
      </c>
      <c r="Q11" s="85">
        <v>0</v>
      </c>
      <c r="R11" s="85">
        <v>0</v>
      </c>
      <c r="S11" s="85">
        <v>0</v>
      </c>
      <c r="T11" s="8"/>
    </row>
    <row r="12" spans="1:20">
      <c r="A12" s="2"/>
      <c r="B12" s="2"/>
      <c r="C12" s="2"/>
      <c r="D12" s="2"/>
      <c r="E12" s="2"/>
      <c r="F12" s="2"/>
      <c r="G12" s="2"/>
      <c r="H12" s="2"/>
      <c r="I12" s="2"/>
      <c r="J12" s="85">
        <v>0</v>
      </c>
      <c r="K12" s="85">
        <v>0</v>
      </c>
      <c r="L12" s="85">
        <v>0</v>
      </c>
      <c r="M12" s="85">
        <v>0</v>
      </c>
      <c r="N12" s="85">
        <v>0</v>
      </c>
      <c r="O12" s="85">
        <v>0</v>
      </c>
      <c r="P12" s="85">
        <v>0</v>
      </c>
      <c r="Q12" s="85">
        <v>0</v>
      </c>
      <c r="R12" s="85">
        <v>0</v>
      </c>
      <c r="S12" s="85">
        <v>0</v>
      </c>
      <c r="T12" s="8"/>
    </row>
    <row r="13" spans="1:20">
      <c r="A13" s="2"/>
      <c r="B13" s="2"/>
      <c r="C13" s="2"/>
      <c r="D13" s="2"/>
      <c r="E13" s="2"/>
      <c r="F13" s="2"/>
      <c r="G13" s="2"/>
      <c r="H13" s="2"/>
      <c r="I13" s="2"/>
      <c r="J13" s="85">
        <v>0</v>
      </c>
      <c r="K13" s="85">
        <v>0</v>
      </c>
      <c r="L13" s="85">
        <v>0</v>
      </c>
      <c r="M13" s="85">
        <v>0</v>
      </c>
      <c r="N13" s="85">
        <v>0</v>
      </c>
      <c r="O13" s="85">
        <v>0</v>
      </c>
      <c r="P13" s="85">
        <v>0</v>
      </c>
      <c r="Q13" s="85">
        <v>0</v>
      </c>
      <c r="R13" s="85">
        <v>0</v>
      </c>
      <c r="S13" s="85">
        <v>0</v>
      </c>
      <c r="T13" s="8"/>
    </row>
    <row r="14" spans="1:20">
      <c r="A14" s="2" t="s">
        <v>216</v>
      </c>
      <c r="B14" s="2"/>
      <c r="C14" s="2"/>
      <c r="D14" s="2"/>
      <c r="E14" s="2"/>
      <c r="F14" s="2"/>
      <c r="G14" s="2"/>
      <c r="H14" s="2"/>
      <c r="I14" s="2"/>
      <c r="J14" s="85">
        <v>0</v>
      </c>
      <c r="K14" s="85">
        <v>0</v>
      </c>
      <c r="L14" s="85">
        <v>0</v>
      </c>
      <c r="M14" s="85">
        <v>0</v>
      </c>
      <c r="N14" s="85">
        <v>0</v>
      </c>
      <c r="O14" s="85">
        <v>0</v>
      </c>
      <c r="P14" s="85">
        <v>0</v>
      </c>
      <c r="Q14" s="85">
        <v>0</v>
      </c>
      <c r="R14" s="85">
        <v>0</v>
      </c>
      <c r="S14" s="85">
        <v>0</v>
      </c>
      <c r="T14" s="8"/>
    </row>
    <row r="15" spans="1:20">
      <c r="A15" s="7"/>
      <c r="B15" s="4"/>
      <c r="C15" s="4"/>
      <c r="D15" s="4"/>
      <c r="E15" s="4"/>
      <c r="F15" s="4"/>
      <c r="G15" s="4"/>
      <c r="H15" s="4"/>
      <c r="I15" s="4"/>
      <c r="J15" s="4"/>
      <c r="K15" s="4"/>
      <c r="L15" s="4"/>
      <c r="M15" s="4"/>
      <c r="N15" s="4"/>
      <c r="O15" s="4"/>
      <c r="P15" s="4"/>
      <c r="Q15" s="4"/>
      <c r="R15" s="4"/>
      <c r="S15" s="4"/>
      <c r="T15" s="8"/>
    </row>
    <row r="16" spans="1:20">
      <c r="A16" s="7"/>
      <c r="B16" s="4"/>
      <c r="C16" s="4"/>
      <c r="D16" s="4"/>
      <c r="E16" s="4"/>
      <c r="F16" s="4"/>
      <c r="G16" s="4"/>
      <c r="I16" s="5" t="s">
        <v>217</v>
      </c>
      <c r="J16" s="64">
        <f t="shared" ref="J16:S16" si="0">AVERAGE(J6:J14)</f>
        <v>0</v>
      </c>
      <c r="K16" s="64">
        <f t="shared" si="0"/>
        <v>0</v>
      </c>
      <c r="L16" s="64">
        <f t="shared" si="0"/>
        <v>0</v>
      </c>
      <c r="M16" s="64">
        <f t="shared" si="0"/>
        <v>0</v>
      </c>
      <c r="N16" s="64">
        <f t="shared" si="0"/>
        <v>0</v>
      </c>
      <c r="O16" s="64">
        <f t="shared" si="0"/>
        <v>0</v>
      </c>
      <c r="P16" s="64">
        <f t="shared" si="0"/>
        <v>0</v>
      </c>
      <c r="Q16" s="64">
        <f t="shared" si="0"/>
        <v>0</v>
      </c>
      <c r="R16" s="64">
        <f t="shared" si="0"/>
        <v>0</v>
      </c>
      <c r="S16" s="64">
        <f t="shared" si="0"/>
        <v>0</v>
      </c>
      <c r="T16" s="8"/>
    </row>
    <row r="17" spans="1:20">
      <c r="A17" s="7"/>
      <c r="B17" s="4"/>
      <c r="C17" s="4"/>
      <c r="D17" s="4"/>
      <c r="E17" s="4"/>
      <c r="F17" s="4"/>
      <c r="G17" s="4"/>
      <c r="H17" s="4"/>
      <c r="I17" s="4"/>
      <c r="J17" s="4"/>
      <c r="K17" s="4"/>
      <c r="L17" s="4"/>
      <c r="M17" s="4"/>
      <c r="N17" s="4"/>
      <c r="O17" s="4"/>
      <c r="P17" s="4"/>
      <c r="Q17" s="4"/>
      <c r="R17" s="4"/>
      <c r="S17" s="4"/>
      <c r="T17" s="8"/>
    </row>
    <row r="18" spans="1:20">
      <c r="A18" s="9"/>
      <c r="B18" s="10"/>
      <c r="C18" s="10"/>
      <c r="D18" s="10"/>
      <c r="E18" s="10"/>
      <c r="F18" s="10"/>
      <c r="G18" s="10"/>
      <c r="H18" s="10"/>
      <c r="I18" s="10"/>
      <c r="J18" s="10"/>
      <c r="K18" s="10"/>
      <c r="L18" s="10"/>
      <c r="M18" s="10"/>
      <c r="N18" s="10"/>
      <c r="O18" s="10"/>
      <c r="P18" s="10"/>
      <c r="Q18" s="10"/>
      <c r="R18" s="10"/>
      <c r="S18" s="10"/>
      <c r="T18" s="11"/>
    </row>
  </sheetData>
  <mergeCells count="1">
    <mergeCell ref="A1:R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16"/>
  <sheetViews>
    <sheetView workbookViewId="0">
      <selection activeCell="H6" sqref="H6"/>
    </sheetView>
  </sheetViews>
  <sheetFormatPr defaultColWidth="10.69140625" defaultRowHeight="15.5"/>
  <cols>
    <col min="1" max="1" width="53.84375" customWidth="1"/>
    <col min="3" max="3" width="17.07421875" bestFit="1" customWidth="1"/>
    <col min="4" max="4" width="12.3046875" bestFit="1" customWidth="1"/>
    <col min="5" max="5" width="1.53515625" customWidth="1"/>
    <col min="7" max="7" width="1.4609375" customWidth="1"/>
  </cols>
  <sheetData>
    <row r="1" spans="1:9">
      <c r="A1" s="139" t="s">
        <v>223</v>
      </c>
      <c r="B1" s="140"/>
      <c r="C1" s="140"/>
      <c r="D1" s="140"/>
      <c r="E1" s="140"/>
      <c r="F1" s="140"/>
      <c r="G1" s="140"/>
      <c r="H1" s="140"/>
      <c r="I1" s="141"/>
    </row>
    <row r="2" spans="1:9">
      <c r="A2" s="7"/>
      <c r="B2" s="4"/>
      <c r="C2" s="4"/>
      <c r="D2" s="4"/>
      <c r="E2" s="4"/>
      <c r="F2" s="4"/>
      <c r="G2" s="4"/>
      <c r="H2" s="4"/>
      <c r="I2" s="8"/>
    </row>
    <row r="3" spans="1:9">
      <c r="A3" s="74" t="s">
        <v>33</v>
      </c>
      <c r="B3" s="4"/>
      <c r="C3" s="4"/>
      <c r="D3" s="4"/>
      <c r="E3" s="4"/>
      <c r="F3" s="4"/>
      <c r="G3" s="4"/>
      <c r="H3" s="4"/>
      <c r="I3" s="8"/>
    </row>
    <row r="4" spans="1:9">
      <c r="A4" s="7"/>
      <c r="B4" s="4"/>
      <c r="C4" s="4"/>
      <c r="D4" s="4"/>
      <c r="E4" s="4"/>
      <c r="F4" s="4"/>
      <c r="G4" s="4"/>
      <c r="H4" s="4"/>
      <c r="I4" s="8"/>
    </row>
    <row r="5" spans="1:9">
      <c r="A5" s="58" t="s">
        <v>24</v>
      </c>
      <c r="B5" s="59" t="s">
        <v>224</v>
      </c>
      <c r="C5" s="59" t="s">
        <v>225</v>
      </c>
      <c r="D5" s="59" t="s">
        <v>226</v>
      </c>
      <c r="E5" s="23"/>
      <c r="F5" s="59" t="s">
        <v>3</v>
      </c>
      <c r="G5" s="23"/>
      <c r="H5" s="59" t="s">
        <v>227</v>
      </c>
      <c r="I5" s="8"/>
    </row>
    <row r="6" spans="1:9">
      <c r="A6" s="26" t="s">
        <v>228</v>
      </c>
      <c r="B6" s="24" t="s">
        <v>229</v>
      </c>
      <c r="C6" s="24"/>
      <c r="D6" s="75">
        <v>0</v>
      </c>
      <c r="E6" s="4"/>
      <c r="F6" s="25">
        <v>0.2</v>
      </c>
      <c r="G6" s="4"/>
      <c r="H6" s="20">
        <f>D6*F6</f>
        <v>0</v>
      </c>
      <c r="I6" s="8"/>
    </row>
    <row r="7" spans="1:9">
      <c r="A7" s="26" t="s">
        <v>230</v>
      </c>
      <c r="B7" s="24" t="s">
        <v>229</v>
      </c>
      <c r="C7" s="24"/>
      <c r="D7" s="75">
        <v>0</v>
      </c>
      <c r="E7" s="4"/>
      <c r="F7" s="25">
        <v>0.3</v>
      </c>
      <c r="G7" s="4"/>
      <c r="H7" s="20">
        <f>D7*F7</f>
        <v>0</v>
      </c>
      <c r="I7" s="8"/>
    </row>
    <row r="8" spans="1:9">
      <c r="A8" s="26" t="s">
        <v>231</v>
      </c>
      <c r="B8" s="24" t="s">
        <v>229</v>
      </c>
      <c r="C8" s="24"/>
      <c r="D8" s="75">
        <v>0</v>
      </c>
      <c r="E8" s="4"/>
      <c r="F8" s="25">
        <v>0.1</v>
      </c>
      <c r="G8" s="4"/>
      <c r="H8" s="20">
        <f>D8*F8</f>
        <v>0</v>
      </c>
      <c r="I8" s="8"/>
    </row>
    <row r="9" spans="1:9">
      <c r="A9" s="26" t="s">
        <v>232</v>
      </c>
      <c r="B9" s="24" t="s">
        <v>233</v>
      </c>
      <c r="C9" s="39">
        <v>30</v>
      </c>
      <c r="D9" s="86">
        <v>0</v>
      </c>
      <c r="E9" s="4"/>
      <c r="F9" s="25">
        <v>0.1</v>
      </c>
      <c r="G9" s="4"/>
      <c r="H9" s="20">
        <f>C9*D9*F9</f>
        <v>0</v>
      </c>
      <c r="I9" s="8"/>
    </row>
    <row r="10" spans="1:9">
      <c r="A10" s="26" t="s">
        <v>234</v>
      </c>
      <c r="B10" s="24" t="s">
        <v>229</v>
      </c>
      <c r="C10" s="39"/>
      <c r="D10" s="75">
        <v>0</v>
      </c>
      <c r="E10" s="4"/>
      <c r="F10" s="25">
        <v>0.1</v>
      </c>
      <c r="G10" s="4"/>
      <c r="H10" s="20">
        <f>C10*D10*F10</f>
        <v>0</v>
      </c>
      <c r="I10" s="8"/>
    </row>
    <row r="11" spans="1:9">
      <c r="A11" s="26" t="s">
        <v>235</v>
      </c>
      <c r="B11" s="24" t="s">
        <v>233</v>
      </c>
      <c r="C11" s="39">
        <v>30</v>
      </c>
      <c r="D11" s="86">
        <v>0</v>
      </c>
      <c r="E11" s="4"/>
      <c r="F11" s="25">
        <v>0.1</v>
      </c>
      <c r="G11" s="4"/>
      <c r="H11" s="20">
        <f>C11*D11*F11</f>
        <v>0</v>
      </c>
      <c r="I11" s="8"/>
    </row>
    <row r="12" spans="1:9">
      <c r="A12" s="26" t="s">
        <v>236</v>
      </c>
      <c r="B12" s="24" t="s">
        <v>233</v>
      </c>
      <c r="C12" s="39">
        <v>30</v>
      </c>
      <c r="D12" s="86">
        <v>0</v>
      </c>
      <c r="E12" s="4"/>
      <c r="F12" s="25">
        <v>0.1</v>
      </c>
      <c r="G12" s="4"/>
      <c r="H12" s="20">
        <f>C12*D12*F12</f>
        <v>0</v>
      </c>
      <c r="I12" s="8"/>
    </row>
    <row r="13" spans="1:9">
      <c r="A13" s="69" t="s">
        <v>237</v>
      </c>
      <c r="B13" s="4"/>
      <c r="C13" s="4"/>
      <c r="D13" s="4"/>
      <c r="E13" s="4"/>
      <c r="F13" s="4"/>
      <c r="G13" s="4"/>
      <c r="H13" s="60">
        <f>SUM(H6:H12)</f>
        <v>0</v>
      </c>
      <c r="I13" s="8"/>
    </row>
    <row r="14" spans="1:9">
      <c r="A14" s="7"/>
      <c r="B14" s="4"/>
      <c r="C14" s="4"/>
      <c r="D14" s="4"/>
      <c r="E14" s="4"/>
      <c r="F14" s="4"/>
      <c r="G14" s="4"/>
      <c r="H14" s="4"/>
      <c r="I14" s="8"/>
    </row>
    <row r="15" spans="1:9">
      <c r="A15" s="7"/>
      <c r="B15" s="4"/>
      <c r="C15" s="4"/>
      <c r="D15" s="4"/>
      <c r="E15" s="4"/>
      <c r="F15" s="4"/>
      <c r="G15" s="4"/>
      <c r="H15" s="4"/>
      <c r="I15" s="8"/>
    </row>
    <row r="16" spans="1:9">
      <c r="A16" s="9"/>
      <c r="B16" s="10"/>
      <c r="C16" s="10"/>
      <c r="D16" s="10"/>
      <c r="E16" s="10"/>
      <c r="F16" s="10"/>
      <c r="G16" s="10"/>
      <c r="H16" s="10"/>
      <c r="I16" s="11"/>
    </row>
  </sheetData>
  <mergeCells count="1">
    <mergeCell ref="A1:I1"/>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48"/>
  <sheetViews>
    <sheetView topLeftCell="A5" workbookViewId="0">
      <selection activeCell="J27" sqref="J27"/>
    </sheetView>
  </sheetViews>
  <sheetFormatPr defaultColWidth="11.53515625" defaultRowHeight="15.5"/>
  <cols>
    <col min="1" max="1" width="44.84375" customWidth="1"/>
    <col min="2" max="2" width="14.07421875" bestFit="1" customWidth="1"/>
    <col min="3" max="3" width="11.07421875" customWidth="1"/>
    <col min="8" max="8" width="2" customWidth="1"/>
    <col min="9" max="9" width="15" bestFit="1" customWidth="1"/>
    <col min="10" max="11" width="2" customWidth="1"/>
    <col min="12" max="12" width="9.07421875" customWidth="1"/>
    <col min="13" max="13" width="2" customWidth="1"/>
    <col min="14" max="14" width="7.84375" style="35" customWidth="1"/>
    <col min="15" max="15" width="2" customWidth="1"/>
    <col min="16" max="16" width="9" customWidth="1"/>
  </cols>
  <sheetData>
    <row r="1" spans="1:17">
      <c r="A1" s="139" t="s">
        <v>238</v>
      </c>
      <c r="B1" s="140"/>
      <c r="C1" s="140"/>
      <c r="D1" s="140"/>
      <c r="E1" s="140"/>
      <c r="F1" s="140"/>
      <c r="G1" s="140"/>
      <c r="H1" s="140"/>
      <c r="I1" s="44"/>
      <c r="J1" s="44"/>
      <c r="K1" s="44"/>
      <c r="L1" s="4"/>
      <c r="M1" s="15"/>
      <c r="N1" s="30"/>
      <c r="O1" s="15"/>
      <c r="P1" s="15"/>
      <c r="Q1" s="16"/>
    </row>
    <row r="2" spans="1:17">
      <c r="A2" s="54"/>
      <c r="B2" s="4"/>
      <c r="C2" s="4"/>
      <c r="D2" s="4"/>
      <c r="E2" s="4"/>
      <c r="F2" s="4"/>
      <c r="G2" s="4"/>
      <c r="H2" s="4"/>
      <c r="I2" s="4"/>
      <c r="J2" s="4"/>
      <c r="K2" s="4"/>
      <c r="L2" s="4"/>
      <c r="M2" s="4"/>
      <c r="N2" s="31"/>
      <c r="O2" s="4"/>
      <c r="P2" s="4"/>
      <c r="Q2" s="8"/>
    </row>
    <row r="3" spans="1:17">
      <c r="A3" s="74" t="s">
        <v>33</v>
      </c>
      <c r="B3" s="12"/>
      <c r="C3" s="12"/>
      <c r="D3" s="4"/>
      <c r="E3" s="4"/>
      <c r="F3" s="4"/>
      <c r="G3" s="4"/>
      <c r="H3" s="4"/>
      <c r="I3" s="4"/>
      <c r="J3" s="4"/>
      <c r="K3" s="4"/>
      <c r="L3" s="4"/>
      <c r="M3" s="4"/>
      <c r="N3" s="31"/>
      <c r="O3" s="4"/>
      <c r="P3" s="4"/>
      <c r="Q3" s="8"/>
    </row>
    <row r="4" spans="1:17">
      <c r="A4" s="7"/>
      <c r="B4" s="4"/>
      <c r="C4" s="4"/>
      <c r="D4" s="4"/>
      <c r="E4" s="4"/>
      <c r="F4" s="4"/>
      <c r="G4" s="4"/>
      <c r="H4" s="4"/>
      <c r="I4" s="45" t="s">
        <v>239</v>
      </c>
      <c r="J4" s="4"/>
      <c r="K4" s="4"/>
      <c r="L4" s="4"/>
      <c r="M4" s="4"/>
      <c r="N4" s="31"/>
      <c r="O4" s="4"/>
      <c r="P4" s="4"/>
      <c r="Q4" s="8"/>
    </row>
    <row r="5" spans="1:17" ht="42">
      <c r="B5" s="98" t="s">
        <v>240</v>
      </c>
      <c r="C5" s="21">
        <v>0.25</v>
      </c>
      <c r="D5" s="21">
        <v>0.2</v>
      </c>
      <c r="E5" s="21">
        <v>0.2</v>
      </c>
      <c r="F5" s="21">
        <v>0.15</v>
      </c>
      <c r="G5" s="21">
        <v>0.15</v>
      </c>
      <c r="H5" s="4"/>
      <c r="I5" s="21">
        <v>6.6699999999999995E-2</v>
      </c>
      <c r="J5" s="4"/>
      <c r="K5" s="4"/>
      <c r="L5" s="98" t="s">
        <v>241</v>
      </c>
      <c r="M5" s="98"/>
      <c r="N5" s="98" t="s">
        <v>242</v>
      </c>
      <c r="O5" s="98"/>
      <c r="P5" s="98" t="s">
        <v>227</v>
      </c>
      <c r="Q5" s="8"/>
    </row>
    <row r="6" spans="1:17">
      <c r="A6" s="17"/>
      <c r="B6" s="18"/>
      <c r="C6" s="13"/>
      <c r="D6" s="13"/>
      <c r="E6" s="13"/>
      <c r="F6" s="13"/>
      <c r="G6" s="13"/>
      <c r="H6" s="4"/>
      <c r="I6" s="4"/>
      <c r="J6" s="4"/>
      <c r="K6" s="4"/>
      <c r="L6" s="3"/>
      <c r="M6" s="4"/>
      <c r="N6" s="32"/>
      <c r="O6" s="4"/>
      <c r="P6" s="3"/>
      <c r="Q6" s="8"/>
    </row>
    <row r="7" spans="1:17" ht="31">
      <c r="A7" s="70" t="s">
        <v>243</v>
      </c>
      <c r="B7" s="71" t="s">
        <v>244</v>
      </c>
      <c r="C7" s="72" t="s">
        <v>245</v>
      </c>
      <c r="D7" s="72" t="s">
        <v>246</v>
      </c>
      <c r="E7" s="72" t="s">
        <v>247</v>
      </c>
      <c r="F7" s="72" t="s">
        <v>248</v>
      </c>
      <c r="G7" s="72" t="s">
        <v>249</v>
      </c>
      <c r="H7" s="4"/>
      <c r="I7" s="73" t="s">
        <v>250</v>
      </c>
      <c r="J7" s="4"/>
      <c r="K7" s="4"/>
      <c r="L7" s="3"/>
      <c r="M7" s="4"/>
      <c r="N7" s="32"/>
      <c r="O7" s="4"/>
      <c r="P7" s="3"/>
      <c r="Q7" s="8"/>
    </row>
    <row r="8" spans="1:17">
      <c r="A8" s="19" t="s">
        <v>251</v>
      </c>
      <c r="B8" s="14" t="s">
        <v>252</v>
      </c>
      <c r="C8" s="87"/>
      <c r="D8" s="87"/>
      <c r="E8" s="87"/>
      <c r="F8" s="87"/>
      <c r="G8" s="87"/>
      <c r="H8" s="4"/>
      <c r="I8" s="87"/>
      <c r="J8" s="4"/>
      <c r="K8" s="4"/>
      <c r="L8" s="20">
        <f>(C8*C$5)+(D8*D$5)+(E8*E$5)+(F8*F$5)+(G8*G$5)+(I8*100*I$5)</f>
        <v>0</v>
      </c>
      <c r="M8" s="4"/>
      <c r="N8" s="101">
        <v>0.01</v>
      </c>
      <c r="O8" s="4"/>
      <c r="P8" s="20">
        <f t="shared" ref="P8:P22" si="0">L8*N8</f>
        <v>0</v>
      </c>
      <c r="Q8" s="8"/>
    </row>
    <row r="9" spans="1:17">
      <c r="A9" s="19" t="s">
        <v>253</v>
      </c>
      <c r="B9" s="14" t="s">
        <v>252</v>
      </c>
      <c r="C9" s="87"/>
      <c r="D9" s="87"/>
      <c r="E9" s="87"/>
      <c r="F9" s="87"/>
      <c r="G9" s="87"/>
      <c r="H9" s="4"/>
      <c r="I9" s="87"/>
      <c r="J9" s="4"/>
      <c r="K9" s="4"/>
      <c r="L9" s="20">
        <f t="shared" ref="L9:L22" si="1">(C9*C$5)+(D9*D$5)+(E9*E$5)+(F9*F$5)+(G9*G$5)+(I9*100*I$5)</f>
        <v>0</v>
      </c>
      <c r="M9" s="4"/>
      <c r="N9" s="101">
        <v>0.4</v>
      </c>
      <c r="O9" s="4"/>
      <c r="P9" s="20">
        <f t="shared" si="0"/>
        <v>0</v>
      </c>
      <c r="Q9" s="8"/>
    </row>
    <row r="10" spans="1:17">
      <c r="A10" s="19" t="s">
        <v>254</v>
      </c>
      <c r="B10" s="14" t="s">
        <v>255</v>
      </c>
      <c r="C10" s="87"/>
      <c r="D10" s="87"/>
      <c r="E10" s="87"/>
      <c r="F10" s="87"/>
      <c r="G10" s="87"/>
      <c r="H10" s="4"/>
      <c r="I10" s="87"/>
      <c r="J10" s="4"/>
      <c r="K10" s="4"/>
      <c r="L10" s="20">
        <f>(C10*C$5)+(D10*D$5)+(E10*E$5)+(F10*F$5)+(G10*G$5)+(I10*100*I$5)</f>
        <v>0</v>
      </c>
      <c r="M10" s="4"/>
      <c r="N10" s="101">
        <v>0.1</v>
      </c>
      <c r="O10" s="4"/>
      <c r="P10" s="20">
        <f t="shared" si="0"/>
        <v>0</v>
      </c>
      <c r="Q10" s="8"/>
    </row>
    <row r="11" spans="1:17">
      <c r="A11" s="19" t="s">
        <v>254</v>
      </c>
      <c r="B11" s="14" t="s">
        <v>256</v>
      </c>
      <c r="C11" s="87"/>
      <c r="D11" s="87"/>
      <c r="E11" s="87"/>
      <c r="F11" s="87"/>
      <c r="G11" s="87"/>
      <c r="H11" s="4"/>
      <c r="I11" s="87"/>
      <c r="J11" s="4"/>
      <c r="K11" s="4"/>
      <c r="L11" s="20">
        <f>(C11*C$5)+(D11*D$5)+(E11*E$5)+(F11*F$5)+(G11*G$5)+(I11*100*I$5)</f>
        <v>0</v>
      </c>
      <c r="M11" s="4"/>
      <c r="N11" s="101">
        <v>0.05</v>
      </c>
      <c r="O11" s="4"/>
      <c r="P11" s="20">
        <f t="shared" si="0"/>
        <v>0</v>
      </c>
      <c r="Q11" s="8"/>
    </row>
    <row r="12" spans="1:17">
      <c r="A12" s="19" t="s">
        <v>257</v>
      </c>
      <c r="B12" s="14" t="s">
        <v>252</v>
      </c>
      <c r="C12" s="87"/>
      <c r="D12" s="87"/>
      <c r="E12" s="87"/>
      <c r="F12" s="87"/>
      <c r="G12" s="87"/>
      <c r="H12" s="4"/>
      <c r="I12" s="87"/>
      <c r="J12" s="4"/>
      <c r="K12" s="4"/>
      <c r="L12" s="20">
        <f t="shared" si="1"/>
        <v>0</v>
      </c>
      <c r="M12" s="4"/>
      <c r="N12" s="101">
        <v>0.05</v>
      </c>
      <c r="O12" s="4"/>
      <c r="P12" s="20">
        <f t="shared" si="0"/>
        <v>0</v>
      </c>
      <c r="Q12" s="8"/>
    </row>
    <row r="13" spans="1:17">
      <c r="A13" s="19" t="s">
        <v>258</v>
      </c>
      <c r="B13" s="14" t="s">
        <v>252</v>
      </c>
      <c r="C13" s="87"/>
      <c r="D13" s="87"/>
      <c r="E13" s="87"/>
      <c r="F13" s="87"/>
      <c r="G13" s="87"/>
      <c r="H13" s="4"/>
      <c r="I13" s="87"/>
      <c r="J13" s="4"/>
      <c r="K13" s="4"/>
      <c r="L13" s="20">
        <f t="shared" si="1"/>
        <v>0</v>
      </c>
      <c r="M13" s="4"/>
      <c r="N13" s="101">
        <v>0.05</v>
      </c>
      <c r="O13" s="4"/>
      <c r="P13" s="20">
        <f t="shared" si="0"/>
        <v>0</v>
      </c>
      <c r="Q13" s="8"/>
    </row>
    <row r="14" spans="1:17">
      <c r="A14" s="19" t="s">
        <v>259</v>
      </c>
      <c r="B14" s="14" t="s">
        <v>252</v>
      </c>
      <c r="C14" s="87"/>
      <c r="D14" s="87"/>
      <c r="E14" s="87"/>
      <c r="F14" s="87"/>
      <c r="G14" s="87"/>
      <c r="H14" s="4"/>
      <c r="I14" s="87"/>
      <c r="J14" s="4"/>
      <c r="K14" s="4"/>
      <c r="L14" s="20">
        <f t="shared" si="1"/>
        <v>0</v>
      </c>
      <c r="M14" s="4"/>
      <c r="N14" s="101">
        <v>0.02</v>
      </c>
      <c r="O14" s="4"/>
      <c r="P14" s="20">
        <f t="shared" si="0"/>
        <v>0</v>
      </c>
      <c r="Q14" s="8"/>
    </row>
    <row r="15" spans="1:17">
      <c r="A15" s="19" t="s">
        <v>260</v>
      </c>
      <c r="B15" s="14" t="s">
        <v>261</v>
      </c>
      <c r="C15" s="87"/>
      <c r="D15" s="87"/>
      <c r="E15" s="87"/>
      <c r="F15" s="87"/>
      <c r="G15" s="87"/>
      <c r="H15" s="4"/>
      <c r="I15" s="87"/>
      <c r="J15" s="4"/>
      <c r="K15" s="4"/>
      <c r="L15" s="20">
        <f>(C15*C$5)+(D15*D$5)+(E15*E$5)+(F15*F$5)+(G15*G$5)+(I15*100*I$5)</f>
        <v>0</v>
      </c>
      <c r="M15" s="4"/>
      <c r="N15" s="101">
        <v>0.05</v>
      </c>
      <c r="O15" s="4"/>
      <c r="P15" s="20">
        <f t="shared" si="0"/>
        <v>0</v>
      </c>
      <c r="Q15" s="8"/>
    </row>
    <row r="16" spans="1:17">
      <c r="A16" s="19" t="s">
        <v>262</v>
      </c>
      <c r="B16" s="14" t="s">
        <v>261</v>
      </c>
      <c r="C16" s="87"/>
      <c r="D16" s="87"/>
      <c r="E16" s="87"/>
      <c r="F16" s="87"/>
      <c r="G16" s="87"/>
      <c r="H16" s="4"/>
      <c r="I16" s="87"/>
      <c r="J16" s="4"/>
      <c r="K16" s="4"/>
      <c r="L16" s="20">
        <f t="shared" si="1"/>
        <v>0</v>
      </c>
      <c r="M16" s="4"/>
      <c r="N16" s="101">
        <v>0.05</v>
      </c>
      <c r="O16" s="4"/>
      <c r="P16" s="20">
        <f t="shared" si="0"/>
        <v>0</v>
      </c>
      <c r="Q16" s="8"/>
    </row>
    <row r="17" spans="1:17">
      <c r="A17" s="19" t="s">
        <v>263</v>
      </c>
      <c r="B17" s="14" t="s">
        <v>261</v>
      </c>
      <c r="C17" s="87"/>
      <c r="D17" s="87"/>
      <c r="E17" s="87"/>
      <c r="F17" s="87"/>
      <c r="G17" s="87"/>
      <c r="H17" s="4"/>
      <c r="I17" s="87"/>
      <c r="J17" s="4"/>
      <c r="K17" s="4"/>
      <c r="L17" s="20">
        <f t="shared" ref="L17" si="2">(C17*C$5)+(D17*D$5)+(E17*E$5)+(F17*F$5)+(G17*G$5)+(I17*100*I$5)</f>
        <v>0</v>
      </c>
      <c r="M17" s="4"/>
      <c r="N17" s="101">
        <v>0.03</v>
      </c>
      <c r="O17" s="4"/>
      <c r="P17" s="20">
        <f t="shared" si="0"/>
        <v>0</v>
      </c>
      <c r="Q17" s="8"/>
    </row>
    <row r="18" spans="1:17">
      <c r="A18" s="19" t="s">
        <v>264</v>
      </c>
      <c r="B18" s="14" t="s">
        <v>265</v>
      </c>
      <c r="C18" s="87"/>
      <c r="D18" s="87"/>
      <c r="E18" s="87"/>
      <c r="F18" s="87"/>
      <c r="G18" s="87"/>
      <c r="H18" s="4"/>
      <c r="I18" s="87"/>
      <c r="J18" s="4"/>
      <c r="K18" s="4"/>
      <c r="L18" s="20">
        <f t="shared" si="1"/>
        <v>0</v>
      </c>
      <c r="M18" s="4"/>
      <c r="N18" s="101">
        <v>0.1</v>
      </c>
      <c r="O18" s="4"/>
      <c r="P18" s="20">
        <f t="shared" si="0"/>
        <v>0</v>
      </c>
      <c r="Q18" s="8"/>
    </row>
    <row r="19" spans="1:17">
      <c r="A19" s="19" t="s">
        <v>266</v>
      </c>
      <c r="B19" s="14" t="s">
        <v>261</v>
      </c>
      <c r="C19" s="87"/>
      <c r="D19" s="87"/>
      <c r="E19" s="87"/>
      <c r="F19" s="87"/>
      <c r="G19" s="87"/>
      <c r="H19" s="4"/>
      <c r="I19" s="87"/>
      <c r="J19" s="4"/>
      <c r="K19" s="4"/>
      <c r="L19" s="20">
        <f t="shared" si="1"/>
        <v>0</v>
      </c>
      <c r="M19" s="4"/>
      <c r="N19" s="101">
        <v>0.02</v>
      </c>
      <c r="O19" s="4"/>
      <c r="P19" s="20">
        <f t="shared" si="0"/>
        <v>0</v>
      </c>
      <c r="Q19" s="8"/>
    </row>
    <row r="20" spans="1:17">
      <c r="A20" s="19" t="s">
        <v>267</v>
      </c>
      <c r="B20" s="14" t="s">
        <v>265</v>
      </c>
      <c r="C20" s="87"/>
      <c r="D20" s="87"/>
      <c r="E20" s="87"/>
      <c r="F20" s="87"/>
      <c r="G20" s="87"/>
      <c r="H20" s="4"/>
      <c r="I20" s="87"/>
      <c r="J20" s="4"/>
      <c r="K20" s="4"/>
      <c r="L20" s="20">
        <f t="shared" si="1"/>
        <v>0</v>
      </c>
      <c r="M20" s="4"/>
      <c r="N20" s="101">
        <v>0.05</v>
      </c>
      <c r="O20" s="4"/>
      <c r="P20" s="20">
        <f t="shared" si="0"/>
        <v>0</v>
      </c>
      <c r="Q20" s="8"/>
    </row>
    <row r="21" spans="1:17">
      <c r="A21" s="19" t="s">
        <v>268</v>
      </c>
      <c r="B21" s="14" t="s">
        <v>261</v>
      </c>
      <c r="C21" s="87"/>
      <c r="D21" s="87"/>
      <c r="E21" s="87"/>
      <c r="F21" s="87"/>
      <c r="G21" s="87"/>
      <c r="H21" s="4"/>
      <c r="I21" s="87"/>
      <c r="J21" s="4"/>
      <c r="K21" s="4"/>
      <c r="L21" s="20">
        <f t="shared" si="1"/>
        <v>0</v>
      </c>
      <c r="M21" s="4"/>
      <c r="N21" s="101">
        <v>0.01</v>
      </c>
      <c r="O21" s="4"/>
      <c r="P21" s="20">
        <f t="shared" si="0"/>
        <v>0</v>
      </c>
      <c r="Q21" s="8"/>
    </row>
    <row r="22" spans="1:17">
      <c r="A22" s="19" t="s">
        <v>269</v>
      </c>
      <c r="B22" s="14" t="s">
        <v>265</v>
      </c>
      <c r="C22" s="87"/>
      <c r="D22" s="87"/>
      <c r="E22" s="87"/>
      <c r="F22" s="87"/>
      <c r="G22" s="87"/>
      <c r="H22" s="4"/>
      <c r="I22" s="87"/>
      <c r="J22" s="4"/>
      <c r="K22" s="4"/>
      <c r="L22" s="20">
        <f t="shared" si="1"/>
        <v>0</v>
      </c>
      <c r="M22" s="4"/>
      <c r="N22" s="101">
        <v>0.01</v>
      </c>
      <c r="O22" s="4"/>
      <c r="P22" s="20">
        <f t="shared" si="0"/>
        <v>0</v>
      </c>
      <c r="Q22" s="8"/>
    </row>
    <row r="23" spans="1:17">
      <c r="A23" s="17"/>
      <c r="B23" s="13"/>
      <c r="C23" s="13"/>
      <c r="D23" s="13"/>
      <c r="E23" s="13"/>
      <c r="F23" s="13"/>
      <c r="G23" s="13"/>
      <c r="H23" s="4"/>
      <c r="I23" s="4"/>
      <c r="J23" s="4"/>
      <c r="K23" s="4"/>
      <c r="L23" s="4"/>
      <c r="M23" s="4"/>
      <c r="N23" s="33">
        <f>SUM(N8:N22)</f>
        <v>1.0000000000000002</v>
      </c>
      <c r="O23" s="4"/>
      <c r="P23" s="4"/>
      <c r="Q23" s="8"/>
    </row>
    <row r="24" spans="1:17">
      <c r="A24" s="17" t="s">
        <v>270</v>
      </c>
      <c r="B24" s="13"/>
      <c r="C24" s="13"/>
      <c r="D24" s="13"/>
      <c r="E24" s="13"/>
      <c r="F24" s="13"/>
      <c r="G24" s="13"/>
      <c r="H24" s="4"/>
      <c r="I24" s="4"/>
      <c r="J24" s="4"/>
      <c r="K24" s="4"/>
      <c r="L24" s="4"/>
      <c r="M24" s="4"/>
      <c r="N24" s="33"/>
      <c r="O24" s="4"/>
      <c r="P24" s="4"/>
      <c r="Q24" s="8"/>
    </row>
    <row r="25" spans="1:17">
      <c r="A25" s="17"/>
      <c r="B25" s="13"/>
      <c r="C25" s="13"/>
      <c r="D25" s="13"/>
      <c r="E25" s="13"/>
      <c r="F25" s="13"/>
      <c r="G25" s="13"/>
      <c r="H25" s="4"/>
      <c r="I25" s="4"/>
      <c r="J25" s="4"/>
      <c r="K25" s="4"/>
      <c r="L25" s="4"/>
      <c r="M25" s="4"/>
      <c r="N25" s="31"/>
      <c r="O25" s="4"/>
      <c r="P25" s="4"/>
      <c r="Q25" s="8"/>
    </row>
    <row r="26" spans="1:17">
      <c r="A26" s="99" t="s">
        <v>271</v>
      </c>
      <c r="B26" s="99" t="s">
        <v>272</v>
      </c>
      <c r="C26" s="99" t="s">
        <v>273</v>
      </c>
      <c r="D26" s="13"/>
      <c r="E26" s="98" t="s">
        <v>274</v>
      </c>
      <c r="F26" s="13"/>
      <c r="G26" s="13"/>
      <c r="H26" s="4"/>
      <c r="I26" s="4"/>
      <c r="J26" s="4"/>
      <c r="K26" s="4"/>
      <c r="L26" s="4"/>
      <c r="M26" s="4"/>
      <c r="N26" s="31"/>
      <c r="O26" s="4"/>
      <c r="P26" s="98" t="s">
        <v>227</v>
      </c>
      <c r="Q26" s="8"/>
    </row>
    <row r="27" spans="1:17">
      <c r="A27" s="19" t="s">
        <v>275</v>
      </c>
      <c r="B27" s="88"/>
      <c r="C27" s="14" t="s">
        <v>276</v>
      </c>
      <c r="D27" s="13"/>
      <c r="E27" s="25">
        <v>0.02</v>
      </c>
      <c r="F27" s="13"/>
      <c r="G27" s="13"/>
      <c r="H27" s="4"/>
      <c r="I27" s="4"/>
      <c r="J27" s="4"/>
      <c r="K27" s="4"/>
      <c r="L27" s="4"/>
      <c r="M27" s="4"/>
      <c r="N27" s="31"/>
      <c r="O27" s="4"/>
      <c r="P27" s="20">
        <f>B27*E27</f>
        <v>0</v>
      </c>
      <c r="Q27" s="8"/>
    </row>
    <row r="28" spans="1:17">
      <c r="A28" s="19" t="s">
        <v>277</v>
      </c>
      <c r="B28" s="88"/>
      <c r="C28" s="14" t="s">
        <v>278</v>
      </c>
      <c r="D28" s="13"/>
      <c r="E28" s="25">
        <v>0.01</v>
      </c>
      <c r="F28" s="13"/>
      <c r="G28" s="13"/>
      <c r="H28" s="4"/>
      <c r="I28" s="4"/>
      <c r="J28" s="4"/>
      <c r="K28" s="4"/>
      <c r="L28" s="4"/>
      <c r="M28" s="4"/>
      <c r="N28" s="31"/>
      <c r="O28" s="4"/>
      <c r="P28" s="20">
        <f t="shared" ref="P28:P37" si="3">B28*E28</f>
        <v>0</v>
      </c>
      <c r="Q28" s="8"/>
    </row>
    <row r="29" spans="1:17">
      <c r="A29" s="19" t="s">
        <v>279</v>
      </c>
      <c r="B29" s="88"/>
      <c r="C29" s="14" t="s">
        <v>278</v>
      </c>
      <c r="D29" s="13"/>
      <c r="E29" s="25">
        <v>0.01</v>
      </c>
      <c r="F29" s="13"/>
      <c r="G29" s="13"/>
      <c r="H29" s="4"/>
      <c r="I29" s="4"/>
      <c r="J29" s="4"/>
      <c r="K29" s="4"/>
      <c r="L29" s="4"/>
      <c r="M29" s="4"/>
      <c r="N29" s="31"/>
      <c r="O29" s="4"/>
      <c r="P29" s="20">
        <f t="shared" si="3"/>
        <v>0</v>
      </c>
      <c r="Q29" s="8"/>
    </row>
    <row r="30" spans="1:17">
      <c r="A30" s="19" t="s">
        <v>280</v>
      </c>
      <c r="B30" s="88"/>
      <c r="C30" s="14" t="s">
        <v>281</v>
      </c>
      <c r="D30" s="13"/>
      <c r="E30" s="25">
        <v>0.01</v>
      </c>
      <c r="F30" s="13"/>
      <c r="G30" s="13"/>
      <c r="H30" s="4"/>
      <c r="I30" s="4"/>
      <c r="J30" s="4"/>
      <c r="K30" s="4"/>
      <c r="L30" s="4"/>
      <c r="M30" s="4"/>
      <c r="N30" s="31"/>
      <c r="O30" s="4"/>
      <c r="P30" s="20">
        <f t="shared" si="3"/>
        <v>0</v>
      </c>
      <c r="Q30" s="8"/>
    </row>
    <row r="31" spans="1:17">
      <c r="A31" s="19" t="s">
        <v>282</v>
      </c>
      <c r="B31" s="88"/>
      <c r="C31" s="14" t="s">
        <v>281</v>
      </c>
      <c r="D31" s="13"/>
      <c r="E31" s="25">
        <v>0.01</v>
      </c>
      <c r="F31" s="13"/>
      <c r="G31" s="13"/>
      <c r="H31" s="4"/>
      <c r="I31" s="4"/>
      <c r="J31" s="4"/>
      <c r="K31" s="4"/>
      <c r="L31" s="4"/>
      <c r="M31" s="4"/>
      <c r="N31" s="31"/>
      <c r="O31" s="4"/>
      <c r="P31" s="20">
        <f t="shared" si="3"/>
        <v>0</v>
      </c>
      <c r="Q31" s="8"/>
    </row>
    <row r="32" spans="1:17">
      <c r="A32" s="19" t="s">
        <v>185</v>
      </c>
      <c r="B32" s="88"/>
      <c r="C32" s="14" t="s">
        <v>281</v>
      </c>
      <c r="D32" s="13"/>
      <c r="E32" s="25">
        <v>0.01</v>
      </c>
      <c r="F32" s="13"/>
      <c r="G32" s="13"/>
      <c r="H32" s="4"/>
      <c r="I32" s="4"/>
      <c r="J32" s="4"/>
      <c r="K32" s="4"/>
      <c r="L32" s="4"/>
      <c r="M32" s="4"/>
      <c r="N32" s="31"/>
      <c r="O32" s="4"/>
      <c r="P32" s="20">
        <f t="shared" si="3"/>
        <v>0</v>
      </c>
      <c r="Q32" s="8"/>
    </row>
    <row r="33" spans="1:17">
      <c r="A33" s="19" t="s">
        <v>283</v>
      </c>
      <c r="B33" s="88"/>
      <c r="C33" s="14" t="s">
        <v>281</v>
      </c>
      <c r="D33" s="13"/>
      <c r="E33" s="25">
        <v>0.01</v>
      </c>
      <c r="F33" s="13"/>
      <c r="G33" s="13"/>
      <c r="H33" s="4"/>
      <c r="I33" s="4"/>
      <c r="J33" s="4"/>
      <c r="K33" s="4"/>
      <c r="L33" s="4"/>
      <c r="M33" s="4"/>
      <c r="N33" s="31"/>
      <c r="O33" s="4"/>
      <c r="P33" s="20">
        <f t="shared" si="3"/>
        <v>0</v>
      </c>
      <c r="Q33" s="8"/>
    </row>
    <row r="34" spans="1:17">
      <c r="A34" s="19" t="s">
        <v>284</v>
      </c>
      <c r="B34" s="88"/>
      <c r="C34" s="14" t="s">
        <v>281</v>
      </c>
      <c r="D34" s="13"/>
      <c r="E34" s="25">
        <v>0.01</v>
      </c>
      <c r="F34" s="13"/>
      <c r="G34" s="13"/>
      <c r="H34" s="4"/>
      <c r="I34" s="4"/>
      <c r="J34" s="4"/>
      <c r="K34" s="4"/>
      <c r="L34" s="4"/>
      <c r="M34" s="4"/>
      <c r="N34" s="31"/>
      <c r="O34" s="4"/>
      <c r="P34" s="20">
        <f t="shared" si="3"/>
        <v>0</v>
      </c>
      <c r="Q34" s="8"/>
    </row>
    <row r="35" spans="1:17">
      <c r="A35" s="19" t="s">
        <v>285</v>
      </c>
      <c r="B35" s="88"/>
      <c r="C35" s="14" t="s">
        <v>281</v>
      </c>
      <c r="D35" s="13"/>
      <c r="E35" s="25">
        <v>0.01</v>
      </c>
      <c r="F35" s="13"/>
      <c r="G35" s="13"/>
      <c r="H35" s="4"/>
      <c r="I35" s="4"/>
      <c r="J35" s="4"/>
      <c r="K35" s="4"/>
      <c r="L35" s="4"/>
      <c r="M35" s="4"/>
      <c r="N35" s="31"/>
      <c r="O35" s="4"/>
      <c r="P35" s="20">
        <f t="shared" si="3"/>
        <v>0</v>
      </c>
      <c r="Q35" s="8"/>
    </row>
    <row r="36" spans="1:17">
      <c r="A36" s="19" t="s">
        <v>286</v>
      </c>
      <c r="B36" s="88"/>
      <c r="C36" s="14" t="s">
        <v>281</v>
      </c>
      <c r="D36" s="13"/>
      <c r="E36" s="25">
        <v>0.01</v>
      </c>
      <c r="F36" s="13"/>
      <c r="G36" s="13"/>
      <c r="H36" s="4"/>
      <c r="I36" s="4"/>
      <c r="J36" s="4"/>
      <c r="K36" s="4"/>
      <c r="L36" s="4"/>
      <c r="M36" s="4"/>
      <c r="N36" s="31"/>
      <c r="O36" s="4"/>
      <c r="P36" s="20">
        <f t="shared" si="3"/>
        <v>0</v>
      </c>
      <c r="Q36" s="8"/>
    </row>
    <row r="37" spans="1:17" ht="31">
      <c r="A37" s="53" t="s">
        <v>287</v>
      </c>
      <c r="B37" s="88"/>
      <c r="C37" s="14" t="s">
        <v>281</v>
      </c>
      <c r="D37" s="4"/>
      <c r="E37" s="25">
        <v>0.01</v>
      </c>
      <c r="F37" s="4"/>
      <c r="G37" s="4"/>
      <c r="H37" s="4"/>
      <c r="I37" s="4"/>
      <c r="J37" s="4"/>
      <c r="K37" s="4"/>
      <c r="L37" s="4"/>
      <c r="M37" s="4"/>
      <c r="N37" s="31"/>
      <c r="O37" s="4"/>
      <c r="P37" s="20">
        <f t="shared" si="3"/>
        <v>0</v>
      </c>
      <c r="Q37" s="8"/>
    </row>
    <row r="38" spans="1:17">
      <c r="A38" s="17"/>
      <c r="B38" s="13"/>
      <c r="C38" s="13"/>
      <c r="D38" s="4"/>
      <c r="E38" s="33">
        <f>SUM(E27:E37)</f>
        <v>0.11999999999999998</v>
      </c>
      <c r="F38" s="4"/>
      <c r="G38" s="4"/>
      <c r="H38" s="4"/>
      <c r="I38" s="4"/>
      <c r="J38" s="4"/>
      <c r="K38" s="4"/>
      <c r="L38" s="4"/>
      <c r="M38" s="4"/>
      <c r="N38" s="31"/>
      <c r="O38" s="4"/>
      <c r="Q38" s="8"/>
    </row>
    <row r="39" spans="1:17">
      <c r="A39" s="17"/>
      <c r="B39" s="13"/>
      <c r="C39" s="13"/>
      <c r="D39" s="4"/>
      <c r="E39" s="33"/>
      <c r="F39" s="4"/>
      <c r="G39" s="4"/>
      <c r="H39" s="4"/>
      <c r="I39" s="4"/>
      <c r="J39" s="4"/>
      <c r="K39" s="4"/>
      <c r="L39" s="4"/>
      <c r="M39" s="4"/>
      <c r="N39" s="31"/>
      <c r="O39" s="4"/>
      <c r="Q39" s="8"/>
    </row>
    <row r="40" spans="1:17">
      <c r="A40" s="99" t="s">
        <v>288</v>
      </c>
      <c r="B40" s="4"/>
      <c r="C40" s="4"/>
      <c r="D40" s="4"/>
      <c r="E40" s="25">
        <f>N23+E38</f>
        <v>1.1200000000000001</v>
      </c>
      <c r="F40" s="4"/>
      <c r="G40" s="4"/>
      <c r="H40" s="4"/>
      <c r="I40" s="4"/>
      <c r="J40" s="4"/>
      <c r="K40" s="4"/>
      <c r="L40" s="4"/>
      <c r="M40" s="4"/>
      <c r="N40" s="31"/>
      <c r="O40" s="4"/>
      <c r="P40" s="60">
        <f>SUM(P8:P37)</f>
        <v>0</v>
      </c>
      <c r="Q40" s="8"/>
    </row>
    <row r="41" spans="1:17">
      <c r="A41" s="7"/>
      <c r="B41" s="4"/>
      <c r="C41" s="4"/>
      <c r="D41" s="4"/>
      <c r="E41" s="4"/>
      <c r="F41" s="4"/>
      <c r="G41" s="4"/>
      <c r="H41" s="4"/>
      <c r="I41" s="4"/>
      <c r="J41" s="4"/>
      <c r="K41" s="4"/>
      <c r="L41" s="4"/>
      <c r="M41" s="4"/>
      <c r="N41" s="31"/>
      <c r="O41" s="4"/>
      <c r="P41" s="4"/>
      <c r="Q41" s="8"/>
    </row>
    <row r="42" spans="1:17">
      <c r="A42" s="7"/>
      <c r="B42" s="4"/>
      <c r="C42" s="4"/>
      <c r="D42" s="4"/>
      <c r="E42" s="4"/>
      <c r="F42" s="4"/>
      <c r="G42" s="4"/>
      <c r="H42" s="4"/>
      <c r="I42" s="4"/>
      <c r="J42" s="4"/>
      <c r="K42" s="4"/>
      <c r="L42" s="4"/>
      <c r="M42" s="4"/>
      <c r="N42" s="31"/>
      <c r="O42" s="4"/>
      <c r="P42" s="4"/>
      <c r="Q42" s="8"/>
    </row>
    <row r="43" spans="1:17">
      <c r="A43" s="7"/>
      <c r="B43" s="4"/>
      <c r="C43" s="4"/>
      <c r="D43" s="4"/>
      <c r="E43" s="4"/>
      <c r="F43" s="4"/>
      <c r="G43" s="4"/>
      <c r="H43" s="4"/>
      <c r="I43" s="4"/>
      <c r="J43" s="4"/>
      <c r="K43" s="4"/>
      <c r="L43" s="4"/>
      <c r="M43" s="4"/>
      <c r="N43" s="31"/>
      <c r="O43" s="4"/>
      <c r="P43" s="4"/>
      <c r="Q43" s="8"/>
    </row>
    <row r="44" spans="1:17">
      <c r="A44" s="9"/>
      <c r="B44" s="10"/>
      <c r="C44" s="10"/>
      <c r="D44" s="10"/>
      <c r="E44" s="10"/>
      <c r="F44" s="10"/>
      <c r="G44" s="10"/>
      <c r="H44" s="10"/>
      <c r="I44" s="10"/>
      <c r="J44" s="10"/>
      <c r="K44" s="10"/>
      <c r="L44" s="10"/>
      <c r="M44" s="10"/>
      <c r="N44" s="34"/>
      <c r="O44" s="10"/>
      <c r="P44" s="10"/>
      <c r="Q44" s="11"/>
    </row>
    <row r="48" spans="1:17">
      <c r="A48" s="46"/>
    </row>
  </sheetData>
  <mergeCells count="1">
    <mergeCell ref="A1:H1"/>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40"/>
  <sheetViews>
    <sheetView workbookViewId="0">
      <selection activeCell="E38" sqref="E38"/>
    </sheetView>
  </sheetViews>
  <sheetFormatPr defaultColWidth="10.69140625" defaultRowHeight="15.5"/>
  <cols>
    <col min="1" max="1" width="33.3046875" customWidth="1"/>
    <col min="4" max="4" width="1.53515625" customWidth="1"/>
    <col min="6" max="6" width="1.4609375" customWidth="1"/>
  </cols>
  <sheetData>
    <row r="1" spans="1:8">
      <c r="A1" s="139" t="s">
        <v>289</v>
      </c>
      <c r="B1" s="140"/>
      <c r="C1" s="140"/>
      <c r="D1" s="140"/>
      <c r="E1" s="140"/>
      <c r="F1" s="140"/>
      <c r="G1" s="140"/>
      <c r="H1" s="141"/>
    </row>
    <row r="2" spans="1:8">
      <c r="B2" s="4"/>
      <c r="C2" s="4"/>
      <c r="D2" s="4"/>
      <c r="E2" s="4"/>
      <c r="F2" s="4"/>
      <c r="G2" s="4"/>
      <c r="H2" s="8"/>
    </row>
    <row r="3" spans="1:8">
      <c r="A3" s="74" t="s">
        <v>290</v>
      </c>
      <c r="B3" s="4"/>
      <c r="C3" s="4"/>
      <c r="D3" s="4"/>
      <c r="E3" s="4"/>
      <c r="F3" s="4"/>
      <c r="G3" s="4"/>
      <c r="H3" s="8"/>
    </row>
    <row r="4" spans="1:8">
      <c r="A4" s="7"/>
      <c r="B4" s="4"/>
      <c r="C4" s="4"/>
      <c r="D4" s="4"/>
      <c r="E4" s="4"/>
      <c r="F4" s="4"/>
      <c r="G4" s="4"/>
      <c r="H4" s="8"/>
    </row>
    <row r="5" spans="1:8">
      <c r="A5" s="58" t="s">
        <v>291</v>
      </c>
      <c r="B5" s="59" t="s">
        <v>224</v>
      </c>
      <c r="C5" s="59" t="s">
        <v>292</v>
      </c>
      <c r="D5" s="23"/>
      <c r="E5" s="59" t="s">
        <v>3</v>
      </c>
      <c r="F5" s="23"/>
      <c r="G5" s="59" t="s">
        <v>227</v>
      </c>
      <c r="H5" s="8"/>
    </row>
    <row r="6" spans="1:8">
      <c r="A6" s="26" t="s">
        <v>293</v>
      </c>
      <c r="B6" s="24" t="s">
        <v>294</v>
      </c>
      <c r="C6" s="75"/>
      <c r="D6" s="4"/>
      <c r="E6" s="25">
        <v>0.15</v>
      </c>
      <c r="F6" s="4"/>
      <c r="G6" s="20">
        <f t="shared" ref="G6" si="0">C6*E6</f>
        <v>0</v>
      </c>
      <c r="H6" s="8"/>
    </row>
    <row r="7" spans="1:8">
      <c r="A7" s="26" t="s">
        <v>295</v>
      </c>
      <c r="B7" s="24" t="s">
        <v>296</v>
      </c>
      <c r="C7" s="75"/>
      <c r="D7" s="4"/>
      <c r="E7" s="25">
        <v>0.1</v>
      </c>
      <c r="F7" s="4"/>
      <c r="G7" s="20">
        <f t="shared" ref="G7" si="1">C7*E7</f>
        <v>0</v>
      </c>
      <c r="H7" s="8"/>
    </row>
    <row r="8" spans="1:8">
      <c r="A8" s="7"/>
      <c r="B8" s="4"/>
      <c r="C8" s="4"/>
      <c r="D8" s="4"/>
      <c r="E8" s="4"/>
      <c r="F8" s="4"/>
      <c r="G8" s="4"/>
      <c r="H8" s="8"/>
    </row>
    <row r="9" spans="1:8">
      <c r="A9" s="58" t="s">
        <v>297</v>
      </c>
      <c r="B9" s="59" t="s">
        <v>224</v>
      </c>
      <c r="C9" s="59" t="s">
        <v>292</v>
      </c>
      <c r="D9" s="23"/>
      <c r="E9" s="59" t="s">
        <v>3</v>
      </c>
      <c r="F9" s="23"/>
      <c r="G9" s="59" t="s">
        <v>227</v>
      </c>
      <c r="H9" s="8"/>
    </row>
    <row r="10" spans="1:8">
      <c r="A10" s="26" t="s">
        <v>298</v>
      </c>
      <c r="B10" s="24" t="s">
        <v>299</v>
      </c>
      <c r="C10" s="75"/>
      <c r="D10" s="4"/>
      <c r="E10" s="25">
        <v>0.05</v>
      </c>
      <c r="F10" s="4"/>
      <c r="G10" s="20">
        <f t="shared" ref="G10" si="2">C10*E10</f>
        <v>0</v>
      </c>
      <c r="H10" s="8"/>
    </row>
    <row r="11" spans="1:8">
      <c r="A11" s="7"/>
      <c r="B11" s="4"/>
      <c r="C11" s="4"/>
      <c r="D11" s="4"/>
      <c r="E11" s="4"/>
      <c r="F11" s="4"/>
      <c r="G11" s="4"/>
      <c r="H11" s="8"/>
    </row>
    <row r="12" spans="1:8">
      <c r="A12" s="58" t="s">
        <v>300</v>
      </c>
      <c r="B12" s="59" t="s">
        <v>224</v>
      </c>
      <c r="C12" s="59" t="s">
        <v>292</v>
      </c>
      <c r="D12" s="23"/>
      <c r="E12" s="59" t="s">
        <v>3</v>
      </c>
      <c r="F12" s="23"/>
      <c r="G12" s="59" t="s">
        <v>227</v>
      </c>
      <c r="H12" s="8"/>
    </row>
    <row r="13" spans="1:8">
      <c r="A13" s="26" t="s">
        <v>301</v>
      </c>
      <c r="B13" s="24" t="s">
        <v>276</v>
      </c>
      <c r="C13" s="75"/>
      <c r="D13" s="4"/>
      <c r="E13" s="25">
        <v>0.02</v>
      </c>
      <c r="F13" s="4"/>
      <c r="G13" s="20">
        <f t="shared" ref="G13:G19" si="3">C13*E13</f>
        <v>0</v>
      </c>
      <c r="H13" s="8"/>
    </row>
    <row r="14" spans="1:8">
      <c r="A14" s="26" t="s">
        <v>302</v>
      </c>
      <c r="B14" s="24" t="s">
        <v>303</v>
      </c>
      <c r="C14" s="75"/>
      <c r="D14" s="4"/>
      <c r="E14" s="25">
        <v>0.02</v>
      </c>
      <c r="F14" s="4"/>
      <c r="G14" s="20">
        <f t="shared" si="3"/>
        <v>0</v>
      </c>
      <c r="H14" s="8"/>
    </row>
    <row r="15" spans="1:8">
      <c r="A15" s="26" t="s">
        <v>304</v>
      </c>
      <c r="B15" s="24" t="s">
        <v>305</v>
      </c>
      <c r="C15" s="75"/>
      <c r="D15" s="4"/>
      <c r="E15" s="25">
        <v>0.02</v>
      </c>
      <c r="F15" s="4"/>
      <c r="G15" s="20">
        <f t="shared" si="3"/>
        <v>0</v>
      </c>
      <c r="H15" s="8"/>
    </row>
    <row r="16" spans="1:8">
      <c r="A16" s="26" t="s">
        <v>306</v>
      </c>
      <c r="B16" s="24" t="s">
        <v>307</v>
      </c>
      <c r="C16" s="75"/>
      <c r="D16" s="4"/>
      <c r="E16" s="25">
        <v>0.02</v>
      </c>
      <c r="F16" s="4"/>
      <c r="G16" s="20">
        <f t="shared" si="3"/>
        <v>0</v>
      </c>
      <c r="H16" s="8"/>
    </row>
    <row r="17" spans="1:10">
      <c r="A17" s="26" t="s">
        <v>308</v>
      </c>
      <c r="B17" s="24" t="s">
        <v>307</v>
      </c>
      <c r="C17" s="75"/>
      <c r="D17" s="4"/>
      <c r="E17" s="25">
        <v>0.02</v>
      </c>
      <c r="F17" s="4"/>
      <c r="G17" s="20">
        <f t="shared" si="3"/>
        <v>0</v>
      </c>
      <c r="H17" s="8"/>
    </row>
    <row r="18" spans="1:10">
      <c r="A18" s="26" t="s">
        <v>309</v>
      </c>
      <c r="B18" s="24" t="s">
        <v>310</v>
      </c>
      <c r="C18" s="75"/>
      <c r="D18" s="4"/>
      <c r="E18" s="25">
        <v>0.02</v>
      </c>
      <c r="F18" s="4"/>
      <c r="G18" s="20">
        <f t="shared" si="3"/>
        <v>0</v>
      </c>
      <c r="H18" s="8"/>
    </row>
    <row r="19" spans="1:10">
      <c r="A19" s="26" t="s">
        <v>311</v>
      </c>
      <c r="B19" s="24" t="s">
        <v>310</v>
      </c>
      <c r="C19" s="75"/>
      <c r="D19" s="4"/>
      <c r="E19" s="25">
        <v>0.02</v>
      </c>
      <c r="F19" s="4"/>
      <c r="G19" s="20">
        <f t="shared" si="3"/>
        <v>0</v>
      </c>
      <c r="H19" s="8"/>
    </row>
    <row r="20" spans="1:10">
      <c r="A20" s="58" t="s">
        <v>29</v>
      </c>
      <c r="B20" s="59" t="s">
        <v>224</v>
      </c>
      <c r="C20" s="59" t="s">
        <v>292</v>
      </c>
      <c r="D20" s="23"/>
      <c r="E20" s="59" t="s">
        <v>3</v>
      </c>
      <c r="F20" s="23"/>
      <c r="G20" s="59" t="s">
        <v>227</v>
      </c>
      <c r="H20" s="8"/>
    </row>
    <row r="21" spans="1:10">
      <c r="A21" s="26" t="s">
        <v>312</v>
      </c>
      <c r="B21" s="24" t="s">
        <v>313</v>
      </c>
      <c r="C21" s="75"/>
      <c r="D21" s="4"/>
      <c r="E21" s="100">
        <v>0.15</v>
      </c>
      <c r="F21" s="4"/>
      <c r="G21" s="20">
        <f t="shared" ref="G21:G35" si="4">C21*E21</f>
        <v>0</v>
      </c>
      <c r="H21" s="8"/>
    </row>
    <row r="22" spans="1:10">
      <c r="A22" s="26" t="s">
        <v>314</v>
      </c>
      <c r="B22" s="24" t="s">
        <v>307</v>
      </c>
      <c r="C22" s="20">
        <v>0</v>
      </c>
      <c r="D22" s="4"/>
      <c r="E22" s="100">
        <v>0.02</v>
      </c>
      <c r="F22" s="4"/>
      <c r="G22" s="20">
        <f t="shared" si="4"/>
        <v>0</v>
      </c>
      <c r="H22" s="8"/>
    </row>
    <row r="23" spans="1:10">
      <c r="A23" s="26" t="s">
        <v>315</v>
      </c>
      <c r="B23" s="24" t="s">
        <v>307</v>
      </c>
      <c r="C23" s="75"/>
      <c r="D23" s="4"/>
      <c r="E23" s="100">
        <v>0.05</v>
      </c>
      <c r="F23" s="4"/>
      <c r="G23" s="20">
        <f t="shared" si="4"/>
        <v>0</v>
      </c>
      <c r="H23" s="8"/>
    </row>
    <row r="24" spans="1:10">
      <c r="A24" s="26" t="s">
        <v>316</v>
      </c>
      <c r="B24" s="24" t="s">
        <v>307</v>
      </c>
      <c r="C24" s="75"/>
      <c r="D24" s="4"/>
      <c r="E24" s="100">
        <v>0.02</v>
      </c>
      <c r="F24" s="4"/>
      <c r="G24" s="20">
        <f t="shared" si="4"/>
        <v>0</v>
      </c>
      <c r="H24" s="8"/>
    </row>
    <row r="25" spans="1:10">
      <c r="A25" s="26" t="s">
        <v>317</v>
      </c>
      <c r="B25" s="24" t="s">
        <v>307</v>
      </c>
      <c r="C25" s="75"/>
      <c r="D25" s="4"/>
      <c r="E25" s="100">
        <v>0.02</v>
      </c>
      <c r="F25" s="4"/>
      <c r="G25" s="20">
        <f t="shared" si="4"/>
        <v>0</v>
      </c>
      <c r="H25" s="8"/>
    </row>
    <row r="26" spans="1:10">
      <c r="A26" s="26" t="s">
        <v>318</v>
      </c>
      <c r="B26" s="24" t="s">
        <v>307</v>
      </c>
      <c r="C26" s="75"/>
      <c r="D26" s="4"/>
      <c r="E26" s="100">
        <v>0.02</v>
      </c>
      <c r="F26" s="4"/>
      <c r="G26" s="20">
        <f t="shared" si="4"/>
        <v>0</v>
      </c>
      <c r="H26" s="8"/>
      <c r="J26" s="22"/>
    </row>
    <row r="27" spans="1:10">
      <c r="A27" s="26" t="s">
        <v>319</v>
      </c>
      <c r="B27" s="24" t="s">
        <v>307</v>
      </c>
      <c r="C27" s="75"/>
      <c r="D27" s="4"/>
      <c r="E27" s="100">
        <v>0.02</v>
      </c>
      <c r="F27" s="4"/>
      <c r="G27" s="20">
        <f t="shared" si="4"/>
        <v>0</v>
      </c>
      <c r="H27" s="8"/>
    </row>
    <row r="28" spans="1:10">
      <c r="A28" s="26" t="s">
        <v>320</v>
      </c>
      <c r="B28" s="24" t="s">
        <v>296</v>
      </c>
      <c r="C28" s="75"/>
      <c r="D28" s="4"/>
      <c r="E28" s="100">
        <v>0.02</v>
      </c>
      <c r="F28" s="4"/>
      <c r="G28" s="20">
        <f t="shared" si="4"/>
        <v>0</v>
      </c>
      <c r="H28" s="8"/>
    </row>
    <row r="29" spans="1:10">
      <c r="A29" s="26" t="s">
        <v>321</v>
      </c>
      <c r="B29" s="24" t="s">
        <v>307</v>
      </c>
      <c r="C29" s="75"/>
      <c r="D29" s="4"/>
      <c r="E29" s="100">
        <v>0.02</v>
      </c>
      <c r="F29" s="4"/>
      <c r="G29" s="20">
        <f t="shared" si="4"/>
        <v>0</v>
      </c>
      <c r="H29" s="8"/>
    </row>
    <row r="30" spans="1:10">
      <c r="A30" s="26" t="s">
        <v>322</v>
      </c>
      <c r="B30" s="24" t="s">
        <v>307</v>
      </c>
      <c r="C30" s="75"/>
      <c r="D30" s="4"/>
      <c r="E30" s="100">
        <v>0.02</v>
      </c>
      <c r="F30" s="4"/>
      <c r="G30" s="20">
        <f t="shared" si="4"/>
        <v>0</v>
      </c>
      <c r="H30" s="8"/>
    </row>
    <row r="31" spans="1:10">
      <c r="A31" s="26" t="s">
        <v>323</v>
      </c>
      <c r="B31" s="24" t="s">
        <v>307</v>
      </c>
      <c r="C31" s="75"/>
      <c r="D31" s="4"/>
      <c r="E31" s="100">
        <v>0.02</v>
      </c>
      <c r="F31" s="4"/>
      <c r="G31" s="20">
        <f t="shared" si="4"/>
        <v>0</v>
      </c>
      <c r="H31" s="8"/>
    </row>
    <row r="32" spans="1:10">
      <c r="A32" s="26" t="s">
        <v>324</v>
      </c>
      <c r="B32" s="24" t="s">
        <v>307</v>
      </c>
      <c r="C32" s="75"/>
      <c r="D32" s="4"/>
      <c r="E32" s="100">
        <v>0.02</v>
      </c>
      <c r="F32" s="4"/>
      <c r="G32" s="20">
        <f t="shared" si="4"/>
        <v>0</v>
      </c>
      <c r="H32" s="8"/>
    </row>
    <row r="33" spans="1:8">
      <c r="A33" s="26" t="s">
        <v>325</v>
      </c>
      <c r="B33" s="24" t="s">
        <v>307</v>
      </c>
      <c r="C33" s="75"/>
      <c r="D33" s="4"/>
      <c r="E33" s="100">
        <v>0.05</v>
      </c>
      <c r="F33" s="4"/>
      <c r="G33" s="20">
        <f t="shared" si="4"/>
        <v>0</v>
      </c>
      <c r="H33" s="8"/>
    </row>
    <row r="34" spans="1:8">
      <c r="A34" s="26" t="s">
        <v>326</v>
      </c>
      <c r="B34" s="24" t="s">
        <v>307</v>
      </c>
      <c r="C34" s="75"/>
      <c r="D34" s="4"/>
      <c r="E34" s="100">
        <v>0.06</v>
      </c>
      <c r="F34" s="4"/>
      <c r="G34" s="20">
        <f t="shared" si="4"/>
        <v>0</v>
      </c>
      <c r="H34" s="8"/>
    </row>
    <row r="35" spans="1:8">
      <c r="A35" s="26" t="s">
        <v>327</v>
      </c>
      <c r="B35" s="24" t="s">
        <v>307</v>
      </c>
      <c r="C35" s="75"/>
      <c r="D35" s="4"/>
      <c r="E35" s="100">
        <v>0.05</v>
      </c>
      <c r="F35" s="4"/>
      <c r="G35" s="20">
        <f t="shared" si="4"/>
        <v>0</v>
      </c>
      <c r="H35" s="8"/>
    </row>
    <row r="36" spans="1:8">
      <c r="A36" s="7"/>
      <c r="B36" s="4"/>
      <c r="C36" s="4"/>
      <c r="D36" s="4"/>
      <c r="E36" s="4"/>
      <c r="F36" s="4"/>
      <c r="G36" s="4"/>
      <c r="H36" s="8"/>
    </row>
    <row r="37" spans="1:8">
      <c r="A37" s="69" t="s">
        <v>237</v>
      </c>
      <c r="B37" s="4"/>
      <c r="C37" s="4"/>
      <c r="D37" s="4"/>
      <c r="E37" s="55">
        <f>SUM(E6:E35)</f>
        <v>1.0000000000000004</v>
      </c>
      <c r="F37" s="4"/>
      <c r="G37" s="60">
        <f>SUM(G13:G35)</f>
        <v>0</v>
      </c>
      <c r="H37" s="8"/>
    </row>
    <row r="38" spans="1:8">
      <c r="A38" s="7"/>
      <c r="B38" s="4"/>
      <c r="C38" s="4"/>
      <c r="D38" s="4"/>
      <c r="E38" s="4"/>
      <c r="F38" s="4"/>
      <c r="G38" s="4"/>
      <c r="H38" s="8"/>
    </row>
    <row r="39" spans="1:8">
      <c r="A39" s="7"/>
      <c r="B39" s="4"/>
      <c r="C39" s="4"/>
      <c r="D39" s="4"/>
      <c r="E39" s="4"/>
      <c r="F39" s="4"/>
      <c r="G39" s="4"/>
      <c r="H39" s="8"/>
    </row>
    <row r="40" spans="1:8">
      <c r="A40" s="9"/>
      <c r="B40" s="10"/>
      <c r="C40" s="10"/>
      <c r="D40" s="10"/>
      <c r="E40" s="10"/>
      <c r="F40" s="10"/>
      <c r="G40" s="10"/>
      <c r="H40" s="11"/>
    </row>
  </sheetData>
  <mergeCells count="1">
    <mergeCell ref="A1:H1"/>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dlc_DocId xmlns="e12e5af9-6dff-4a8f-832e-fe9b61e375cb">TS010AF1E97-1669458471-251</_dlc_DocId>
    <_dlc_DocIdUrl xmlns="e12e5af9-6dff-4a8f-832e-fe9b61e375cb">
      <Url>https://prorailbv.sharepoint.com/teams/TenderWagenpark2024/_layouts/15/DocIdRedir.aspx?ID=TS010AF1E97-1669458471-251</Url>
      <Description>TS010AF1E97-1669458471-251</Description>
    </_dlc_DocIdUrl>
  </documentManagement>
</p:properti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7513DEF1D1860F41976065887F035185" ma:contentTypeVersion="7" ma:contentTypeDescription="Een nieuw document maken." ma:contentTypeScope="" ma:versionID="baabb5acbae484a887303124dae679aa">
  <xsd:schema xmlns:xsd="http://www.w3.org/2001/XMLSchema" xmlns:xs="http://www.w3.org/2001/XMLSchema" xmlns:p="http://schemas.microsoft.com/office/2006/metadata/properties" xmlns:ns2="e12e5af9-6dff-4a8f-832e-fe9b61e375cb" xmlns:ns3="84a98309-89a2-4126-ab49-ab2b916e1c8a" targetNamespace="http://schemas.microsoft.com/office/2006/metadata/properties" ma:root="true" ma:fieldsID="e4d94e5b91d4f7c7f7ce357b882dbc35" ns2:_="" ns3:_="">
    <xsd:import namespace="e12e5af9-6dff-4a8f-832e-fe9b61e375cb"/>
    <xsd:import namespace="84a98309-89a2-4126-ab49-ab2b916e1c8a"/>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ObjectDetectorVersions"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12e5af9-6dff-4a8f-832e-fe9b61e375cb" elementFormDefault="qualified">
    <xsd:import namespace="http://schemas.microsoft.com/office/2006/documentManagement/types"/>
    <xsd:import namespace="http://schemas.microsoft.com/office/infopath/2007/PartnerControls"/>
    <xsd:element name="_dlc_DocId" ma:index="8" nillable="true" ma:displayName="Waarde van de document-id" ma:description="De waarde van de document-id die aan dit item is toegewezen." ma:indexed="true" ma:internalName="_dlc_DocId" ma:readOnly="true">
      <xsd:simpleType>
        <xsd:restriction base="dms:Text"/>
      </xsd:simpleType>
    </xsd:element>
    <xsd:element name="_dlc_DocIdUrl" ma:index="9" nillable="true" ma:displayName="Document-id" ma:description="Permanente koppeling naar dit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5"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Gedeeld met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4a98309-89a2-4126-ab49-ab2b916e1c8a"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26B5F7E-0519-4BD9-9063-7C10EFC689CD}">
  <ds:schemaRefs>
    <ds:schemaRef ds:uri="84a98309-89a2-4126-ab49-ab2b916e1c8a"/>
    <ds:schemaRef ds:uri="e12e5af9-6dff-4a8f-832e-fe9b61e375cb"/>
    <ds:schemaRef ds:uri="http://schemas.microsoft.com/office/2006/documentManagement/types"/>
    <ds:schemaRef ds:uri="http://schemas.microsoft.com/office/2006/metadata/properties"/>
    <ds:schemaRef ds:uri="http://purl.org/dc/elements/1.1/"/>
    <ds:schemaRef ds:uri="http://purl.org/dc/terms/"/>
    <ds:schemaRef ds:uri="http://schemas.openxmlformats.org/package/2006/metadata/core-properties"/>
    <ds:schemaRef ds:uri="http://schemas.microsoft.com/office/infopath/2007/PartnerControls"/>
    <ds:schemaRef ds:uri="http://www.w3.org/XML/1998/namespace"/>
    <ds:schemaRef ds:uri="http://purl.org/dc/dcmitype/"/>
  </ds:schemaRefs>
</ds:datastoreItem>
</file>

<file path=customXml/itemProps2.xml><?xml version="1.0" encoding="utf-8"?>
<ds:datastoreItem xmlns:ds="http://schemas.openxmlformats.org/officeDocument/2006/customXml" ds:itemID="{2D667812-BDC3-4838-B43E-6EFB79F13CF7}">
  <ds:schemaRefs>
    <ds:schemaRef ds:uri="http://schemas.microsoft.com/sharepoint/events"/>
  </ds:schemaRefs>
</ds:datastoreItem>
</file>

<file path=customXml/itemProps3.xml><?xml version="1.0" encoding="utf-8"?>
<ds:datastoreItem xmlns:ds="http://schemas.openxmlformats.org/officeDocument/2006/customXml" ds:itemID="{CB14AF6E-F742-4572-9B39-9AB21132DF0D}">
  <ds:schemaRefs>
    <ds:schemaRef ds:uri="http://schemas.microsoft.com/sharepoint/v3/contenttype/forms"/>
  </ds:schemaRefs>
</ds:datastoreItem>
</file>

<file path=customXml/itemProps4.xml><?xml version="1.0" encoding="utf-8"?>
<ds:datastoreItem xmlns:ds="http://schemas.openxmlformats.org/officeDocument/2006/customXml" ds:itemID="{66D7CEB0-0AA7-4F4D-9427-642CB4B661D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12e5af9-6dff-4a8f-832e-fe9b61e375cb"/>
    <ds:schemaRef ds:uri="84a98309-89a2-4126-ab49-ab2b916e1c8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8</vt:i4>
      </vt:variant>
    </vt:vector>
  </HeadingPairs>
  <TitlesOfParts>
    <vt:vector size="8" baseType="lpstr">
      <vt:lpstr>Toelichting Prijzenblad</vt:lpstr>
      <vt:lpstr>Totaal prijs</vt:lpstr>
      <vt:lpstr>Lease automandje</vt:lpstr>
      <vt:lpstr>Bulklijst personenauto</vt:lpstr>
      <vt:lpstr>Bulklijst bedrijfsauto</vt:lpstr>
      <vt:lpstr>Opslagen</vt:lpstr>
      <vt:lpstr>Huurtarieven</vt:lpstr>
      <vt:lpstr>Overige kosten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Jeroen Molthoff</dc:creator>
  <cp:keywords/>
  <dc:description/>
  <cp:lastModifiedBy>Bouhuijs, M. (Mark)</cp:lastModifiedBy>
  <cp:revision/>
  <dcterms:created xsi:type="dcterms:W3CDTF">2017-04-10T19:41:12Z</dcterms:created>
  <dcterms:modified xsi:type="dcterms:W3CDTF">2025-03-05T08:45:39Z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0x0101007513DEF1D1860F41976065887F035185</vt:lpwstr>
  </property>
  <property fmtid="{D5CDD505-2E9C-101B-9397-08002B2CF9AE}" pid="3" name="MediaServiceImageTags">
    <vt:lpwstr/>
  </property>
  <property fmtid="{D5CDD505-2E9C-101B-9397-08002B2CF9AE}" pid="4" name="_dlc_DocIdItemGuid">
    <vt:lpwstr>490290bf-8553-491a-a1d9-8a3df4cf1475</vt:lpwstr>
  </property>
  <property fmtid="{D5CDD505-2E9C-101B-9397-08002B2CF9AE}" pid="5" name="MSIP_Label_24e57bac-d225-40fb-8a9e-62b5be587a96_Enabled">
    <vt:lpwstr>true</vt:lpwstr>
  </property>
  <property fmtid="{D5CDD505-2E9C-101B-9397-08002B2CF9AE}" pid="6" name="MSIP_Label_24e57bac-d225-40fb-8a9e-62b5be587a96_SetDate">
    <vt:lpwstr>2025-01-09T09:53:05Z</vt:lpwstr>
  </property>
  <property fmtid="{D5CDD505-2E9C-101B-9397-08002B2CF9AE}" pid="7" name="MSIP_Label_24e57bac-d225-40fb-8a9e-62b5be587a96_Method">
    <vt:lpwstr>Standard</vt:lpwstr>
  </property>
  <property fmtid="{D5CDD505-2E9C-101B-9397-08002B2CF9AE}" pid="8" name="MSIP_Label_24e57bac-d225-40fb-8a9e-62b5be587a96_Name">
    <vt:lpwstr>Internal</vt:lpwstr>
  </property>
  <property fmtid="{D5CDD505-2E9C-101B-9397-08002B2CF9AE}" pid="9" name="MSIP_Label_24e57bac-d225-40fb-8a9e-62b5be587a96_SiteId">
    <vt:lpwstr>a398fcff-8d2b-4930-a7f7-e1c99a108d77</vt:lpwstr>
  </property>
  <property fmtid="{D5CDD505-2E9C-101B-9397-08002B2CF9AE}" pid="10" name="MSIP_Label_24e57bac-d225-40fb-8a9e-62b5be587a96_ActionId">
    <vt:lpwstr>26afd1fd-332d-4cf5-a16e-117f8c9f28a2</vt:lpwstr>
  </property>
  <property fmtid="{D5CDD505-2E9C-101B-9397-08002B2CF9AE}" pid="11" name="MSIP_Label_24e57bac-d225-40fb-8a9e-62b5be587a96_ContentBits">
    <vt:lpwstr>0</vt:lpwstr>
  </property>
  <property fmtid="{D5CDD505-2E9C-101B-9397-08002B2CF9AE}" pid="12" name="MSIP_Label_24e57bac-d225-40fb-8a9e-62b5be587a96_Tag">
    <vt:lpwstr>10, 3, 0, 2</vt:lpwstr>
  </property>
</Properties>
</file>