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Hecht (voormalig RDOG)/5. Nota van Inlichtingen/1. Nota van Inlichtingen 1/"/>
    </mc:Choice>
  </mc:AlternateContent>
  <xr:revisionPtr revIDLastSave="800" documentId="8_{93010F1F-9576-4394-BC48-3A7A2F9936FC}" xr6:coauthVersionLast="47" xr6:coauthVersionMax="47" xr10:uidLastSave="{70565BEF-46E0-4FC0-AD16-59DDAA96A360}"/>
  <bookViews>
    <workbookView xWindow="28680" yWindow="-120" windowWidth="29040" windowHeight="15720" tabRatio="946"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43" r:id="rId8"/>
    <sheet name="9-Afroepprijs" sheetId="5" r:id="rId9"/>
    <sheet name="10-Glasbewassing" sheetId="35" r:id="rId10"/>
    <sheet name="11-Vloeronderhoud" sheetId="39" r:id="rId11"/>
    <sheet name="12-Sanitaire voorzieningen" sheetId="42" r:id="rId12"/>
    <sheet name="13-Machinekosten" sheetId="40" r:id="rId13"/>
  </sheets>
  <definedNames>
    <definedName name="__1F" hidden="1">#REF!</definedName>
    <definedName name="__2_0_F" hidden="1">#REF!</definedName>
    <definedName name="_1_________F" hidden="1">#REF!</definedName>
    <definedName name="_1F" localSheetId="1" hidden="1">#REF!</definedName>
    <definedName name="_1F" hidden="1">#REF!</definedName>
    <definedName name="_2_______0_F" hidden="1">#REF!</definedName>
    <definedName name="_2_0_F" hidden="1">#REF!</definedName>
    <definedName name="_2F" hidden="1">#REF!</definedName>
    <definedName name="_3_0_F" hidden="1">#REF!</definedName>
    <definedName name="_3F" hidden="1">#REF!</definedName>
    <definedName name="_4F" hidden="1">#REF!</definedName>
    <definedName name="_5_0_F" hidden="1">#REF!</definedName>
    <definedName name="_8_0_F" hidden="1">#REF!</definedName>
    <definedName name="_Dist_Bin" hidden="1">#REF!</definedName>
    <definedName name="_Dist_Values" hidden="1">#REF!</definedName>
    <definedName name="_Fill" localSheetId="9" hidden="1">#REF!</definedName>
    <definedName name="_Fill" localSheetId="10" hidden="1">#REF!</definedName>
    <definedName name="_Fill" localSheetId="11" hidden="1">#REF!</definedName>
    <definedName name="_Fill" localSheetId="1" hidden="1">#REF!</definedName>
    <definedName name="_Fill" hidden="1">#REF!</definedName>
    <definedName name="_filll" hidden="1">#REF!</definedName>
    <definedName name="_xlnm._FilterDatabase" localSheetId="9" hidden="1">'10-Glasbewassing'!$A$12:$X$30</definedName>
    <definedName name="_xlnm._FilterDatabase" localSheetId="10" hidden="1">'11-Vloeronderhoud'!$A$12:$Z$32</definedName>
    <definedName name="_xlnm._FilterDatabase" localSheetId="11" hidden="1">'12-Sanitaire voorzieningen'!$A$10:$X$64</definedName>
    <definedName name="_xlnm._FilterDatabase" localSheetId="1" hidden="1">'2-Kosten per locatie'!$A$11:$J$22</definedName>
    <definedName name="_xlnm._FilterDatabase" localSheetId="3" hidden="1">'4-Basis ruimtestaat'!$B$9:$Q$143</definedName>
    <definedName name="_xlnm._FilterDatabase" localSheetId="7" hidden="1">'8-Additionele kosten'!$A$10:$I$14</definedName>
    <definedName name="_Hlk39130726" localSheetId="0">'1-Uitgangspunten'!$A$16</definedName>
    <definedName name="_Key1" localSheetId="9" hidden="1">#REF!</definedName>
    <definedName name="_Key1" localSheetId="10" hidden="1">#REF!</definedName>
    <definedName name="_Key1" localSheetId="11" hidden="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#REF!</definedName>
    <definedName name="_xlnm.Print_Area" localSheetId="1">'2-Kosten per locatie'!$A$3:$AB$21</definedName>
    <definedName name="_xlnm.Print_Area" localSheetId="3">'4-Basis ruimtestaat'!$B$3:$Q$77</definedName>
    <definedName name="_xlnm.Print_Area" localSheetId="4">'5-Premies en opslagen'!$A$3:$E$55</definedName>
    <definedName name="_xlnm.Print_Area" localSheetId="5">'6-Opbouw uurtarief productie'!$A$1:$Q$63</definedName>
    <definedName name="_xlnm.Print_Area" localSheetId="8">'9-Afroepprijs'!$A$3:$F$39</definedName>
    <definedName name="_xlnm.Print_Titles" localSheetId="9">'10-Glasbewassing'!$12:$12</definedName>
    <definedName name="_xlnm.Print_Titles" localSheetId="10">'11-Vloeronderhoud'!$12:$12</definedName>
    <definedName name="_xlnm.Print_Titles" localSheetId="11">'12-Sanitaire voorzieningen'!$10:$10</definedName>
    <definedName name="_xlnm.Print_Titles" localSheetId="1">'2-Kosten per locatie'!$11:$11</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 localSheetId="7">#N/A</definedName>
    <definedName name="berichtok">'2-Kosten per locatie'!berichtok</definedName>
    <definedName name="berichtoke" localSheetId="1">'2-Kosten per locatie'!berichtoke</definedName>
    <definedName name="berichtoke" localSheetId="7">#N/A</definedName>
    <definedName name="berichtoke">'2-Kosten per locatie'!berichtoke</definedName>
    <definedName name="berichtoke1" localSheetId="1">'2-Kosten per locatie'!berichtoke1</definedName>
    <definedName name="berichtoke1" localSheetId="7">#N/A</definedName>
    <definedName name="berichtoke1">'2-Kosten per locatie'!berichtoke1</definedName>
    <definedName name="Berkt" localSheetId="1">'2-Kosten per locatie'!Berkt</definedName>
    <definedName name="Berkt" localSheetId="7">#N/A</definedName>
    <definedName name="Berkt">'2-Kosten per locatie'!Berkt</definedName>
    <definedName name="dffdf" hidden="1">#REF!</definedName>
    <definedName name="einde" localSheetId="1">'2-Kosten per locatie'!einde</definedName>
    <definedName name="einde" localSheetId="7">#N/A</definedName>
    <definedName name="einde">'2-Kosten per locatie'!einde</definedName>
    <definedName name="fghf" hidden="1">#REF!</definedName>
    <definedName name="Gan_R" localSheetId="1">'2-Kosten per locatie'!Gan_R</definedName>
    <definedName name="Gan_R" localSheetId="7">#N/A</definedName>
    <definedName name="Gan_R">'2-Kosten per locatie'!Gan_R</definedName>
    <definedName name="gs" hidden="1">#REF!</definedName>
    <definedName name="han" localSheetId="9" hidden="1">#REF!</definedName>
    <definedName name="han" localSheetId="10" hidden="1">#REF!</definedName>
    <definedName name="han" localSheetId="11" hidden="1">#REF!</definedName>
    <definedName name="han" localSheetId="1" hidden="1">#REF!</definedName>
    <definedName name="han" hidden="1">#REF!</definedName>
    <definedName name="HTML_CodePage" hidden="1">1252</definedName>
    <definedName name="HTML_Control" localSheetId="1" hidden="1">{"'ma_vr'!$A$1:$AA$42"}</definedName>
    <definedName name="HTML_Control" localSheetId="7"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#REF!</definedName>
    <definedName name="Mutatiederdekwartaal" localSheetId="1" hidden="1">{"'ma_vr'!$A$1:$AA$42"}</definedName>
    <definedName name="Mutatiederdekwartaal" localSheetId="7" hidden="1">{"'ma_vr'!$A$1:$AA$42"}</definedName>
    <definedName name="Mutatiederdekwartaal" hidden="1">{"'ma_vr'!$A$1:$AA$42"}</definedName>
    <definedName name="NvB"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42" l="1"/>
  <c r="E13" i="42"/>
  <c r="E14" i="42"/>
  <c r="E15" i="42"/>
  <c r="E16" i="42"/>
  <c r="E17" i="42"/>
  <c r="E18" i="42"/>
  <c r="E19" i="42"/>
  <c r="E20" i="42"/>
  <c r="E21" i="42"/>
  <c r="E22" i="42"/>
  <c r="E23" i="42"/>
  <c r="E24" i="42"/>
  <c r="E25" i="42"/>
  <c r="E26" i="42"/>
  <c r="E27" i="42"/>
  <c r="E28" i="42"/>
  <c r="E29" i="42"/>
  <c r="E30" i="42"/>
  <c r="E31" i="42"/>
  <c r="E32" i="42"/>
  <c r="E33" i="42"/>
  <c r="E34" i="42"/>
  <c r="E35" i="42"/>
  <c r="E36" i="42"/>
  <c r="E37" i="42"/>
  <c r="E38" i="42"/>
  <c r="E39" i="42"/>
  <c r="E40" i="42"/>
  <c r="E41" i="42"/>
  <c r="E42" i="42"/>
  <c r="E43" i="42"/>
  <c r="E44" i="42"/>
  <c r="E45" i="42"/>
  <c r="E46" i="42"/>
  <c r="E47" i="42"/>
  <c r="E48" i="42"/>
  <c r="E49" i="42"/>
  <c r="E50" i="42"/>
  <c r="E51" i="42"/>
  <c r="E52" i="42"/>
  <c r="E53" i="42"/>
  <c r="E54" i="42"/>
  <c r="E11" i="42"/>
  <c r="F19" i="43" l="1"/>
  <c r="H19" i="43" s="1"/>
  <c r="L16" i="37"/>
  <c r="L18" i="37"/>
  <c r="L19" i="37"/>
  <c r="F18" i="43"/>
  <c r="H18" i="43" s="1"/>
  <c r="F17" i="43"/>
  <c r="H17" i="43" s="1"/>
  <c r="F16" i="43"/>
  <c r="H16" i="43" s="1"/>
  <c r="F15" i="43"/>
  <c r="L17" i="37" l="1"/>
  <c r="H15" i="43"/>
  <c r="H11" i="28"/>
  <c r="H12" i="28"/>
  <c r="H13" i="28"/>
  <c r="H14" i="28"/>
  <c r="H15" i="28"/>
  <c r="H16" i="28"/>
  <c r="H17" i="28"/>
  <c r="H18" i="28"/>
  <c r="H19" i="28"/>
  <c r="H20" i="28"/>
  <c r="H22" i="28"/>
  <c r="F11" i="42"/>
  <c r="F12" i="42"/>
  <c r="F13" i="42"/>
  <c r="F14" i="42"/>
  <c r="F15" i="42"/>
  <c r="F16" i="42"/>
  <c r="F17" i="42"/>
  <c r="F18" i="42"/>
  <c r="F19" i="42"/>
  <c r="F20" i="42"/>
  <c r="F21" i="42"/>
  <c r="F22" i="42"/>
  <c r="F23" i="42"/>
  <c r="F24" i="42"/>
  <c r="F25" i="42"/>
  <c r="F26" i="42"/>
  <c r="F27" i="42"/>
  <c r="F28" i="42"/>
  <c r="F29" i="42"/>
  <c r="F30" i="42"/>
  <c r="F31" i="42"/>
  <c r="F32" i="42"/>
  <c r="F33" i="42"/>
  <c r="F34" i="42"/>
  <c r="F35" i="42"/>
  <c r="F36" i="42"/>
  <c r="F37" i="42"/>
  <c r="F38" i="42"/>
  <c r="F39" i="42"/>
  <c r="F40" i="42"/>
  <c r="F41" i="42"/>
  <c r="F42" i="42"/>
  <c r="F43" i="42"/>
  <c r="F44" i="42"/>
  <c r="F45" i="42"/>
  <c r="F46" i="42"/>
  <c r="F47" i="42"/>
  <c r="F48" i="42"/>
  <c r="F49" i="42"/>
  <c r="F50" i="42"/>
  <c r="F51" i="42"/>
  <c r="F52" i="42"/>
  <c r="F53" i="42"/>
  <c r="F54" i="42"/>
  <c r="D56" i="42"/>
  <c r="E14" i="39"/>
  <c r="F14" i="39" s="1"/>
  <c r="H14" i="39" s="1"/>
  <c r="E15" i="39"/>
  <c r="F15" i="39" s="1"/>
  <c r="H15" i="39" s="1"/>
  <c r="E16" i="39"/>
  <c r="F16" i="39" s="1"/>
  <c r="H16" i="39" s="1"/>
  <c r="E17" i="39"/>
  <c r="F17" i="39" s="1"/>
  <c r="H17" i="39" s="1"/>
  <c r="E18" i="39"/>
  <c r="F18" i="39" s="1"/>
  <c r="H18" i="39" s="1"/>
  <c r="E19" i="39"/>
  <c r="F19" i="39" s="1"/>
  <c r="H19" i="39" s="1"/>
  <c r="E20" i="39"/>
  <c r="F20" i="39" s="1"/>
  <c r="H20" i="39" s="1"/>
  <c r="E21" i="39"/>
  <c r="F21" i="39" s="1"/>
  <c r="H21" i="39" s="1"/>
  <c r="E22" i="39"/>
  <c r="F22" i="39" s="1"/>
  <c r="H22" i="39" s="1"/>
  <c r="E23" i="39"/>
  <c r="F23" i="39" s="1"/>
  <c r="H23" i="39" s="1"/>
  <c r="E15" i="35"/>
  <c r="F15" i="35" s="1"/>
  <c r="H15" i="35" s="1"/>
  <c r="E16" i="35"/>
  <c r="F16" i="35" s="1"/>
  <c r="H16" i="35" s="1"/>
  <c r="E17" i="35"/>
  <c r="F17" i="35" s="1"/>
  <c r="H17" i="35" s="1"/>
  <c r="E18" i="35"/>
  <c r="F18" i="35" s="1"/>
  <c r="H18" i="35" s="1"/>
  <c r="E19" i="35"/>
  <c r="F19" i="35" s="1"/>
  <c r="H19" i="35" s="1"/>
  <c r="E20" i="35"/>
  <c r="F20" i="35" s="1"/>
  <c r="H20" i="35" s="1"/>
  <c r="E21" i="35"/>
  <c r="F21" i="35" s="1"/>
  <c r="H21" i="35" s="1"/>
  <c r="E22" i="35"/>
  <c r="F22" i="35" s="1"/>
  <c r="H22" i="35" s="1"/>
  <c r="E23" i="35"/>
  <c r="F23" i="35" s="1"/>
  <c r="H23" i="35" s="1"/>
  <c r="E24" i="35"/>
  <c r="F24" i="35" s="1"/>
  <c r="H24" i="35" s="1"/>
  <c r="E25" i="35"/>
  <c r="F25" i="35" s="1"/>
  <c r="H25" i="35" s="1"/>
  <c r="E26" i="35"/>
  <c r="F26" i="35" s="1"/>
  <c r="H26" i="35" s="1"/>
  <c r="E27" i="35"/>
  <c r="F27" i="35" s="1"/>
  <c r="H27" i="35" s="1"/>
  <c r="E28" i="35"/>
  <c r="F28" i="35" s="1"/>
  <c r="H28" i="35" s="1"/>
  <c r="F14" i="43" l="1"/>
  <c r="F13" i="43"/>
  <c r="F12" i="43"/>
  <c r="F11" i="43"/>
  <c r="B4" i="43"/>
  <c r="J78" i="2"/>
  <c r="Q78" i="2" s="1"/>
  <c r="J79" i="2"/>
  <c r="Q79" i="2" s="1"/>
  <c r="J80" i="2"/>
  <c r="Q80" i="2" s="1"/>
  <c r="J81" i="2"/>
  <c r="Q81" i="2" s="1"/>
  <c r="J82" i="2"/>
  <c r="Q82" i="2" s="1"/>
  <c r="J83" i="2"/>
  <c r="Q83" i="2" s="1"/>
  <c r="J84" i="2"/>
  <c r="Q84" i="2" s="1"/>
  <c r="J85" i="2"/>
  <c r="Q85" i="2" s="1"/>
  <c r="J86" i="2"/>
  <c r="Q86" i="2" s="1"/>
  <c r="J87" i="2"/>
  <c r="Q87" i="2" s="1"/>
  <c r="J88" i="2"/>
  <c r="Q88" i="2" s="1"/>
  <c r="J89" i="2"/>
  <c r="Q89" i="2" s="1"/>
  <c r="J90" i="2"/>
  <c r="Q90" i="2" s="1"/>
  <c r="J91" i="2"/>
  <c r="Q91" i="2" s="1"/>
  <c r="J92" i="2"/>
  <c r="Q92" i="2" s="1"/>
  <c r="J93" i="2"/>
  <c r="Q93" i="2" s="1"/>
  <c r="J94" i="2"/>
  <c r="Q94" i="2" s="1"/>
  <c r="J95" i="2"/>
  <c r="Q95" i="2" s="1"/>
  <c r="J96" i="2"/>
  <c r="Q96" i="2" s="1"/>
  <c r="J97" i="2"/>
  <c r="Q97" i="2" s="1"/>
  <c r="J98" i="2"/>
  <c r="Q98" i="2" s="1"/>
  <c r="J99" i="2"/>
  <c r="Q99" i="2" s="1"/>
  <c r="J100" i="2"/>
  <c r="Q100" i="2" s="1"/>
  <c r="J101" i="2"/>
  <c r="Q101" i="2" s="1"/>
  <c r="J102" i="2"/>
  <c r="Q102" i="2" s="1"/>
  <c r="J103" i="2"/>
  <c r="Q103" i="2" s="1"/>
  <c r="J104" i="2"/>
  <c r="Q104" i="2" s="1"/>
  <c r="J105" i="2"/>
  <c r="Q105" i="2" s="1"/>
  <c r="J106" i="2"/>
  <c r="Q106" i="2" s="1"/>
  <c r="J107" i="2"/>
  <c r="Q107" i="2" s="1"/>
  <c r="J108" i="2"/>
  <c r="Q108" i="2" s="1"/>
  <c r="J109" i="2"/>
  <c r="Q109" i="2" s="1"/>
  <c r="J110" i="2"/>
  <c r="Q110" i="2" s="1"/>
  <c r="J111" i="2"/>
  <c r="Q111" i="2" s="1"/>
  <c r="J112" i="2"/>
  <c r="Q112" i="2" s="1"/>
  <c r="J113" i="2"/>
  <c r="Q113" i="2" s="1"/>
  <c r="J114" i="2"/>
  <c r="Q114" i="2" s="1"/>
  <c r="J115" i="2"/>
  <c r="Q115" i="2" s="1"/>
  <c r="J116" i="2"/>
  <c r="Q116" i="2" s="1"/>
  <c r="J117" i="2"/>
  <c r="Q117" i="2" s="1"/>
  <c r="J118" i="2"/>
  <c r="Q118" i="2" s="1"/>
  <c r="J119" i="2"/>
  <c r="Q119" i="2" s="1"/>
  <c r="J120" i="2"/>
  <c r="Q120" i="2" s="1"/>
  <c r="J121" i="2"/>
  <c r="Q121" i="2" s="1"/>
  <c r="J122" i="2"/>
  <c r="Q122" i="2" s="1"/>
  <c r="J123" i="2"/>
  <c r="Q123" i="2" s="1"/>
  <c r="J124" i="2"/>
  <c r="Q124" i="2" s="1"/>
  <c r="J125" i="2"/>
  <c r="Q125" i="2" s="1"/>
  <c r="J126" i="2"/>
  <c r="Q126" i="2" s="1"/>
  <c r="J127" i="2"/>
  <c r="Q127" i="2" s="1"/>
  <c r="J128" i="2"/>
  <c r="Q128" i="2" s="1"/>
  <c r="J129" i="2"/>
  <c r="Q129" i="2" s="1"/>
  <c r="J130" i="2"/>
  <c r="Q130" i="2" s="1"/>
  <c r="J131" i="2"/>
  <c r="Q131" i="2" s="1"/>
  <c r="J132" i="2"/>
  <c r="Q132" i="2" s="1"/>
  <c r="J133" i="2"/>
  <c r="Q133" i="2" s="1"/>
  <c r="J134" i="2"/>
  <c r="Q134" i="2" s="1"/>
  <c r="J135" i="2"/>
  <c r="Q135" i="2" s="1"/>
  <c r="J136" i="2"/>
  <c r="Q136" i="2" s="1"/>
  <c r="J137" i="2"/>
  <c r="Q137" i="2" s="1"/>
  <c r="J138" i="2"/>
  <c r="Q138" i="2" s="1"/>
  <c r="J139" i="2"/>
  <c r="Q139" i="2" s="1"/>
  <c r="J140" i="2"/>
  <c r="Q140" i="2" s="1"/>
  <c r="J141" i="2"/>
  <c r="Q141" i="2" s="1"/>
  <c r="J142" i="2"/>
  <c r="Q142" i="2" s="1"/>
  <c r="J143" i="2"/>
  <c r="Q143" i="2" s="1"/>
  <c r="H11" i="43" l="1"/>
  <c r="L14" i="37" s="1"/>
  <c r="H12" i="43"/>
  <c r="L15" i="37" s="1"/>
  <c r="H13" i="43"/>
  <c r="L12" i="37" s="1"/>
  <c r="H14" i="43"/>
  <c r="L13" i="37" s="1"/>
  <c r="F22" i="43"/>
  <c r="H22" i="43" l="1"/>
  <c r="E25" i="39"/>
  <c r="E26" i="39"/>
  <c r="E27" i="39"/>
  <c r="E28" i="39"/>
  <c r="E29" i="39"/>
  <c r="E30" i="39"/>
  <c r="A8" i="40" l="1"/>
  <c r="A7" i="40"/>
  <c r="A6" i="40"/>
  <c r="A5" i="40"/>
  <c r="A4" i="40"/>
  <c r="A3" i="40"/>
  <c r="N39" i="18"/>
  <c r="N38" i="18"/>
  <c r="L38" i="18"/>
  <c r="L37" i="18"/>
  <c r="J37" i="18"/>
  <c r="J36" i="18"/>
  <c r="N35" i="18"/>
  <c r="N34" i="18"/>
  <c r="L34" i="18"/>
  <c r="L33" i="18"/>
  <c r="K33" i="18"/>
  <c r="J33" i="18"/>
  <c r="I33" i="18"/>
  <c r="M33" i="18"/>
  <c r="N33" i="18"/>
  <c r="I34" i="18"/>
  <c r="J34" i="18"/>
  <c r="K34" i="18"/>
  <c r="M34" i="18"/>
  <c r="I35" i="18"/>
  <c r="J35" i="18"/>
  <c r="K35" i="18"/>
  <c r="L35" i="18"/>
  <c r="M35" i="18"/>
  <c r="I36" i="18"/>
  <c r="K36" i="18"/>
  <c r="L36" i="18"/>
  <c r="M36" i="18"/>
  <c r="N36" i="18"/>
  <c r="I37" i="18"/>
  <c r="K37" i="18"/>
  <c r="M37" i="18"/>
  <c r="N37" i="18"/>
  <c r="I38" i="18"/>
  <c r="J38" i="18"/>
  <c r="K38" i="18"/>
  <c r="M38" i="18"/>
  <c r="I39" i="18"/>
  <c r="J39" i="18"/>
  <c r="K39" i="18"/>
  <c r="L39" i="18"/>
  <c r="M39" i="18"/>
  <c r="J26" i="2" l="1"/>
  <c r="Q26" i="2" s="1"/>
  <c r="J27" i="2"/>
  <c r="Q27" i="2" s="1"/>
  <c r="J28" i="2"/>
  <c r="Q28" i="2" s="1"/>
  <c r="J29" i="2"/>
  <c r="Q29" i="2" s="1"/>
  <c r="J30" i="2"/>
  <c r="Q30" i="2" s="1"/>
  <c r="J31" i="2"/>
  <c r="Q31" i="2" s="1"/>
  <c r="J32" i="2"/>
  <c r="Q32" i="2" s="1"/>
  <c r="J33" i="2"/>
  <c r="Q33" i="2" s="1"/>
  <c r="J34" i="2"/>
  <c r="Q34" i="2" s="1"/>
  <c r="J35" i="2"/>
  <c r="Q35" i="2" s="1"/>
  <c r="J36" i="2"/>
  <c r="Q36" i="2" s="1"/>
  <c r="J37" i="2"/>
  <c r="Q37" i="2" s="1"/>
  <c r="J38" i="2"/>
  <c r="Q38" i="2" s="1"/>
  <c r="J39" i="2"/>
  <c r="Q39" i="2" s="1"/>
  <c r="J40" i="2"/>
  <c r="Q40" i="2" s="1"/>
  <c r="J41" i="2"/>
  <c r="Q41" i="2" s="1"/>
  <c r="J42" i="2"/>
  <c r="Q42" i="2" s="1"/>
  <c r="J43" i="2"/>
  <c r="Q43" i="2" s="1"/>
  <c r="J44" i="2"/>
  <c r="Q44" i="2" s="1"/>
  <c r="J45" i="2"/>
  <c r="Q45" i="2" s="1"/>
  <c r="J46" i="2"/>
  <c r="Q46" i="2" s="1"/>
  <c r="J47" i="2"/>
  <c r="Q47" i="2" s="1"/>
  <c r="J48" i="2"/>
  <c r="Q48" i="2" s="1"/>
  <c r="J49" i="2"/>
  <c r="Q49" i="2" s="1"/>
  <c r="J50" i="2"/>
  <c r="Q50" i="2" s="1"/>
  <c r="J51" i="2"/>
  <c r="Q51" i="2" s="1"/>
  <c r="J52" i="2"/>
  <c r="Q52" i="2" s="1"/>
  <c r="J53" i="2"/>
  <c r="Q53" i="2" s="1"/>
  <c r="J54" i="2"/>
  <c r="Q54" i="2" s="1"/>
  <c r="J55" i="2"/>
  <c r="Q55" i="2" s="1"/>
  <c r="J56" i="2"/>
  <c r="Q56" i="2" s="1"/>
  <c r="J57" i="2"/>
  <c r="Q57" i="2" s="1"/>
  <c r="J58" i="2"/>
  <c r="Q58" i="2" s="1"/>
  <c r="J59" i="2"/>
  <c r="Q59" i="2" s="1"/>
  <c r="J60" i="2"/>
  <c r="Q60" i="2" s="1"/>
  <c r="J61" i="2"/>
  <c r="Q61" i="2" s="1"/>
  <c r="J62" i="2"/>
  <c r="Q62" i="2" s="1"/>
  <c r="J63" i="2"/>
  <c r="Q63" i="2" s="1"/>
  <c r="J64" i="2"/>
  <c r="Q64" i="2" s="1"/>
  <c r="J65" i="2"/>
  <c r="Q65" i="2" s="1"/>
  <c r="J66" i="2"/>
  <c r="Q66" i="2" s="1"/>
  <c r="J67" i="2"/>
  <c r="Q67" i="2" s="1"/>
  <c r="J68" i="2"/>
  <c r="Q68" i="2" s="1"/>
  <c r="J69" i="2"/>
  <c r="Q69" i="2" s="1"/>
  <c r="J70" i="2"/>
  <c r="Q70" i="2" s="1"/>
  <c r="J71" i="2"/>
  <c r="Q71" i="2" s="1"/>
  <c r="J72" i="2"/>
  <c r="Q72" i="2" s="1"/>
  <c r="J73" i="2"/>
  <c r="Q73" i="2" s="1"/>
  <c r="J74" i="2"/>
  <c r="Q74" i="2" s="1"/>
  <c r="J75" i="2"/>
  <c r="Q75" i="2" s="1"/>
  <c r="J76" i="2"/>
  <c r="Q76" i="2" s="1"/>
  <c r="J77" i="2"/>
  <c r="Q77" i="2" s="1"/>
  <c r="B4" i="41" l="1"/>
  <c r="B3" i="41"/>
  <c r="B8" i="42"/>
  <c r="A8" i="42"/>
  <c r="B7" i="42"/>
  <c r="A7" i="42"/>
  <c r="B6" i="42"/>
  <c r="A6" i="42"/>
  <c r="B5" i="42"/>
  <c r="A5" i="42"/>
  <c r="B4" i="42"/>
  <c r="A4" i="42"/>
  <c r="B3" i="42"/>
  <c r="A3" i="42"/>
  <c r="Q20" i="37" l="1"/>
  <c r="Q18" i="37"/>
  <c r="Q14" i="37"/>
  <c r="Q13" i="37"/>
  <c r="Q17" i="37"/>
  <c r="Q15" i="37"/>
  <c r="Q19" i="37"/>
  <c r="Q12" i="37"/>
  <c r="Q16" i="37"/>
  <c r="F56" i="42"/>
  <c r="B1" i="41"/>
  <c r="B2" i="41"/>
  <c r="Q21" i="37" l="1"/>
  <c r="K52" i="38"/>
  <c r="K60" i="38" l="1"/>
  <c r="K59" i="38"/>
  <c r="K58" i="38"/>
  <c r="K57" i="38"/>
  <c r="K56" i="38"/>
  <c r="K55" i="38"/>
  <c r="K54" i="38"/>
  <c r="K53" i="38"/>
  <c r="K51" i="38"/>
  <c r="K50" i="38"/>
  <c r="E13" i="39"/>
  <c r="E24" i="39"/>
  <c r="E13" i="40"/>
  <c r="E14" i="40"/>
  <c r="E15" i="40"/>
  <c r="E16" i="40"/>
  <c r="E17" i="40"/>
  <c r="E18" i="40"/>
  <c r="B5" i="40"/>
  <c r="B6" i="40"/>
  <c r="B7" i="40"/>
  <c r="B8" i="40"/>
  <c r="B3" i="40"/>
  <c r="P20" i="40" l="1"/>
  <c r="L18" i="40"/>
  <c r="K18" i="40"/>
  <c r="J18" i="40"/>
  <c r="I18" i="40"/>
  <c r="F18" i="40"/>
  <c r="L17" i="40"/>
  <c r="K17" i="40"/>
  <c r="J17" i="40"/>
  <c r="I17" i="40"/>
  <c r="F17" i="40"/>
  <c r="L16" i="40"/>
  <c r="K16" i="40"/>
  <c r="J16" i="40"/>
  <c r="I16" i="40"/>
  <c r="F16" i="40"/>
  <c r="L15" i="40"/>
  <c r="K15" i="40"/>
  <c r="J15" i="40"/>
  <c r="I15" i="40"/>
  <c r="F15" i="40"/>
  <c r="L14" i="40"/>
  <c r="K14" i="40"/>
  <c r="J14" i="40"/>
  <c r="F14" i="40"/>
  <c r="I14" i="40" s="1"/>
  <c r="L13" i="40"/>
  <c r="K13" i="40"/>
  <c r="J13" i="40"/>
  <c r="F13" i="40"/>
  <c r="I13" i="40" s="1"/>
  <c r="B4" i="40"/>
  <c r="N13" i="40" l="1"/>
  <c r="Q13" i="40" s="1"/>
  <c r="N17" i="40"/>
  <c r="Q17" i="40" s="1"/>
  <c r="N15" i="40"/>
  <c r="Q15" i="40" s="1"/>
  <c r="N14" i="40"/>
  <c r="Q14" i="40" s="1"/>
  <c r="N16" i="40"/>
  <c r="Q16" i="40" s="1"/>
  <c r="N18" i="40"/>
  <c r="Q18" i="40" s="1"/>
  <c r="Q20" i="40" l="1"/>
  <c r="L20" i="37" s="1"/>
  <c r="N20" i="37" s="1"/>
  <c r="B5" i="39"/>
  <c r="B6" i="39"/>
  <c r="B7" i="39"/>
  <c r="B8" i="39"/>
  <c r="B4" i="39"/>
  <c r="B3" i="39"/>
  <c r="A4" i="39"/>
  <c r="A5" i="39"/>
  <c r="A6" i="39"/>
  <c r="A7" i="39"/>
  <c r="A8" i="39"/>
  <c r="A3" i="39"/>
  <c r="B3" i="35"/>
  <c r="B5" i="35"/>
  <c r="B6" i="35"/>
  <c r="B7" i="35"/>
  <c r="B8" i="35"/>
  <c r="B4" i="35"/>
  <c r="A4" i="35"/>
  <c r="A5" i="35"/>
  <c r="A6" i="35"/>
  <c r="A7" i="35"/>
  <c r="A8" i="35"/>
  <c r="A3" i="35"/>
  <c r="B5" i="5"/>
  <c r="B6" i="5"/>
  <c r="B7" i="5"/>
  <c r="B8" i="5"/>
  <c r="B3" i="5"/>
  <c r="A4" i="5"/>
  <c r="A5" i="5"/>
  <c r="A6" i="5"/>
  <c r="A7" i="5"/>
  <c r="A8" i="5"/>
  <c r="A3" i="5"/>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J11" i="2"/>
  <c r="Q11" i="2" s="1"/>
  <c r="J12" i="2"/>
  <c r="Q12" i="2" s="1"/>
  <c r="J13" i="2"/>
  <c r="Q13" i="2" s="1"/>
  <c r="J14" i="2"/>
  <c r="Q14" i="2" s="1"/>
  <c r="J15" i="2"/>
  <c r="Q15" i="2" s="1"/>
  <c r="J16" i="2"/>
  <c r="Q16" i="2" s="1"/>
  <c r="J17" i="2"/>
  <c r="Q17" i="2" s="1"/>
  <c r="J18" i="2"/>
  <c r="Q18" i="2" s="1"/>
  <c r="J19" i="2"/>
  <c r="Q19" i="2" s="1"/>
  <c r="J20" i="2"/>
  <c r="Q20" i="2" s="1"/>
  <c r="J21" i="2"/>
  <c r="Q21" i="2" s="1"/>
  <c r="J22" i="2"/>
  <c r="Q22" i="2" s="1"/>
  <c r="J23" i="2"/>
  <c r="Q23" i="2" s="1"/>
  <c r="J24" i="2"/>
  <c r="Q24" i="2" s="1"/>
  <c r="J25" i="2"/>
  <c r="Q25" i="2" s="1"/>
  <c r="J10" i="2"/>
  <c r="Q10" i="2" s="1"/>
  <c r="B6" i="28"/>
  <c r="B5" i="28"/>
  <c r="B3" i="28"/>
  <c r="A4" i="28"/>
  <c r="A5" i="28"/>
  <c r="A6" i="28"/>
  <c r="A3" i="28"/>
  <c r="B7" i="2"/>
  <c r="B6" i="2"/>
  <c r="B5" i="2"/>
  <c r="B4" i="2"/>
  <c r="B3" i="2"/>
  <c r="C7" i="2"/>
  <c r="C6" i="2"/>
  <c r="C5" i="2"/>
  <c r="C3" i="2"/>
  <c r="K54" i="18"/>
  <c r="K55" i="18"/>
  <c r="K56" i="18"/>
  <c r="K57" i="18"/>
  <c r="K58" i="18"/>
  <c r="K59" i="18"/>
  <c r="K60" i="18"/>
  <c r="K53" i="18"/>
  <c r="K51" i="18"/>
  <c r="K50" i="18"/>
  <c r="M84" i="2" l="1"/>
  <c r="L84" i="2" s="1"/>
  <c r="M130" i="2"/>
  <c r="L130" i="2" s="1"/>
  <c r="M87" i="2"/>
  <c r="L87" i="2" s="1"/>
  <c r="M133" i="2"/>
  <c r="L133" i="2" s="1"/>
  <c r="M82" i="2"/>
  <c r="L82" i="2" s="1"/>
  <c r="M88" i="2"/>
  <c r="L88" i="2" s="1"/>
  <c r="M136" i="2"/>
  <c r="L136" i="2" s="1"/>
  <c r="M119" i="2"/>
  <c r="L119" i="2" s="1"/>
  <c r="M81" i="2"/>
  <c r="L81" i="2" s="1"/>
  <c r="M125" i="2"/>
  <c r="L125" i="2" s="1"/>
  <c r="M126" i="2"/>
  <c r="L126" i="2" s="1"/>
  <c r="M78" i="2"/>
  <c r="L78" i="2" s="1"/>
  <c r="M89" i="2"/>
  <c r="L89" i="2" s="1"/>
  <c r="M140" i="2"/>
  <c r="L140" i="2" s="1"/>
  <c r="M79" i="2"/>
  <c r="L79" i="2" s="1"/>
  <c r="M141" i="2"/>
  <c r="L141" i="2" s="1"/>
  <c r="M120" i="2"/>
  <c r="L120" i="2" s="1"/>
  <c r="M83" i="2"/>
  <c r="L83" i="2" s="1"/>
  <c r="K14" i="37"/>
  <c r="B15" i="37"/>
  <c r="D15" i="37"/>
  <c r="B18" i="37"/>
  <c r="D18" i="37"/>
  <c r="B16" i="37"/>
  <c r="D16" i="37"/>
  <c r="B19" i="37"/>
  <c r="B14" i="37"/>
  <c r="D19" i="37"/>
  <c r="D14" i="37"/>
  <c r="B17" i="37"/>
  <c r="D17" i="37"/>
  <c r="M19" i="37"/>
  <c r="M16" i="37"/>
  <c r="M14" i="37"/>
  <c r="M15" i="37"/>
  <c r="M18" i="37"/>
  <c r="M17" i="37"/>
  <c r="N82" i="2"/>
  <c r="N135" i="2"/>
  <c r="M80" i="2"/>
  <c r="L80" i="2" s="1"/>
  <c r="N85" i="2"/>
  <c r="N90" i="2"/>
  <c r="M93" i="2"/>
  <c r="L93" i="2" s="1"/>
  <c r="N98" i="2"/>
  <c r="M101" i="2"/>
  <c r="L101" i="2" s="1"/>
  <c r="N106" i="2"/>
  <c r="M109" i="2"/>
  <c r="L109" i="2" s="1"/>
  <c r="N114" i="2"/>
  <c r="M117" i="2"/>
  <c r="L117" i="2" s="1"/>
  <c r="N122" i="2"/>
  <c r="N130" i="2"/>
  <c r="N138" i="2"/>
  <c r="M103" i="2"/>
  <c r="L103" i="2" s="1"/>
  <c r="N132" i="2"/>
  <c r="M135" i="2"/>
  <c r="L135" i="2" s="1"/>
  <c r="M85" i="2"/>
  <c r="L85" i="2" s="1"/>
  <c r="N111" i="2"/>
  <c r="N80" i="2"/>
  <c r="N93" i="2"/>
  <c r="M96" i="2"/>
  <c r="L96" i="2" s="1"/>
  <c r="N101" i="2"/>
  <c r="M104" i="2"/>
  <c r="L104" i="2" s="1"/>
  <c r="N109" i="2"/>
  <c r="M112" i="2"/>
  <c r="L112" i="2" s="1"/>
  <c r="N117" i="2"/>
  <c r="N125" i="2"/>
  <c r="M128" i="2"/>
  <c r="L128" i="2" s="1"/>
  <c r="N133" i="2"/>
  <c r="N141" i="2"/>
  <c r="N83" i="2"/>
  <c r="M86" i="2"/>
  <c r="L86" i="2" s="1"/>
  <c r="N88" i="2"/>
  <c r="M91" i="2"/>
  <c r="L91" i="2" s="1"/>
  <c r="N96" i="2"/>
  <c r="M99" i="2"/>
  <c r="L99" i="2" s="1"/>
  <c r="N104" i="2"/>
  <c r="M107" i="2"/>
  <c r="L107" i="2" s="1"/>
  <c r="N112" i="2"/>
  <c r="M115" i="2"/>
  <c r="L115" i="2" s="1"/>
  <c r="N120" i="2"/>
  <c r="M123" i="2"/>
  <c r="L123" i="2" s="1"/>
  <c r="N128" i="2"/>
  <c r="M131" i="2"/>
  <c r="L131" i="2" s="1"/>
  <c r="N136" i="2"/>
  <c r="M139" i="2"/>
  <c r="L139" i="2" s="1"/>
  <c r="M95" i="2"/>
  <c r="L95" i="2" s="1"/>
  <c r="M90" i="2"/>
  <c r="L90" i="2" s="1"/>
  <c r="M106" i="2"/>
  <c r="L106" i="2" s="1"/>
  <c r="M122" i="2"/>
  <c r="L122" i="2" s="1"/>
  <c r="N143" i="2"/>
  <c r="N116" i="2"/>
  <c r="N78" i="2"/>
  <c r="N86" i="2"/>
  <c r="N91" i="2"/>
  <c r="M94" i="2"/>
  <c r="L94" i="2" s="1"/>
  <c r="N99" i="2"/>
  <c r="M102" i="2"/>
  <c r="L102" i="2" s="1"/>
  <c r="N107" i="2"/>
  <c r="M110" i="2"/>
  <c r="L110" i="2" s="1"/>
  <c r="N115" i="2"/>
  <c r="M118" i="2"/>
  <c r="L118" i="2" s="1"/>
  <c r="N123" i="2"/>
  <c r="N131" i="2"/>
  <c r="M134" i="2"/>
  <c r="L134" i="2" s="1"/>
  <c r="N139" i="2"/>
  <c r="M142" i="2"/>
  <c r="L142" i="2" s="1"/>
  <c r="M121" i="2"/>
  <c r="L121" i="2" s="1"/>
  <c r="M129" i="2"/>
  <c r="L129" i="2" s="1"/>
  <c r="N142" i="2"/>
  <c r="M92" i="2"/>
  <c r="L92" i="2" s="1"/>
  <c r="N105" i="2"/>
  <c r="M108" i="2"/>
  <c r="L108" i="2" s="1"/>
  <c r="N121" i="2"/>
  <c r="N129" i="2"/>
  <c r="M132" i="2"/>
  <c r="L132" i="2" s="1"/>
  <c r="N92" i="2"/>
  <c r="N100" i="2"/>
  <c r="M111" i="2"/>
  <c r="L111" i="2" s="1"/>
  <c r="N124" i="2"/>
  <c r="N140" i="2"/>
  <c r="N87" i="2"/>
  <c r="N95" i="2"/>
  <c r="N103" i="2"/>
  <c r="M114" i="2"/>
  <c r="L114" i="2" s="1"/>
  <c r="N81" i="2"/>
  <c r="N94" i="2"/>
  <c r="M97" i="2"/>
  <c r="L97" i="2" s="1"/>
  <c r="N102" i="2"/>
  <c r="M105" i="2"/>
  <c r="L105" i="2" s="1"/>
  <c r="N110" i="2"/>
  <c r="M113" i="2"/>
  <c r="L113" i="2" s="1"/>
  <c r="N118" i="2"/>
  <c r="N126" i="2"/>
  <c r="N134" i="2"/>
  <c r="M137" i="2"/>
  <c r="L137" i="2" s="1"/>
  <c r="N84" i="2"/>
  <c r="N89" i="2"/>
  <c r="N97" i="2"/>
  <c r="M100" i="2"/>
  <c r="L100" i="2" s="1"/>
  <c r="N113" i="2"/>
  <c r="M116" i="2"/>
  <c r="L116" i="2" s="1"/>
  <c r="M124" i="2"/>
  <c r="L124" i="2" s="1"/>
  <c r="N137" i="2"/>
  <c r="N79" i="2"/>
  <c r="N108" i="2"/>
  <c r="M127" i="2"/>
  <c r="L127" i="2" s="1"/>
  <c r="M143" i="2"/>
  <c r="L143" i="2" s="1"/>
  <c r="M98" i="2"/>
  <c r="L98" i="2" s="1"/>
  <c r="N119" i="2"/>
  <c r="N127" i="2"/>
  <c r="M138" i="2"/>
  <c r="L138" i="2" s="1"/>
  <c r="L21" i="37"/>
  <c r="F28" i="39"/>
  <c r="H28" i="39" s="1"/>
  <c r="F26" i="39"/>
  <c r="H26" i="39" s="1"/>
  <c r="F29" i="39"/>
  <c r="H29" i="39" s="1"/>
  <c r="F25" i="39"/>
  <c r="H25" i="39" s="1"/>
  <c r="F30" i="39"/>
  <c r="H30" i="39" s="1"/>
  <c r="F27" i="39"/>
  <c r="H27" i="39" s="1"/>
  <c r="K15" i="37"/>
  <c r="N15" i="2"/>
  <c r="N23" i="2"/>
  <c r="N31" i="2"/>
  <c r="N39" i="2"/>
  <c r="N47" i="2"/>
  <c r="N55" i="2"/>
  <c r="N63" i="2"/>
  <c r="N72" i="2"/>
  <c r="N16" i="2"/>
  <c r="N24" i="2"/>
  <c r="N32" i="2"/>
  <c r="N40" i="2"/>
  <c r="N48" i="2"/>
  <c r="N56" i="2"/>
  <c r="N64" i="2"/>
  <c r="N73" i="2"/>
  <c r="N10" i="2"/>
  <c r="N17" i="2"/>
  <c r="N25" i="2"/>
  <c r="N33" i="2"/>
  <c r="N41" i="2"/>
  <c r="N49" i="2"/>
  <c r="N57" i="2"/>
  <c r="N65" i="2"/>
  <c r="N66" i="2"/>
  <c r="N74" i="2"/>
  <c r="N18" i="2"/>
  <c r="N26" i="2"/>
  <c r="N34" i="2"/>
  <c r="N42" i="2"/>
  <c r="N50" i="2"/>
  <c r="N58" i="2"/>
  <c r="N67" i="2"/>
  <c r="N75" i="2"/>
  <c r="N30" i="2"/>
  <c r="N62" i="2"/>
  <c r="N71" i="2"/>
  <c r="N11" i="2"/>
  <c r="N19" i="2"/>
  <c r="N27" i="2"/>
  <c r="N35" i="2"/>
  <c r="N43" i="2"/>
  <c r="N51" i="2"/>
  <c r="N59" i="2"/>
  <c r="N68" i="2"/>
  <c r="N76" i="2"/>
  <c r="N12" i="2"/>
  <c r="N20" i="2"/>
  <c r="N28" i="2"/>
  <c r="N36" i="2"/>
  <c r="N44" i="2"/>
  <c r="N52" i="2"/>
  <c r="N60" i="2"/>
  <c r="N69" i="2"/>
  <c r="N77" i="2"/>
  <c r="N14" i="2"/>
  <c r="N38" i="2"/>
  <c r="N46" i="2"/>
  <c r="N54" i="2"/>
  <c r="N13" i="2"/>
  <c r="N21" i="2"/>
  <c r="N29" i="2"/>
  <c r="N37" i="2"/>
  <c r="N45" i="2"/>
  <c r="N53" i="2"/>
  <c r="N61" i="2"/>
  <c r="N70" i="2"/>
  <c r="N22" i="2"/>
  <c r="M13" i="37"/>
  <c r="M17" i="2"/>
  <c r="L17" i="2" s="1"/>
  <c r="M25" i="2"/>
  <c r="L25" i="2" s="1"/>
  <c r="M52" i="2"/>
  <c r="L52" i="2" s="1"/>
  <c r="M56" i="2"/>
  <c r="L56" i="2" s="1"/>
  <c r="M73" i="2"/>
  <c r="L73" i="2" s="1"/>
  <c r="M12" i="2"/>
  <c r="L12" i="2" s="1"/>
  <c r="M20" i="2"/>
  <c r="L20" i="2" s="1"/>
  <c r="M27" i="2"/>
  <c r="L27" i="2" s="1"/>
  <c r="M31" i="2"/>
  <c r="L31" i="2" s="1"/>
  <c r="M35" i="2"/>
  <c r="L35" i="2" s="1"/>
  <c r="M39" i="2"/>
  <c r="L39" i="2" s="1"/>
  <c r="M43" i="2"/>
  <c r="L43" i="2" s="1"/>
  <c r="M47" i="2"/>
  <c r="L47" i="2" s="1"/>
  <c r="M51" i="2"/>
  <c r="L51" i="2" s="1"/>
  <c r="M61" i="2"/>
  <c r="L61" i="2" s="1"/>
  <c r="M65" i="2"/>
  <c r="L65" i="2" s="1"/>
  <c r="M66" i="2"/>
  <c r="L66" i="2" s="1"/>
  <c r="M54" i="2"/>
  <c r="L54" i="2" s="1"/>
  <c r="M57" i="2"/>
  <c r="L57" i="2" s="1"/>
  <c r="M14" i="2"/>
  <c r="L14" i="2" s="1"/>
  <c r="M22" i="2"/>
  <c r="L22" i="2" s="1"/>
  <c r="M15" i="2"/>
  <c r="L15" i="2" s="1"/>
  <c r="M23" i="2"/>
  <c r="L23" i="2" s="1"/>
  <c r="M55" i="2"/>
  <c r="L55" i="2" s="1"/>
  <c r="M60" i="2"/>
  <c r="L60" i="2" s="1"/>
  <c r="M72" i="2"/>
  <c r="L72" i="2" s="1"/>
  <c r="M77" i="2"/>
  <c r="L77" i="2" s="1"/>
  <c r="M10" i="2"/>
  <c r="L10" i="2" s="1"/>
  <c r="M58" i="2"/>
  <c r="L58" i="2" s="1"/>
  <c r="M75" i="2"/>
  <c r="L75" i="2" s="1"/>
  <c r="M74" i="2"/>
  <c r="L74" i="2" s="1"/>
  <c r="M40" i="2"/>
  <c r="L40" i="2" s="1"/>
  <c r="M48" i="2"/>
  <c r="L48" i="2" s="1"/>
  <c r="M62" i="2"/>
  <c r="L62" i="2" s="1"/>
  <c r="M18" i="2"/>
  <c r="L18" i="2" s="1"/>
  <c r="M26" i="2"/>
  <c r="L26" i="2" s="1"/>
  <c r="M30" i="2"/>
  <c r="L30" i="2" s="1"/>
  <c r="M34" i="2"/>
  <c r="L34" i="2" s="1"/>
  <c r="M38" i="2"/>
  <c r="L38" i="2" s="1"/>
  <c r="M42" i="2"/>
  <c r="L42" i="2" s="1"/>
  <c r="M46" i="2"/>
  <c r="L46" i="2" s="1"/>
  <c r="M50" i="2"/>
  <c r="L50" i="2" s="1"/>
  <c r="M59" i="2"/>
  <c r="L59" i="2" s="1"/>
  <c r="M64" i="2"/>
  <c r="L64" i="2" s="1"/>
  <c r="M71" i="2"/>
  <c r="L71" i="2" s="1"/>
  <c r="M76" i="2"/>
  <c r="L76" i="2" s="1"/>
  <c r="M70" i="2"/>
  <c r="L70" i="2" s="1"/>
  <c r="M36" i="2"/>
  <c r="L36" i="2" s="1"/>
  <c r="M44" i="2"/>
  <c r="L44" i="2" s="1"/>
  <c r="M67" i="2"/>
  <c r="L67" i="2" s="1"/>
  <c r="M13" i="2"/>
  <c r="L13" i="2" s="1"/>
  <c r="M21" i="2"/>
  <c r="L21" i="2" s="1"/>
  <c r="M68" i="2"/>
  <c r="L68" i="2" s="1"/>
  <c r="M28" i="2"/>
  <c r="L28" i="2" s="1"/>
  <c r="M16" i="2"/>
  <c r="L16" i="2" s="1"/>
  <c r="M24" i="2"/>
  <c r="L24" i="2" s="1"/>
  <c r="M29" i="2"/>
  <c r="L29" i="2" s="1"/>
  <c r="M33" i="2"/>
  <c r="L33" i="2" s="1"/>
  <c r="M37" i="2"/>
  <c r="L37" i="2" s="1"/>
  <c r="M41" i="2"/>
  <c r="L41" i="2" s="1"/>
  <c r="M45" i="2"/>
  <c r="L45" i="2" s="1"/>
  <c r="M49" i="2"/>
  <c r="L49" i="2" s="1"/>
  <c r="M63" i="2"/>
  <c r="L63" i="2" s="1"/>
  <c r="M69" i="2"/>
  <c r="L69" i="2" s="1"/>
  <c r="M11" i="2"/>
  <c r="L11" i="2" s="1"/>
  <c r="M19" i="2"/>
  <c r="L19" i="2" s="1"/>
  <c r="M53" i="2"/>
  <c r="L53" i="2" s="1"/>
  <c r="M32" i="2"/>
  <c r="L32" i="2" s="1"/>
  <c r="E20" i="37"/>
  <c r="D20" i="37"/>
  <c r="B20" i="37"/>
  <c r="D12" i="37"/>
  <c r="D13" i="37"/>
  <c r="E17" i="37" l="1"/>
  <c r="F17" i="37" s="1"/>
  <c r="E15" i="37"/>
  <c r="G15" i="37" s="1"/>
  <c r="E14" i="37"/>
  <c r="G14" i="37" s="1"/>
  <c r="E19" i="37"/>
  <c r="F19" i="37" s="1"/>
  <c r="E18" i="37"/>
  <c r="G18" i="37" s="1"/>
  <c r="E16" i="37"/>
  <c r="G16" i="37" s="1"/>
  <c r="K16" i="37"/>
  <c r="K17" i="37"/>
  <c r="F24" i="39"/>
  <c r="H24" i="39" s="1"/>
  <c r="K19" i="37" s="1"/>
  <c r="F13" i="39"/>
  <c r="H13" i="39" s="1"/>
  <c r="K18" i="37"/>
  <c r="K12" i="37"/>
  <c r="E12" i="37"/>
  <c r="G20" i="37"/>
  <c r="F20" i="37"/>
  <c r="I30" i="38"/>
  <c r="I27" i="38"/>
  <c r="J27" i="38"/>
  <c r="K27" i="38"/>
  <c r="L27" i="38"/>
  <c r="M27" i="38"/>
  <c r="N27" i="38"/>
  <c r="I28" i="38"/>
  <c r="J28" i="38"/>
  <c r="K28" i="38"/>
  <c r="L28" i="38"/>
  <c r="M28" i="38"/>
  <c r="N28" i="38"/>
  <c r="I29" i="38"/>
  <c r="J29" i="38"/>
  <c r="K29" i="38"/>
  <c r="L29" i="38"/>
  <c r="M29" i="38"/>
  <c r="N29" i="38"/>
  <c r="G17" i="37" l="1"/>
  <c r="F15" i="37"/>
  <c r="G19" i="37"/>
  <c r="F14" i="37"/>
  <c r="F16" i="37"/>
  <c r="F18" i="37"/>
  <c r="D32" i="39"/>
  <c r="K13" i="37"/>
  <c r="H32" i="39"/>
  <c r="E13" i="37"/>
  <c r="K21" i="37" l="1"/>
  <c r="C16" i="17"/>
  <c r="N30" i="38" l="1"/>
  <c r="M30" i="38"/>
  <c r="L30" i="38"/>
  <c r="K30" i="38"/>
  <c r="J30" i="38"/>
  <c r="J31" i="38" l="1"/>
  <c r="I31" i="38"/>
  <c r="M31" i="38"/>
  <c r="L31" i="38"/>
  <c r="I40" i="18"/>
  <c r="N40" i="18"/>
  <c r="M40" i="18"/>
  <c r="H10" i="28"/>
  <c r="N23" i="38"/>
  <c r="M23" i="38"/>
  <c r="L23" i="38"/>
  <c r="K23" i="38"/>
  <c r="J23" i="38"/>
  <c r="I23" i="38"/>
  <c r="B4" i="38"/>
  <c r="E14" i="35"/>
  <c r="F14" i="35" s="1"/>
  <c r="E13" i="35"/>
  <c r="F13" i="35" s="1"/>
  <c r="B4" i="37"/>
  <c r="B4" i="5"/>
  <c r="D30" i="35"/>
  <c r="N29" i="18"/>
  <c r="M29" i="18"/>
  <c r="L29" i="18"/>
  <c r="K29" i="18"/>
  <c r="J29" i="18"/>
  <c r="I29" i="18"/>
  <c r="B4" i="28"/>
  <c r="C4" i="2"/>
  <c r="B4" i="18"/>
  <c r="B4" i="17"/>
  <c r="B41" i="17"/>
  <c r="B47" i="17" s="1"/>
  <c r="B51" i="17" s="1"/>
  <c r="B52" i="17"/>
  <c r="B13" i="37" l="1"/>
  <c r="B12" i="37"/>
  <c r="H13" i="35"/>
  <c r="M12" i="37" s="1"/>
  <c r="M21" i="37" s="1"/>
  <c r="H14" i="35"/>
  <c r="O29" i="18"/>
  <c r="B49" i="17"/>
  <c r="B50" i="17"/>
  <c r="H24" i="28"/>
  <c r="O23" i="38"/>
  <c r="K31" i="38"/>
  <c r="J40" i="18"/>
  <c r="N31" i="38"/>
  <c r="L40" i="18"/>
  <c r="K40" i="18"/>
  <c r="B21" i="37" l="1"/>
  <c r="E12" i="18"/>
  <c r="E15" i="18" s="1"/>
  <c r="H30" i="35"/>
  <c r="B53" i="17"/>
  <c r="E12" i="38"/>
  <c r="E15" i="38" s="1"/>
  <c r="E17" i="38" l="1"/>
  <c r="K46" i="38" s="1"/>
  <c r="K45" i="38"/>
  <c r="F13" i="37"/>
  <c r="G12" i="37"/>
  <c r="G13" i="37"/>
  <c r="E18" i="18"/>
  <c r="K47" i="18" s="1"/>
  <c r="K45" i="18"/>
  <c r="E21" i="37"/>
  <c r="F12" i="37"/>
  <c r="E18" i="38"/>
  <c r="E17" i="18"/>
  <c r="H6" i="28" l="1"/>
  <c r="K52" i="18"/>
  <c r="G21" i="37"/>
  <c r="E19" i="38"/>
  <c r="E21" i="38" s="1"/>
  <c r="K47" i="38"/>
  <c r="F21" i="37"/>
  <c r="E19" i="18"/>
  <c r="E21" i="18" s="1"/>
  <c r="C29" i="17" s="1"/>
  <c r="C31" i="17" s="1"/>
  <c r="C34" i="17" s="1"/>
  <c r="C21" i="17" s="1"/>
  <c r="C24" i="17" s="1"/>
  <c r="K46" i="18"/>
  <c r="E22" i="38" l="1"/>
  <c r="E23" i="38" s="1"/>
  <c r="E25" i="38" s="1"/>
  <c r="E22" i="18"/>
  <c r="K48" i="38" l="1"/>
  <c r="E26" i="38"/>
  <c r="E32" i="38" s="1"/>
  <c r="E43" i="38" s="1"/>
  <c r="K61" i="38" s="1"/>
  <c r="K49" i="38"/>
  <c r="E23" i="18"/>
  <c r="E25" i="18" s="1"/>
  <c r="K48" i="18"/>
  <c r="K63" i="38" l="1"/>
  <c r="E26" i="18"/>
  <c r="E32" i="18" s="1"/>
  <c r="K49" i="18"/>
  <c r="E47" i="38"/>
  <c r="J16" i="37" l="1"/>
  <c r="J18" i="37"/>
  <c r="J14" i="37"/>
  <c r="J15" i="37"/>
  <c r="J19" i="37"/>
  <c r="J17" i="37"/>
  <c r="J13" i="37"/>
  <c r="J12" i="37"/>
  <c r="F35" i="38"/>
  <c r="F36" i="38"/>
  <c r="F37" i="38"/>
  <c r="F38" i="38"/>
  <c r="F39" i="38"/>
  <c r="F40" i="38"/>
  <c r="F41" i="38"/>
  <c r="E49" i="38"/>
  <c r="K65" i="38" s="1"/>
  <c r="F34" i="38"/>
  <c r="E53" i="38"/>
  <c r="F19" i="38"/>
  <c r="F45" i="38"/>
  <c r="F26" i="38"/>
  <c r="E51" i="38"/>
  <c r="F23" i="38"/>
  <c r="F32" i="38"/>
  <c r="F43" i="38"/>
  <c r="E43" i="18"/>
  <c r="K61" i="18" s="1"/>
  <c r="K63" i="18" s="1"/>
  <c r="J21" i="37" l="1"/>
  <c r="K69" i="38"/>
  <c r="K67" i="38"/>
  <c r="F47" i="38"/>
  <c r="E47" i="18"/>
  <c r="I17" i="37" l="1"/>
  <c r="N17" i="37" s="1"/>
  <c r="I19" i="37"/>
  <c r="N19" i="37" s="1"/>
  <c r="I15" i="37"/>
  <c r="N15" i="37" s="1"/>
  <c r="I14" i="37"/>
  <c r="N14" i="37" s="1"/>
  <c r="I16" i="37"/>
  <c r="N16" i="37" s="1"/>
  <c r="I18" i="37"/>
  <c r="N18" i="37" s="1"/>
  <c r="I13" i="37"/>
  <c r="N13" i="37" s="1"/>
  <c r="I12" i="37"/>
  <c r="N12" i="37" s="1"/>
  <c r="E49" i="18"/>
  <c r="F35" i="18"/>
  <c r="F36" i="18"/>
  <c r="F37" i="18"/>
  <c r="F38" i="18"/>
  <c r="F39" i="18"/>
  <c r="F40" i="18"/>
  <c r="F41" i="18"/>
  <c r="F34" i="18"/>
  <c r="F42" i="18"/>
  <c r="E51" i="18"/>
  <c r="F45" i="18"/>
  <c r="F19" i="18"/>
  <c r="F23" i="18"/>
  <c r="F26" i="18"/>
  <c r="E53" i="18"/>
  <c r="F32" i="18"/>
  <c r="F43" i="18"/>
  <c r="I21" i="37" l="1"/>
  <c r="K69" i="18"/>
  <c r="K67" i="18"/>
  <c r="K65" i="18"/>
  <c r="F47" i="18"/>
  <c r="O12" i="37" l="1"/>
  <c r="O13" i="37"/>
  <c r="N21" i="37"/>
  <c r="P1" i="37" s="1"/>
  <c r="O20" i="37"/>
  <c r="O15" i="37"/>
  <c r="O16" i="37"/>
  <c r="O19" i="37"/>
  <c r="O18" i="37"/>
  <c r="O14" i="37"/>
  <c r="O17" i="37"/>
  <c r="O21" i="37" l="1"/>
  <c r="P2" i="37"/>
  <c r="P3" i="37" s="1"/>
</calcChain>
</file>

<file path=xl/sharedStrings.xml><?xml version="1.0" encoding="utf-8"?>
<sst xmlns="http://schemas.openxmlformats.org/spreadsheetml/2006/main" count="1597" uniqueCount="464">
  <si>
    <t>Naam opdrachtgever</t>
  </si>
  <si>
    <t>Calculatie onderdeel</t>
  </si>
  <si>
    <t>Gebouw/plaats</t>
  </si>
  <si>
    <t>Referentie nummer</t>
  </si>
  <si>
    <t>Invoervelden</t>
  </si>
  <si>
    <t>Minimale taakgrootte</t>
  </si>
  <si>
    <t>EINDTOTAAL KOSTEN PER JAAR  EXCLUSIEF BTW         INSCHRIJVINGSBEDRAG</t>
  </si>
  <si>
    <t>uur per dag</t>
  </si>
  <si>
    <t>B.T.W.</t>
  </si>
  <si>
    <t>Totale kosten per jaar inclusief B.T.W.</t>
  </si>
  <si>
    <t>Toezicht percentage</t>
  </si>
  <si>
    <t>per prod. Uur</t>
  </si>
  <si>
    <t>Naam dienstverlener</t>
  </si>
  <si>
    <t>Prijspeil</t>
  </si>
  <si>
    <t>Versie</t>
  </si>
  <si>
    <t>Locatie</t>
  </si>
  <si>
    <t>Totaal m2</t>
  </si>
  <si>
    <t>Locatie factor</t>
  </si>
  <si>
    <t>Hoogste frequentie ma t/m vr</t>
  </si>
  <si>
    <t>Productie uren ma t/m vr</t>
  </si>
  <si>
    <t>Uren minimale taakgrootte ma t/m vrij</t>
  </si>
  <si>
    <t>Toezicht uren per jaar ma t/m vr</t>
  </si>
  <si>
    <t>Algemeen</t>
  </si>
  <si>
    <t>Totaal</t>
  </si>
  <si>
    <t>Kosten productie per jaar ma t/m vr incl minimale taakgrootte</t>
  </si>
  <si>
    <t xml:space="preserve">Kosten toezicht per jaar ma t/m vr </t>
  </si>
  <si>
    <t>Kosten vloeronderhoud per jaar</t>
  </si>
  <si>
    <t>Kosten Additioneel per jaar</t>
  </si>
  <si>
    <t>Kosten glasbewassing per jaar</t>
  </si>
  <si>
    <t>Kosten sanitaire voorzieningen per jaar</t>
  </si>
  <si>
    <t>Totaal kosten per jaar excl. btw</t>
  </si>
  <si>
    <t>Totaal kosten per maand excl. btw</t>
  </si>
  <si>
    <t>Gewogen prestatie</t>
  </si>
  <si>
    <t>m2/uur</t>
  </si>
  <si>
    <t>Frequentie van uitvoering (per jaar):</t>
  </si>
  <si>
    <t>Ruimtecategorie</t>
  </si>
  <si>
    <t>Prestatienorm in aantal m2 per uur</t>
  </si>
  <si>
    <t>M2 Totaal</t>
  </si>
  <si>
    <t>VSR Code</t>
  </si>
  <si>
    <t>Administratieve ruimten</t>
  </si>
  <si>
    <t>B</t>
  </si>
  <si>
    <t>Sanitaire ruimten</t>
  </si>
  <si>
    <t>S</t>
  </si>
  <si>
    <t>Gang, hal</t>
  </si>
  <si>
    <t>V</t>
  </si>
  <si>
    <t>Restauratieve ruimten</t>
  </si>
  <si>
    <t>Vergaderruimten</t>
  </si>
  <si>
    <t>Multifunctionele ruimten</t>
  </si>
  <si>
    <t>Trappenhuis</t>
  </si>
  <si>
    <t>Kolom voor matrix</t>
  </si>
  <si>
    <t>Frequentie verklaring</t>
  </si>
  <si>
    <t>Freq</t>
  </si>
  <si>
    <t>Kolom</t>
  </si>
  <si>
    <t>1 x per week (52 weken)</t>
  </si>
  <si>
    <t>2 x per week (52 weken)</t>
  </si>
  <si>
    <t>5 x per week (52 weken)</t>
  </si>
  <si>
    <t>Gebouw</t>
  </si>
  <si>
    <t>Adres</t>
  </si>
  <si>
    <t>Verdieping</t>
  </si>
  <si>
    <t>Ruimte nummer</t>
  </si>
  <si>
    <t>Ruimteomschrijving opdrachtgever</t>
  </si>
  <si>
    <t>Ruimte categorie</t>
  </si>
  <si>
    <t>Vloer soort</t>
  </si>
  <si>
    <t xml:space="preserve">M2 vloer </t>
  </si>
  <si>
    <t>Totaal frequentie</t>
  </si>
  <si>
    <t>Freq. ma-vr</t>
  </si>
  <si>
    <t>Uren p/j ma t/m vrij</t>
  </si>
  <si>
    <t>Norm ma t/m vr</t>
  </si>
  <si>
    <t>VSR code</t>
  </si>
  <si>
    <t>Bijzonderheden / opmerkingen</t>
  </si>
  <si>
    <t>M2 per jaar</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</si>
  <si>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</si>
  <si>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</si>
  <si>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</si>
  <si>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</si>
  <si>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</si>
  <si>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</si>
  <si>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</si>
  <si>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</si>
  <si>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</si>
  <si>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</si>
  <si>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</si>
  <si>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</si>
  <si>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</si>
  <si>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</si>
  <si>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</si>
  <si>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</si>
  <si>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</si>
  <si>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</si>
  <si>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</si>
  <si>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</si>
  <si>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</si>
  <si>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</si>
  <si>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</si>
  <si>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</si>
  <si>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</si>
  <si>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</si>
  <si>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</si>
  <si>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</si>
  <si>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</si>
  <si>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</si>
  <si>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</si>
  <si>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</si>
  <si>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</si>
  <si>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</si>
  <si>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</si>
  <si>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</si>
  <si>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juli 2025</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</si>
  <si>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</si>
  <si>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</si>
  <si>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</si>
  <si>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</si>
  <si>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</si>
  <si>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</si>
  <si>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</si>
  <si>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</si>
  <si>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</si>
  <si>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</si>
  <si>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</si>
  <si>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</si>
  <si>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</si>
  <si>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</si>
  <si>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</si>
  <si>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</si>
  <si>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</si>
  <si>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</si>
  <si>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</si>
  <si>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</si>
  <si>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</si>
  <si>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</si>
  <si>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</si>
  <si>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</si>
  <si>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</si>
  <si>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</si>
  <si>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</si>
  <si>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</si>
  <si>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</si>
  <si>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</si>
  <si>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</si>
  <si>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</si>
  <si>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</si>
  <si>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</si>
  <si>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</si>
  <si>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</si>
  <si>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</si>
  <si>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</si>
  <si>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</si>
  <si>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</si>
  <si>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</si>
  <si>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</si>
  <si>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</si>
  <si>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</si>
  <si>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</si>
  <si>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</si>
  <si>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</si>
  <si>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Maandag - Vrijdag</t>
  </si>
  <si>
    <t>Zaterdag - zondag (incl. 50% toeslag conform cao)</t>
  </si>
  <si>
    <t>Feestdagen (incl. 150% toeslag conform cao)</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</si>
  <si>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</si>
  <si>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</si>
  <si>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</si>
  <si>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</si>
  <si>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</si>
  <si>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</si>
  <si>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</si>
  <si>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</si>
  <si>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</si>
  <si>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</si>
  <si>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</si>
  <si>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</si>
  <si>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</si>
  <si>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</si>
  <si>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</si>
  <si>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</si>
  <si>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</si>
  <si>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</si>
  <si>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</si>
  <si>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</si>
  <si>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</si>
  <si>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</si>
  <si>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</si>
  <si>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</si>
  <si>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</si>
  <si>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dubbelzijdig</t>
  </si>
  <si>
    <t>Aanvullende omschrijving</t>
  </si>
  <si>
    <t>Aantal m2</t>
  </si>
  <si>
    <r>
      <t>Kosten per m</t>
    </r>
    <r>
      <rPr>
        <b/>
        <vertAlign val="superscript"/>
        <sz val="10"/>
        <color theme="0"/>
        <rFont val="Arial Black"/>
        <family val="2"/>
      </rPr>
      <t>2</t>
    </r>
  </si>
  <si>
    <t>Kosten per beurt</t>
  </si>
  <si>
    <t>Frequentie per jaar</t>
  </si>
  <si>
    <t>Totaalkosten per jaar</t>
  </si>
  <si>
    <t>4</t>
  </si>
  <si>
    <t>Handeling</t>
  </si>
  <si>
    <t>M² prijs (incl uit- en inruimen)</t>
  </si>
  <si>
    <t>Sprayen</t>
  </si>
  <si>
    <t>Top-coaten</t>
  </si>
  <si>
    <t>Schrobben</t>
  </si>
  <si>
    <t>Vloerafwerking</t>
  </si>
  <si>
    <t>1</t>
  </si>
  <si>
    <t>12</t>
  </si>
  <si>
    <t>Omschrijving automaat /artikel</t>
  </si>
  <si>
    <t>Kosten per week per stuk</t>
  </si>
  <si>
    <t>Kosten per jaar</t>
  </si>
  <si>
    <t>Artikel</t>
  </si>
  <si>
    <t>Merk en productlijn</t>
  </si>
  <si>
    <t>Omschrijving verbruiksartikelen</t>
  </si>
  <si>
    <t>Aan de opgegeven indicatieve eenheden kunnen geen rechten worden ontleend.</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</si>
  <si>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</si>
  <si>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</si>
  <si>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</si>
  <si>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</si>
  <si>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</si>
  <si>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</si>
  <si>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</si>
  <si>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</si>
  <si>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</si>
  <si>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</si>
  <si>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</si>
  <si>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</si>
  <si>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</si>
  <si>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</si>
  <si>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bg</t>
  </si>
  <si>
    <t>Opslag</t>
  </si>
  <si>
    <t>Kantoor</t>
  </si>
  <si>
    <t>Spreekkamer</t>
  </si>
  <si>
    <t>Vergaderruimte</t>
  </si>
  <si>
    <t>Gang</t>
  </si>
  <si>
    <t>RAV Leiden</t>
  </si>
  <si>
    <t>RAV Nieuwveen</t>
  </si>
  <si>
    <t>RAV Noordwijk</t>
  </si>
  <si>
    <t>RAV Hillegom</t>
  </si>
  <si>
    <t>Vondellaan 43</t>
  </si>
  <si>
    <t>Schotterhoek 3</t>
  </si>
  <si>
    <t>Van Berckelstweg 34A</t>
  </si>
  <si>
    <t>Hyacintenlaan 1</t>
  </si>
  <si>
    <t>A0.01</t>
  </si>
  <si>
    <t>A0.05</t>
  </si>
  <si>
    <t>A0.08</t>
  </si>
  <si>
    <t>A0.10</t>
  </si>
  <si>
    <t>A0.11</t>
  </si>
  <si>
    <t>A0.12</t>
  </si>
  <si>
    <t>A0.14</t>
  </si>
  <si>
    <t>A0.15</t>
  </si>
  <si>
    <t>A0.16</t>
  </si>
  <si>
    <t>A0.17</t>
  </si>
  <si>
    <t>A0.18</t>
  </si>
  <si>
    <t>A0.19</t>
  </si>
  <si>
    <t>A0.20</t>
  </si>
  <si>
    <t>A0.26</t>
  </si>
  <si>
    <t>A0.39</t>
  </si>
  <si>
    <t>A0.40</t>
  </si>
  <si>
    <t>A0.33</t>
  </si>
  <si>
    <t>A0.34</t>
  </si>
  <si>
    <t>A0.35</t>
  </si>
  <si>
    <t>A0.32</t>
  </si>
  <si>
    <t>A1.01</t>
  </si>
  <si>
    <t>A1.02</t>
  </si>
  <si>
    <t>A1.13</t>
  </si>
  <si>
    <t>B2.02</t>
  </si>
  <si>
    <t>B2.03</t>
  </si>
  <si>
    <t>B2.04</t>
  </si>
  <si>
    <t>B2.05</t>
  </si>
  <si>
    <t>B2.06</t>
  </si>
  <si>
    <t>B2.07</t>
  </si>
  <si>
    <t>B2.09</t>
  </si>
  <si>
    <t>B2.12</t>
  </si>
  <si>
    <t>B2.14</t>
  </si>
  <si>
    <t>B2.19</t>
  </si>
  <si>
    <t>B2.20</t>
  </si>
  <si>
    <t>B2.22</t>
  </si>
  <si>
    <t>B2.23</t>
  </si>
  <si>
    <t>B3.01</t>
  </si>
  <si>
    <t>B3.02</t>
  </si>
  <si>
    <t>B3.03</t>
  </si>
  <si>
    <t>B3.04</t>
  </si>
  <si>
    <t>B3.05</t>
  </si>
  <si>
    <t>B3.06</t>
  </si>
  <si>
    <t>B3.07</t>
  </si>
  <si>
    <t>B3.08</t>
  </si>
  <si>
    <t>B3.09</t>
  </si>
  <si>
    <t>B3.10</t>
  </si>
  <si>
    <t>B3.11</t>
  </si>
  <si>
    <t>B3.12</t>
  </si>
  <si>
    <t>B3.14</t>
  </si>
  <si>
    <t>B3.15</t>
  </si>
  <si>
    <t>B3.16</t>
  </si>
  <si>
    <t>B3.17</t>
  </si>
  <si>
    <t>B3.19</t>
  </si>
  <si>
    <t>B3.20</t>
  </si>
  <si>
    <t>B3.21</t>
  </si>
  <si>
    <t>B3.22</t>
  </si>
  <si>
    <t>Multifunctionele ruimte</t>
  </si>
  <si>
    <t>TV kamer</t>
  </si>
  <si>
    <t>Toilet</t>
  </si>
  <si>
    <t>Twyn</t>
  </si>
  <si>
    <t>Ambulancemuseum?</t>
  </si>
  <si>
    <t>Miva</t>
  </si>
  <si>
    <t>Observatie</t>
  </si>
  <si>
    <t>Oefenruimte</t>
  </si>
  <si>
    <t>Lockerruimte</t>
  </si>
  <si>
    <t>LBK Showroom</t>
  </si>
  <si>
    <t>Lokaal</t>
  </si>
  <si>
    <t>Kantine</t>
  </si>
  <si>
    <t>kantoor</t>
  </si>
  <si>
    <t>Reproruimte</t>
  </si>
  <si>
    <t>Pantry</t>
  </si>
  <si>
    <t>Wachtruimte</t>
  </si>
  <si>
    <t>linoleum</t>
  </si>
  <si>
    <t>Trap</t>
  </si>
  <si>
    <t>Opslagruimten</t>
  </si>
  <si>
    <t>Behandelruimten</t>
  </si>
  <si>
    <t>Keuken, pantry</t>
  </si>
  <si>
    <t>Niet in onderhoud</t>
  </si>
  <si>
    <t>4 x per week (52 weken)</t>
  </si>
  <si>
    <t>O</t>
  </si>
  <si>
    <t>Harde vloeren zonder waslaag (sanitair)</t>
  </si>
  <si>
    <t>52</t>
  </si>
  <si>
    <t>3</t>
  </si>
  <si>
    <t>Handdoekautomaat (losse vellen)</t>
  </si>
  <si>
    <t>Zeepdispenser</t>
  </si>
  <si>
    <t>Toiletroldispenser</t>
  </si>
  <si>
    <t>Luchtverfrisser</t>
  </si>
  <si>
    <t>Alcoholdispenser</t>
  </si>
  <si>
    <t>Afvalbak</t>
  </si>
  <si>
    <t>Toiletborstel met houder</t>
  </si>
  <si>
    <t>Tampondispenser</t>
  </si>
  <si>
    <t>Kimberly-Clark</t>
  </si>
  <si>
    <t>Vendor</t>
  </si>
  <si>
    <t>Hecht - Perceel 2</t>
  </si>
  <si>
    <t>CJG Kaag &amp; Braassem</t>
  </si>
  <si>
    <t>Schoolbaan 2B</t>
  </si>
  <si>
    <t>0.07</t>
  </si>
  <si>
    <t>0.08</t>
  </si>
  <si>
    <t>tapijt</t>
  </si>
  <si>
    <t>0.10A</t>
  </si>
  <si>
    <t>0.10B</t>
  </si>
  <si>
    <t>keuken</t>
  </si>
  <si>
    <t>0.11</t>
  </si>
  <si>
    <t>0.12</t>
  </si>
  <si>
    <t>0.13</t>
  </si>
  <si>
    <t>Boxenkamer</t>
  </si>
  <si>
    <t>0.13A</t>
  </si>
  <si>
    <t>Kast</t>
  </si>
  <si>
    <t>0.13B</t>
  </si>
  <si>
    <t>0.14</t>
  </si>
  <si>
    <t>0.15</t>
  </si>
  <si>
    <t>0.47</t>
  </si>
  <si>
    <t>Sanitaire ruimte</t>
  </si>
  <si>
    <t>CJG Katwijk</t>
  </si>
  <si>
    <t>Schimmelpennickstraat 10</t>
  </si>
  <si>
    <t>2e</t>
  </si>
  <si>
    <t>toiletten</t>
  </si>
  <si>
    <t>tegels</t>
  </si>
  <si>
    <t>Het Zand vergader</t>
  </si>
  <si>
    <t>0.35</t>
  </si>
  <si>
    <t>Onderzoeksruimte</t>
  </si>
  <si>
    <t>0.36</t>
  </si>
  <si>
    <t>0.37</t>
  </si>
  <si>
    <t>0.38</t>
  </si>
  <si>
    <t>0.39</t>
  </si>
  <si>
    <t>kopieer / opslag</t>
  </si>
  <si>
    <t>0.40</t>
  </si>
  <si>
    <t>0.41</t>
  </si>
  <si>
    <t>0.42</t>
  </si>
  <si>
    <t>keuken / pantry</t>
  </si>
  <si>
    <t>0.43</t>
  </si>
  <si>
    <t>flexkantoor</t>
  </si>
  <si>
    <t>0.44</t>
  </si>
  <si>
    <t>0.45</t>
  </si>
  <si>
    <t>boxenkamer</t>
  </si>
  <si>
    <t>0.45a</t>
  </si>
  <si>
    <t>toilet boxenkamer</t>
  </si>
  <si>
    <t>0.46</t>
  </si>
  <si>
    <t>De Schelp vergader</t>
  </si>
  <si>
    <t>CJG Leiden Midden</t>
  </si>
  <si>
    <t>Oosterkerkstraat 1</t>
  </si>
  <si>
    <t>1.00</t>
  </si>
  <si>
    <t>pvc</t>
  </si>
  <si>
    <t>1.03</t>
  </si>
  <si>
    <t>Spreekkamer 2</t>
  </si>
  <si>
    <t>1.04</t>
  </si>
  <si>
    <t>Spreekkamer 1</t>
  </si>
  <si>
    <t>1.05</t>
  </si>
  <si>
    <t>Spreekkamer 3</t>
  </si>
  <si>
    <t>1.06</t>
  </si>
  <si>
    <t>Sanitair</t>
  </si>
  <si>
    <t>Tegels</t>
  </si>
  <si>
    <t>1.07</t>
  </si>
  <si>
    <t>1.08</t>
  </si>
  <si>
    <t>Spreekkamer 5</t>
  </si>
  <si>
    <t>1.09</t>
  </si>
  <si>
    <t>Spreekkamer 6</t>
  </si>
  <si>
    <t>1.10</t>
  </si>
  <si>
    <t>1.11</t>
  </si>
  <si>
    <t>1.13</t>
  </si>
  <si>
    <t>1.15</t>
  </si>
  <si>
    <t>1.16</t>
  </si>
  <si>
    <t>1.17</t>
  </si>
  <si>
    <t>1.18</t>
  </si>
  <si>
    <t>CJG Leiden Zuid</t>
  </si>
  <si>
    <t>Vijfmeilaan 20A</t>
  </si>
  <si>
    <t>1.01</t>
  </si>
  <si>
    <t>1.02</t>
  </si>
  <si>
    <t>Tapijt</t>
  </si>
  <si>
    <t>1.12</t>
  </si>
  <si>
    <t>1.12A</t>
  </si>
  <si>
    <t>Receptie</t>
  </si>
  <si>
    <t>1.14</t>
  </si>
  <si>
    <t>Hal</t>
  </si>
  <si>
    <t>1.19</t>
  </si>
  <si>
    <t>1.20</t>
  </si>
  <si>
    <t>Lift</t>
  </si>
  <si>
    <t>Rubbernoppen</t>
  </si>
  <si>
    <t>1.21</t>
  </si>
  <si>
    <t>Omschrijving werkzaamheden</t>
  </si>
  <si>
    <t>Aantal of m2</t>
  </si>
  <si>
    <t>frequentie per jaar</t>
  </si>
  <si>
    <t>uren per m2/ beurt</t>
  </si>
  <si>
    <t>uren per jaar</t>
  </si>
  <si>
    <t>uurtarief</t>
  </si>
  <si>
    <t>kosten per jaar</t>
  </si>
  <si>
    <t>Koelkast in pantry reinigen</t>
  </si>
  <si>
    <t>Harde vloeren zonder waslaag (overige ruimten)</t>
  </si>
  <si>
    <t>Harde vloeren met waslaag</t>
  </si>
  <si>
    <t>Handdoekautomaat (rol)</t>
  </si>
  <si>
    <t>Seatcleaner</t>
  </si>
  <si>
    <t>CWS Vision Wit</t>
  </si>
  <si>
    <t>CWS Vision
Cremezeep</t>
  </si>
  <si>
    <t>CWS Digitaal</t>
  </si>
  <si>
    <t>CWS Vision Cremezeep</t>
  </si>
  <si>
    <t>Satino</t>
  </si>
  <si>
    <t>nb</t>
  </si>
  <si>
    <t xml:space="preserve">Alle prijzen zijn all-in, inclusief loonkosten, materiaal-, reis- en verblijfskosten, sociale lasten, voorrijkosten, parkeerkosten, reserveringskosten, </t>
  </si>
  <si>
    <t xml:space="preserve">(de)montagekosten, transportkosten, aflever- verpakkingen, milieubelastingen, administratie, andere belastingen dan btw, verzekeringspremies e.d. </t>
  </si>
  <si>
    <t>3 x per week (52 weken)</t>
  </si>
  <si>
    <t>Noord en west</t>
  </si>
  <si>
    <t>Verschonen luieremmer</t>
  </si>
  <si>
    <t>[methode]</t>
  </si>
  <si>
    <t>Hecht - Perceel 3</t>
  </si>
  <si>
    <t>Zuid en oost</t>
  </si>
  <si>
    <t xml:space="preserve">Schoonspuiten wasstraat </t>
  </si>
  <si>
    <t>Aantal dispensers</t>
  </si>
  <si>
    <t>TN513768</t>
  </si>
  <si>
    <t>MAXIMALE BOVENGRENS PLAFONDBEDRAG INSCHRIJVINGSBEDRAG EXCL BTW</t>
  </si>
  <si>
    <t>excl. sanitaire voorzieningen</t>
  </si>
  <si>
    <t>MAXIMALE ONDERGRENS INSCHRIJVINGSBEDRAG EXCL BTW</t>
  </si>
  <si>
    <t>Gevel</t>
  </si>
  <si>
    <t>Prijs p/beurt excl. btw</t>
  </si>
  <si>
    <t>Pandbenaming/bebording</t>
  </si>
  <si>
    <t>Reinigen, dmv hoge druk</t>
  </si>
  <si>
    <t>&lt; 5m²</t>
  </si>
  <si>
    <t>&gt; 5m²</t>
  </si>
  <si>
    <t>Damesverband container</t>
  </si>
  <si>
    <t>CWS, 2-wekelijkse wissel</t>
  </si>
  <si>
    <t>Fictief verbruik</t>
  </si>
  <si>
    <t>Eenheid</t>
  </si>
  <si>
    <t>baal à 40 rollen</t>
  </si>
  <si>
    <t>doos à 3200 stuks</t>
  </si>
  <si>
    <t>doos à 6 stuks</t>
  </si>
  <si>
    <t>doos à 12 flacons</t>
  </si>
  <si>
    <t>Franke</t>
  </si>
  <si>
    <t>Franke, 2-wekelijkse wissel</t>
  </si>
  <si>
    <t>doos à 6 flacons</t>
  </si>
  <si>
    <t>nio</t>
  </si>
  <si>
    <t>NvI-1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</si>
</sst>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 numFmtId="198" formatCode="#,##0.0"/>
  </numFmts>
  <fonts count="149">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i/>
      <sz val="10"/>
      <name val="Georgia"/>
      <family val="1"/>
    </font>
    <font>
      <b/>
      <sz val="9"/>
      <color rgb="FFFF0000"/>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name val="Arial Black"/>
      <family val="2"/>
    </font>
    <font>
      <b/>
      <sz val="10"/>
      <color rgb="FFFF0000"/>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vertAlign val="superscript"/>
      <sz val="10"/>
      <color theme="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s>
  <cellStyleXfs count="52887">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7" applyNumberFormat="0" applyFill="0" applyAlignment="0" applyProtection="0"/>
    <xf numFmtId="0" fontId="17" fillId="0" borderId="8"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0" applyNumberFormat="0" applyAlignment="0" applyProtection="0"/>
    <xf numFmtId="0" fontId="23" fillId="7" borderId="11" applyNumberFormat="0" applyAlignment="0" applyProtection="0"/>
    <xf numFmtId="0" fontId="24" fillId="7" borderId="10" applyNumberFormat="0" applyAlignment="0" applyProtection="0"/>
    <xf numFmtId="0" fontId="25" fillId="0" borderId="12" applyNumberFormat="0" applyFill="0" applyAlignment="0" applyProtection="0"/>
    <xf numFmtId="0" fontId="26" fillId="8" borderId="1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5"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4"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16" applyNumberFormat="0" applyAlignment="0" applyProtection="0"/>
    <xf numFmtId="0" fontId="8" fillId="0" borderId="0"/>
    <xf numFmtId="0" fontId="41" fillId="55" borderId="16" applyNumberFormat="0" applyAlignment="0" applyProtection="0"/>
    <xf numFmtId="0" fontId="42" fillId="56" borderId="17" applyNumberFormat="0" applyAlignment="0" applyProtection="0"/>
    <xf numFmtId="0" fontId="42" fillId="56" borderId="17" applyNumberFormat="0" applyAlignment="0" applyProtection="0"/>
    <xf numFmtId="0" fontId="43" fillId="0" borderId="0" applyNumberFormat="0" applyFill="0" applyBorder="0" applyAlignment="0" applyProtection="0"/>
    <xf numFmtId="0" fontId="44" fillId="0" borderId="18"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19" applyNumberFormat="0" applyFill="0" applyAlignment="0" applyProtection="0"/>
    <xf numFmtId="0" fontId="47" fillId="0" borderId="20" applyNumberFormat="0" applyFill="0" applyAlignment="0" applyProtection="0"/>
    <xf numFmtId="0" fontId="48" fillId="0" borderId="21" applyNumberFormat="0" applyFill="0" applyAlignment="0" applyProtection="0"/>
    <xf numFmtId="0" fontId="48" fillId="0" borderId="0" applyNumberFormat="0" applyFill="0" applyBorder="0" applyAlignment="0" applyProtection="0"/>
    <xf numFmtId="0" fontId="49" fillId="57" borderId="16" applyNumberFormat="0" applyAlignment="0" applyProtection="0"/>
    <xf numFmtId="0" fontId="36" fillId="58" borderId="1"/>
    <xf numFmtId="0" fontId="50" fillId="0" borderId="22" applyNumberFormat="0" applyFill="0" applyAlignment="0" applyProtection="0"/>
    <xf numFmtId="0" fontId="51" fillId="0" borderId="23" applyNumberFormat="0" applyFill="0" applyAlignment="0" applyProtection="0"/>
    <xf numFmtId="0" fontId="52" fillId="0" borderId="24"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25"/>
    <xf numFmtId="0" fontId="55" fillId="0" borderId="26" applyNumberFormat="0" applyFill="0" applyAlignment="0" applyProtection="0"/>
    <xf numFmtId="189"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27" applyNumberFormat="0" applyFont="0" applyAlignment="0" applyProtection="0"/>
    <xf numFmtId="0" fontId="35" fillId="59" borderId="27" applyNumberFormat="0" applyFont="0" applyAlignment="0" applyProtection="0"/>
    <xf numFmtId="0" fontId="57" fillId="37" borderId="0" applyNumberFormat="0" applyBorder="0" applyAlignment="0" applyProtection="0"/>
    <xf numFmtId="0" fontId="58" fillId="55" borderId="28" applyNumberFormat="0" applyAlignment="0" applyProtection="0"/>
    <xf numFmtId="0" fontId="54" fillId="60" borderId="29"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0" applyNumberFormat="0" applyFill="0" applyAlignment="0" applyProtection="0"/>
    <xf numFmtId="0" fontId="61" fillId="0" borderId="31" applyNumberFormat="0" applyFill="0" applyAlignment="0" applyProtection="0"/>
    <xf numFmtId="0" fontId="58" fillId="54" borderId="28" applyNumberFormat="0" applyAlignment="0" applyProtection="0"/>
    <xf numFmtId="190" fontId="4" fillId="0" borderId="0"/>
    <xf numFmtId="191"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2"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3" fontId="36" fillId="0" borderId="0"/>
    <xf numFmtId="193"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25"/>
    <xf numFmtId="194"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5" fontId="8" fillId="0" borderId="0" applyFont="0" applyFill="0" applyBorder="0" applyAlignment="0" applyProtection="0"/>
    <xf numFmtId="0" fontId="1" fillId="0" borderId="0"/>
  </cellStyleXfs>
  <cellXfs count="507">
    <xf numFmtId="0" fontId="0" fillId="0" borderId="0" xfId="0"/>
    <xf numFmtId="0" fontId="66" fillId="0" borderId="0" xfId="13" applyFont="1" applyProtection="1">
      <protection hidden="1"/>
    </xf>
    <xf numFmtId="0" fontId="66" fillId="0" borderId="0" xfId="0" applyFont="1"/>
    <xf numFmtId="2" fontId="66" fillId="0" borderId="0" xfId="11" applyNumberFormat="1" applyFont="1" applyProtection="1">
      <protection hidden="1"/>
    </xf>
    <xf numFmtId="0" fontId="66" fillId="0" borderId="0" xfId="13" applyFont="1" applyAlignment="1" applyProtection="1">
      <alignment vertical="center"/>
      <protection hidden="1"/>
    </xf>
    <xf numFmtId="0" fontId="67" fillId="0" borderId="0" xfId="13" applyFont="1" applyAlignment="1" applyProtection="1">
      <alignment horizontal="right" vertical="center"/>
      <protection hidden="1"/>
    </xf>
    <xf numFmtId="176" fontId="66" fillId="0" borderId="0" xfId="13" applyNumberFormat="1" applyFont="1" applyAlignment="1" applyProtection="1">
      <alignment vertical="center"/>
      <protection hidden="1"/>
    </xf>
    <xf numFmtId="0" fontId="70" fillId="0" borderId="0" xfId="13" applyFont="1" applyAlignment="1" applyProtection="1">
      <alignment vertical="center"/>
      <protection hidden="1"/>
    </xf>
    <xf numFmtId="2" fontId="66" fillId="0" borderId="0" xfId="0" applyNumberFormat="1" applyFont="1" applyAlignment="1">
      <alignment vertical="center"/>
    </xf>
    <xf numFmtId="176" fontId="72" fillId="0" borderId="0" xfId="13" applyNumberFormat="1" applyFont="1" applyAlignment="1" applyProtection="1">
      <alignment vertical="center"/>
      <protection hidden="1"/>
    </xf>
    <xf numFmtId="177" fontId="66" fillId="0" borderId="0" xfId="13" applyNumberFormat="1" applyFont="1" applyAlignment="1" applyProtection="1">
      <alignment horizontal="right" vertical="center"/>
      <protection hidden="1"/>
    </xf>
    <xf numFmtId="0" fontId="66" fillId="0" borderId="0" xfId="13" applyFont="1" applyAlignment="1" applyProtection="1">
      <alignment horizontal="right" vertical="center"/>
      <protection hidden="1"/>
    </xf>
    <xf numFmtId="0" fontId="68" fillId="0" borderId="0" xfId="0" applyFont="1"/>
    <xf numFmtId="2" fontId="68" fillId="0" borderId="0" xfId="8" applyNumberFormat="1" applyFont="1" applyFill="1" applyBorder="1" applyAlignment="1">
      <alignment horizontal="center"/>
    </xf>
    <xf numFmtId="0" fontId="66" fillId="0" borderId="0" xfId="0" applyFont="1" applyAlignment="1">
      <alignment vertical="center"/>
    </xf>
    <xf numFmtId="2" fontId="66" fillId="0" borderId="0" xfId="13" applyNumberFormat="1" applyFont="1" applyAlignment="1" applyProtection="1">
      <alignment vertical="center"/>
      <protection hidden="1"/>
    </xf>
    <xf numFmtId="177" fontId="66" fillId="2" borderId="0" xfId="11" applyNumberFormat="1" applyFont="1" applyFill="1" applyAlignment="1" applyProtection="1">
      <alignment vertical="center"/>
      <protection hidden="1"/>
    </xf>
    <xf numFmtId="10" fontId="70" fillId="0" borderId="0" xfId="16" applyNumberFormat="1" applyFont="1" applyFill="1" applyBorder="1" applyAlignment="1" applyProtection="1">
      <alignment horizontal="right" vertical="center"/>
      <protection hidden="1"/>
    </xf>
    <xf numFmtId="10" fontId="65" fillId="0" borderId="0" xfId="16" applyNumberFormat="1" applyFont="1" applyFill="1" applyBorder="1" applyAlignment="1"/>
    <xf numFmtId="179" fontId="66" fillId="0" borderId="0" xfId="13" applyNumberFormat="1" applyFont="1" applyAlignment="1" applyProtection="1">
      <alignment vertical="center"/>
      <protection hidden="1"/>
    </xf>
    <xf numFmtId="0" fontId="66" fillId="0" borderId="0" xfId="0" applyFont="1" applyAlignment="1">
      <alignment horizontal="center" wrapText="1"/>
    </xf>
    <xf numFmtId="0" fontId="66" fillId="0" borderId="0" xfId="84" applyFont="1"/>
    <xf numFmtId="175" fontId="67" fillId="0" borderId="0" xfId="3" applyNumberFormat="1" applyFont="1" applyFill="1" applyBorder="1" applyAlignment="1" applyProtection="1">
      <alignment horizontal="center"/>
      <protection hidden="1"/>
    </xf>
    <xf numFmtId="169" fontId="67" fillId="0" borderId="0" xfId="3" applyFont="1" applyFill="1" applyBorder="1" applyAlignment="1" applyProtection="1">
      <alignment horizontal="center"/>
      <protection hidden="1"/>
    </xf>
    <xf numFmtId="0" fontId="67" fillId="0" borderId="0" xfId="13" applyFont="1" applyAlignment="1" applyProtection="1">
      <alignment horizontal="center"/>
      <protection hidden="1"/>
    </xf>
    <xf numFmtId="0" fontId="66" fillId="0" borderId="0" xfId="84" applyFont="1" applyAlignment="1">
      <alignment horizontal="center" vertical="center"/>
    </xf>
    <xf numFmtId="175" fontId="66" fillId="0" borderId="0" xfId="84" applyNumberFormat="1" applyFont="1" applyAlignment="1">
      <alignment horizontal="center" vertical="center"/>
    </xf>
    <xf numFmtId="0" fontId="66" fillId="0" borderId="0" xfId="103" applyFont="1"/>
    <xf numFmtId="0" fontId="71" fillId="0" borderId="0" xfId="103" applyFont="1"/>
    <xf numFmtId="0" fontId="73" fillId="0" borderId="0" xfId="13" applyFont="1" applyProtection="1">
      <protection hidden="1"/>
    </xf>
    <xf numFmtId="0" fontId="73" fillId="0" borderId="0" xfId="13" applyFont="1" applyAlignment="1" applyProtection="1">
      <alignment horizontal="right" vertical="center"/>
      <protection hidden="1"/>
    </xf>
    <xf numFmtId="2" fontId="73" fillId="0" borderId="0" xfId="13" applyNumberFormat="1" applyFont="1" applyAlignment="1" applyProtection="1">
      <alignment vertical="center"/>
      <protection hidden="1"/>
    </xf>
    <xf numFmtId="0" fontId="73" fillId="0" borderId="0" xfId="13" applyFont="1" applyAlignment="1" applyProtection="1">
      <alignment vertical="center"/>
      <protection hidden="1"/>
    </xf>
    <xf numFmtId="0" fontId="73" fillId="0" borderId="0" xfId="0" applyFont="1"/>
    <xf numFmtId="0" fontId="66" fillId="0" borderId="0" xfId="84" applyFont="1" applyAlignment="1">
      <alignment wrapText="1"/>
    </xf>
    <xf numFmtId="0" fontId="75" fillId="0" borderId="0" xfId="84" applyFont="1"/>
    <xf numFmtId="0" fontId="76" fillId="0" borderId="0" xfId="0" applyFont="1"/>
    <xf numFmtId="2" fontId="77" fillId="0" borderId="0" xfId="12" applyNumberFormat="1" applyFont="1"/>
    <xf numFmtId="2" fontId="78" fillId="2" borderId="0" xfId="12" applyNumberFormat="1" applyFont="1" applyFill="1"/>
    <xf numFmtId="0" fontId="80" fillId="0" borderId="0" xfId="89" applyFont="1"/>
    <xf numFmtId="167" fontId="80" fillId="0" borderId="0" xfId="8" applyFont="1"/>
    <xf numFmtId="173" fontId="82" fillId="0" borderId="0" xfId="8" applyNumberFormat="1" applyFont="1" applyAlignment="1">
      <alignment horizontal="center"/>
    </xf>
    <xf numFmtId="167" fontId="80" fillId="0" borderId="34" xfId="8" applyFont="1" applyBorder="1"/>
    <xf numFmtId="49" fontId="84" fillId="0" borderId="0" xfId="63" applyNumberFormat="1" applyFont="1"/>
    <xf numFmtId="0" fontId="84" fillId="0" borderId="0" xfId="63" applyFont="1"/>
    <xf numFmtId="10" fontId="84" fillId="0" borderId="0" xfId="63" applyNumberFormat="1" applyFont="1" applyAlignment="1">
      <alignment horizontal="left"/>
    </xf>
    <xf numFmtId="2" fontId="78" fillId="0" borderId="0" xfId="12" applyNumberFormat="1" applyFont="1"/>
    <xf numFmtId="188" fontId="85" fillId="0" borderId="0" xfId="63" applyNumberFormat="1" applyFont="1" applyAlignment="1">
      <alignment horizontal="left"/>
    </xf>
    <xf numFmtId="0" fontId="80" fillId="0" borderId="0" xfId="63" applyFont="1"/>
    <xf numFmtId="2" fontId="85" fillId="0" borderId="0" xfId="12" applyNumberFormat="1" applyFont="1"/>
    <xf numFmtId="0" fontId="84" fillId="0" borderId="0" xfId="89" applyFont="1"/>
    <xf numFmtId="2" fontId="82" fillId="0" borderId="0" xfId="89" applyNumberFormat="1" applyFont="1"/>
    <xf numFmtId="0" fontId="87" fillId="0" borderId="0" xfId="89" applyFont="1"/>
    <xf numFmtId="0" fontId="82" fillId="0" borderId="0" xfId="89" applyFont="1"/>
    <xf numFmtId="0" fontId="80" fillId="0" borderId="0" xfId="0" applyFont="1"/>
    <xf numFmtId="2" fontId="88" fillId="0" borderId="0" xfId="12" applyNumberFormat="1" applyFont="1"/>
    <xf numFmtId="0" fontId="80" fillId="0" borderId="0" xfId="17" applyFont="1" applyAlignment="1">
      <alignment horizontal="center"/>
    </xf>
    <xf numFmtId="2" fontId="80" fillId="0" borderId="0" xfId="8" applyNumberFormat="1" applyFont="1" applyAlignment="1">
      <alignment horizontal="left"/>
    </xf>
    <xf numFmtId="172" fontId="80" fillId="0" borderId="0" xfId="17" applyNumberFormat="1" applyFont="1" applyAlignment="1">
      <alignment horizontal="center"/>
    </xf>
    <xf numFmtId="172" fontId="89" fillId="0" borderId="0" xfId="12" applyNumberFormat="1" applyFont="1"/>
    <xf numFmtId="3" fontId="89" fillId="0" borderId="0" xfId="12" applyNumberFormat="1" applyFont="1" applyAlignment="1">
      <alignment horizontal="right"/>
    </xf>
    <xf numFmtId="3" fontId="80" fillId="0" borderId="0" xfId="8" applyNumberFormat="1" applyFont="1" applyAlignment="1">
      <alignment horizontal="right"/>
    </xf>
    <xf numFmtId="0" fontId="80" fillId="0" borderId="0" xfId="17" applyFont="1"/>
    <xf numFmtId="0" fontId="80" fillId="0" borderId="36" xfId="0" applyFont="1" applyBorder="1"/>
    <xf numFmtId="0" fontId="84" fillId="0" borderId="0" xfId="0" applyFont="1"/>
    <xf numFmtId="0" fontId="87" fillId="0" borderId="0" xfId="0" applyFont="1" applyAlignment="1">
      <alignment horizontal="center"/>
    </xf>
    <xf numFmtId="2" fontId="91" fillId="0" borderId="0" xfId="0" applyNumberFormat="1" applyFont="1"/>
    <xf numFmtId="2" fontId="82" fillId="0" borderId="0" xfId="0" applyNumberFormat="1" applyFont="1" applyAlignment="1">
      <alignment horizontal="center"/>
    </xf>
    <xf numFmtId="2" fontId="82" fillId="0" borderId="0" xfId="0" applyNumberFormat="1" applyFont="1"/>
    <xf numFmtId="0" fontId="82" fillId="0" borderId="0" xfId="0" applyFont="1"/>
    <xf numFmtId="1" fontId="82" fillId="0" borderId="0" xfId="0" applyNumberFormat="1" applyFont="1" applyAlignment="1">
      <alignment horizontal="center"/>
    </xf>
    <xf numFmtId="0" fontId="83" fillId="0" borderId="0" xfId="0" applyFont="1"/>
    <xf numFmtId="0" fontId="79" fillId="0" borderId="0" xfId="0" applyFont="1"/>
    <xf numFmtId="167" fontId="82" fillId="0" borderId="0" xfId="8" applyFont="1"/>
    <xf numFmtId="0" fontId="80" fillId="0" borderId="4" xfId="0" applyFont="1" applyBorder="1"/>
    <xf numFmtId="1" fontId="80" fillId="0" borderId="4" xfId="0" applyNumberFormat="1" applyFont="1" applyBorder="1" applyAlignment="1">
      <alignment horizontal="center"/>
    </xf>
    <xf numFmtId="167" fontId="87" fillId="0" borderId="0" xfId="8" applyFont="1" applyFill="1" applyBorder="1" applyAlignment="1">
      <alignment horizontal="center"/>
    </xf>
    <xf numFmtId="2" fontId="87" fillId="0" borderId="0" xfId="8" applyNumberFormat="1" applyFont="1" applyFill="1" applyBorder="1" applyAlignment="1">
      <alignment horizontal="center"/>
    </xf>
    <xf numFmtId="2" fontId="80" fillId="0" borderId="0" xfId="0" applyNumberFormat="1" applyFont="1"/>
    <xf numFmtId="1" fontId="80" fillId="0" borderId="0" xfId="0" applyNumberFormat="1" applyFont="1" applyAlignment="1">
      <alignment horizontal="center"/>
    </xf>
    <xf numFmtId="0" fontId="80" fillId="0" borderId="0" xfId="8" applyNumberFormat="1" applyFont="1" applyFill="1" applyBorder="1" applyAlignment="1"/>
    <xf numFmtId="2" fontId="80" fillId="0" borderId="0" xfId="0" applyNumberFormat="1" applyFont="1" applyAlignment="1">
      <alignment horizontal="right"/>
    </xf>
    <xf numFmtId="1" fontId="84" fillId="0" borderId="0" xfId="0" applyNumberFormat="1" applyFont="1" applyAlignment="1">
      <alignment horizontal="center"/>
    </xf>
    <xf numFmtId="1" fontId="86" fillId="0" borderId="0" xfId="0" applyNumberFormat="1" applyFont="1" applyAlignment="1">
      <alignment horizontal="center"/>
    </xf>
    <xf numFmtId="43" fontId="87" fillId="0" borderId="0" xfId="8" applyNumberFormat="1" applyFont="1" applyFill="1" applyBorder="1" applyAlignment="1">
      <alignment horizontal="center"/>
    </xf>
    <xf numFmtId="0" fontId="86" fillId="0" borderId="0" xfId="0" applyFont="1"/>
    <xf numFmtId="0" fontId="87" fillId="0" borderId="0" xfId="13" applyFont="1" applyProtection="1">
      <protection hidden="1"/>
    </xf>
    <xf numFmtId="0" fontId="80" fillId="0" borderId="0" xfId="13" applyFont="1" applyProtection="1">
      <protection hidden="1"/>
    </xf>
    <xf numFmtId="0" fontId="82" fillId="0" borderId="0" xfId="0" applyFont="1" applyAlignment="1">
      <alignment horizontal="center"/>
    </xf>
    <xf numFmtId="2" fontId="80" fillId="0" borderId="0" xfId="13" applyNumberFormat="1" applyFont="1" applyAlignment="1" applyProtection="1">
      <alignment vertical="center"/>
      <protection hidden="1"/>
    </xf>
    <xf numFmtId="2" fontId="80" fillId="0" borderId="3" xfId="11" applyNumberFormat="1" applyFont="1" applyBorder="1" applyProtection="1">
      <protection hidden="1"/>
    </xf>
    <xf numFmtId="2" fontId="80" fillId="0" borderId="0" xfId="11" applyNumberFormat="1" applyFont="1" applyProtection="1">
      <protection hidden="1"/>
    </xf>
    <xf numFmtId="0" fontId="80" fillId="0" borderId="35" xfId="0" applyFont="1" applyBorder="1"/>
    <xf numFmtId="0" fontId="80" fillId="0" borderId="34" xfId="0" applyFont="1" applyBorder="1" applyAlignment="1">
      <alignment horizontal="left"/>
    </xf>
    <xf numFmtId="0" fontId="94" fillId="0" borderId="3" xfId="13" applyFont="1" applyBorder="1" applyAlignment="1" applyProtection="1">
      <alignment horizontal="left" vertical="center"/>
      <protection hidden="1"/>
    </xf>
    <xf numFmtId="0" fontId="80" fillId="0" borderId="0" xfId="0" applyFont="1" applyAlignment="1">
      <alignment vertical="center"/>
    </xf>
    <xf numFmtId="0" fontId="94" fillId="0" borderId="0" xfId="13" applyFont="1" applyAlignment="1" applyProtection="1">
      <alignment horizontal="left" vertical="center"/>
      <protection hidden="1"/>
    </xf>
    <xf numFmtId="0" fontId="84" fillId="0" borderId="34" xfId="0" applyFont="1" applyBorder="1"/>
    <xf numFmtId="0" fontId="80" fillId="0" borderId="2" xfId="0" applyFont="1" applyBorder="1"/>
    <xf numFmtId="0" fontId="91" fillId="0" borderId="0" xfId="13" applyFont="1" applyProtection="1">
      <protection hidden="1"/>
    </xf>
    <xf numFmtId="0" fontId="96" fillId="0" borderId="0" xfId="0" applyFont="1" applyAlignment="1">
      <alignment horizontal="left" indent="3"/>
    </xf>
    <xf numFmtId="0" fontId="96" fillId="0" borderId="0" xfId="0" applyFont="1"/>
    <xf numFmtId="0" fontId="96" fillId="0" borderId="0" xfId="0" applyFont="1" applyAlignment="1">
      <alignment horizontal="left" indent="1"/>
    </xf>
    <xf numFmtId="180" fontId="96" fillId="0" borderId="0" xfId="0" applyNumberFormat="1" applyFont="1"/>
    <xf numFmtId="179" fontId="96" fillId="0" borderId="0" xfId="0" applyNumberFormat="1" applyFont="1"/>
    <xf numFmtId="0" fontId="97" fillId="0" borderId="0" xfId="13" applyFont="1" applyAlignment="1" applyProtection="1">
      <alignment horizontal="center"/>
      <protection hidden="1"/>
    </xf>
    <xf numFmtId="0" fontId="97" fillId="0" borderId="0" xfId="13" applyFont="1" applyAlignment="1" applyProtection="1">
      <alignment horizontal="right"/>
      <protection hidden="1"/>
    </xf>
    <xf numFmtId="169" fontId="97" fillId="0" borderId="0" xfId="3" applyFont="1" applyFill="1" applyBorder="1" applyAlignment="1" applyProtection="1">
      <alignment horizontal="center"/>
      <protection hidden="1"/>
    </xf>
    <xf numFmtId="175" fontId="97" fillId="0" borderId="0" xfId="3" applyNumberFormat="1" applyFont="1" applyFill="1" applyBorder="1" applyAlignment="1" applyProtection="1">
      <alignment horizontal="center"/>
      <protection hidden="1"/>
    </xf>
    <xf numFmtId="2" fontId="78" fillId="0" borderId="0" xfId="0" applyNumberFormat="1" applyFont="1"/>
    <xf numFmtId="0" fontId="98" fillId="0" borderId="0" xfId="13" applyFont="1" applyAlignment="1" applyProtection="1">
      <alignment horizontal="right"/>
      <protection hidden="1"/>
    </xf>
    <xf numFmtId="0" fontId="99" fillId="0" borderId="0" xfId="0" applyFont="1" applyAlignment="1">
      <alignment horizontal="center" vertical="center"/>
    </xf>
    <xf numFmtId="175" fontId="99" fillId="0" borderId="0" xfId="0" applyNumberFormat="1" applyFont="1" applyAlignment="1">
      <alignment horizontal="center" vertical="center"/>
    </xf>
    <xf numFmtId="1" fontId="78" fillId="0" borderId="0" xfId="0" applyNumberFormat="1" applyFont="1" applyAlignment="1">
      <alignment horizontal="left"/>
    </xf>
    <xf numFmtId="2" fontId="98" fillId="0" borderId="0" xfId="13" applyNumberFormat="1" applyFont="1" applyAlignment="1" applyProtection="1">
      <alignment horizontal="right"/>
      <protection hidden="1"/>
    </xf>
    <xf numFmtId="2" fontId="100" fillId="0" borderId="0" xfId="13" applyNumberFormat="1" applyFont="1" applyAlignment="1" applyProtection="1">
      <alignment horizontal="center"/>
      <protection hidden="1"/>
    </xf>
    <xf numFmtId="0" fontId="80" fillId="0" borderId="0" xfId="0" applyFont="1" applyAlignment="1">
      <alignment vertical="top" wrapText="1"/>
    </xf>
    <xf numFmtId="0" fontId="80" fillId="0" borderId="0" xfId="0" applyFont="1" applyAlignment="1">
      <alignment horizontal="center" wrapText="1"/>
    </xf>
    <xf numFmtId="2" fontId="92" fillId="0" borderId="0" xfId="0" applyNumberFormat="1" applyFont="1"/>
    <xf numFmtId="1" fontId="101" fillId="0" borderId="0" xfId="0" applyNumberFormat="1" applyFont="1" applyAlignment="1">
      <alignment horizontal="left"/>
    </xf>
    <xf numFmtId="2" fontId="100" fillId="0" borderId="0" xfId="13" applyNumberFormat="1" applyFont="1" applyAlignment="1" applyProtection="1">
      <alignment horizontal="right"/>
      <protection hidden="1"/>
    </xf>
    <xf numFmtId="2" fontId="89" fillId="0" borderId="0" xfId="0" applyNumberFormat="1" applyFont="1" applyAlignment="1">
      <alignment horizontal="center" vertical="center"/>
    </xf>
    <xf numFmtId="175" fontId="89" fillId="0" borderId="0" xfId="0" applyNumberFormat="1" applyFont="1" applyAlignment="1">
      <alignment horizontal="center" vertical="center"/>
    </xf>
    <xf numFmtId="2" fontId="90" fillId="0" borderId="36" xfId="3" applyNumberFormat="1" applyFont="1" applyFill="1" applyBorder="1" applyAlignment="1" applyProtection="1">
      <protection hidden="1"/>
    </xf>
    <xf numFmtId="1" fontId="82" fillId="0" borderId="36" xfId="13" applyNumberFormat="1" applyFont="1" applyBorder="1" applyAlignment="1" applyProtection="1">
      <alignment horizontal="center"/>
      <protection hidden="1"/>
    </xf>
    <xf numFmtId="0" fontId="80" fillId="0" borderId="35" xfId="13" applyFont="1" applyBorder="1" applyProtection="1">
      <protection hidden="1"/>
    </xf>
    <xf numFmtId="0" fontId="105" fillId="0" borderId="34" xfId="13" applyFont="1" applyBorder="1" applyAlignment="1" applyProtection="1">
      <alignment horizontal="right"/>
      <protection hidden="1"/>
    </xf>
    <xf numFmtId="2" fontId="98" fillId="0" borderId="0" xfId="13" applyNumberFormat="1" applyFont="1" applyAlignment="1" applyProtection="1">
      <alignment horizontal="center"/>
      <protection hidden="1"/>
    </xf>
    <xf numFmtId="2" fontId="107" fillId="0" borderId="0" xfId="13" applyNumberFormat="1" applyFont="1" applyAlignment="1" applyProtection="1">
      <alignment horizontal="center"/>
      <protection hidden="1"/>
    </xf>
    <xf numFmtId="0" fontId="87" fillId="0" borderId="0" xfId="0" applyFont="1"/>
    <xf numFmtId="2" fontId="80" fillId="0" borderId="35" xfId="13" applyNumberFormat="1" applyFont="1" applyBorder="1" applyProtection="1">
      <protection hidden="1"/>
    </xf>
    <xf numFmtId="0" fontId="82" fillId="0" borderId="36" xfId="0" applyFont="1" applyBorder="1"/>
    <xf numFmtId="0" fontId="106" fillId="0" borderId="0" xfId="0" applyFont="1"/>
    <xf numFmtId="0" fontId="109" fillId="0" borderId="35" xfId="13" applyFont="1" applyBorder="1" applyProtection="1">
      <protection hidden="1"/>
    </xf>
    <xf numFmtId="0" fontId="110" fillId="0" borderId="37" xfId="13" applyFont="1" applyBorder="1" applyProtection="1">
      <protection hidden="1"/>
    </xf>
    <xf numFmtId="0" fontId="110" fillId="0" borderId="34" xfId="13" applyFont="1" applyBorder="1" applyAlignment="1" applyProtection="1">
      <alignment horizontal="right"/>
      <protection hidden="1"/>
    </xf>
    <xf numFmtId="0" fontId="90" fillId="0" borderId="33" xfId="13" applyFont="1" applyBorder="1" applyProtection="1">
      <protection hidden="1"/>
    </xf>
    <xf numFmtId="10" fontId="104" fillId="0" borderId="2" xfId="13" applyNumberFormat="1" applyFont="1" applyBorder="1" applyAlignment="1" applyProtection="1">
      <alignment horizontal="right"/>
      <protection hidden="1"/>
    </xf>
    <xf numFmtId="175" fontId="105" fillId="0" borderId="6" xfId="16" applyNumberFormat="1" applyFont="1" applyFill="1" applyBorder="1" applyAlignment="1" applyProtection="1">
      <alignment horizontal="right"/>
      <protection hidden="1"/>
    </xf>
    <xf numFmtId="0" fontId="104" fillId="0" borderId="0" xfId="0" applyFont="1"/>
    <xf numFmtId="0" fontId="104" fillId="0" borderId="5" xfId="0" applyFont="1" applyBorder="1" applyAlignment="1">
      <alignment horizontal="right"/>
    </xf>
    <xf numFmtId="0" fontId="104" fillId="0" borderId="0" xfId="0" applyFont="1" applyAlignment="1">
      <alignment horizontal="right"/>
    </xf>
    <xf numFmtId="175" fontId="87" fillId="0" borderId="0" xfId="0" applyNumberFormat="1" applyFont="1"/>
    <xf numFmtId="0" fontId="87" fillId="0" borderId="0" xfId="0" applyFont="1" applyAlignment="1">
      <alignment horizontal="right"/>
    </xf>
    <xf numFmtId="2" fontId="77" fillId="0" borderId="0" xfId="63" applyNumberFormat="1" applyFont="1"/>
    <xf numFmtId="2" fontId="78" fillId="0" borderId="0" xfId="63" applyNumberFormat="1" applyFont="1"/>
    <xf numFmtId="0" fontId="106" fillId="0" borderId="0" xfId="10" applyFont="1"/>
    <xf numFmtId="179" fontId="106" fillId="0" borderId="0" xfId="10" applyNumberFormat="1" applyFont="1"/>
    <xf numFmtId="2" fontId="106" fillId="0" borderId="0" xfId="10" applyNumberFormat="1" applyFont="1"/>
    <xf numFmtId="2" fontId="92" fillId="0" borderId="0" xfId="10" applyNumberFormat="1" applyFont="1" applyAlignment="1">
      <alignment vertical="center"/>
    </xf>
    <xf numFmtId="2" fontId="92" fillId="0" borderId="0" xfId="10" applyNumberFormat="1" applyFont="1" applyAlignment="1">
      <alignment horizontal="right" vertical="center"/>
    </xf>
    <xf numFmtId="2" fontId="92" fillId="0" borderId="0" xfId="12" applyNumberFormat="1" applyFont="1"/>
    <xf numFmtId="2" fontId="101" fillId="0" borderId="0" xfId="10" applyNumberFormat="1" applyFont="1" applyAlignment="1">
      <alignment vertical="center"/>
    </xf>
    <xf numFmtId="0" fontId="89" fillId="0" borderId="0" xfId="14" applyFont="1"/>
    <xf numFmtId="2" fontId="89" fillId="0" borderId="0" xfId="14" applyNumberFormat="1" applyFont="1"/>
    <xf numFmtId="0" fontId="80" fillId="0" borderId="0" xfId="10" applyFont="1"/>
    <xf numFmtId="0" fontId="82" fillId="0" borderId="0" xfId="9" applyFont="1" applyAlignment="1" applyProtection="1">
      <alignment horizontal="left" vertical="center"/>
      <protection hidden="1"/>
    </xf>
    <xf numFmtId="0" fontId="80" fillId="0" borderId="2" xfId="10" applyFont="1" applyBorder="1"/>
    <xf numFmtId="0" fontId="80" fillId="0" borderId="0" xfId="0" applyFont="1" applyAlignment="1">
      <alignment horizontal="left" vertical="center" indent="6"/>
    </xf>
    <xf numFmtId="0" fontId="87" fillId="0" borderId="0" xfId="13" applyFont="1" applyAlignment="1" applyProtection="1">
      <alignment horizontal="center"/>
      <protection hidden="1"/>
    </xf>
    <xf numFmtId="173" fontId="80" fillId="0" borderId="0" xfId="8" applyNumberFormat="1" applyFont="1" applyFill="1" applyAlignment="1" applyProtection="1">
      <protection hidden="1"/>
    </xf>
    <xf numFmtId="0" fontId="80" fillId="0" borderId="0" xfId="84" applyFont="1"/>
    <xf numFmtId="175" fontId="111" fillId="0" borderId="0" xfId="3" applyNumberFormat="1" applyFont="1" applyFill="1" applyBorder="1" applyAlignment="1" applyProtection="1">
      <alignment horizontal="center"/>
      <protection hidden="1"/>
    </xf>
    <xf numFmtId="2" fontId="92" fillId="0" borderId="0" xfId="84" applyNumberFormat="1" applyFont="1"/>
    <xf numFmtId="169" fontId="111" fillId="0" borderId="0" xfId="3" applyFont="1" applyFill="1" applyBorder="1" applyAlignment="1" applyProtection="1">
      <alignment horizontal="center"/>
      <protection hidden="1"/>
    </xf>
    <xf numFmtId="173" fontId="111" fillId="0" borderId="0" xfId="8" applyNumberFormat="1" applyFont="1" applyFill="1" applyBorder="1" applyAlignment="1" applyProtection="1">
      <alignment horizontal="center"/>
      <protection hidden="1"/>
    </xf>
    <xf numFmtId="0" fontId="80" fillId="0" borderId="0" xfId="103" applyFont="1"/>
    <xf numFmtId="0" fontId="80" fillId="0" borderId="0" xfId="103" applyFont="1" applyAlignment="1">
      <alignment horizontal="center"/>
    </xf>
    <xf numFmtId="167" fontId="80" fillId="0" borderId="0" xfId="105" applyFont="1"/>
    <xf numFmtId="173" fontId="80" fillId="0" borderId="0" xfId="8" applyNumberFormat="1" applyFont="1"/>
    <xf numFmtId="0" fontId="80" fillId="0" borderId="0" xfId="84" applyFont="1" applyAlignment="1">
      <alignment horizontal="center" vertical="center"/>
    </xf>
    <xf numFmtId="175" fontId="80" fillId="0" borderId="0" xfId="84" applyNumberFormat="1" applyFont="1" applyAlignment="1">
      <alignment horizontal="center" vertical="center"/>
    </xf>
    <xf numFmtId="0" fontId="80" fillId="0" borderId="36" xfId="89" applyFont="1" applyBorder="1"/>
    <xf numFmtId="2" fontId="80" fillId="0" borderId="36" xfId="63" applyNumberFormat="1" applyFont="1" applyBorder="1"/>
    <xf numFmtId="0" fontId="80" fillId="0" borderId="36" xfId="84" applyFont="1" applyBorder="1"/>
    <xf numFmtId="188" fontId="80" fillId="0" borderId="36" xfId="63" applyNumberFormat="1" applyFont="1" applyBorder="1"/>
    <xf numFmtId="2" fontId="82" fillId="2" borderId="36" xfId="84" applyNumberFormat="1" applyFont="1" applyFill="1" applyBorder="1" applyAlignment="1">
      <alignment vertical="top" wrapText="1"/>
    </xf>
    <xf numFmtId="0" fontId="113" fillId="0" borderId="0" xfId="10" applyFont="1"/>
    <xf numFmtId="0" fontId="106" fillId="0" borderId="0" xfId="10" applyFont="1" applyAlignment="1">
      <alignment horizontal="center"/>
    </xf>
    <xf numFmtId="0" fontId="80" fillId="0" borderId="0" xfId="97" applyFont="1"/>
    <xf numFmtId="2" fontId="92" fillId="0" borderId="0" xfId="63" applyNumberFormat="1" applyFont="1"/>
    <xf numFmtId="196" fontId="114" fillId="0" borderId="0" xfId="63" applyNumberFormat="1" applyFont="1" applyAlignment="1">
      <alignment horizontal="left"/>
    </xf>
    <xf numFmtId="0" fontId="82" fillId="0" borderId="35" xfId="84" applyFont="1" applyBorder="1"/>
    <xf numFmtId="0" fontId="82" fillId="0" borderId="37" xfId="84" applyFont="1" applyBorder="1"/>
    <xf numFmtId="0" fontId="81" fillId="63" borderId="36" xfId="0" applyFont="1" applyFill="1" applyBorder="1" applyAlignment="1">
      <alignment wrapText="1"/>
    </xf>
    <xf numFmtId="0" fontId="81" fillId="63" borderId="36" xfId="0" applyFont="1" applyFill="1" applyBorder="1"/>
    <xf numFmtId="2" fontId="78" fillId="64" borderId="0" xfId="12" applyNumberFormat="1" applyFont="1" applyFill="1"/>
    <xf numFmtId="2" fontId="77" fillId="64" borderId="0" xfId="12" applyNumberFormat="1" applyFont="1" applyFill="1"/>
    <xf numFmtId="3" fontId="90" fillId="64" borderId="36" xfId="62" applyNumberFormat="1" applyFont="1" applyFill="1" applyBorder="1" applyAlignment="1" applyProtection="1">
      <alignment horizontal="left"/>
      <protection hidden="1"/>
    </xf>
    <xf numFmtId="3" fontId="80" fillId="64" borderId="36" xfId="62" applyNumberFormat="1" applyFont="1" applyFill="1" applyBorder="1" applyAlignment="1" applyProtection="1">
      <alignment horizontal="left"/>
      <protection hidden="1"/>
    </xf>
    <xf numFmtId="3" fontId="90" fillId="64" borderId="36" xfId="62" applyNumberFormat="1" applyFont="1" applyFill="1" applyBorder="1" applyAlignment="1" applyProtection="1">
      <alignment horizontal="left" wrapText="1"/>
      <protection hidden="1"/>
    </xf>
    <xf numFmtId="3" fontId="90" fillId="64" borderId="36" xfId="62" applyNumberFormat="1" applyFont="1" applyFill="1" applyBorder="1" applyAlignment="1" applyProtection="1">
      <alignment horizontal="left" vertical="top" wrapText="1"/>
      <protection hidden="1"/>
    </xf>
    <xf numFmtId="167" fontId="117" fillId="63" borderId="32" xfId="8" applyFont="1" applyFill="1" applyBorder="1" applyAlignment="1">
      <alignment horizontal="center" vertical="top" wrapText="1"/>
    </xf>
    <xf numFmtId="2" fontId="120" fillId="0" borderId="0" xfId="0" applyNumberFormat="1" applyFont="1"/>
    <xf numFmtId="2" fontId="119" fillId="63" borderId="32" xfId="0" applyNumberFormat="1" applyFont="1" applyFill="1" applyBorder="1" applyAlignment="1">
      <alignment horizontal="center" vertical="top" wrapText="1"/>
    </xf>
    <xf numFmtId="0" fontId="116" fillId="0" borderId="0" xfId="0" applyFont="1" applyAlignment="1">
      <alignment horizontal="center"/>
    </xf>
    <xf numFmtId="2" fontId="121" fillId="0" borderId="0" xfId="13" applyNumberFormat="1" applyFont="1" applyAlignment="1" applyProtection="1">
      <alignment vertical="center"/>
      <protection locked="0"/>
    </xf>
    <xf numFmtId="2" fontId="126" fillId="0" borderId="0" xfId="13" applyNumberFormat="1" applyFont="1" applyAlignment="1" applyProtection="1">
      <alignment horizontal="center" wrapText="1"/>
      <protection hidden="1"/>
    </xf>
    <xf numFmtId="0" fontId="116" fillId="0" borderId="0" xfId="0" applyFont="1" applyAlignment="1">
      <alignment horizontal="center" wrapText="1"/>
    </xf>
    <xf numFmtId="2" fontId="125" fillId="63" borderId="35" xfId="13" applyNumberFormat="1" applyFont="1" applyFill="1" applyBorder="1" applyAlignment="1" applyProtection="1">
      <alignment horizontal="left" vertical="center" wrapText="1"/>
      <protection hidden="1"/>
    </xf>
    <xf numFmtId="2" fontId="125" fillId="63" borderId="36" xfId="3" applyNumberFormat="1" applyFont="1" applyFill="1" applyBorder="1" applyAlignment="1" applyProtection="1">
      <alignment vertical="center" wrapText="1"/>
      <protection hidden="1"/>
    </xf>
    <xf numFmtId="0" fontId="85" fillId="0" borderId="0" xfId="9" applyFont="1" applyAlignment="1" applyProtection="1">
      <alignment horizontal="left" vertical="center"/>
      <protection hidden="1"/>
    </xf>
    <xf numFmtId="179" fontId="117" fillId="63" borderId="36" xfId="89" applyNumberFormat="1" applyFont="1" applyFill="1" applyBorder="1" applyAlignment="1" applyProtection="1">
      <alignment horizontal="center" vertical="top" wrapText="1"/>
      <protection hidden="1"/>
    </xf>
    <xf numFmtId="2" fontId="117" fillId="63" borderId="36" xfId="89" applyNumberFormat="1" applyFont="1" applyFill="1" applyBorder="1" applyAlignment="1" applyProtection="1">
      <alignment horizontal="center" vertical="top" wrapText="1"/>
      <protection hidden="1"/>
    </xf>
    <xf numFmtId="0" fontId="118" fillId="0" borderId="0" xfId="103" applyFont="1"/>
    <xf numFmtId="179" fontId="117" fillId="63" borderId="36" xfId="89" applyNumberFormat="1" applyFont="1" applyFill="1" applyBorder="1" applyAlignment="1" applyProtection="1">
      <alignment vertical="center" wrapText="1"/>
      <protection hidden="1"/>
    </xf>
    <xf numFmtId="179" fontId="117" fillId="63" borderId="36" xfId="89" applyNumberFormat="1" applyFont="1" applyFill="1" applyBorder="1" applyAlignment="1" applyProtection="1">
      <alignment horizontal="center" vertical="center" wrapText="1"/>
      <protection hidden="1"/>
    </xf>
    <xf numFmtId="0" fontId="117" fillId="63" borderId="32" xfId="89" applyFont="1" applyFill="1" applyBorder="1" applyAlignment="1" applyProtection="1">
      <alignment horizontal="left" vertical="center" wrapText="1"/>
      <protection hidden="1"/>
    </xf>
    <xf numFmtId="2" fontId="117" fillId="63" borderId="32" xfId="0" applyNumberFormat="1" applyFont="1" applyFill="1" applyBorder="1" applyAlignment="1">
      <alignment horizontal="left" vertical="top" wrapText="1"/>
    </xf>
    <xf numFmtId="0" fontId="116" fillId="0" borderId="0" xfId="84" applyFont="1"/>
    <xf numFmtId="166" fontId="131" fillId="2" borderId="34" xfId="18" applyFont="1" applyFill="1" applyBorder="1" applyAlignment="1"/>
    <xf numFmtId="167" fontId="36" fillId="64" borderId="36" xfId="8" applyFont="1" applyFill="1" applyBorder="1" applyAlignment="1">
      <alignment horizontal="left"/>
    </xf>
    <xf numFmtId="0" fontId="132" fillId="0" borderId="0" xfId="63" applyFont="1"/>
    <xf numFmtId="178" fontId="132" fillId="0" borderId="2" xfId="6" applyNumberFormat="1" applyFont="1" applyFill="1" applyBorder="1" applyAlignment="1"/>
    <xf numFmtId="44" fontId="132" fillId="0" borderId="0" xfId="63" applyNumberFormat="1" applyFont="1"/>
    <xf numFmtId="44" fontId="129" fillId="63" borderId="34" xfId="63" applyNumberFormat="1" applyFont="1" applyFill="1" applyBorder="1"/>
    <xf numFmtId="2" fontId="36" fillId="64" borderId="36" xfId="8" applyNumberFormat="1" applyFont="1" applyFill="1" applyBorder="1" applyAlignment="1">
      <alignment horizontal="center"/>
    </xf>
    <xf numFmtId="1" fontId="130" fillId="2" borderId="36" xfId="8" applyNumberFormat="1" applyFont="1" applyFill="1" applyBorder="1" applyAlignment="1">
      <alignment horizontal="center"/>
    </xf>
    <xf numFmtId="173" fontId="130" fillId="2" borderId="36" xfId="8" applyNumberFormat="1" applyFont="1" applyFill="1" applyBorder="1"/>
    <xf numFmtId="167" fontId="130" fillId="2" borderId="36" xfId="8" applyFont="1" applyFill="1" applyBorder="1"/>
    <xf numFmtId="173" fontId="81" fillId="63" borderId="35" xfId="8" applyNumberFormat="1" applyFont="1" applyFill="1" applyBorder="1" applyAlignment="1">
      <alignment horizontal="left"/>
    </xf>
    <xf numFmtId="167" fontId="81" fillId="63" borderId="34" xfId="8" applyFont="1" applyFill="1" applyBorder="1"/>
    <xf numFmtId="49" fontId="83" fillId="0" borderId="35" xfId="63" applyNumberFormat="1" applyFont="1" applyBorder="1" applyAlignment="1">
      <alignment vertical="top"/>
    </xf>
    <xf numFmtId="0" fontId="80" fillId="0" borderId="37" xfId="63" applyFont="1" applyBorder="1"/>
    <xf numFmtId="49" fontId="82" fillId="0" borderId="37" xfId="63" applyNumberFormat="1" applyFont="1" applyBorder="1"/>
    <xf numFmtId="49" fontId="81" fillId="63" borderId="35" xfId="63" applyNumberFormat="1" applyFont="1" applyFill="1" applyBorder="1"/>
    <xf numFmtId="0" fontId="81" fillId="63" borderId="37" xfId="63" applyFont="1" applyFill="1" applyBorder="1"/>
    <xf numFmtId="173" fontId="81" fillId="63" borderId="36" xfId="8" applyNumberFormat="1" applyFont="1" applyFill="1" applyBorder="1" applyAlignment="1">
      <alignment vertical="top" wrapText="1"/>
    </xf>
    <xf numFmtId="173" fontId="81" fillId="63" borderId="36" xfId="8" applyNumberFormat="1" applyFont="1" applyFill="1" applyBorder="1" applyAlignment="1">
      <alignment horizontal="center" vertical="top" wrapText="1"/>
    </xf>
    <xf numFmtId="167" fontId="81" fillId="63" borderId="36" xfId="8" applyFont="1" applyFill="1" applyBorder="1" applyAlignment="1">
      <alignment horizontal="center" vertical="top" wrapText="1"/>
    </xf>
    <xf numFmtId="167" fontId="81" fillId="63" borderId="32" xfId="8" applyFont="1" applyFill="1" applyBorder="1" applyAlignment="1">
      <alignment horizontal="center" vertical="top" wrapText="1"/>
    </xf>
    <xf numFmtId="0" fontId="36" fillId="0" borderId="0" xfId="0" applyFont="1"/>
    <xf numFmtId="0" fontId="36" fillId="0" borderId="0" xfId="0" applyFont="1" applyAlignment="1">
      <alignment horizontal="center"/>
    </xf>
    <xf numFmtId="2" fontId="130" fillId="0" borderId="0" xfId="0" applyNumberFormat="1" applyFont="1" applyAlignment="1">
      <alignment horizontal="center"/>
    </xf>
    <xf numFmtId="2" fontId="133" fillId="0" borderId="0" xfId="0" applyNumberFormat="1" applyFont="1" applyAlignment="1">
      <alignment horizontal="center"/>
    </xf>
    <xf numFmtId="2" fontId="138" fillId="0" borderId="0" xfId="12" applyNumberFormat="1" applyFont="1" applyAlignment="1">
      <alignment horizontal="center"/>
    </xf>
    <xf numFmtId="174" fontId="36" fillId="0" borderId="4" xfId="0" applyNumberFormat="1" applyFont="1" applyBorder="1" applyAlignment="1">
      <alignment horizontal="center"/>
    </xf>
    <xf numFmtId="174" fontId="36" fillId="0" borderId="0" xfId="0" applyNumberFormat="1" applyFont="1" applyAlignment="1">
      <alignment horizontal="center"/>
    </xf>
    <xf numFmtId="43" fontId="135" fillId="0" borderId="36" xfId="8" applyNumberFormat="1" applyFont="1" applyFill="1" applyBorder="1" applyAlignment="1">
      <alignment horizontal="center"/>
    </xf>
    <xf numFmtId="1" fontId="136" fillId="0" borderId="36" xfId="0" applyNumberFormat="1" applyFont="1" applyBorder="1" applyAlignment="1">
      <alignment horizontal="center"/>
    </xf>
    <xf numFmtId="14" fontId="134" fillId="0" borderId="0" xfId="12" applyNumberFormat="1" applyFont="1" applyAlignment="1">
      <alignment horizontal="left"/>
    </xf>
    <xf numFmtId="177" fontId="36" fillId="64" borderId="36" xfId="11" applyNumberFormat="1" applyFont="1" applyFill="1" applyBorder="1" applyAlignment="1" applyProtection="1">
      <alignment vertical="center"/>
      <protection hidden="1"/>
    </xf>
    <xf numFmtId="179" fontId="139" fillId="0" borderId="6" xfId="13" applyNumberFormat="1" applyFont="1" applyBorder="1" applyAlignment="1" applyProtection="1">
      <alignment horizontal="left" vertical="center"/>
      <protection hidden="1"/>
    </xf>
    <xf numFmtId="181" fontId="36" fillId="0" borderId="0" xfId="11" applyNumberFormat="1" applyFont="1" applyProtection="1">
      <protection hidden="1"/>
    </xf>
    <xf numFmtId="2" fontId="139" fillId="0" borderId="36" xfId="3" applyNumberFormat="1" applyFont="1" applyFill="1" applyBorder="1" applyAlignment="1" applyProtection="1">
      <protection hidden="1"/>
    </xf>
    <xf numFmtId="166" fontId="139" fillId="35" borderId="36" xfId="18" applyFont="1" applyFill="1" applyBorder="1" applyAlignment="1" applyProtection="1">
      <protection locked="0"/>
    </xf>
    <xf numFmtId="175" fontId="140" fillId="0" borderId="5" xfId="0" applyNumberFormat="1" applyFont="1" applyBorder="1" applyAlignment="1">
      <alignment horizontal="center" vertical="center"/>
    </xf>
    <xf numFmtId="166" fontId="139" fillId="65" borderId="36" xfId="18" applyFont="1" applyFill="1" applyBorder="1" applyAlignment="1" applyProtection="1">
      <protection locked="0"/>
    </xf>
    <xf numFmtId="179" fontId="130" fillId="0" borderId="36" xfId="3" applyNumberFormat="1" applyFont="1" applyFill="1" applyBorder="1" applyAlignment="1" applyProtection="1">
      <protection hidden="1"/>
    </xf>
    <xf numFmtId="169" fontId="139" fillId="0" borderId="36" xfId="3" applyFont="1" applyFill="1" applyBorder="1" applyAlignment="1" applyProtection="1">
      <protection hidden="1"/>
    </xf>
    <xf numFmtId="166" fontId="139" fillId="0" borderId="36" xfId="18" applyFont="1" applyFill="1" applyBorder="1" applyAlignment="1" applyProtection="1">
      <protection locked="0"/>
    </xf>
    <xf numFmtId="169" fontId="139" fillId="0" borderId="36" xfId="3" applyFont="1" applyFill="1" applyBorder="1" applyAlignment="1" applyProtection="1">
      <protection locked="0"/>
    </xf>
    <xf numFmtId="166" fontId="142" fillId="2" borderId="36" xfId="18" applyFont="1" applyFill="1" applyBorder="1" applyAlignment="1" applyProtection="1">
      <alignment horizontal="right"/>
      <protection locked="0"/>
    </xf>
    <xf numFmtId="175" fontId="135" fillId="0" borderId="5" xfId="0" applyNumberFormat="1" applyFont="1" applyBorder="1" applyAlignment="1">
      <alignment horizontal="center" vertical="center"/>
    </xf>
    <xf numFmtId="175" fontId="143" fillId="0" borderId="5" xfId="0" applyNumberFormat="1" applyFont="1" applyBorder="1" applyAlignment="1">
      <alignment horizontal="center" vertical="center"/>
    </xf>
    <xf numFmtId="175" fontId="36" fillId="0" borderId="5" xfId="0" applyNumberFormat="1" applyFont="1" applyBorder="1"/>
    <xf numFmtId="179" fontId="130" fillId="0" borderId="4" xfId="5" applyNumberFormat="1" applyFont="1" applyFill="1" applyBorder="1" applyAlignment="1" applyProtection="1">
      <protection hidden="1"/>
    </xf>
    <xf numFmtId="175" fontId="36" fillId="0" borderId="6" xfId="0" applyNumberFormat="1" applyFont="1" applyBorder="1" applyAlignment="1">
      <alignment horizontal="center" vertical="center"/>
    </xf>
    <xf numFmtId="175" fontId="36" fillId="0" borderId="0" xfId="0" applyNumberFormat="1" applyFont="1"/>
    <xf numFmtId="179" fontId="144" fillId="0" borderId="36" xfId="5" applyNumberFormat="1" applyFont="1" applyFill="1" applyBorder="1" applyAlignment="1" applyProtection="1">
      <protection hidden="1"/>
    </xf>
    <xf numFmtId="179" fontId="135" fillId="0" borderId="0" xfId="0" applyNumberFormat="1" applyFont="1"/>
    <xf numFmtId="0" fontId="135" fillId="0" borderId="0" xfId="0" applyFont="1"/>
    <xf numFmtId="14" fontId="134" fillId="0" borderId="0" xfId="0" applyNumberFormat="1" applyFont="1" applyAlignment="1">
      <alignment horizontal="left"/>
    </xf>
    <xf numFmtId="166" fontId="36" fillId="0" borderId="35" xfId="18" applyFont="1" applyFill="1" applyBorder="1" applyAlignment="1" applyProtection="1">
      <protection hidden="1"/>
    </xf>
    <xf numFmtId="166" fontId="130" fillId="0" borderId="36" xfId="18" applyFont="1" applyBorder="1"/>
    <xf numFmtId="1" fontId="130" fillId="0" borderId="36" xfId="13" applyNumberFormat="1" applyFont="1" applyBorder="1" applyAlignment="1" applyProtection="1">
      <alignment horizontal="center"/>
      <protection hidden="1"/>
    </xf>
    <xf numFmtId="166" fontId="36" fillId="64" borderId="36" xfId="18" applyFont="1" applyFill="1" applyBorder="1"/>
    <xf numFmtId="2" fontId="36" fillId="0" borderId="35" xfId="13" applyNumberFormat="1" applyFont="1" applyBorder="1" applyProtection="1">
      <protection hidden="1"/>
    </xf>
    <xf numFmtId="14" fontId="134" fillId="0" borderId="0" xfId="63" applyNumberFormat="1" applyFont="1" applyAlignment="1">
      <alignment horizontal="left"/>
    </xf>
    <xf numFmtId="0" fontId="36" fillId="0" borderId="0" xfId="103" applyFont="1"/>
    <xf numFmtId="166" fontId="36" fillId="64" borderId="36" xfId="18" applyFont="1" applyFill="1" applyBorder="1" applyAlignment="1">
      <alignment horizontal="center"/>
    </xf>
    <xf numFmtId="14" fontId="147" fillId="0" borderId="0" xfId="63" applyNumberFormat="1" applyFont="1" applyAlignment="1">
      <alignment horizontal="left"/>
    </xf>
    <xf numFmtId="0" fontId="139" fillId="0" borderId="32" xfId="62" applyFont="1" applyBorder="1" applyAlignment="1" applyProtection="1">
      <alignment horizontal="left" textRotation="90"/>
      <protection hidden="1"/>
    </xf>
    <xf numFmtId="175" fontId="139" fillId="64" borderId="32" xfId="65" applyNumberFormat="1" applyFont="1" applyFill="1" applyBorder="1" applyAlignment="1" applyProtection="1">
      <alignment horizontal="center"/>
      <protection hidden="1"/>
    </xf>
    <xf numFmtId="0" fontId="139" fillId="0" borderId="0" xfId="62" applyFont="1" applyAlignment="1" applyProtection="1">
      <alignment horizontal="left" textRotation="90"/>
      <protection hidden="1"/>
    </xf>
    <xf numFmtId="0" fontId="36" fillId="0" borderId="0" xfId="84" applyFont="1"/>
    <xf numFmtId="0" fontId="148" fillId="0" borderId="0" xfId="62" applyFont="1" applyAlignment="1" applyProtection="1">
      <alignment horizontal="left" textRotation="90"/>
      <protection hidden="1"/>
    </xf>
    <xf numFmtId="179" fontId="139" fillId="64" borderId="36" xfId="62" applyNumberFormat="1" applyFont="1" applyFill="1" applyBorder="1" applyAlignment="1" applyProtection="1">
      <alignment horizontal="center"/>
      <protection hidden="1"/>
    </xf>
    <xf numFmtId="179" fontId="139" fillId="2" borderId="36" xfId="62" applyNumberFormat="1" applyFont="1" applyFill="1" applyBorder="1" applyAlignment="1" applyProtection="1">
      <alignment horizontal="center"/>
      <protection hidden="1"/>
    </xf>
    <xf numFmtId="179" fontId="139" fillId="0" borderId="36" xfId="62" applyNumberFormat="1" applyFont="1" applyBorder="1" applyAlignment="1" applyProtection="1">
      <alignment horizontal="center"/>
      <protection hidden="1"/>
    </xf>
    <xf numFmtId="3" fontId="139" fillId="64" borderId="36" xfId="62" applyNumberFormat="1" applyFont="1" applyFill="1" applyBorder="1" applyAlignment="1" applyProtection="1">
      <alignment horizontal="center"/>
      <protection hidden="1"/>
    </xf>
    <xf numFmtId="166" fontId="36" fillId="0" borderId="36" xfId="102" applyFont="1" applyBorder="1"/>
    <xf numFmtId="180" fontId="36" fillId="0" borderId="36" xfId="84" applyNumberFormat="1" applyFont="1" applyBorder="1"/>
    <xf numFmtId="197" fontId="36" fillId="0" borderId="36" xfId="84" applyNumberFormat="1" applyFont="1" applyBorder="1"/>
    <xf numFmtId="166" fontId="36" fillId="0" borderId="36" xfId="84" applyNumberFormat="1" applyFont="1" applyBorder="1"/>
    <xf numFmtId="0" fontId="130" fillId="0" borderId="37" xfId="84" applyFont="1" applyBorder="1"/>
    <xf numFmtId="0" fontId="130" fillId="0" borderId="34" xfId="84" applyFont="1" applyBorder="1"/>
    <xf numFmtId="49" fontId="130" fillId="0" borderId="36" xfId="8" applyNumberFormat="1" applyFont="1" applyBorder="1" applyAlignment="1">
      <alignment horizontal="center"/>
    </xf>
    <xf numFmtId="166" fontId="130" fillId="0" borderId="36" xfId="84" applyNumberFormat="1" applyFont="1" applyBorder="1"/>
    <xf numFmtId="49" fontId="79" fillId="65" borderId="36" xfId="62" applyNumberFormat="1" applyFont="1" applyFill="1" applyBorder="1" applyAlignment="1" applyProtection="1">
      <alignment horizontal="left" vertical="top"/>
      <protection hidden="1"/>
    </xf>
    <xf numFmtId="2" fontId="81" fillId="63" borderId="36" xfId="89" applyNumberFormat="1" applyFont="1" applyFill="1" applyBorder="1" applyAlignment="1">
      <alignment vertical="top" wrapText="1"/>
    </xf>
    <xf numFmtId="2" fontId="80" fillId="0" borderId="36" xfId="0" applyNumberFormat="1" applyFont="1" applyBorder="1"/>
    <xf numFmtId="2" fontId="80" fillId="0" borderId="36" xfId="89" applyNumberFormat="1" applyFont="1" applyBorder="1"/>
    <xf numFmtId="0" fontId="86" fillId="0" borderId="36" xfId="0" applyFont="1" applyBorder="1"/>
    <xf numFmtId="0" fontId="82" fillId="0" borderId="36" xfId="89" applyFont="1" applyBorder="1"/>
    <xf numFmtId="1" fontId="115" fillId="0" borderId="35" xfId="0" applyNumberFormat="1" applyFont="1" applyBorder="1" applyAlignment="1">
      <alignment horizontal="left" vertical="center"/>
    </xf>
    <xf numFmtId="1" fontId="115" fillId="0" borderId="37" xfId="0" applyNumberFormat="1" applyFont="1" applyBorder="1" applyAlignment="1">
      <alignment horizontal="left" vertical="center"/>
    </xf>
    <xf numFmtId="1" fontId="137" fillId="0" borderId="37" xfId="0" applyNumberFormat="1" applyFont="1" applyBorder="1" applyAlignment="1">
      <alignment horizontal="center" vertical="center" wrapText="1"/>
    </xf>
    <xf numFmtId="1" fontId="115" fillId="0" borderId="34" xfId="0" applyNumberFormat="1" applyFont="1" applyBorder="1" applyAlignment="1">
      <alignment horizontal="center" vertical="center" wrapText="1"/>
    </xf>
    <xf numFmtId="2" fontId="117" fillId="63" borderId="36" xfId="0" applyNumberFormat="1" applyFont="1" applyFill="1" applyBorder="1" applyAlignment="1">
      <alignment horizontal="left" vertical="center" wrapText="1"/>
    </xf>
    <xf numFmtId="1" fontId="117" fillId="63" borderId="36" xfId="0" applyNumberFormat="1" applyFont="1" applyFill="1" applyBorder="1" applyAlignment="1">
      <alignment horizontal="center" vertical="center" wrapText="1"/>
    </xf>
    <xf numFmtId="0" fontId="117" fillId="63" borderId="36" xfId="0" applyFont="1" applyFill="1" applyBorder="1" applyAlignment="1">
      <alignment horizontal="left" vertical="center" wrapText="1"/>
    </xf>
    <xf numFmtId="2" fontId="117" fillId="63" borderId="36" xfId="0" applyNumberFormat="1" applyFont="1" applyFill="1" applyBorder="1" applyAlignment="1">
      <alignment horizontal="center" vertical="center" wrapText="1"/>
    </xf>
    <xf numFmtId="0" fontId="80" fillId="2" borderId="36" xfId="0" applyFont="1" applyFill="1" applyBorder="1" applyAlignment="1">
      <alignment vertical="center"/>
    </xf>
    <xf numFmtId="0" fontId="80" fillId="0" borderId="36" xfId="0" applyFont="1" applyBorder="1" applyAlignment="1">
      <alignment horizontal="center" vertical="center"/>
    </xf>
    <xf numFmtId="0" fontId="80" fillId="0" borderId="36" xfId="0" applyFont="1" applyBorder="1" applyAlignment="1">
      <alignment vertical="center"/>
    </xf>
    <xf numFmtId="173" fontId="130" fillId="0" borderId="36" xfId="8" applyNumberFormat="1" applyFont="1" applyFill="1" applyBorder="1" applyAlignment="1">
      <alignment horizontal="center"/>
    </xf>
    <xf numFmtId="49" fontId="36" fillId="0" borderId="36" xfId="0" applyNumberFormat="1" applyFont="1" applyBorder="1" applyAlignment="1">
      <alignment horizontal="center"/>
    </xf>
    <xf numFmtId="0" fontId="82" fillId="0" borderId="36" xfId="0" applyFont="1" applyBorder="1" applyAlignment="1">
      <alignment vertical="center"/>
    </xf>
    <xf numFmtId="0" fontId="130" fillId="0" borderId="36" xfId="0" applyFont="1" applyBorder="1"/>
    <xf numFmtId="0" fontId="82" fillId="0" borderId="36" xfId="0" applyFont="1" applyBorder="1" applyAlignment="1">
      <alignment horizontal="center" vertical="center"/>
    </xf>
    <xf numFmtId="1" fontId="117" fillId="63" borderId="36" xfId="0" applyNumberFormat="1" applyFont="1" applyFill="1" applyBorder="1" applyAlignment="1">
      <alignment horizontal="left"/>
    </xf>
    <xf numFmtId="1" fontId="117" fillId="63" borderId="36" xfId="0" applyNumberFormat="1" applyFont="1" applyFill="1" applyBorder="1" applyAlignment="1">
      <alignment horizontal="center"/>
    </xf>
    <xf numFmtId="0" fontId="117" fillId="63" borderId="32" xfId="0" applyFont="1" applyFill="1" applyBorder="1" applyAlignment="1">
      <alignment horizontal="left" vertical="top" wrapText="1"/>
    </xf>
    <xf numFmtId="182" fontId="117" fillId="63" borderId="32" xfId="8" applyNumberFormat="1" applyFont="1" applyFill="1" applyBorder="1" applyAlignment="1">
      <alignment horizontal="left" vertical="top" wrapText="1"/>
    </xf>
    <xf numFmtId="167" fontId="119" fillId="63" borderId="32" xfId="8" applyFont="1" applyFill="1" applyBorder="1" applyAlignment="1">
      <alignment horizontal="center" vertical="top" wrapText="1"/>
    </xf>
    <xf numFmtId="1" fontId="80" fillId="0" borderId="36" xfId="0" applyNumberFormat="1" applyFont="1" applyBorder="1" applyAlignment="1">
      <alignment horizontal="center"/>
    </xf>
    <xf numFmtId="174" fontId="36" fillId="0" borderId="36" xfId="0" applyNumberFormat="1" applyFont="1" applyBorder="1" applyAlignment="1">
      <alignment horizontal="center"/>
    </xf>
    <xf numFmtId="2" fontId="36" fillId="0" borderId="36" xfId="0" applyNumberFormat="1" applyFont="1" applyBorder="1" applyAlignment="1">
      <alignment horizontal="right"/>
    </xf>
    <xf numFmtId="1" fontId="132" fillId="0" borderId="36" xfId="0" applyNumberFormat="1" applyFont="1" applyBorder="1" applyAlignment="1">
      <alignment horizontal="center"/>
    </xf>
    <xf numFmtId="1" fontId="135" fillId="0" borderId="36" xfId="8" applyNumberFormat="1" applyFont="1" applyFill="1" applyBorder="1" applyAlignment="1">
      <alignment horizontal="center"/>
    </xf>
    <xf numFmtId="2" fontId="87" fillId="0" borderId="36" xfId="8" applyNumberFormat="1" applyFont="1" applyFill="1" applyBorder="1" applyAlignment="1">
      <alignment horizontal="center"/>
    </xf>
    <xf numFmtId="173" fontId="135" fillId="0" borderId="36" xfId="8" applyNumberFormat="1" applyFont="1" applyFill="1" applyBorder="1" applyAlignment="1">
      <alignment horizontal="center"/>
    </xf>
    <xf numFmtId="0" fontId="80" fillId="0" borderId="34" xfId="0" applyFont="1" applyBorder="1"/>
    <xf numFmtId="0" fontId="80" fillId="0" borderId="32" xfId="0" applyFont="1" applyBorder="1"/>
    <xf numFmtId="2" fontId="122" fillId="63" borderId="35" xfId="13" applyNumberFormat="1" applyFont="1" applyFill="1" applyBorder="1" applyAlignment="1" applyProtection="1">
      <alignment horizontal="left" vertical="center"/>
      <protection hidden="1"/>
    </xf>
    <xf numFmtId="2" fontId="93" fillId="63" borderId="37" xfId="11" applyNumberFormat="1" applyFont="1" applyFill="1" applyBorder="1" applyProtection="1">
      <protection hidden="1"/>
    </xf>
    <xf numFmtId="2" fontId="93" fillId="63" borderId="34" xfId="11" applyNumberFormat="1" applyFont="1" applyFill="1" applyBorder="1" applyProtection="1">
      <protection hidden="1"/>
    </xf>
    <xf numFmtId="2" fontId="80" fillId="0" borderId="35" xfId="11" applyNumberFormat="1" applyFont="1" applyBorder="1" applyProtection="1">
      <protection hidden="1"/>
    </xf>
    <xf numFmtId="2" fontId="80" fillId="0" borderId="34" xfId="11" applyNumberFormat="1" applyFont="1" applyBorder="1" applyProtection="1">
      <protection hidden="1"/>
    </xf>
    <xf numFmtId="0" fontId="82" fillId="0" borderId="35" xfId="0" applyFont="1" applyBorder="1"/>
    <xf numFmtId="0" fontId="82" fillId="0" borderId="34" xfId="0" applyFont="1" applyBorder="1"/>
    <xf numFmtId="177" fontId="130" fillId="0" borderId="36" xfId="11" applyNumberFormat="1" applyFont="1" applyBorder="1" applyAlignment="1" applyProtection="1">
      <alignment vertical="center"/>
      <protection hidden="1"/>
    </xf>
    <xf numFmtId="177" fontId="36" fillId="0" borderId="36" xfId="11" applyNumberFormat="1" applyFont="1" applyBorder="1" applyAlignment="1" applyProtection="1">
      <alignment vertical="center"/>
      <protection hidden="1"/>
    </xf>
    <xf numFmtId="10" fontId="130" fillId="0" borderId="34" xfId="0" applyNumberFormat="1" applyFont="1" applyBorder="1"/>
    <xf numFmtId="2" fontId="82" fillId="0" borderId="36" xfId="11" applyNumberFormat="1" applyFont="1" applyBorder="1" applyAlignment="1" applyProtection="1">
      <alignment horizontal="center"/>
      <protection hidden="1"/>
    </xf>
    <xf numFmtId="179" fontId="139" fillId="0" borderId="36" xfId="13" applyNumberFormat="1" applyFont="1" applyBorder="1" applyAlignment="1" applyProtection="1">
      <alignment horizontal="left" vertical="center"/>
      <protection hidden="1"/>
    </xf>
    <xf numFmtId="166" fontId="139" fillId="64" borderId="36" xfId="18" applyFont="1" applyFill="1" applyBorder="1" applyAlignment="1" applyProtection="1">
      <alignment horizontal="right" vertical="center"/>
      <protection hidden="1"/>
    </xf>
    <xf numFmtId="0" fontId="80" fillId="0" borderId="35" xfId="11" applyFont="1" applyBorder="1" applyAlignment="1" applyProtection="1">
      <alignment vertical="center"/>
      <protection hidden="1"/>
    </xf>
    <xf numFmtId="10" fontId="36" fillId="64" borderId="36" xfId="11" applyNumberFormat="1" applyFont="1" applyFill="1" applyBorder="1" applyAlignment="1" applyProtection="1">
      <alignment vertical="center"/>
      <protection hidden="1"/>
    </xf>
    <xf numFmtId="0" fontId="80" fillId="0" borderId="37" xfId="0" applyFont="1" applyBorder="1"/>
    <xf numFmtId="0" fontId="82" fillId="0" borderId="35" xfId="13" applyFont="1" applyBorder="1" applyAlignment="1" applyProtection="1">
      <alignment vertical="center"/>
      <protection hidden="1"/>
    </xf>
    <xf numFmtId="0" fontId="82" fillId="0" borderId="37" xfId="0" applyFont="1" applyBorder="1"/>
    <xf numFmtId="10" fontId="130" fillId="0" borderId="36" xfId="16" applyNumberFormat="1" applyFont="1" applyFill="1" applyBorder="1" applyAlignment="1"/>
    <xf numFmtId="0" fontId="122" fillId="63" borderId="35" xfId="13" applyFont="1" applyFill="1" applyBorder="1" applyAlignment="1" applyProtection="1">
      <alignment horizontal="left" vertical="center"/>
      <protection hidden="1"/>
    </xf>
    <xf numFmtId="0" fontId="123" fillId="63" borderId="37" xfId="13" applyFont="1" applyFill="1" applyBorder="1" applyAlignment="1" applyProtection="1">
      <alignment horizontal="left" vertical="center"/>
      <protection hidden="1"/>
    </xf>
    <xf numFmtId="9" fontId="124" fillId="63" borderId="34" xfId="13" applyNumberFormat="1" applyFont="1" applyFill="1" applyBorder="1" applyAlignment="1" applyProtection="1">
      <alignment vertical="center"/>
      <protection hidden="1"/>
    </xf>
    <xf numFmtId="0" fontId="117" fillId="63" borderId="36" xfId="13" applyFont="1" applyFill="1" applyBorder="1" applyAlignment="1" applyProtection="1">
      <alignment horizontal="left" vertical="center"/>
      <protection hidden="1"/>
    </xf>
    <xf numFmtId="0" fontId="90" fillId="0" borderId="36" xfId="13" applyFont="1" applyBorder="1" applyAlignment="1" applyProtection="1">
      <alignment horizontal="left" vertical="center"/>
      <protection hidden="1"/>
    </xf>
    <xf numFmtId="2" fontId="139" fillId="2" borderId="36" xfId="13" applyNumberFormat="1" applyFont="1" applyFill="1" applyBorder="1" applyAlignment="1" applyProtection="1">
      <alignment horizontal="right" vertical="center"/>
      <protection hidden="1"/>
    </xf>
    <xf numFmtId="0" fontId="82" fillId="0" borderId="36" xfId="13" applyFont="1" applyBorder="1" applyAlignment="1" applyProtection="1">
      <alignment vertical="center"/>
      <protection hidden="1"/>
    </xf>
    <xf numFmtId="2" fontId="130" fillId="0" borderId="36" xfId="13" applyNumberFormat="1" applyFont="1" applyBorder="1" applyAlignment="1" applyProtection="1">
      <alignment vertical="center"/>
      <protection hidden="1"/>
    </xf>
    <xf numFmtId="0" fontId="94" fillId="0" borderId="36" xfId="13" applyFont="1" applyBorder="1" applyAlignment="1" applyProtection="1">
      <alignment vertical="center"/>
      <protection hidden="1"/>
    </xf>
    <xf numFmtId="0" fontId="36" fillId="0" borderId="36" xfId="0" applyFont="1" applyBorder="1" applyAlignment="1">
      <alignment vertical="center"/>
    </xf>
    <xf numFmtId="2" fontId="139" fillId="64" borderId="36" xfId="13" applyNumberFormat="1" applyFont="1" applyFill="1" applyBorder="1" applyAlignment="1" applyProtection="1">
      <alignment horizontal="right" vertical="center"/>
      <protection hidden="1"/>
    </xf>
    <xf numFmtId="0" fontId="95" fillId="0" borderId="36" xfId="13" applyFont="1" applyBorder="1" applyAlignment="1" applyProtection="1">
      <alignment vertical="center"/>
      <protection hidden="1"/>
    </xf>
    <xf numFmtId="0" fontId="80" fillId="0" borderId="36" xfId="13" applyFont="1" applyBorder="1" applyAlignment="1" applyProtection="1">
      <alignment vertical="center"/>
      <protection hidden="1"/>
    </xf>
    <xf numFmtId="10" fontId="139" fillId="0" borderId="36" xfId="16" applyNumberFormat="1" applyFont="1" applyFill="1" applyBorder="1" applyAlignment="1" applyProtection="1">
      <alignment vertical="center"/>
      <protection hidden="1"/>
    </xf>
    <xf numFmtId="10" fontId="130" fillId="0" borderId="36" xfId="16" applyNumberFormat="1" applyFont="1" applyFill="1" applyBorder="1" applyAlignment="1" applyProtection="1">
      <alignment vertical="center"/>
      <protection hidden="1"/>
    </xf>
    <xf numFmtId="2" fontId="125" fillId="63" borderId="37" xfId="13" applyNumberFormat="1" applyFont="1" applyFill="1" applyBorder="1" applyAlignment="1" applyProtection="1">
      <alignment horizontal="center" wrapText="1"/>
      <protection hidden="1"/>
    </xf>
    <xf numFmtId="2" fontId="125" fillId="63" borderId="34" xfId="13" applyNumberFormat="1" applyFont="1" applyFill="1" applyBorder="1" applyAlignment="1" applyProtection="1">
      <alignment horizontal="right" wrapText="1"/>
      <protection hidden="1"/>
    </xf>
    <xf numFmtId="2" fontId="102" fillId="0" borderId="37" xfId="3" applyNumberFormat="1" applyFont="1" applyFill="1" applyBorder="1" applyAlignment="1" applyProtection="1">
      <alignment horizontal="center" vertical="center"/>
      <protection hidden="1"/>
    </xf>
    <xf numFmtId="2" fontId="102" fillId="0" borderId="34" xfId="3" applyNumberFormat="1" applyFont="1" applyFill="1" applyBorder="1" applyAlignment="1" applyProtection="1">
      <alignment horizontal="right" vertical="center"/>
      <protection hidden="1"/>
    </xf>
    <xf numFmtId="175" fontId="140" fillId="0" borderId="38" xfId="0" applyNumberFormat="1" applyFont="1" applyBorder="1" applyAlignment="1">
      <alignment horizontal="center" vertical="center"/>
    </xf>
    <xf numFmtId="2" fontId="103" fillId="0" borderId="37" xfId="3" applyNumberFormat="1" applyFont="1" applyFill="1" applyBorder="1" applyAlignment="1" applyProtection="1">
      <alignment horizontal="left" vertical="center"/>
      <protection hidden="1"/>
    </xf>
    <xf numFmtId="2" fontId="97" fillId="0" borderId="34" xfId="3" applyNumberFormat="1" applyFont="1" applyFill="1" applyBorder="1" applyAlignment="1" applyProtection="1">
      <alignment horizontal="right" vertical="center"/>
      <protection hidden="1"/>
    </xf>
    <xf numFmtId="10" fontId="104" fillId="0" borderId="34" xfId="16" applyNumberFormat="1" applyFont="1" applyFill="1" applyBorder="1" applyAlignment="1" applyProtection="1">
      <alignment horizontal="right"/>
      <protection hidden="1"/>
    </xf>
    <xf numFmtId="0" fontId="82" fillId="0" borderId="35" xfId="13" applyFont="1" applyBorder="1" applyProtection="1">
      <protection hidden="1"/>
    </xf>
    <xf numFmtId="0" fontId="106" fillId="0" borderId="37" xfId="13" applyFont="1" applyBorder="1" applyProtection="1">
      <protection hidden="1"/>
    </xf>
    <xf numFmtId="0" fontId="106" fillId="0" borderId="34" xfId="13" applyFont="1" applyBorder="1" applyAlignment="1" applyProtection="1">
      <alignment horizontal="right"/>
      <protection hidden="1"/>
    </xf>
    <xf numFmtId="0" fontId="104" fillId="0" borderId="37" xfId="13" applyFont="1" applyBorder="1" applyAlignment="1" applyProtection="1">
      <alignment horizontal="right"/>
      <protection hidden="1"/>
    </xf>
    <xf numFmtId="0" fontId="104" fillId="0" borderId="34" xfId="13" applyFont="1" applyBorder="1" applyAlignment="1" applyProtection="1">
      <alignment horizontal="right"/>
      <protection hidden="1"/>
    </xf>
    <xf numFmtId="0" fontId="90" fillId="0" borderId="35" xfId="13" applyFont="1" applyBorder="1" applyProtection="1">
      <protection hidden="1"/>
    </xf>
    <xf numFmtId="10" fontId="145" fillId="64" borderId="36" xfId="16" applyNumberFormat="1" applyFont="1" applyFill="1" applyBorder="1" applyAlignment="1" applyProtection="1">
      <alignment horizontal="right"/>
      <protection hidden="1"/>
    </xf>
    <xf numFmtId="0" fontId="105" fillId="0" borderId="37" xfId="13" applyFont="1" applyBorder="1" applyAlignment="1" applyProtection="1">
      <alignment horizontal="center"/>
      <protection hidden="1"/>
    </xf>
    <xf numFmtId="175" fontId="141" fillId="0" borderId="36" xfId="16" applyNumberFormat="1" applyFont="1" applyFill="1" applyBorder="1" applyAlignment="1" applyProtection="1">
      <alignment horizontal="center"/>
      <protection hidden="1"/>
    </xf>
    <xf numFmtId="0" fontId="87" fillId="0" borderId="35" xfId="13" applyFont="1" applyBorder="1" applyProtection="1">
      <protection hidden="1"/>
    </xf>
    <xf numFmtId="10" fontId="104" fillId="0" borderId="37" xfId="13" applyNumberFormat="1" applyFont="1" applyBorder="1" applyAlignment="1" applyProtection="1">
      <alignment horizontal="right"/>
      <protection hidden="1"/>
    </xf>
    <xf numFmtId="175" fontId="105" fillId="0" borderId="34" xfId="16" applyNumberFormat="1" applyFont="1" applyFill="1" applyBorder="1" applyAlignment="1" applyProtection="1">
      <alignment horizontal="right"/>
      <protection hidden="1"/>
    </xf>
    <xf numFmtId="9" fontId="139" fillId="64" borderId="36" xfId="16" applyFont="1" applyFill="1" applyBorder="1" applyAlignment="1" applyProtection="1">
      <alignment horizontal="center"/>
      <protection hidden="1"/>
    </xf>
    <xf numFmtId="0" fontId="108" fillId="0" borderId="37" xfId="13" applyFont="1" applyBorder="1" applyAlignment="1" applyProtection="1">
      <alignment horizontal="center"/>
      <protection hidden="1"/>
    </xf>
    <xf numFmtId="169" fontId="105" fillId="0" borderId="37" xfId="13" applyNumberFormat="1" applyFont="1" applyBorder="1" applyAlignment="1" applyProtection="1">
      <alignment horizontal="center"/>
      <protection hidden="1"/>
    </xf>
    <xf numFmtId="165" fontId="105" fillId="0" borderId="37" xfId="13" applyNumberFormat="1" applyFont="1" applyBorder="1" applyAlignment="1" applyProtection="1">
      <alignment horizontal="center"/>
      <protection hidden="1"/>
    </xf>
    <xf numFmtId="9" fontId="130" fillId="0" borderId="36" xfId="0" applyNumberFormat="1" applyFont="1" applyBorder="1" applyAlignment="1">
      <alignment horizontal="center"/>
    </xf>
    <xf numFmtId="9" fontId="130" fillId="61" borderId="36" xfId="65" applyFont="1" applyFill="1" applyBorder="1" applyAlignment="1">
      <alignment horizontal="center"/>
    </xf>
    <xf numFmtId="0" fontId="80" fillId="64" borderId="35" xfId="13" applyFont="1" applyFill="1" applyBorder="1" applyProtection="1">
      <protection hidden="1"/>
    </xf>
    <xf numFmtId="0" fontId="105" fillId="64" borderId="37" xfId="13" applyFont="1" applyFill="1" applyBorder="1" applyAlignment="1" applyProtection="1">
      <alignment horizontal="center"/>
      <protection hidden="1"/>
    </xf>
    <xf numFmtId="0" fontId="105" fillId="64" borderId="34" xfId="13" applyFont="1" applyFill="1" applyBorder="1" applyAlignment="1" applyProtection="1">
      <alignment horizontal="right"/>
      <protection hidden="1"/>
    </xf>
    <xf numFmtId="167" fontId="105" fillId="0" borderId="34" xfId="8" applyFont="1" applyFill="1" applyBorder="1" applyAlignment="1" applyProtection="1">
      <alignment horizontal="right"/>
      <protection hidden="1"/>
    </xf>
    <xf numFmtId="10" fontId="105" fillId="0" borderId="34" xfId="16" applyNumberFormat="1" applyFont="1" applyFill="1" applyBorder="1" applyAlignment="1" applyProtection="1">
      <alignment horizontal="right"/>
      <protection hidden="1"/>
    </xf>
    <xf numFmtId="10" fontId="105" fillId="64" borderId="34" xfId="16" applyNumberFormat="1" applyFont="1" applyFill="1" applyBorder="1" applyAlignment="1" applyProtection="1">
      <alignment horizontal="right"/>
      <protection hidden="1"/>
    </xf>
    <xf numFmtId="0" fontId="105" fillId="0" borderId="37" xfId="13" applyFont="1" applyBorder="1" applyProtection="1">
      <protection hidden="1"/>
    </xf>
    <xf numFmtId="169" fontId="106" fillId="0" borderId="37" xfId="13" applyNumberFormat="1" applyFont="1" applyBorder="1" applyProtection="1">
      <protection hidden="1"/>
    </xf>
    <xf numFmtId="169" fontId="105" fillId="0" borderId="34" xfId="13" applyNumberFormat="1" applyFont="1" applyBorder="1" applyAlignment="1" applyProtection="1">
      <alignment horizontal="right"/>
      <protection hidden="1"/>
    </xf>
    <xf numFmtId="0" fontId="106" fillId="0" borderId="38" xfId="0" applyFont="1" applyBorder="1" applyAlignment="1">
      <alignment horizontal="right"/>
    </xf>
    <xf numFmtId="0" fontId="91" fillId="0" borderId="35" xfId="13" applyFont="1" applyBorder="1" applyProtection="1">
      <protection hidden="1"/>
    </xf>
    <xf numFmtId="169" fontId="104" fillId="0" borderId="37" xfId="13" applyNumberFormat="1" applyFont="1" applyBorder="1" applyProtection="1">
      <protection hidden="1"/>
    </xf>
    <xf numFmtId="169" fontId="104" fillId="0" borderId="34" xfId="13" applyNumberFormat="1" applyFont="1" applyBorder="1" applyAlignment="1" applyProtection="1">
      <alignment horizontal="right"/>
      <protection hidden="1"/>
    </xf>
    <xf numFmtId="2" fontId="123" fillId="63" borderId="35" xfId="13" applyNumberFormat="1" applyFont="1" applyFill="1" applyBorder="1" applyAlignment="1" applyProtection="1">
      <alignment horizontal="left" vertical="center" wrapText="1"/>
      <protection hidden="1"/>
    </xf>
    <xf numFmtId="175" fontId="89" fillId="0" borderId="38" xfId="0" applyNumberFormat="1" applyFont="1" applyBorder="1" applyAlignment="1">
      <alignment horizontal="center" vertical="center"/>
    </xf>
    <xf numFmtId="166" fontId="130" fillId="0" borderId="36" xfId="18" applyFont="1" applyBorder="1" applyAlignment="1">
      <alignment horizontal="center"/>
    </xf>
    <xf numFmtId="0" fontId="36" fillId="0" borderId="36" xfId="0" applyFont="1" applyBorder="1" applyAlignment="1">
      <alignment horizontal="center"/>
    </xf>
    <xf numFmtId="0" fontId="123" fillId="63" borderId="35" xfId="9" applyFont="1" applyFill="1" applyBorder="1" applyAlignment="1" applyProtection="1">
      <alignment horizontal="left" vertical="center"/>
      <protection hidden="1"/>
    </xf>
    <xf numFmtId="0" fontId="124" fillId="63" borderId="37" xfId="10" applyFont="1" applyFill="1" applyBorder="1"/>
    <xf numFmtId="0" fontId="127" fillId="63" borderId="37" xfId="10" applyFont="1" applyFill="1" applyBorder="1"/>
    <xf numFmtId="0" fontId="127" fillId="63" borderId="34" xfId="10" applyFont="1" applyFill="1" applyBorder="1"/>
    <xf numFmtId="0" fontId="80" fillId="0" borderId="35" xfId="9" applyFont="1" applyBorder="1" applyAlignment="1" applyProtection="1">
      <alignment horizontal="left"/>
      <protection hidden="1"/>
    </xf>
    <xf numFmtId="0" fontId="80" fillId="0" borderId="34" xfId="9" applyFont="1" applyBorder="1" applyAlignment="1" applyProtection="1">
      <alignment horizontal="left"/>
      <protection hidden="1"/>
    </xf>
    <xf numFmtId="0" fontId="80" fillId="0" borderId="36" xfId="9" applyFont="1" applyBorder="1" applyAlignment="1" applyProtection="1">
      <alignment horizontal="left"/>
      <protection hidden="1"/>
    </xf>
    <xf numFmtId="0" fontId="36" fillId="0" borderId="36" xfId="9" applyFont="1" applyBorder="1" applyAlignment="1" applyProtection="1">
      <alignment horizontal="center"/>
      <protection hidden="1"/>
    </xf>
    <xf numFmtId="0" fontId="80" fillId="0" borderId="36" xfId="10" applyFont="1" applyBorder="1"/>
    <xf numFmtId="179" fontId="146" fillId="64" borderId="36" xfId="10" applyNumberFormat="1" applyFont="1" applyFill="1" applyBorder="1"/>
    <xf numFmtId="0" fontId="80" fillId="64" borderId="36" xfId="10" applyFont="1" applyFill="1" applyBorder="1"/>
    <xf numFmtId="0" fontId="93" fillId="63" borderId="37" xfId="10" applyFont="1" applyFill="1" applyBorder="1"/>
    <xf numFmtId="0" fontId="93" fillId="63" borderId="34" xfId="10" applyFont="1" applyFill="1" applyBorder="1"/>
    <xf numFmtId="0" fontId="80" fillId="0" borderId="37" xfId="10" applyFont="1" applyBorder="1"/>
    <xf numFmtId="0" fontId="80" fillId="0" borderId="36" xfId="9" applyFont="1" applyBorder="1" applyAlignment="1" applyProtection="1">
      <alignment horizontal="right"/>
      <protection hidden="1"/>
    </xf>
    <xf numFmtId="173" fontId="117" fillId="63" borderId="32" xfId="8" applyNumberFormat="1" applyFont="1" applyFill="1" applyBorder="1" applyAlignment="1">
      <alignment vertical="top" wrapText="1"/>
    </xf>
    <xf numFmtId="0" fontId="80" fillId="0" borderId="36" xfId="103" applyFont="1" applyBorder="1" applyAlignment="1">
      <alignment vertical="top" wrapText="1"/>
    </xf>
    <xf numFmtId="44" fontId="36" fillId="65" borderId="36" xfId="66" applyFont="1" applyFill="1" applyBorder="1" applyAlignment="1" applyProtection="1">
      <protection locked="0"/>
    </xf>
    <xf numFmtId="0" fontId="80" fillId="0" borderId="36" xfId="103" applyFont="1" applyBorder="1" applyAlignment="1">
      <alignment vertical="top"/>
    </xf>
    <xf numFmtId="2" fontId="117" fillId="63" borderId="32" xfId="84" applyNumberFormat="1" applyFont="1" applyFill="1" applyBorder="1" applyAlignment="1">
      <alignment horizontal="left" vertical="top" wrapText="1"/>
    </xf>
    <xf numFmtId="2" fontId="117" fillId="63" borderId="32" xfId="84" applyNumberFormat="1" applyFont="1" applyFill="1" applyBorder="1" applyAlignment="1">
      <alignment vertical="top" wrapText="1"/>
    </xf>
    <xf numFmtId="2" fontId="80" fillId="0" borderId="36" xfId="84" applyNumberFormat="1" applyFont="1" applyBorder="1"/>
    <xf numFmtId="3" fontId="36" fillId="0" borderId="36" xfId="8" applyNumberFormat="1" applyFont="1" applyFill="1" applyBorder="1" applyAlignment="1">
      <alignment horizontal="center" vertical="top" wrapText="1"/>
    </xf>
    <xf numFmtId="166" fontId="36" fillId="0" borderId="36" xfId="18" applyFont="1" applyBorder="1" applyAlignment="1">
      <alignment horizontal="center" vertical="top" wrapText="1"/>
    </xf>
    <xf numFmtId="44" fontId="36" fillId="0" borderId="36" xfId="66" applyFont="1" applyBorder="1" applyAlignment="1">
      <alignment vertical="top" wrapText="1"/>
    </xf>
    <xf numFmtId="49" fontId="36" fillId="0" borderId="36" xfId="103" applyNumberFormat="1" applyFont="1" applyBorder="1" applyAlignment="1">
      <alignment horizontal="center" vertical="top" wrapText="1"/>
    </xf>
    <xf numFmtId="2" fontId="82" fillId="2" borderId="35" xfId="84" applyNumberFormat="1" applyFont="1" applyFill="1" applyBorder="1" applyAlignment="1">
      <alignment vertical="top" wrapText="1"/>
    </xf>
    <xf numFmtId="2" fontId="82" fillId="2" borderId="34" xfId="84" applyNumberFormat="1" applyFont="1" applyFill="1" applyBorder="1" applyAlignment="1">
      <alignment vertical="top" wrapText="1"/>
    </xf>
    <xf numFmtId="2" fontId="82" fillId="2" borderId="37" xfId="84" applyNumberFormat="1" applyFont="1" applyFill="1" applyBorder="1" applyAlignment="1">
      <alignment vertical="top" wrapText="1"/>
    </xf>
    <xf numFmtId="3" fontId="130" fillId="2" borderId="37" xfId="8" applyNumberFormat="1" applyFont="1" applyFill="1" applyBorder="1" applyAlignment="1">
      <alignment horizontal="center" vertical="top" wrapText="1"/>
    </xf>
    <xf numFmtId="2" fontId="130" fillId="2" borderId="34" xfId="84" applyNumberFormat="1" applyFont="1" applyFill="1" applyBorder="1" applyAlignment="1">
      <alignment vertical="top" wrapText="1"/>
    </xf>
    <xf numFmtId="180" fontId="130" fillId="2" borderId="35" xfId="84" applyNumberFormat="1" applyFont="1" applyFill="1" applyBorder="1" applyAlignment="1">
      <alignment vertical="top" wrapText="1"/>
    </xf>
    <xf numFmtId="2" fontId="130" fillId="2" borderId="37" xfId="84" applyNumberFormat="1" applyFont="1" applyFill="1" applyBorder="1" applyAlignment="1">
      <alignment vertical="top" wrapText="1"/>
    </xf>
    <xf numFmtId="180" fontId="130" fillId="2" borderId="34" xfId="84" applyNumberFormat="1" applyFont="1" applyFill="1" applyBorder="1" applyAlignment="1">
      <alignment vertical="top" wrapText="1"/>
    </xf>
    <xf numFmtId="3" fontId="82" fillId="2" borderId="37" xfId="8" applyNumberFormat="1" applyFont="1" applyFill="1" applyBorder="1" applyAlignment="1">
      <alignment horizontal="center" vertical="top" wrapText="1"/>
    </xf>
    <xf numFmtId="3" fontId="36" fillId="2" borderId="36" xfId="8" applyNumberFormat="1" applyFont="1" applyFill="1" applyBorder="1" applyAlignment="1">
      <alignment horizontal="center"/>
    </xf>
    <xf numFmtId="3" fontId="130" fillId="2" borderId="36" xfId="8" applyNumberFormat="1" applyFont="1" applyFill="1" applyBorder="1" applyAlignment="1">
      <alignment horizontal="center"/>
    </xf>
    <xf numFmtId="4" fontId="36" fillId="2" borderId="36" xfId="8" applyNumberFormat="1" applyFont="1" applyFill="1" applyBorder="1" applyAlignment="1">
      <alignment horizontal="center"/>
    </xf>
    <xf numFmtId="4" fontId="130" fillId="2" borderId="36" xfId="8" applyNumberFormat="1" applyFont="1" applyFill="1" applyBorder="1" applyAlignment="1">
      <alignment horizontal="center"/>
    </xf>
    <xf numFmtId="0" fontId="8" fillId="0" borderId="0" xfId="0" applyFont="1"/>
    <xf numFmtId="166" fontId="8" fillId="64" borderId="36" xfId="18" applyFont="1" applyFill="1" applyBorder="1"/>
    <xf numFmtId="9" fontId="80" fillId="0" borderId="0" xfId="0" applyNumberFormat="1" applyFont="1"/>
    <xf numFmtId="166" fontId="80" fillId="0" borderId="0" xfId="18" applyFont="1"/>
    <xf numFmtId="9" fontId="80" fillId="0" borderId="0" xfId="16" applyFont="1"/>
    <xf numFmtId="44" fontId="80" fillId="0" borderId="0" xfId="0" applyNumberFormat="1" applyFont="1"/>
    <xf numFmtId="49" fontId="79" fillId="65" borderId="36" xfId="9" applyNumberFormat="1" applyFont="1" applyFill="1" applyBorder="1" applyAlignment="1" applyProtection="1">
      <alignment horizontal="left" vertical="top"/>
      <protection hidden="1"/>
    </xf>
    <xf numFmtId="0" fontId="82" fillId="64" borderId="36" xfId="13" applyFont="1" applyFill="1" applyBorder="1" applyProtection="1">
      <protection hidden="1"/>
    </xf>
    <xf numFmtId="0" fontId="69" fillId="0" borderId="0" xfId="0" applyFont="1"/>
    <xf numFmtId="10" fontId="36" fillId="64" borderId="36" xfId="16" applyNumberFormat="1" applyFont="1" applyFill="1" applyBorder="1" applyAlignment="1">
      <alignment horizontal="center"/>
    </xf>
    <xf numFmtId="166" fontId="36" fillId="0" borderId="36" xfId="18" applyFont="1" applyFill="1" applyBorder="1" applyAlignment="1" applyProtection="1">
      <protection hidden="1"/>
    </xf>
    <xf numFmtId="166" fontId="80" fillId="0" borderId="36" xfId="18" applyFont="1" applyBorder="1"/>
    <xf numFmtId="166" fontId="82" fillId="0" borderId="36" xfId="89" applyNumberFormat="1" applyFont="1" applyBorder="1"/>
    <xf numFmtId="166" fontId="80" fillId="0" borderId="36" xfId="89" applyNumberFormat="1" applyFont="1" applyBorder="1"/>
    <xf numFmtId="44" fontId="80" fillId="0" borderId="36" xfId="89" applyNumberFormat="1" applyFont="1" applyBorder="1"/>
    <xf numFmtId="1" fontId="36" fillId="0" borderId="36" xfId="8" applyNumberFormat="1" applyFont="1" applyFill="1" applyBorder="1" applyAlignment="1">
      <alignment horizontal="center" vertical="center"/>
    </xf>
    <xf numFmtId="1" fontId="130" fillId="0" borderId="36" xfId="8" applyNumberFormat="1" applyFont="1" applyFill="1" applyBorder="1" applyAlignment="1">
      <alignment horizontal="center" vertical="center"/>
    </xf>
    <xf numFmtId="0" fontId="112" fillId="0" borderId="0" xfId="84" applyFont="1" applyAlignment="1">
      <alignment vertical="top" wrapText="1"/>
    </xf>
    <xf numFmtId="1" fontId="36" fillId="0" borderId="36" xfId="61" applyNumberFormat="1" applyFont="1" applyBorder="1" applyAlignment="1">
      <alignment horizontal="center"/>
    </xf>
    <xf numFmtId="1" fontId="130" fillId="0" borderId="36" xfId="61" applyNumberFormat="1" applyFont="1" applyBorder="1" applyAlignment="1">
      <alignment horizontal="center"/>
    </xf>
    <xf numFmtId="0" fontId="113" fillId="0" borderId="0" xfId="89" applyFont="1" applyAlignment="1">
      <alignment horizontal="left" vertical="center" wrapText="1"/>
    </xf>
    <xf numFmtId="0" fontId="69" fillId="0" borderId="0" xfId="0" applyFont="1" applyAlignment="1">
      <alignment wrapText="1"/>
    </xf>
    <xf numFmtId="0" fontId="117" fillId="63" borderId="36" xfId="52886" applyFont="1" applyFill="1" applyBorder="1" applyAlignment="1">
      <alignment horizontal="left" vertical="top" wrapText="1"/>
    </xf>
    <xf numFmtId="198" fontId="139" fillId="64" borderId="36" xfId="62" applyNumberFormat="1" applyFont="1" applyFill="1" applyBorder="1" applyAlignment="1" applyProtection="1">
      <alignment horizontal="center"/>
      <protection hidden="1"/>
    </xf>
    <xf numFmtId="167" fontId="36" fillId="0" borderId="36" xfId="8" applyFont="1" applyBorder="1"/>
    <xf numFmtId="44" fontId="36" fillId="65" borderId="34" xfId="66" applyFont="1" applyFill="1" applyBorder="1" applyAlignment="1" applyProtection="1">
      <protection locked="0"/>
    </xf>
    <xf numFmtId="166" fontId="36" fillId="0" borderId="36" xfId="18" applyFont="1" applyBorder="1"/>
    <xf numFmtId="0" fontId="80" fillId="0" borderId="0" xfId="0" applyFont="1" applyAlignment="1">
      <alignment horizontal="center"/>
    </xf>
    <xf numFmtId="167" fontId="130" fillId="0" borderId="36" xfId="8" applyFont="1" applyBorder="1"/>
    <xf numFmtId="0" fontId="71" fillId="0" borderId="0" xfId="0" applyFont="1"/>
    <xf numFmtId="0" fontId="113" fillId="0" borderId="0" xfId="89" applyFont="1" applyAlignment="1">
      <alignment horizontal="left" vertical="center"/>
    </xf>
    <xf numFmtId="0" fontId="81" fillId="63" borderId="0" xfId="0" applyFont="1" applyFill="1"/>
    <xf numFmtId="1" fontId="130" fillId="0" borderId="0" xfId="61" applyNumberFormat="1" applyFont="1" applyAlignment="1">
      <alignment horizontal="center"/>
    </xf>
    <xf numFmtId="1" fontId="82" fillId="0" borderId="0" xfId="61" applyNumberFormat="1" applyFont="1" applyAlignment="1">
      <alignment horizontal="center"/>
    </xf>
    <xf numFmtId="173" fontId="130" fillId="64" borderId="36" xfId="8" applyNumberFormat="1" applyFont="1" applyFill="1" applyBorder="1" applyAlignment="1">
      <alignment horizontal="center"/>
    </xf>
    <xf numFmtId="1" fontId="36" fillId="64" borderId="36" xfId="8" applyNumberFormat="1" applyFont="1" applyFill="1" applyBorder="1" applyAlignment="1">
      <alignment horizontal="center"/>
    </xf>
    <xf numFmtId="166" fontId="82" fillId="2" borderId="36" xfId="18" applyFont="1" applyFill="1" applyBorder="1" applyAlignment="1">
      <alignment vertical="top" wrapText="1"/>
    </xf>
    <xf numFmtId="0" fontId="80" fillId="0" borderId="37" xfId="9" applyFont="1" applyBorder="1" applyProtection="1">
      <protection hidden="1"/>
    </xf>
    <xf numFmtId="0" fontId="80" fillId="0" borderId="34" xfId="9" applyFont="1" applyBorder="1" applyProtection="1">
      <protection hidden="1"/>
    </xf>
    <xf numFmtId="0" fontId="80" fillId="0" borderId="37" xfId="9" applyFont="1" applyBorder="1" applyAlignment="1" applyProtection="1">
      <alignment horizontal="left"/>
      <protection hidden="1"/>
    </xf>
    <xf numFmtId="1" fontId="80" fillId="0" borderId="36" xfId="63" applyNumberFormat="1" applyFont="1" applyBorder="1" applyAlignment="1">
      <alignment horizontal="center"/>
    </xf>
    <xf numFmtId="0" fontId="80" fillId="0" borderId="36" xfId="63" applyFont="1" applyBorder="1" applyAlignment="1">
      <alignment horizontal="center"/>
    </xf>
    <xf numFmtId="166" fontId="139" fillId="0" borderId="36" xfId="18" applyFont="1" applyFill="1" applyBorder="1" applyAlignment="1" applyProtection="1">
      <alignment horizontal="center"/>
      <protection hidden="1"/>
    </xf>
    <xf numFmtId="3" fontId="139" fillId="0" borderId="36" xfId="62" applyNumberFormat="1" applyFont="1" applyBorder="1" applyAlignment="1" applyProtection="1">
      <alignment horizontal="center"/>
      <protection hidden="1"/>
    </xf>
    <xf numFmtId="2" fontId="117" fillId="63" borderId="35" xfId="0" applyNumberFormat="1" applyFont="1" applyFill="1" applyBorder="1" applyAlignment="1">
      <alignment horizontal="center" vertical="center" wrapText="1"/>
    </xf>
    <xf numFmtId="2" fontId="117" fillId="63" borderId="37" xfId="0" applyNumberFormat="1" applyFont="1" applyFill="1" applyBorder="1" applyAlignment="1">
      <alignment horizontal="center" vertical="center" wrapText="1"/>
    </xf>
    <xf numFmtId="49" fontId="117" fillId="63" borderId="35" xfId="63" applyNumberFormat="1" applyFont="1" applyFill="1" applyBorder="1" applyAlignment="1">
      <alignment horizontal="left" vertical="top" wrapText="1"/>
    </xf>
    <xf numFmtId="49" fontId="117" fillId="62" borderId="37" xfId="63" applyNumberFormat="1" applyFont="1" applyFill="1" applyBorder="1" applyAlignment="1">
      <alignment horizontal="left" vertical="top" wrapText="1"/>
    </xf>
    <xf numFmtId="49" fontId="117" fillId="62" borderId="34" xfId="63" applyNumberFormat="1" applyFont="1" applyFill="1" applyBorder="1" applyAlignment="1">
      <alignment horizontal="left" vertical="top" wrapText="1"/>
    </xf>
    <xf numFmtId="0" fontId="80" fillId="0" borderId="35" xfId="0" applyFont="1" applyBorder="1" applyAlignment="1">
      <alignment horizontal="left"/>
    </xf>
    <xf numFmtId="0" fontId="80" fillId="0" borderId="34" xfId="0" applyFont="1" applyBorder="1" applyAlignment="1">
      <alignment horizontal="left"/>
    </xf>
    <xf numFmtId="0" fontId="82" fillId="0" borderId="35" xfId="13" applyFont="1" applyBorder="1" applyAlignment="1" applyProtection="1">
      <alignment horizontal="left" vertical="center"/>
      <protection hidden="1"/>
    </xf>
    <xf numFmtId="0" fontId="82" fillId="0" borderId="34" xfId="13" applyFont="1" applyBorder="1" applyAlignment="1" applyProtection="1">
      <alignment horizontal="left" vertical="center"/>
      <protection hidden="1"/>
    </xf>
    <xf numFmtId="2" fontId="125" fillId="63" borderId="36" xfId="13" applyNumberFormat="1" applyFont="1" applyFill="1" applyBorder="1" applyAlignment="1" applyProtection="1">
      <alignment horizontal="center" vertical="center" wrapText="1"/>
      <protection hidden="1"/>
    </xf>
    <xf numFmtId="2" fontId="125" fillId="62" borderId="36" xfId="13" applyNumberFormat="1" applyFont="1" applyFill="1" applyBorder="1" applyAlignment="1" applyProtection="1">
      <alignment horizontal="center" vertical="center" wrapText="1"/>
      <protection hidden="1"/>
    </xf>
    <xf numFmtId="2" fontId="125" fillId="63" borderId="35" xfId="3" applyNumberFormat="1" applyFont="1" applyFill="1" applyBorder="1" applyAlignment="1" applyProtection="1">
      <alignment horizontal="center" vertical="center" wrapText="1"/>
      <protection hidden="1"/>
    </xf>
    <xf numFmtId="0" fontId="117" fillId="62" borderId="34" xfId="0" applyFont="1" applyFill="1" applyBorder="1" applyAlignment="1">
      <alignment horizontal="center" vertical="center" wrapText="1"/>
    </xf>
    <xf numFmtId="0" fontId="80" fillId="0" borderId="0" xfId="0" applyFont="1" applyAlignment="1">
      <alignment horizontal="left" vertical="top" wrapText="1"/>
    </xf>
    <xf numFmtId="2" fontId="125" fillId="63" borderId="35" xfId="13" applyNumberFormat="1" applyFont="1" applyFill="1" applyBorder="1" applyAlignment="1" applyProtection="1">
      <alignment horizontal="center" vertical="center" wrapText="1"/>
      <protection hidden="1"/>
    </xf>
    <xf numFmtId="2" fontId="125" fillId="62" borderId="37" xfId="13" applyNumberFormat="1" applyFont="1" applyFill="1" applyBorder="1" applyAlignment="1" applyProtection="1">
      <alignment horizontal="center" vertical="center" wrapText="1"/>
      <protection hidden="1"/>
    </xf>
    <xf numFmtId="2" fontId="125" fillId="62" borderId="34" xfId="13" applyNumberFormat="1" applyFont="1" applyFill="1" applyBorder="1" applyAlignment="1" applyProtection="1">
      <alignment horizontal="center" vertical="center" wrapText="1"/>
      <protection hidden="1"/>
    </xf>
    <xf numFmtId="2" fontId="125" fillId="63" borderId="37" xfId="13" applyNumberFormat="1" applyFont="1" applyFill="1" applyBorder="1" applyAlignment="1" applyProtection="1">
      <alignment horizontal="center" vertical="center" wrapText="1"/>
      <protection hidden="1"/>
    </xf>
    <xf numFmtId="2" fontId="125" fillId="63" borderId="34" xfId="13" applyNumberFormat="1" applyFont="1" applyFill="1" applyBorder="1" applyAlignment="1" applyProtection="1">
      <alignment horizontal="center" vertical="center" wrapText="1"/>
      <protection hidden="1"/>
    </xf>
    <xf numFmtId="0" fontId="80" fillId="0" borderId="35" xfId="9" applyFont="1" applyBorder="1" applyAlignment="1" applyProtection="1">
      <alignment horizontal="center"/>
      <protection hidden="1"/>
    </xf>
    <xf numFmtId="0" fontId="80" fillId="0" borderId="37" xfId="9" applyFont="1" applyBorder="1" applyAlignment="1" applyProtection="1">
      <alignment horizontal="center"/>
      <protection hidden="1"/>
    </xf>
    <xf numFmtId="0" fontId="80" fillId="0" borderId="34" xfId="9" applyFont="1" applyBorder="1" applyAlignment="1" applyProtection="1">
      <alignment horizontal="center"/>
      <protection hidden="1"/>
    </xf>
  </cellXfs>
  <cellStyles count="52887">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2 5" xfId="52886" xr:uid="{4347BA22-2EA8-46AB-B263-2745208C44A7}"/>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FD2DF"/>
      <color rgb="FF324091"/>
      <color rgb="FFE8E2D3"/>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30479</xdr:rowOff>
    </xdr:from>
    <xdr:to>
      <xdr:col>16</xdr:col>
      <xdr:colOff>135255</xdr:colOff>
      <xdr:row>58</xdr:row>
      <xdr:rowOff>133350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92504"/>
          <a:ext cx="11172825" cy="8684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1 juli 2025 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a:t>
          </a:r>
          <a:r>
            <a:rPr lang="nl-NL" sz="1200" b="0">
              <a:solidFill>
                <a:sysClr val="windowText" lastClr="000000"/>
              </a:solidFill>
              <a:effectLst/>
              <a:latin typeface="Georgia" panose="02040502050405020303" pitchFamily="18" charset="0"/>
              <a:ea typeface="+mn-ea"/>
              <a:cs typeface="+mn-cs"/>
            </a:rPr>
            <a:t>uitzondering van de 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200" b="1">
            <a:solidFill>
              <a:schemeClr val="dk1"/>
            </a:solidFill>
            <a:effectLst/>
            <a:latin typeface="Georgia" panose="02040502050405020303" pitchFamily="18" charset="0"/>
            <a:ea typeface="+mn-ea"/>
            <a:cs typeface="+mn-cs"/>
          </a:endParaRPr>
        </a:p>
        <a:p>
          <a:pPr lvl="0"/>
          <a:r>
            <a:rPr lang="nl-NL" sz="1200" b="1">
              <a:solidFill>
                <a:sysClr val="windowText" lastClr="000000"/>
              </a:solidFill>
              <a:effectLst/>
              <a:latin typeface="Arial Black" panose="020B0A04020102020204" pitchFamily="34" charset="0"/>
              <a:ea typeface="+mn-ea"/>
              <a:cs typeface="+mn-cs"/>
            </a:rPr>
            <a:t>Machinekosten </a:t>
          </a:r>
        </a:p>
        <a:p>
          <a:pPr lvl="0"/>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2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2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2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200">
            <a:solidFill>
              <a:sysClr val="windowText" lastClr="000000"/>
            </a:solidFill>
            <a:effectLst/>
            <a:latin typeface="Georgia" panose="02040502050405020303" pitchFamily="18" charset="0"/>
          </a:endParaRPr>
        </a:p>
        <a:p>
          <a:r>
            <a:rPr lang="nl-NL" sz="1200">
              <a:solidFill>
                <a:sysClr val="windowText" lastClr="000000"/>
              </a:solidFill>
              <a:effectLst/>
              <a:latin typeface="Georgia" panose="02040502050405020303" pitchFamily="18" charset="0"/>
              <a:ea typeface="+mn-ea"/>
              <a:cs typeface="+mn-cs"/>
            </a:rPr>
            <a:t> </a:t>
          </a:r>
        </a:p>
        <a:p>
          <a:r>
            <a:rPr lang="nl-NL" sz="12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endParaRPr lang="nl-NL" sz="1200" b="1">
            <a:solidFill>
              <a:sysClr val="windowText" lastClr="000000"/>
            </a:solidFill>
            <a:effectLst/>
            <a:latin typeface="Georgia" panose="02040502050405020303" pitchFamily="18" charset="0"/>
            <a:ea typeface="+mn-ea"/>
            <a:cs typeface="+mn-cs"/>
          </a:endParaRPr>
        </a:p>
        <a:p>
          <a:endParaRPr lang="nl-NL">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220980</xdr:colOff>
      <xdr:row>27</xdr:row>
      <xdr:rowOff>9525</xdr:rowOff>
    </xdr:from>
    <xdr:to>
      <xdr:col>9</xdr:col>
      <xdr:colOff>112395</xdr:colOff>
      <xdr:row>34</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pane ySplit="4" topLeftCell="A5" activePane="bottomLeft" state="frozen"/>
      <selection pane="bottomLeft"/>
    </sheetView>
  </sheetViews>
  <sheetFormatPr defaultRowHeight="12.6"/>
  <cols>
    <col min="1" max="1" width="27.6640625" customWidth="1"/>
  </cols>
  <sheetData>
    <row r="1" spans="1:13" ht="15.6">
      <c r="A1" s="37" t="s">
        <v>0</v>
      </c>
      <c r="B1" s="38" t="str">
        <f>'2-Kosten per locatie'!B3</f>
        <v>Hecht - Perceel 2</v>
      </c>
    </row>
    <row r="2" spans="1:13" ht="15.6">
      <c r="A2" s="37" t="s">
        <v>1</v>
      </c>
      <c r="B2" s="38" t="str">
        <f ca="1">MID(CELL("bestandsnaam",$B$11),SEARCH("]",CELL("bestandsnaam",$B$11),1)+1,256)</f>
        <v>1-Uitgangspunten</v>
      </c>
    </row>
    <row r="3" spans="1:13" ht="15.6">
      <c r="A3" s="37" t="s">
        <v>2</v>
      </c>
      <c r="B3" s="38" t="str">
        <f>'2-Kosten per locatie'!B5</f>
        <v>Noord en west</v>
      </c>
    </row>
    <row r="4" spans="1:13" ht="15.6">
      <c r="A4" s="37" t="s">
        <v>3</v>
      </c>
      <c r="B4" s="38" t="str">
        <f>'2-Kosten per locatie'!B6</f>
        <v>TN513768</v>
      </c>
      <c r="G4" s="36"/>
      <c r="H4" s="36"/>
      <c r="I4" s="36"/>
      <c r="J4" s="36"/>
      <c r="K4" s="36"/>
      <c r="L4" s="36"/>
      <c r="M4" s="36"/>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30"/>
  <sheetViews>
    <sheetView showGridLines="0" zoomScale="80" zoomScaleNormal="80"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46.109375" style="166" customWidth="1"/>
    <col min="2" max="2" width="32.44140625" style="167" bestFit="1" customWidth="1"/>
    <col min="3" max="3" width="27.5546875" style="167" customWidth="1"/>
    <col min="4" max="4" width="12.109375" style="166" customWidth="1"/>
    <col min="5" max="5" width="24.33203125" style="168" customWidth="1"/>
    <col min="6" max="6" width="16.109375" style="169" customWidth="1"/>
    <col min="7" max="7" width="13.6640625" style="168" customWidth="1"/>
    <col min="8" max="8" width="15.88671875" style="168" customWidth="1"/>
    <col min="9" max="247" width="13.6640625" style="27"/>
    <col min="248" max="248" width="22.109375" style="27" customWidth="1"/>
    <col min="249" max="255" width="13.6640625" style="27" customWidth="1"/>
    <col min="256" max="256" width="15.88671875" style="27" customWidth="1"/>
    <col min="257" max="257" width="16.5546875" style="27" bestFit="1" customWidth="1"/>
    <col min="258" max="258" width="13.6640625" style="27" customWidth="1"/>
    <col min="259" max="259" width="17.109375" style="27" bestFit="1" customWidth="1"/>
    <col min="260" max="260" width="4" style="27" customWidth="1"/>
    <col min="261" max="261" width="13.6640625" style="27" customWidth="1"/>
    <col min="262" max="503" width="13.6640625" style="27"/>
    <col min="504" max="504" width="22.109375" style="27" customWidth="1"/>
    <col min="505" max="511" width="13.6640625" style="27" customWidth="1"/>
    <col min="512" max="512" width="15.88671875" style="27" customWidth="1"/>
    <col min="513" max="513" width="16.5546875" style="27" bestFit="1" customWidth="1"/>
    <col min="514" max="514" width="13.6640625" style="27" customWidth="1"/>
    <col min="515" max="515" width="17.109375" style="27" bestFit="1" customWidth="1"/>
    <col min="516" max="516" width="4" style="27" customWidth="1"/>
    <col min="517" max="517" width="13.6640625" style="27" customWidth="1"/>
    <col min="518" max="759" width="13.6640625" style="27"/>
    <col min="760" max="760" width="22.109375" style="27" customWidth="1"/>
    <col min="761" max="767" width="13.6640625" style="27" customWidth="1"/>
    <col min="768" max="768" width="15.88671875" style="27" customWidth="1"/>
    <col min="769" max="769" width="16.5546875" style="27" bestFit="1" customWidth="1"/>
    <col min="770" max="770" width="13.6640625" style="27" customWidth="1"/>
    <col min="771" max="771" width="17.109375" style="27" bestFit="1" customWidth="1"/>
    <col min="772" max="772" width="4" style="27" customWidth="1"/>
    <col min="773" max="773" width="13.6640625" style="27" customWidth="1"/>
    <col min="774" max="1015" width="13.6640625" style="27"/>
    <col min="1016" max="1016" width="22.109375" style="27" customWidth="1"/>
    <col min="1017" max="1023" width="13.6640625" style="27" customWidth="1"/>
    <col min="1024" max="1024" width="15.88671875" style="27" customWidth="1"/>
    <col min="1025" max="1025" width="16.5546875" style="27" bestFit="1" customWidth="1"/>
    <col min="1026" max="1026" width="13.6640625" style="27" customWidth="1"/>
    <col min="1027" max="1027" width="17.109375" style="27" bestFit="1" customWidth="1"/>
    <col min="1028" max="1028" width="4" style="27" customWidth="1"/>
    <col min="1029" max="1029" width="13.6640625" style="27" customWidth="1"/>
    <col min="1030" max="1271" width="13.6640625" style="27"/>
    <col min="1272" max="1272" width="22.109375" style="27" customWidth="1"/>
    <col min="1273" max="1279" width="13.6640625" style="27" customWidth="1"/>
    <col min="1280" max="1280" width="15.88671875" style="27" customWidth="1"/>
    <col min="1281" max="1281" width="16.5546875" style="27" bestFit="1" customWidth="1"/>
    <col min="1282" max="1282" width="13.6640625" style="27" customWidth="1"/>
    <col min="1283" max="1283" width="17.109375" style="27" bestFit="1" customWidth="1"/>
    <col min="1284" max="1284" width="4" style="27" customWidth="1"/>
    <col min="1285" max="1285" width="13.6640625" style="27" customWidth="1"/>
    <col min="1286" max="1527" width="13.6640625" style="27"/>
    <col min="1528" max="1528" width="22.109375" style="27" customWidth="1"/>
    <col min="1529" max="1535" width="13.6640625" style="27" customWidth="1"/>
    <col min="1536" max="1536" width="15.88671875" style="27" customWidth="1"/>
    <col min="1537" max="1537" width="16.5546875" style="27" bestFit="1" customWidth="1"/>
    <col min="1538" max="1538" width="13.6640625" style="27" customWidth="1"/>
    <col min="1539" max="1539" width="17.109375" style="27" bestFit="1" customWidth="1"/>
    <col min="1540" max="1540" width="4" style="27" customWidth="1"/>
    <col min="1541" max="1541" width="13.6640625" style="27" customWidth="1"/>
    <col min="1542" max="1783" width="13.6640625" style="27"/>
    <col min="1784" max="1784" width="22.109375" style="27" customWidth="1"/>
    <col min="1785" max="1791" width="13.6640625" style="27" customWidth="1"/>
    <col min="1792" max="1792" width="15.88671875" style="27" customWidth="1"/>
    <col min="1793" max="1793" width="16.5546875" style="27" bestFit="1" customWidth="1"/>
    <col min="1794" max="1794" width="13.6640625" style="27" customWidth="1"/>
    <col min="1795" max="1795" width="17.109375" style="27" bestFit="1" customWidth="1"/>
    <col min="1796" max="1796" width="4" style="27" customWidth="1"/>
    <col min="1797" max="1797" width="13.6640625" style="27" customWidth="1"/>
    <col min="1798" max="2039" width="13.6640625" style="27"/>
    <col min="2040" max="2040" width="22.109375" style="27" customWidth="1"/>
    <col min="2041" max="2047" width="13.6640625" style="27" customWidth="1"/>
    <col min="2048" max="2048" width="15.88671875" style="27" customWidth="1"/>
    <col min="2049" max="2049" width="16.5546875" style="27" bestFit="1" customWidth="1"/>
    <col min="2050" max="2050" width="13.6640625" style="27" customWidth="1"/>
    <col min="2051" max="2051" width="17.109375" style="27" bestFit="1" customWidth="1"/>
    <col min="2052" max="2052" width="4" style="27" customWidth="1"/>
    <col min="2053" max="2053" width="13.6640625" style="27" customWidth="1"/>
    <col min="2054" max="2295" width="13.6640625" style="27"/>
    <col min="2296" max="2296" width="22.109375" style="27" customWidth="1"/>
    <col min="2297" max="2303" width="13.6640625" style="27" customWidth="1"/>
    <col min="2304" max="2304" width="15.88671875" style="27" customWidth="1"/>
    <col min="2305" max="2305" width="16.5546875" style="27" bestFit="1" customWidth="1"/>
    <col min="2306" max="2306" width="13.6640625" style="27" customWidth="1"/>
    <col min="2307" max="2307" width="17.109375" style="27" bestFit="1" customWidth="1"/>
    <col min="2308" max="2308" width="4" style="27" customWidth="1"/>
    <col min="2309" max="2309" width="13.6640625" style="27" customWidth="1"/>
    <col min="2310" max="2551" width="13.6640625" style="27"/>
    <col min="2552" max="2552" width="22.109375" style="27" customWidth="1"/>
    <col min="2553" max="2559" width="13.6640625" style="27" customWidth="1"/>
    <col min="2560" max="2560" width="15.88671875" style="27" customWidth="1"/>
    <col min="2561" max="2561" width="16.5546875" style="27" bestFit="1" customWidth="1"/>
    <col min="2562" max="2562" width="13.6640625" style="27" customWidth="1"/>
    <col min="2563" max="2563" width="17.109375" style="27" bestFit="1" customWidth="1"/>
    <col min="2564" max="2564" width="4" style="27" customWidth="1"/>
    <col min="2565" max="2565" width="13.6640625" style="27" customWidth="1"/>
    <col min="2566" max="2807" width="13.6640625" style="27"/>
    <col min="2808" max="2808" width="22.109375" style="27" customWidth="1"/>
    <col min="2809" max="2815" width="13.6640625" style="27" customWidth="1"/>
    <col min="2816" max="2816" width="15.88671875" style="27" customWidth="1"/>
    <col min="2817" max="2817" width="16.5546875" style="27" bestFit="1" customWidth="1"/>
    <col min="2818" max="2818" width="13.6640625" style="27" customWidth="1"/>
    <col min="2819" max="2819" width="17.109375" style="27" bestFit="1" customWidth="1"/>
    <col min="2820" max="2820" width="4" style="27" customWidth="1"/>
    <col min="2821" max="2821" width="13.6640625" style="27" customWidth="1"/>
    <col min="2822" max="3063" width="13.6640625" style="27"/>
    <col min="3064" max="3064" width="22.109375" style="27" customWidth="1"/>
    <col min="3065" max="3071" width="13.6640625" style="27" customWidth="1"/>
    <col min="3072" max="3072" width="15.88671875" style="27" customWidth="1"/>
    <col min="3073" max="3073" width="16.5546875" style="27" bestFit="1" customWidth="1"/>
    <col min="3074" max="3074" width="13.6640625" style="27" customWidth="1"/>
    <col min="3075" max="3075" width="17.109375" style="27" bestFit="1" customWidth="1"/>
    <col min="3076" max="3076" width="4" style="27" customWidth="1"/>
    <col min="3077" max="3077" width="13.6640625" style="27" customWidth="1"/>
    <col min="3078" max="3319" width="13.6640625" style="27"/>
    <col min="3320" max="3320" width="22.109375" style="27" customWidth="1"/>
    <col min="3321" max="3327" width="13.6640625" style="27" customWidth="1"/>
    <col min="3328" max="3328" width="15.88671875" style="27" customWidth="1"/>
    <col min="3329" max="3329" width="16.5546875" style="27" bestFit="1" customWidth="1"/>
    <col min="3330" max="3330" width="13.6640625" style="27" customWidth="1"/>
    <col min="3331" max="3331" width="17.109375" style="27" bestFit="1" customWidth="1"/>
    <col min="3332" max="3332" width="4" style="27" customWidth="1"/>
    <col min="3333" max="3333" width="13.6640625" style="27" customWidth="1"/>
    <col min="3334" max="3575" width="13.6640625" style="27"/>
    <col min="3576" max="3576" width="22.109375" style="27" customWidth="1"/>
    <col min="3577" max="3583" width="13.6640625" style="27" customWidth="1"/>
    <col min="3584" max="3584" width="15.88671875" style="27" customWidth="1"/>
    <col min="3585" max="3585" width="16.5546875" style="27" bestFit="1" customWidth="1"/>
    <col min="3586" max="3586" width="13.6640625" style="27" customWidth="1"/>
    <col min="3587" max="3587" width="17.109375" style="27" bestFit="1" customWidth="1"/>
    <col min="3588" max="3588" width="4" style="27" customWidth="1"/>
    <col min="3589" max="3589" width="13.6640625" style="27" customWidth="1"/>
    <col min="3590" max="3831" width="13.6640625" style="27"/>
    <col min="3832" max="3832" width="22.109375" style="27" customWidth="1"/>
    <col min="3833" max="3839" width="13.6640625" style="27" customWidth="1"/>
    <col min="3840" max="3840" width="15.88671875" style="27" customWidth="1"/>
    <col min="3841" max="3841" width="16.5546875" style="27" bestFit="1" customWidth="1"/>
    <col min="3842" max="3842" width="13.6640625" style="27" customWidth="1"/>
    <col min="3843" max="3843" width="17.109375" style="27" bestFit="1" customWidth="1"/>
    <col min="3844" max="3844" width="4" style="27" customWidth="1"/>
    <col min="3845" max="3845" width="13.6640625" style="27" customWidth="1"/>
    <col min="3846" max="4087" width="13.6640625" style="27"/>
    <col min="4088" max="4088" width="22.109375" style="27" customWidth="1"/>
    <col min="4089" max="4095" width="13.6640625" style="27" customWidth="1"/>
    <col min="4096" max="4096" width="15.88671875" style="27" customWidth="1"/>
    <col min="4097" max="4097" width="16.5546875" style="27" bestFit="1" customWidth="1"/>
    <col min="4098" max="4098" width="13.6640625" style="27" customWidth="1"/>
    <col min="4099" max="4099" width="17.109375" style="27" bestFit="1" customWidth="1"/>
    <col min="4100" max="4100" width="4" style="27" customWidth="1"/>
    <col min="4101" max="4101" width="13.6640625" style="27" customWidth="1"/>
    <col min="4102" max="4343" width="13.6640625" style="27"/>
    <col min="4344" max="4344" width="22.109375" style="27" customWidth="1"/>
    <col min="4345" max="4351" width="13.6640625" style="27" customWidth="1"/>
    <col min="4352" max="4352" width="15.88671875" style="27" customWidth="1"/>
    <col min="4353" max="4353" width="16.5546875" style="27" bestFit="1" customWidth="1"/>
    <col min="4354" max="4354" width="13.6640625" style="27" customWidth="1"/>
    <col min="4355" max="4355" width="17.109375" style="27" bestFit="1" customWidth="1"/>
    <col min="4356" max="4356" width="4" style="27" customWidth="1"/>
    <col min="4357" max="4357" width="13.6640625" style="27" customWidth="1"/>
    <col min="4358" max="4599" width="13.6640625" style="27"/>
    <col min="4600" max="4600" width="22.109375" style="27" customWidth="1"/>
    <col min="4601" max="4607" width="13.6640625" style="27" customWidth="1"/>
    <col min="4608" max="4608" width="15.88671875" style="27" customWidth="1"/>
    <col min="4609" max="4609" width="16.5546875" style="27" bestFit="1" customWidth="1"/>
    <col min="4610" max="4610" width="13.6640625" style="27" customWidth="1"/>
    <col min="4611" max="4611" width="17.109375" style="27" bestFit="1" customWidth="1"/>
    <col min="4612" max="4612" width="4" style="27" customWidth="1"/>
    <col min="4613" max="4613" width="13.6640625" style="27" customWidth="1"/>
    <col min="4614" max="4855" width="13.6640625" style="27"/>
    <col min="4856" max="4856" width="22.109375" style="27" customWidth="1"/>
    <col min="4857" max="4863" width="13.6640625" style="27" customWidth="1"/>
    <col min="4864" max="4864" width="15.88671875" style="27" customWidth="1"/>
    <col min="4865" max="4865" width="16.5546875" style="27" bestFit="1" customWidth="1"/>
    <col min="4866" max="4866" width="13.6640625" style="27" customWidth="1"/>
    <col min="4867" max="4867" width="17.109375" style="27" bestFit="1" customWidth="1"/>
    <col min="4868" max="4868" width="4" style="27" customWidth="1"/>
    <col min="4869" max="4869" width="13.6640625" style="27" customWidth="1"/>
    <col min="4870" max="5111" width="13.6640625" style="27"/>
    <col min="5112" max="5112" width="22.109375" style="27" customWidth="1"/>
    <col min="5113" max="5119" width="13.6640625" style="27" customWidth="1"/>
    <col min="5120" max="5120" width="15.88671875" style="27" customWidth="1"/>
    <col min="5121" max="5121" width="16.5546875" style="27" bestFit="1" customWidth="1"/>
    <col min="5122" max="5122" width="13.6640625" style="27" customWidth="1"/>
    <col min="5123" max="5123" width="17.109375" style="27" bestFit="1" customWidth="1"/>
    <col min="5124" max="5124" width="4" style="27" customWidth="1"/>
    <col min="5125" max="5125" width="13.6640625" style="27" customWidth="1"/>
    <col min="5126" max="5367" width="13.6640625" style="27"/>
    <col min="5368" max="5368" width="22.109375" style="27" customWidth="1"/>
    <col min="5369" max="5375" width="13.6640625" style="27" customWidth="1"/>
    <col min="5376" max="5376" width="15.88671875" style="27" customWidth="1"/>
    <col min="5377" max="5377" width="16.5546875" style="27" bestFit="1" customWidth="1"/>
    <col min="5378" max="5378" width="13.6640625" style="27" customWidth="1"/>
    <col min="5379" max="5379" width="17.109375" style="27" bestFit="1" customWidth="1"/>
    <col min="5380" max="5380" width="4" style="27" customWidth="1"/>
    <col min="5381" max="5381" width="13.6640625" style="27" customWidth="1"/>
    <col min="5382" max="5623" width="13.6640625" style="27"/>
    <col min="5624" max="5624" width="22.109375" style="27" customWidth="1"/>
    <col min="5625" max="5631" width="13.6640625" style="27" customWidth="1"/>
    <col min="5632" max="5632" width="15.88671875" style="27" customWidth="1"/>
    <col min="5633" max="5633" width="16.5546875" style="27" bestFit="1" customWidth="1"/>
    <col min="5634" max="5634" width="13.6640625" style="27" customWidth="1"/>
    <col min="5635" max="5635" width="17.109375" style="27" bestFit="1" customWidth="1"/>
    <col min="5636" max="5636" width="4" style="27" customWidth="1"/>
    <col min="5637" max="5637" width="13.6640625" style="27" customWidth="1"/>
    <col min="5638" max="5879" width="13.6640625" style="27"/>
    <col min="5880" max="5880" width="22.109375" style="27" customWidth="1"/>
    <col min="5881" max="5887" width="13.6640625" style="27" customWidth="1"/>
    <col min="5888" max="5888" width="15.88671875" style="27" customWidth="1"/>
    <col min="5889" max="5889" width="16.5546875" style="27" bestFit="1" customWidth="1"/>
    <col min="5890" max="5890" width="13.6640625" style="27" customWidth="1"/>
    <col min="5891" max="5891" width="17.109375" style="27" bestFit="1" customWidth="1"/>
    <col min="5892" max="5892" width="4" style="27" customWidth="1"/>
    <col min="5893" max="5893" width="13.6640625" style="27" customWidth="1"/>
    <col min="5894" max="6135" width="13.6640625" style="27"/>
    <col min="6136" max="6136" width="22.109375" style="27" customWidth="1"/>
    <col min="6137" max="6143" width="13.6640625" style="27" customWidth="1"/>
    <col min="6144" max="6144" width="15.88671875" style="27" customWidth="1"/>
    <col min="6145" max="6145" width="16.5546875" style="27" bestFit="1" customWidth="1"/>
    <col min="6146" max="6146" width="13.6640625" style="27" customWidth="1"/>
    <col min="6147" max="6147" width="17.109375" style="27" bestFit="1" customWidth="1"/>
    <col min="6148" max="6148" width="4" style="27" customWidth="1"/>
    <col min="6149" max="6149" width="13.6640625" style="27" customWidth="1"/>
    <col min="6150" max="6391" width="13.6640625" style="27"/>
    <col min="6392" max="6392" width="22.109375" style="27" customWidth="1"/>
    <col min="6393" max="6399" width="13.6640625" style="27" customWidth="1"/>
    <col min="6400" max="6400" width="15.88671875" style="27" customWidth="1"/>
    <col min="6401" max="6401" width="16.5546875" style="27" bestFit="1" customWidth="1"/>
    <col min="6402" max="6402" width="13.6640625" style="27" customWidth="1"/>
    <col min="6403" max="6403" width="17.109375" style="27" bestFit="1" customWidth="1"/>
    <col min="6404" max="6404" width="4" style="27" customWidth="1"/>
    <col min="6405" max="6405" width="13.6640625" style="27" customWidth="1"/>
    <col min="6406" max="6647" width="13.6640625" style="27"/>
    <col min="6648" max="6648" width="22.109375" style="27" customWidth="1"/>
    <col min="6649" max="6655" width="13.6640625" style="27" customWidth="1"/>
    <col min="6656" max="6656" width="15.88671875" style="27" customWidth="1"/>
    <col min="6657" max="6657" width="16.5546875" style="27" bestFit="1" customWidth="1"/>
    <col min="6658" max="6658" width="13.6640625" style="27" customWidth="1"/>
    <col min="6659" max="6659" width="17.109375" style="27" bestFit="1" customWidth="1"/>
    <col min="6660" max="6660" width="4" style="27" customWidth="1"/>
    <col min="6661" max="6661" width="13.6640625" style="27" customWidth="1"/>
    <col min="6662" max="6903" width="13.6640625" style="27"/>
    <col min="6904" max="6904" width="22.109375" style="27" customWidth="1"/>
    <col min="6905" max="6911" width="13.6640625" style="27" customWidth="1"/>
    <col min="6912" max="6912" width="15.88671875" style="27" customWidth="1"/>
    <col min="6913" max="6913" width="16.5546875" style="27" bestFit="1" customWidth="1"/>
    <col min="6914" max="6914" width="13.6640625" style="27" customWidth="1"/>
    <col min="6915" max="6915" width="17.109375" style="27" bestFit="1" customWidth="1"/>
    <col min="6916" max="6916" width="4" style="27" customWidth="1"/>
    <col min="6917" max="6917" width="13.6640625" style="27" customWidth="1"/>
    <col min="6918" max="7159" width="13.6640625" style="27"/>
    <col min="7160" max="7160" width="22.109375" style="27" customWidth="1"/>
    <col min="7161" max="7167" width="13.6640625" style="27" customWidth="1"/>
    <col min="7168" max="7168" width="15.88671875" style="27" customWidth="1"/>
    <col min="7169" max="7169" width="16.5546875" style="27" bestFit="1" customWidth="1"/>
    <col min="7170" max="7170" width="13.6640625" style="27" customWidth="1"/>
    <col min="7171" max="7171" width="17.109375" style="27" bestFit="1" customWidth="1"/>
    <col min="7172" max="7172" width="4" style="27" customWidth="1"/>
    <col min="7173" max="7173" width="13.6640625" style="27" customWidth="1"/>
    <col min="7174" max="7415" width="13.6640625" style="27"/>
    <col min="7416" max="7416" width="22.109375" style="27" customWidth="1"/>
    <col min="7417" max="7423" width="13.6640625" style="27" customWidth="1"/>
    <col min="7424" max="7424" width="15.88671875" style="27" customWidth="1"/>
    <col min="7425" max="7425" width="16.5546875" style="27" bestFit="1" customWidth="1"/>
    <col min="7426" max="7426" width="13.6640625" style="27" customWidth="1"/>
    <col min="7427" max="7427" width="17.109375" style="27" bestFit="1" customWidth="1"/>
    <col min="7428" max="7428" width="4" style="27" customWidth="1"/>
    <col min="7429" max="7429" width="13.6640625" style="27" customWidth="1"/>
    <col min="7430" max="7671" width="13.6640625" style="27"/>
    <col min="7672" max="7672" width="22.109375" style="27" customWidth="1"/>
    <col min="7673" max="7679" width="13.6640625" style="27" customWidth="1"/>
    <col min="7680" max="7680" width="15.88671875" style="27" customWidth="1"/>
    <col min="7681" max="7681" width="16.5546875" style="27" bestFit="1" customWidth="1"/>
    <col min="7682" max="7682" width="13.6640625" style="27" customWidth="1"/>
    <col min="7683" max="7683" width="17.109375" style="27" bestFit="1" customWidth="1"/>
    <col min="7684" max="7684" width="4" style="27" customWidth="1"/>
    <col min="7685" max="7685" width="13.6640625" style="27" customWidth="1"/>
    <col min="7686" max="7927" width="13.6640625" style="27"/>
    <col min="7928" max="7928" width="22.109375" style="27" customWidth="1"/>
    <col min="7929" max="7935" width="13.6640625" style="27" customWidth="1"/>
    <col min="7936" max="7936" width="15.88671875" style="27" customWidth="1"/>
    <col min="7937" max="7937" width="16.5546875" style="27" bestFit="1" customWidth="1"/>
    <col min="7938" max="7938" width="13.6640625" style="27" customWidth="1"/>
    <col min="7939" max="7939" width="17.109375" style="27" bestFit="1" customWidth="1"/>
    <col min="7940" max="7940" width="4" style="27" customWidth="1"/>
    <col min="7941" max="7941" width="13.6640625" style="27" customWidth="1"/>
    <col min="7942" max="8183" width="13.6640625" style="27"/>
    <col min="8184" max="8184" width="22.109375" style="27" customWidth="1"/>
    <col min="8185" max="8191" width="13.6640625" style="27" customWidth="1"/>
    <col min="8192" max="8192" width="15.88671875" style="27" customWidth="1"/>
    <col min="8193" max="8193" width="16.5546875" style="27" bestFit="1" customWidth="1"/>
    <col min="8194" max="8194" width="13.6640625" style="27" customWidth="1"/>
    <col min="8195" max="8195" width="17.109375" style="27" bestFit="1" customWidth="1"/>
    <col min="8196" max="8196" width="4" style="27" customWidth="1"/>
    <col min="8197" max="8197" width="13.6640625" style="27" customWidth="1"/>
    <col min="8198" max="8439" width="13.6640625" style="27"/>
    <col min="8440" max="8440" width="22.109375" style="27" customWidth="1"/>
    <col min="8441" max="8447" width="13.6640625" style="27" customWidth="1"/>
    <col min="8448" max="8448" width="15.88671875" style="27" customWidth="1"/>
    <col min="8449" max="8449" width="16.5546875" style="27" bestFit="1" customWidth="1"/>
    <col min="8450" max="8450" width="13.6640625" style="27" customWidth="1"/>
    <col min="8451" max="8451" width="17.109375" style="27" bestFit="1" customWidth="1"/>
    <col min="8452" max="8452" width="4" style="27" customWidth="1"/>
    <col min="8453" max="8453" width="13.6640625" style="27" customWidth="1"/>
    <col min="8454" max="8695" width="13.6640625" style="27"/>
    <col min="8696" max="8696" width="22.109375" style="27" customWidth="1"/>
    <col min="8697" max="8703" width="13.6640625" style="27" customWidth="1"/>
    <col min="8704" max="8704" width="15.88671875" style="27" customWidth="1"/>
    <col min="8705" max="8705" width="16.5546875" style="27" bestFit="1" customWidth="1"/>
    <col min="8706" max="8706" width="13.6640625" style="27" customWidth="1"/>
    <col min="8707" max="8707" width="17.109375" style="27" bestFit="1" customWidth="1"/>
    <col min="8708" max="8708" width="4" style="27" customWidth="1"/>
    <col min="8709" max="8709" width="13.6640625" style="27" customWidth="1"/>
    <col min="8710" max="8951" width="13.6640625" style="27"/>
    <col min="8952" max="8952" width="22.109375" style="27" customWidth="1"/>
    <col min="8953" max="8959" width="13.6640625" style="27" customWidth="1"/>
    <col min="8960" max="8960" width="15.88671875" style="27" customWidth="1"/>
    <col min="8961" max="8961" width="16.5546875" style="27" bestFit="1" customWidth="1"/>
    <col min="8962" max="8962" width="13.6640625" style="27" customWidth="1"/>
    <col min="8963" max="8963" width="17.109375" style="27" bestFit="1" customWidth="1"/>
    <col min="8964" max="8964" width="4" style="27" customWidth="1"/>
    <col min="8965" max="8965" width="13.6640625" style="27" customWidth="1"/>
    <col min="8966" max="9207" width="13.6640625" style="27"/>
    <col min="9208" max="9208" width="22.109375" style="27" customWidth="1"/>
    <col min="9209" max="9215" width="13.6640625" style="27" customWidth="1"/>
    <col min="9216" max="9216" width="15.88671875" style="27" customWidth="1"/>
    <col min="9217" max="9217" width="16.5546875" style="27" bestFit="1" customWidth="1"/>
    <col min="9218" max="9218" width="13.6640625" style="27" customWidth="1"/>
    <col min="9219" max="9219" width="17.109375" style="27" bestFit="1" customWidth="1"/>
    <col min="9220" max="9220" width="4" style="27" customWidth="1"/>
    <col min="9221" max="9221" width="13.6640625" style="27" customWidth="1"/>
    <col min="9222" max="9463" width="13.6640625" style="27"/>
    <col min="9464" max="9464" width="22.109375" style="27" customWidth="1"/>
    <col min="9465" max="9471" width="13.6640625" style="27" customWidth="1"/>
    <col min="9472" max="9472" width="15.88671875" style="27" customWidth="1"/>
    <col min="9473" max="9473" width="16.5546875" style="27" bestFit="1" customWidth="1"/>
    <col min="9474" max="9474" width="13.6640625" style="27" customWidth="1"/>
    <col min="9475" max="9475" width="17.109375" style="27" bestFit="1" customWidth="1"/>
    <col min="9476" max="9476" width="4" style="27" customWidth="1"/>
    <col min="9477" max="9477" width="13.6640625" style="27" customWidth="1"/>
    <col min="9478" max="9719" width="13.6640625" style="27"/>
    <col min="9720" max="9720" width="22.109375" style="27" customWidth="1"/>
    <col min="9721" max="9727" width="13.6640625" style="27" customWidth="1"/>
    <col min="9728" max="9728" width="15.88671875" style="27" customWidth="1"/>
    <col min="9729" max="9729" width="16.5546875" style="27" bestFit="1" customWidth="1"/>
    <col min="9730" max="9730" width="13.6640625" style="27" customWidth="1"/>
    <col min="9731" max="9731" width="17.109375" style="27" bestFit="1" customWidth="1"/>
    <col min="9732" max="9732" width="4" style="27" customWidth="1"/>
    <col min="9733" max="9733" width="13.6640625" style="27" customWidth="1"/>
    <col min="9734" max="9975" width="13.6640625" style="27"/>
    <col min="9976" max="9976" width="22.109375" style="27" customWidth="1"/>
    <col min="9977" max="9983" width="13.6640625" style="27" customWidth="1"/>
    <col min="9984" max="9984" width="15.88671875" style="27" customWidth="1"/>
    <col min="9985" max="9985" width="16.5546875" style="27" bestFit="1" customWidth="1"/>
    <col min="9986" max="9986" width="13.6640625" style="27" customWidth="1"/>
    <col min="9987" max="9987" width="17.109375" style="27" bestFit="1" customWidth="1"/>
    <col min="9988" max="9988" width="4" style="27" customWidth="1"/>
    <col min="9989" max="9989" width="13.6640625" style="27" customWidth="1"/>
    <col min="9990" max="10231" width="13.6640625" style="27"/>
    <col min="10232" max="10232" width="22.109375" style="27" customWidth="1"/>
    <col min="10233" max="10239" width="13.6640625" style="27" customWidth="1"/>
    <col min="10240" max="10240" width="15.88671875" style="27" customWidth="1"/>
    <col min="10241" max="10241" width="16.5546875" style="27" bestFit="1" customWidth="1"/>
    <col min="10242" max="10242" width="13.6640625" style="27" customWidth="1"/>
    <col min="10243" max="10243" width="17.109375" style="27" bestFit="1" customWidth="1"/>
    <col min="10244" max="10244" width="4" style="27" customWidth="1"/>
    <col min="10245" max="10245" width="13.6640625" style="27" customWidth="1"/>
    <col min="10246" max="10487" width="13.6640625" style="27"/>
    <col min="10488" max="10488" width="22.109375" style="27" customWidth="1"/>
    <col min="10489" max="10495" width="13.6640625" style="27" customWidth="1"/>
    <col min="10496" max="10496" width="15.88671875" style="27" customWidth="1"/>
    <col min="10497" max="10497" width="16.5546875" style="27" bestFit="1" customWidth="1"/>
    <col min="10498" max="10498" width="13.6640625" style="27" customWidth="1"/>
    <col min="10499" max="10499" width="17.109375" style="27" bestFit="1" customWidth="1"/>
    <col min="10500" max="10500" width="4" style="27" customWidth="1"/>
    <col min="10501" max="10501" width="13.6640625" style="27" customWidth="1"/>
    <col min="10502" max="10743" width="13.6640625" style="27"/>
    <col min="10744" max="10744" width="22.109375" style="27" customWidth="1"/>
    <col min="10745" max="10751" width="13.6640625" style="27" customWidth="1"/>
    <col min="10752" max="10752" width="15.88671875" style="27" customWidth="1"/>
    <col min="10753" max="10753" width="16.5546875" style="27" bestFit="1" customWidth="1"/>
    <col min="10754" max="10754" width="13.6640625" style="27" customWidth="1"/>
    <col min="10755" max="10755" width="17.109375" style="27" bestFit="1" customWidth="1"/>
    <col min="10756" max="10756" width="4" style="27" customWidth="1"/>
    <col min="10757" max="10757" width="13.6640625" style="27" customWidth="1"/>
    <col min="10758" max="10999" width="13.6640625" style="27"/>
    <col min="11000" max="11000" width="22.109375" style="27" customWidth="1"/>
    <col min="11001" max="11007" width="13.6640625" style="27" customWidth="1"/>
    <col min="11008" max="11008" width="15.88671875" style="27" customWidth="1"/>
    <col min="11009" max="11009" width="16.5546875" style="27" bestFit="1" customWidth="1"/>
    <col min="11010" max="11010" width="13.6640625" style="27" customWidth="1"/>
    <col min="11011" max="11011" width="17.109375" style="27" bestFit="1" customWidth="1"/>
    <col min="11012" max="11012" width="4" style="27" customWidth="1"/>
    <col min="11013" max="11013" width="13.6640625" style="27" customWidth="1"/>
    <col min="11014" max="11255" width="13.6640625" style="27"/>
    <col min="11256" max="11256" width="22.109375" style="27" customWidth="1"/>
    <col min="11257" max="11263" width="13.6640625" style="27" customWidth="1"/>
    <col min="11264" max="11264" width="15.88671875" style="27" customWidth="1"/>
    <col min="11265" max="11265" width="16.5546875" style="27" bestFit="1" customWidth="1"/>
    <col min="11266" max="11266" width="13.6640625" style="27" customWidth="1"/>
    <col min="11267" max="11267" width="17.109375" style="27" bestFit="1" customWidth="1"/>
    <col min="11268" max="11268" width="4" style="27" customWidth="1"/>
    <col min="11269" max="11269" width="13.6640625" style="27" customWidth="1"/>
    <col min="11270" max="11511" width="13.6640625" style="27"/>
    <col min="11512" max="11512" width="22.109375" style="27" customWidth="1"/>
    <col min="11513" max="11519" width="13.6640625" style="27" customWidth="1"/>
    <col min="11520" max="11520" width="15.88671875" style="27" customWidth="1"/>
    <col min="11521" max="11521" width="16.5546875" style="27" bestFit="1" customWidth="1"/>
    <col min="11522" max="11522" width="13.6640625" style="27" customWidth="1"/>
    <col min="11523" max="11523" width="17.109375" style="27" bestFit="1" customWidth="1"/>
    <col min="11524" max="11524" width="4" style="27" customWidth="1"/>
    <col min="11525" max="11525" width="13.6640625" style="27" customWidth="1"/>
    <col min="11526" max="11767" width="13.6640625" style="27"/>
    <col min="11768" max="11768" width="22.109375" style="27" customWidth="1"/>
    <col min="11769" max="11775" width="13.6640625" style="27" customWidth="1"/>
    <col min="11776" max="11776" width="15.88671875" style="27" customWidth="1"/>
    <col min="11777" max="11777" width="16.5546875" style="27" bestFit="1" customWidth="1"/>
    <col min="11778" max="11778" width="13.6640625" style="27" customWidth="1"/>
    <col min="11779" max="11779" width="17.109375" style="27" bestFit="1" customWidth="1"/>
    <col min="11780" max="11780" width="4" style="27" customWidth="1"/>
    <col min="11781" max="11781" width="13.6640625" style="27" customWidth="1"/>
    <col min="11782" max="12023" width="13.6640625" style="27"/>
    <col min="12024" max="12024" width="22.109375" style="27" customWidth="1"/>
    <col min="12025" max="12031" width="13.6640625" style="27" customWidth="1"/>
    <col min="12032" max="12032" width="15.88671875" style="27" customWidth="1"/>
    <col min="12033" max="12033" width="16.5546875" style="27" bestFit="1" customWidth="1"/>
    <col min="12034" max="12034" width="13.6640625" style="27" customWidth="1"/>
    <col min="12035" max="12035" width="17.109375" style="27" bestFit="1" customWidth="1"/>
    <col min="12036" max="12036" width="4" style="27" customWidth="1"/>
    <col min="12037" max="12037" width="13.6640625" style="27" customWidth="1"/>
    <col min="12038" max="12279" width="13.6640625" style="27"/>
    <col min="12280" max="12280" width="22.109375" style="27" customWidth="1"/>
    <col min="12281" max="12287" width="13.6640625" style="27" customWidth="1"/>
    <col min="12288" max="12288" width="15.88671875" style="27" customWidth="1"/>
    <col min="12289" max="12289" width="16.5546875" style="27" bestFit="1" customWidth="1"/>
    <col min="12290" max="12290" width="13.6640625" style="27" customWidth="1"/>
    <col min="12291" max="12291" width="17.109375" style="27" bestFit="1" customWidth="1"/>
    <col min="12292" max="12292" width="4" style="27" customWidth="1"/>
    <col min="12293" max="12293" width="13.6640625" style="27" customWidth="1"/>
    <col min="12294" max="12535" width="13.6640625" style="27"/>
    <col min="12536" max="12536" width="22.109375" style="27" customWidth="1"/>
    <col min="12537" max="12543" width="13.6640625" style="27" customWidth="1"/>
    <col min="12544" max="12544" width="15.88671875" style="27" customWidth="1"/>
    <col min="12545" max="12545" width="16.5546875" style="27" bestFit="1" customWidth="1"/>
    <col min="12546" max="12546" width="13.6640625" style="27" customWidth="1"/>
    <col min="12547" max="12547" width="17.109375" style="27" bestFit="1" customWidth="1"/>
    <col min="12548" max="12548" width="4" style="27" customWidth="1"/>
    <col min="12549" max="12549" width="13.6640625" style="27" customWidth="1"/>
    <col min="12550" max="12791" width="13.6640625" style="27"/>
    <col min="12792" max="12792" width="22.109375" style="27" customWidth="1"/>
    <col min="12793" max="12799" width="13.6640625" style="27" customWidth="1"/>
    <col min="12800" max="12800" width="15.88671875" style="27" customWidth="1"/>
    <col min="12801" max="12801" width="16.5546875" style="27" bestFit="1" customWidth="1"/>
    <col min="12802" max="12802" width="13.6640625" style="27" customWidth="1"/>
    <col min="12803" max="12803" width="17.109375" style="27" bestFit="1" customWidth="1"/>
    <col min="12804" max="12804" width="4" style="27" customWidth="1"/>
    <col min="12805" max="12805" width="13.6640625" style="27" customWidth="1"/>
    <col min="12806" max="13047" width="13.6640625" style="27"/>
    <col min="13048" max="13048" width="22.109375" style="27" customWidth="1"/>
    <col min="13049" max="13055" width="13.6640625" style="27" customWidth="1"/>
    <col min="13056" max="13056" width="15.88671875" style="27" customWidth="1"/>
    <col min="13057" max="13057" width="16.5546875" style="27" bestFit="1" customWidth="1"/>
    <col min="13058" max="13058" width="13.6640625" style="27" customWidth="1"/>
    <col min="13059" max="13059" width="17.109375" style="27" bestFit="1" customWidth="1"/>
    <col min="13060" max="13060" width="4" style="27" customWidth="1"/>
    <col min="13061" max="13061" width="13.6640625" style="27" customWidth="1"/>
    <col min="13062" max="13303" width="13.6640625" style="27"/>
    <col min="13304" max="13304" width="22.109375" style="27" customWidth="1"/>
    <col min="13305" max="13311" width="13.6640625" style="27" customWidth="1"/>
    <col min="13312" max="13312" width="15.88671875" style="27" customWidth="1"/>
    <col min="13313" max="13313" width="16.5546875" style="27" bestFit="1" customWidth="1"/>
    <col min="13314" max="13314" width="13.6640625" style="27" customWidth="1"/>
    <col min="13315" max="13315" width="17.109375" style="27" bestFit="1" customWidth="1"/>
    <col min="13316" max="13316" width="4" style="27" customWidth="1"/>
    <col min="13317" max="13317" width="13.6640625" style="27" customWidth="1"/>
    <col min="13318" max="13559" width="13.6640625" style="27"/>
    <col min="13560" max="13560" width="22.109375" style="27" customWidth="1"/>
    <col min="13561" max="13567" width="13.6640625" style="27" customWidth="1"/>
    <col min="13568" max="13568" width="15.88671875" style="27" customWidth="1"/>
    <col min="13569" max="13569" width="16.5546875" style="27" bestFit="1" customWidth="1"/>
    <col min="13570" max="13570" width="13.6640625" style="27" customWidth="1"/>
    <col min="13571" max="13571" width="17.109375" style="27" bestFit="1" customWidth="1"/>
    <col min="13572" max="13572" width="4" style="27" customWidth="1"/>
    <col min="13573" max="13573" width="13.6640625" style="27" customWidth="1"/>
    <col min="13574" max="13815" width="13.6640625" style="27"/>
    <col min="13816" max="13816" width="22.109375" style="27" customWidth="1"/>
    <col min="13817" max="13823" width="13.6640625" style="27" customWidth="1"/>
    <col min="13824" max="13824" width="15.88671875" style="27" customWidth="1"/>
    <col min="13825" max="13825" width="16.5546875" style="27" bestFit="1" customWidth="1"/>
    <col min="13826" max="13826" width="13.6640625" style="27" customWidth="1"/>
    <col min="13827" max="13827" width="17.109375" style="27" bestFit="1" customWidth="1"/>
    <col min="13828" max="13828" width="4" style="27" customWidth="1"/>
    <col min="13829" max="13829" width="13.6640625" style="27" customWidth="1"/>
    <col min="13830" max="14071" width="13.6640625" style="27"/>
    <col min="14072" max="14072" width="22.109375" style="27" customWidth="1"/>
    <col min="14073" max="14079" width="13.6640625" style="27" customWidth="1"/>
    <col min="14080" max="14080" width="15.88671875" style="27" customWidth="1"/>
    <col min="14081" max="14081" width="16.5546875" style="27" bestFit="1" customWidth="1"/>
    <col min="14082" max="14082" width="13.6640625" style="27" customWidth="1"/>
    <col min="14083" max="14083" width="17.109375" style="27" bestFit="1" customWidth="1"/>
    <col min="14084" max="14084" width="4" style="27" customWidth="1"/>
    <col min="14085" max="14085" width="13.6640625" style="27" customWidth="1"/>
    <col min="14086" max="14327" width="13.6640625" style="27"/>
    <col min="14328" max="14328" width="22.109375" style="27" customWidth="1"/>
    <col min="14329" max="14335" width="13.6640625" style="27" customWidth="1"/>
    <col min="14336" max="14336" width="15.88671875" style="27" customWidth="1"/>
    <col min="14337" max="14337" width="16.5546875" style="27" bestFit="1" customWidth="1"/>
    <col min="14338" max="14338" width="13.6640625" style="27" customWidth="1"/>
    <col min="14339" max="14339" width="17.109375" style="27" bestFit="1" customWidth="1"/>
    <col min="14340" max="14340" width="4" style="27" customWidth="1"/>
    <col min="14341" max="14341" width="13.6640625" style="27" customWidth="1"/>
    <col min="14342" max="14583" width="13.6640625" style="27"/>
    <col min="14584" max="14584" width="22.109375" style="27" customWidth="1"/>
    <col min="14585" max="14591" width="13.6640625" style="27" customWidth="1"/>
    <col min="14592" max="14592" width="15.88671875" style="27" customWidth="1"/>
    <col min="14593" max="14593" width="16.5546875" style="27" bestFit="1" customWidth="1"/>
    <col min="14594" max="14594" width="13.6640625" style="27" customWidth="1"/>
    <col min="14595" max="14595" width="17.109375" style="27" bestFit="1" customWidth="1"/>
    <col min="14596" max="14596" width="4" style="27" customWidth="1"/>
    <col min="14597" max="14597" width="13.6640625" style="27" customWidth="1"/>
    <col min="14598" max="14839" width="13.6640625" style="27"/>
    <col min="14840" max="14840" width="22.109375" style="27" customWidth="1"/>
    <col min="14841" max="14847" width="13.6640625" style="27" customWidth="1"/>
    <col min="14848" max="14848" width="15.88671875" style="27" customWidth="1"/>
    <col min="14849" max="14849" width="16.5546875" style="27" bestFit="1" customWidth="1"/>
    <col min="14850" max="14850" width="13.6640625" style="27" customWidth="1"/>
    <col min="14851" max="14851" width="17.109375" style="27" bestFit="1" customWidth="1"/>
    <col min="14852" max="14852" width="4" style="27" customWidth="1"/>
    <col min="14853" max="14853" width="13.6640625" style="27" customWidth="1"/>
    <col min="14854" max="15095" width="13.6640625" style="27"/>
    <col min="15096" max="15096" width="22.109375" style="27" customWidth="1"/>
    <col min="15097" max="15103" width="13.6640625" style="27" customWidth="1"/>
    <col min="15104" max="15104" width="15.88671875" style="27" customWidth="1"/>
    <col min="15105" max="15105" width="16.5546875" style="27" bestFit="1" customWidth="1"/>
    <col min="15106" max="15106" width="13.6640625" style="27" customWidth="1"/>
    <col min="15107" max="15107" width="17.109375" style="27" bestFit="1" customWidth="1"/>
    <col min="15108" max="15108" width="4" style="27" customWidth="1"/>
    <col min="15109" max="15109" width="13.6640625" style="27" customWidth="1"/>
    <col min="15110" max="15351" width="13.6640625" style="27"/>
    <col min="15352" max="15352" width="22.109375" style="27" customWidth="1"/>
    <col min="15353" max="15359" width="13.6640625" style="27" customWidth="1"/>
    <col min="15360" max="15360" width="15.88671875" style="27" customWidth="1"/>
    <col min="15361" max="15361" width="16.5546875" style="27" bestFit="1" customWidth="1"/>
    <col min="15362" max="15362" width="13.6640625" style="27" customWidth="1"/>
    <col min="15363" max="15363" width="17.109375" style="27" bestFit="1" customWidth="1"/>
    <col min="15364" max="15364" width="4" style="27" customWidth="1"/>
    <col min="15365" max="15365" width="13.6640625" style="27" customWidth="1"/>
    <col min="15366" max="15607" width="13.6640625" style="27"/>
    <col min="15608" max="15608" width="22.109375" style="27" customWidth="1"/>
    <col min="15609" max="15615" width="13.6640625" style="27" customWidth="1"/>
    <col min="15616" max="15616" width="15.88671875" style="27" customWidth="1"/>
    <col min="15617" max="15617" width="16.5546875" style="27" bestFit="1" customWidth="1"/>
    <col min="15618" max="15618" width="13.6640625" style="27" customWidth="1"/>
    <col min="15619" max="15619" width="17.109375" style="27" bestFit="1" customWidth="1"/>
    <col min="15620" max="15620" width="4" style="27" customWidth="1"/>
    <col min="15621" max="15621" width="13.6640625" style="27" customWidth="1"/>
    <col min="15622" max="15863" width="13.6640625" style="27"/>
    <col min="15864" max="15864" width="22.109375" style="27" customWidth="1"/>
    <col min="15865" max="15871" width="13.6640625" style="27" customWidth="1"/>
    <col min="15872" max="15872" width="15.88671875" style="27" customWidth="1"/>
    <col min="15873" max="15873" width="16.5546875" style="27" bestFit="1" customWidth="1"/>
    <col min="15874" max="15874" width="13.6640625" style="27" customWidth="1"/>
    <col min="15875" max="15875" width="17.109375" style="27" bestFit="1" customWidth="1"/>
    <col min="15876" max="15876" width="4" style="27" customWidth="1"/>
    <col min="15877" max="15877" width="13.6640625" style="27" customWidth="1"/>
    <col min="15878" max="16119" width="13.6640625" style="27"/>
    <col min="16120" max="16120" width="22.109375" style="27" customWidth="1"/>
    <col min="16121" max="16127" width="13.6640625" style="27" customWidth="1"/>
    <col min="16128" max="16128" width="15.88671875" style="27" customWidth="1"/>
    <col min="16129" max="16129" width="16.5546875" style="27" bestFit="1" customWidth="1"/>
    <col min="16130" max="16130" width="13.6640625" style="27" customWidth="1"/>
    <col min="16131" max="16131" width="17.109375" style="27" bestFit="1" customWidth="1"/>
    <col min="16132" max="16132" width="4" style="27" customWidth="1"/>
    <col min="16133" max="16133" width="13.6640625" style="27" customWidth="1"/>
    <col min="16134" max="16384" width="13.6640625" style="27"/>
  </cols>
  <sheetData>
    <row r="1" spans="1:26" s="21" customFormat="1">
      <c r="A1" s="448" t="s">
        <v>4</v>
      </c>
      <c r="B1" s="159"/>
      <c r="C1" s="159"/>
      <c r="D1" s="87"/>
      <c r="E1" s="87"/>
      <c r="F1" s="160"/>
      <c r="G1" s="87"/>
      <c r="H1" s="87"/>
    </row>
    <row r="2" spans="1:26" s="21" customFormat="1" ht="16.2">
      <c r="A2" s="87"/>
      <c r="B2" s="159"/>
      <c r="C2" s="159"/>
      <c r="D2" s="161"/>
      <c r="E2" s="417" t="s">
        <v>179</v>
      </c>
      <c r="F2" s="417" t="s">
        <v>180</v>
      </c>
      <c r="G2" s="161"/>
      <c r="H2" s="87"/>
    </row>
    <row r="3" spans="1:26" s="21" customFormat="1" ht="15.6">
      <c r="A3" s="37" t="str">
        <f>'2-Kosten per locatie'!A3</f>
        <v>Naam opdrachtgever</v>
      </c>
      <c r="B3" s="145" t="str">
        <f>'2-Kosten per locatie'!B3</f>
        <v>Hecht - Perceel 2</v>
      </c>
      <c r="C3" s="145"/>
      <c r="D3" s="161"/>
      <c r="E3" s="418" t="s">
        <v>181</v>
      </c>
      <c r="F3" s="419">
        <v>0</v>
      </c>
      <c r="G3" s="161"/>
      <c r="H3" s="87"/>
    </row>
    <row r="4" spans="1:26" s="21" customFormat="1" ht="15.6">
      <c r="A4" s="37" t="str">
        <f>'2-Kosten per locatie'!A4</f>
        <v>Calculatie onderdeel</v>
      </c>
      <c r="B4" s="145" t="str">
        <f ca="1">MID(CELL("bestandsnaam",$C$9),SEARCH("]",CELL("bestandsnaam",$C$9),1)+1,256)</f>
        <v>10-Glasbewassing</v>
      </c>
      <c r="C4" s="145"/>
      <c r="D4" s="161"/>
      <c r="E4" s="418" t="s">
        <v>182</v>
      </c>
      <c r="F4" s="419">
        <v>0</v>
      </c>
      <c r="G4" s="161"/>
      <c r="H4" s="87"/>
    </row>
    <row r="5" spans="1:26" s="21" customFormat="1" ht="15.6">
      <c r="A5" s="37" t="str">
        <f>'2-Kosten per locatie'!A5</f>
        <v>Gebouw/plaats</v>
      </c>
      <c r="B5" s="145" t="str">
        <f>'2-Kosten per locatie'!B5</f>
        <v>Noord en west</v>
      </c>
      <c r="C5" s="145"/>
      <c r="D5" s="161"/>
      <c r="E5" s="420" t="s">
        <v>183</v>
      </c>
      <c r="F5" s="419">
        <v>0</v>
      </c>
      <c r="G5" s="161"/>
      <c r="H5" s="162"/>
      <c r="J5" s="23"/>
      <c r="K5" s="22"/>
      <c r="L5" s="23"/>
      <c r="M5" s="23"/>
      <c r="N5" s="22"/>
      <c r="O5" s="24"/>
      <c r="P5" s="23"/>
      <c r="Q5" s="22"/>
      <c r="R5" s="23"/>
      <c r="S5" s="23"/>
      <c r="T5" s="22"/>
      <c r="U5" s="23"/>
      <c r="V5" s="23"/>
      <c r="W5" s="22"/>
      <c r="X5" s="23"/>
      <c r="Y5" s="23"/>
      <c r="Z5" s="22"/>
    </row>
    <row r="6" spans="1:26" s="21" customFormat="1" ht="17.25" customHeight="1">
      <c r="A6" s="37" t="str">
        <f>'2-Kosten per locatie'!A6</f>
        <v>Referentie nummer</v>
      </c>
      <c r="B6" s="145" t="str">
        <f>'2-Kosten per locatie'!B6</f>
        <v>TN513768</v>
      </c>
      <c r="C6" s="145"/>
      <c r="D6" s="161"/>
      <c r="E6" s="161"/>
      <c r="F6" s="161"/>
      <c r="G6" s="161"/>
      <c r="H6" s="162"/>
      <c r="J6" s="23"/>
      <c r="K6" s="22"/>
      <c r="L6" s="23"/>
      <c r="M6" s="23"/>
      <c r="N6" s="26"/>
      <c r="O6" s="24"/>
      <c r="P6" s="25"/>
      <c r="Q6" s="26"/>
      <c r="R6" s="23"/>
      <c r="S6" s="25"/>
      <c r="T6" s="26"/>
      <c r="U6" s="23"/>
      <c r="V6" s="25"/>
      <c r="W6" s="26"/>
      <c r="X6" s="23"/>
      <c r="Y6" s="25"/>
      <c r="Z6" s="26"/>
    </row>
    <row r="7" spans="1:26" s="21" customFormat="1" ht="17.25" customHeight="1">
      <c r="A7" s="37" t="str">
        <f>'2-Kosten per locatie'!A7</f>
        <v>Naam dienstverlener</v>
      </c>
      <c r="B7" s="145">
        <f>'2-Kosten per locatie'!B7</f>
        <v>0</v>
      </c>
      <c r="C7" s="109"/>
      <c r="D7" s="161"/>
      <c r="E7" s="161"/>
      <c r="F7" s="161"/>
      <c r="G7" s="161"/>
      <c r="H7" s="162"/>
      <c r="J7" s="23"/>
      <c r="K7" s="22"/>
      <c r="L7" s="23"/>
      <c r="M7" s="23"/>
    </row>
    <row r="8" spans="1:26" s="21" customFormat="1" ht="17.25" customHeight="1">
      <c r="A8" s="37" t="str">
        <f>'2-Kosten per locatie'!A8</f>
        <v>Prijspeil</v>
      </c>
      <c r="B8" s="268">
        <f>'2-Kosten per locatie'!B8</f>
        <v>45839</v>
      </c>
      <c r="C8" s="47"/>
      <c r="D8" s="161"/>
      <c r="E8" s="161"/>
      <c r="F8" s="161"/>
      <c r="G8" s="161"/>
      <c r="H8" s="162"/>
    </row>
    <row r="9" spans="1:26" s="21" customFormat="1" ht="17.25" customHeight="1">
      <c r="A9" s="161"/>
      <c r="B9" s="161"/>
      <c r="C9" s="161"/>
      <c r="D9" s="161"/>
      <c r="E9" s="161"/>
      <c r="F9" s="161"/>
      <c r="G9" s="161"/>
      <c r="H9" s="162"/>
    </row>
    <row r="10" spans="1:26" s="21" customFormat="1" ht="17.25" customHeight="1">
      <c r="A10" s="161"/>
      <c r="B10" s="161"/>
      <c r="C10" s="161"/>
      <c r="D10" s="161"/>
      <c r="E10" s="161"/>
      <c r="F10" s="161"/>
      <c r="G10" s="161"/>
      <c r="H10" s="162"/>
    </row>
    <row r="11" spans="1:26" s="21" customFormat="1" ht="15.6">
      <c r="A11" s="163"/>
      <c r="B11" s="161"/>
      <c r="C11" s="161"/>
      <c r="D11" s="164"/>
      <c r="E11" s="161"/>
      <c r="F11" s="165"/>
      <c r="G11" s="164"/>
      <c r="H11" s="162"/>
    </row>
    <row r="12" spans="1:26" s="28" customFormat="1" ht="43.5" customHeight="1">
      <c r="A12" s="421" t="s">
        <v>15</v>
      </c>
      <c r="B12" s="422" t="s">
        <v>179</v>
      </c>
      <c r="C12" s="422" t="s">
        <v>184</v>
      </c>
      <c r="D12" s="417" t="s">
        <v>185</v>
      </c>
      <c r="E12" s="422" t="s">
        <v>186</v>
      </c>
      <c r="F12" s="422" t="s">
        <v>187</v>
      </c>
      <c r="G12" s="422" t="s">
        <v>188</v>
      </c>
      <c r="H12" s="422" t="s">
        <v>189</v>
      </c>
    </row>
    <row r="13" spans="1:26">
      <c r="A13" s="423" t="s">
        <v>328</v>
      </c>
      <c r="B13" s="418" t="s">
        <v>182</v>
      </c>
      <c r="C13" s="418"/>
      <c r="D13" s="424">
        <v>25</v>
      </c>
      <c r="E13" s="425">
        <f>VLOOKUP(B13,$E$3:$F$10,2,FALSE)</f>
        <v>0</v>
      </c>
      <c r="F13" s="426">
        <f>(D13*E13)</f>
        <v>0</v>
      </c>
      <c r="G13" s="427" t="s">
        <v>190</v>
      </c>
      <c r="H13" s="426">
        <f t="shared" ref="H13:H14" si="0">G13*F13</f>
        <v>0</v>
      </c>
    </row>
    <row r="14" spans="1:26">
      <c r="A14" s="423" t="s">
        <v>328</v>
      </c>
      <c r="B14" s="418" t="s">
        <v>183</v>
      </c>
      <c r="C14" s="418"/>
      <c r="D14" s="424">
        <v>17</v>
      </c>
      <c r="E14" s="425">
        <f>VLOOKUP(B14,$E$3:$F$10,2,FALSE)</f>
        <v>0</v>
      </c>
      <c r="F14" s="426">
        <f t="shared" ref="F14" si="1">(D14*E14)</f>
        <v>0</v>
      </c>
      <c r="G14" s="427" t="s">
        <v>190</v>
      </c>
      <c r="H14" s="426">
        <f t="shared" si="0"/>
        <v>0</v>
      </c>
    </row>
    <row r="15" spans="1:26">
      <c r="A15" s="423" t="s">
        <v>373</v>
      </c>
      <c r="B15" s="418" t="s">
        <v>182</v>
      </c>
      <c r="C15" s="418"/>
      <c r="D15" s="424">
        <v>83</v>
      </c>
      <c r="E15" s="425">
        <f t="shared" ref="E15:E28" si="2">VLOOKUP(B15,$E$3:$F$10,2,FALSE)</f>
        <v>0</v>
      </c>
      <c r="F15" s="426">
        <f t="shared" ref="F15:F28" si="3">(D15*E15)</f>
        <v>0</v>
      </c>
      <c r="G15" s="427" t="s">
        <v>190</v>
      </c>
      <c r="H15" s="426">
        <f t="shared" ref="H15:H28" si="4">G15*F15</f>
        <v>0</v>
      </c>
    </row>
    <row r="16" spans="1:26">
      <c r="A16" s="423" t="s">
        <v>373</v>
      </c>
      <c r="B16" s="418" t="s">
        <v>183</v>
      </c>
      <c r="C16" s="418"/>
      <c r="D16" s="424">
        <v>27</v>
      </c>
      <c r="E16" s="425">
        <f t="shared" si="2"/>
        <v>0</v>
      </c>
      <c r="F16" s="426">
        <f t="shared" si="3"/>
        <v>0</v>
      </c>
      <c r="G16" s="427" t="s">
        <v>190</v>
      </c>
      <c r="H16" s="426">
        <f t="shared" si="4"/>
        <v>0</v>
      </c>
    </row>
    <row r="17" spans="1:8">
      <c r="A17" s="423" t="s">
        <v>398</v>
      </c>
      <c r="B17" s="418" t="s">
        <v>181</v>
      </c>
      <c r="C17" s="418"/>
      <c r="D17" s="424">
        <v>139</v>
      </c>
      <c r="E17" s="425">
        <f t="shared" si="2"/>
        <v>0</v>
      </c>
      <c r="F17" s="426">
        <f t="shared" si="3"/>
        <v>0</v>
      </c>
      <c r="G17" s="427" t="s">
        <v>190</v>
      </c>
      <c r="H17" s="426">
        <f t="shared" si="4"/>
        <v>0</v>
      </c>
    </row>
    <row r="18" spans="1:8">
      <c r="A18" s="423" t="s">
        <v>398</v>
      </c>
      <c r="B18" s="418" t="s">
        <v>182</v>
      </c>
      <c r="C18" s="418"/>
      <c r="D18" s="424">
        <v>139</v>
      </c>
      <c r="E18" s="425">
        <f t="shared" si="2"/>
        <v>0</v>
      </c>
      <c r="F18" s="426">
        <f t="shared" si="3"/>
        <v>0</v>
      </c>
      <c r="G18" s="427" t="s">
        <v>190</v>
      </c>
      <c r="H18" s="426">
        <f t="shared" si="4"/>
        <v>0</v>
      </c>
    </row>
    <row r="19" spans="1:8">
      <c r="A19" s="423" t="s">
        <v>398</v>
      </c>
      <c r="B19" s="418" t="s">
        <v>183</v>
      </c>
      <c r="C19" s="418"/>
      <c r="D19" s="424">
        <v>30</v>
      </c>
      <c r="E19" s="425">
        <f t="shared" si="2"/>
        <v>0</v>
      </c>
      <c r="F19" s="426">
        <f t="shared" si="3"/>
        <v>0</v>
      </c>
      <c r="G19" s="427" t="s">
        <v>190</v>
      </c>
      <c r="H19" s="426">
        <f t="shared" si="4"/>
        <v>0</v>
      </c>
    </row>
    <row r="20" spans="1:8">
      <c r="A20" s="423" t="s">
        <v>229</v>
      </c>
      <c r="B20" s="418" t="s">
        <v>181</v>
      </c>
      <c r="C20" s="418"/>
      <c r="D20" s="424">
        <v>7.6</v>
      </c>
      <c r="E20" s="425">
        <f t="shared" si="2"/>
        <v>0</v>
      </c>
      <c r="F20" s="426">
        <f t="shared" si="3"/>
        <v>0</v>
      </c>
      <c r="G20" s="427" t="s">
        <v>190</v>
      </c>
      <c r="H20" s="426">
        <f t="shared" si="4"/>
        <v>0</v>
      </c>
    </row>
    <row r="21" spans="1:8">
      <c r="A21" s="423" t="s">
        <v>229</v>
      </c>
      <c r="B21" s="418" t="s">
        <v>182</v>
      </c>
      <c r="C21" s="418"/>
      <c r="D21" s="424">
        <v>7.6</v>
      </c>
      <c r="E21" s="425">
        <f t="shared" si="2"/>
        <v>0</v>
      </c>
      <c r="F21" s="426">
        <f t="shared" si="3"/>
        <v>0</v>
      </c>
      <c r="G21" s="427" t="s">
        <v>190</v>
      </c>
      <c r="H21" s="426">
        <f t="shared" si="4"/>
        <v>0</v>
      </c>
    </row>
    <row r="22" spans="1:8">
      <c r="A22" s="423" t="s">
        <v>226</v>
      </c>
      <c r="B22" s="418" t="s">
        <v>181</v>
      </c>
      <c r="C22" s="418"/>
      <c r="D22" s="424">
        <v>695</v>
      </c>
      <c r="E22" s="425">
        <f t="shared" si="2"/>
        <v>0</v>
      </c>
      <c r="F22" s="426">
        <f t="shared" si="3"/>
        <v>0</v>
      </c>
      <c r="G22" s="427" t="s">
        <v>190</v>
      </c>
      <c r="H22" s="426">
        <f t="shared" si="4"/>
        <v>0</v>
      </c>
    </row>
    <row r="23" spans="1:8">
      <c r="A23" s="423" t="s">
        <v>226</v>
      </c>
      <c r="B23" s="418" t="s">
        <v>182</v>
      </c>
      <c r="C23" s="418"/>
      <c r="D23" s="424">
        <v>682</v>
      </c>
      <c r="E23" s="425">
        <f t="shared" si="2"/>
        <v>0</v>
      </c>
      <c r="F23" s="426">
        <f t="shared" si="3"/>
        <v>0</v>
      </c>
      <c r="G23" s="427" t="s">
        <v>190</v>
      </c>
      <c r="H23" s="426">
        <f t="shared" si="4"/>
        <v>0</v>
      </c>
    </row>
    <row r="24" spans="1:8">
      <c r="A24" s="423" t="s">
        <v>226</v>
      </c>
      <c r="B24" s="418" t="s">
        <v>183</v>
      </c>
      <c r="C24" s="418"/>
      <c r="D24" s="424">
        <v>1421</v>
      </c>
      <c r="E24" s="425">
        <f t="shared" si="2"/>
        <v>0</v>
      </c>
      <c r="F24" s="426">
        <f t="shared" si="3"/>
        <v>0</v>
      </c>
      <c r="G24" s="427" t="s">
        <v>190</v>
      </c>
      <c r="H24" s="426">
        <f t="shared" si="4"/>
        <v>0</v>
      </c>
    </row>
    <row r="25" spans="1:8">
      <c r="A25" s="423" t="s">
        <v>227</v>
      </c>
      <c r="B25" s="418" t="s">
        <v>181</v>
      </c>
      <c r="C25" s="418"/>
      <c r="D25" s="424">
        <v>13</v>
      </c>
      <c r="E25" s="425">
        <f t="shared" si="2"/>
        <v>0</v>
      </c>
      <c r="F25" s="426">
        <f t="shared" si="3"/>
        <v>0</v>
      </c>
      <c r="G25" s="427" t="s">
        <v>190</v>
      </c>
      <c r="H25" s="426">
        <f t="shared" si="4"/>
        <v>0</v>
      </c>
    </row>
    <row r="26" spans="1:8">
      <c r="A26" s="423" t="s">
        <v>227</v>
      </c>
      <c r="B26" s="420" t="s">
        <v>182</v>
      </c>
      <c r="C26" s="420"/>
      <c r="D26" s="424">
        <v>15</v>
      </c>
      <c r="E26" s="425">
        <f t="shared" si="2"/>
        <v>0</v>
      </c>
      <c r="F26" s="426">
        <f t="shared" si="3"/>
        <v>0</v>
      </c>
      <c r="G26" s="427" t="s">
        <v>190</v>
      </c>
      <c r="H26" s="426">
        <f t="shared" si="4"/>
        <v>0</v>
      </c>
    </row>
    <row r="27" spans="1:8">
      <c r="A27" s="174" t="s">
        <v>228</v>
      </c>
      <c r="B27" s="418" t="s">
        <v>181</v>
      </c>
      <c r="C27" s="418"/>
      <c r="D27" s="424">
        <v>7.6</v>
      </c>
      <c r="E27" s="425">
        <f t="shared" si="2"/>
        <v>0</v>
      </c>
      <c r="F27" s="426">
        <f t="shared" si="3"/>
        <v>0</v>
      </c>
      <c r="G27" s="427" t="s">
        <v>190</v>
      </c>
      <c r="H27" s="426">
        <f t="shared" si="4"/>
        <v>0</v>
      </c>
    </row>
    <row r="28" spans="1:8">
      <c r="A28" s="174" t="s">
        <v>228</v>
      </c>
      <c r="B28" s="418" t="s">
        <v>182</v>
      </c>
      <c r="C28" s="418"/>
      <c r="D28" s="424">
        <v>7.6</v>
      </c>
      <c r="E28" s="425">
        <f t="shared" si="2"/>
        <v>0</v>
      </c>
      <c r="F28" s="426">
        <f t="shared" si="3"/>
        <v>0</v>
      </c>
      <c r="G28" s="427" t="s">
        <v>190</v>
      </c>
      <c r="H28" s="426">
        <f t="shared" si="4"/>
        <v>0</v>
      </c>
    </row>
    <row r="29" spans="1:8">
      <c r="B29" s="166"/>
      <c r="C29" s="166"/>
      <c r="D29" s="269"/>
      <c r="E29" s="269"/>
      <c r="F29" s="269"/>
      <c r="G29" s="269"/>
      <c r="H29" s="269"/>
    </row>
    <row r="30" spans="1:8">
      <c r="A30" s="428" t="s">
        <v>23</v>
      </c>
      <c r="B30" s="429"/>
      <c r="C30" s="430"/>
      <c r="D30" s="431">
        <f>SUM(D13:D28)</f>
        <v>3316.3999999999996</v>
      </c>
      <c r="E30" s="432"/>
      <c r="F30" s="433"/>
      <c r="G30" s="434"/>
      <c r="H30" s="435">
        <f>SUM(H13:H28)</f>
        <v>0</v>
      </c>
    </row>
  </sheetData>
  <phoneticPr fontId="74"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32"/>
  <sheetViews>
    <sheetView showGridLines="0" zoomScale="85" zoomScaleNormal="85"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27.21875" style="166" bestFit="1" customWidth="1"/>
    <col min="2" max="2" width="52" style="167" customWidth="1"/>
    <col min="3" max="3" width="27.5546875" style="167" customWidth="1"/>
    <col min="4" max="4" width="12.109375" style="166" customWidth="1"/>
    <col min="5" max="5" width="13.109375" style="168" customWidth="1"/>
    <col min="6" max="6" width="16.109375" style="169" customWidth="1"/>
    <col min="7" max="7" width="13.6640625" style="168" customWidth="1"/>
    <col min="8" max="8" width="15.88671875" style="168" customWidth="1"/>
    <col min="9" max="247" width="13.6640625" style="27"/>
    <col min="248" max="248" width="22.109375" style="27" customWidth="1"/>
    <col min="249" max="255" width="13.6640625" style="27" customWidth="1"/>
    <col min="256" max="256" width="15.88671875" style="27" customWidth="1"/>
    <col min="257" max="257" width="16.5546875" style="27" bestFit="1" customWidth="1"/>
    <col min="258" max="258" width="13.6640625" style="27" customWidth="1"/>
    <col min="259" max="259" width="17.109375" style="27" bestFit="1" customWidth="1"/>
    <col min="260" max="260" width="4" style="27" customWidth="1"/>
    <col min="261" max="261" width="13.6640625" style="27" customWidth="1"/>
    <col min="262" max="503" width="13.6640625" style="27"/>
    <col min="504" max="504" width="22.109375" style="27" customWidth="1"/>
    <col min="505" max="511" width="13.6640625" style="27" customWidth="1"/>
    <col min="512" max="512" width="15.88671875" style="27" customWidth="1"/>
    <col min="513" max="513" width="16.5546875" style="27" bestFit="1" customWidth="1"/>
    <col min="514" max="514" width="13.6640625" style="27" customWidth="1"/>
    <col min="515" max="515" width="17.109375" style="27" bestFit="1" customWidth="1"/>
    <col min="516" max="516" width="4" style="27" customWidth="1"/>
    <col min="517" max="517" width="13.6640625" style="27" customWidth="1"/>
    <col min="518" max="759" width="13.6640625" style="27"/>
    <col min="760" max="760" width="22.109375" style="27" customWidth="1"/>
    <col min="761" max="767" width="13.6640625" style="27" customWidth="1"/>
    <col min="768" max="768" width="15.88671875" style="27" customWidth="1"/>
    <col min="769" max="769" width="16.5546875" style="27" bestFit="1" customWidth="1"/>
    <col min="770" max="770" width="13.6640625" style="27" customWidth="1"/>
    <col min="771" max="771" width="17.109375" style="27" bestFit="1" customWidth="1"/>
    <col min="772" max="772" width="4" style="27" customWidth="1"/>
    <col min="773" max="773" width="13.6640625" style="27" customWidth="1"/>
    <col min="774" max="1015" width="13.6640625" style="27"/>
    <col min="1016" max="1016" width="22.109375" style="27" customWidth="1"/>
    <col min="1017" max="1023" width="13.6640625" style="27" customWidth="1"/>
    <col min="1024" max="1024" width="15.88671875" style="27" customWidth="1"/>
    <col min="1025" max="1025" width="16.5546875" style="27" bestFit="1" customWidth="1"/>
    <col min="1026" max="1026" width="13.6640625" style="27" customWidth="1"/>
    <col min="1027" max="1027" width="17.109375" style="27" bestFit="1" customWidth="1"/>
    <col min="1028" max="1028" width="4" style="27" customWidth="1"/>
    <col min="1029" max="1029" width="13.6640625" style="27" customWidth="1"/>
    <col min="1030" max="1271" width="13.6640625" style="27"/>
    <col min="1272" max="1272" width="22.109375" style="27" customWidth="1"/>
    <col min="1273" max="1279" width="13.6640625" style="27" customWidth="1"/>
    <col min="1280" max="1280" width="15.88671875" style="27" customWidth="1"/>
    <col min="1281" max="1281" width="16.5546875" style="27" bestFit="1" customWidth="1"/>
    <col min="1282" max="1282" width="13.6640625" style="27" customWidth="1"/>
    <col min="1283" max="1283" width="17.109375" style="27" bestFit="1" customWidth="1"/>
    <col min="1284" max="1284" width="4" style="27" customWidth="1"/>
    <col min="1285" max="1285" width="13.6640625" style="27" customWidth="1"/>
    <col min="1286" max="1527" width="13.6640625" style="27"/>
    <col min="1528" max="1528" width="22.109375" style="27" customWidth="1"/>
    <col min="1529" max="1535" width="13.6640625" style="27" customWidth="1"/>
    <col min="1536" max="1536" width="15.88671875" style="27" customWidth="1"/>
    <col min="1537" max="1537" width="16.5546875" style="27" bestFit="1" customWidth="1"/>
    <col min="1538" max="1538" width="13.6640625" style="27" customWidth="1"/>
    <col min="1539" max="1539" width="17.109375" style="27" bestFit="1" customWidth="1"/>
    <col min="1540" max="1540" width="4" style="27" customWidth="1"/>
    <col min="1541" max="1541" width="13.6640625" style="27" customWidth="1"/>
    <col min="1542" max="1783" width="13.6640625" style="27"/>
    <col min="1784" max="1784" width="22.109375" style="27" customWidth="1"/>
    <col min="1785" max="1791" width="13.6640625" style="27" customWidth="1"/>
    <col min="1792" max="1792" width="15.88671875" style="27" customWidth="1"/>
    <col min="1793" max="1793" width="16.5546875" style="27" bestFit="1" customWidth="1"/>
    <col min="1794" max="1794" width="13.6640625" style="27" customWidth="1"/>
    <col min="1795" max="1795" width="17.109375" style="27" bestFit="1" customWidth="1"/>
    <col min="1796" max="1796" width="4" style="27" customWidth="1"/>
    <col min="1797" max="1797" width="13.6640625" style="27" customWidth="1"/>
    <col min="1798" max="2039" width="13.6640625" style="27"/>
    <col min="2040" max="2040" width="22.109375" style="27" customWidth="1"/>
    <col min="2041" max="2047" width="13.6640625" style="27" customWidth="1"/>
    <col min="2048" max="2048" width="15.88671875" style="27" customWidth="1"/>
    <col min="2049" max="2049" width="16.5546875" style="27" bestFit="1" customWidth="1"/>
    <col min="2050" max="2050" width="13.6640625" style="27" customWidth="1"/>
    <col min="2051" max="2051" width="17.109375" style="27" bestFit="1" customWidth="1"/>
    <col min="2052" max="2052" width="4" style="27" customWidth="1"/>
    <col min="2053" max="2053" width="13.6640625" style="27" customWidth="1"/>
    <col min="2054" max="2295" width="13.6640625" style="27"/>
    <col min="2296" max="2296" width="22.109375" style="27" customWidth="1"/>
    <col min="2297" max="2303" width="13.6640625" style="27" customWidth="1"/>
    <col min="2304" max="2304" width="15.88671875" style="27" customWidth="1"/>
    <col min="2305" max="2305" width="16.5546875" style="27" bestFit="1" customWidth="1"/>
    <col min="2306" max="2306" width="13.6640625" style="27" customWidth="1"/>
    <col min="2307" max="2307" width="17.109375" style="27" bestFit="1" customWidth="1"/>
    <col min="2308" max="2308" width="4" style="27" customWidth="1"/>
    <col min="2309" max="2309" width="13.6640625" style="27" customWidth="1"/>
    <col min="2310" max="2551" width="13.6640625" style="27"/>
    <col min="2552" max="2552" width="22.109375" style="27" customWidth="1"/>
    <col min="2553" max="2559" width="13.6640625" style="27" customWidth="1"/>
    <col min="2560" max="2560" width="15.88671875" style="27" customWidth="1"/>
    <col min="2561" max="2561" width="16.5546875" style="27" bestFit="1" customWidth="1"/>
    <col min="2562" max="2562" width="13.6640625" style="27" customWidth="1"/>
    <col min="2563" max="2563" width="17.109375" style="27" bestFit="1" customWidth="1"/>
    <col min="2564" max="2564" width="4" style="27" customWidth="1"/>
    <col min="2565" max="2565" width="13.6640625" style="27" customWidth="1"/>
    <col min="2566" max="2807" width="13.6640625" style="27"/>
    <col min="2808" max="2808" width="22.109375" style="27" customWidth="1"/>
    <col min="2809" max="2815" width="13.6640625" style="27" customWidth="1"/>
    <col min="2816" max="2816" width="15.88671875" style="27" customWidth="1"/>
    <col min="2817" max="2817" width="16.5546875" style="27" bestFit="1" customWidth="1"/>
    <col min="2818" max="2818" width="13.6640625" style="27" customWidth="1"/>
    <col min="2819" max="2819" width="17.109375" style="27" bestFit="1" customWidth="1"/>
    <col min="2820" max="2820" width="4" style="27" customWidth="1"/>
    <col min="2821" max="2821" width="13.6640625" style="27" customWidth="1"/>
    <col min="2822" max="3063" width="13.6640625" style="27"/>
    <col min="3064" max="3064" width="22.109375" style="27" customWidth="1"/>
    <col min="3065" max="3071" width="13.6640625" style="27" customWidth="1"/>
    <col min="3072" max="3072" width="15.88671875" style="27" customWidth="1"/>
    <col min="3073" max="3073" width="16.5546875" style="27" bestFit="1" customWidth="1"/>
    <col min="3074" max="3074" width="13.6640625" style="27" customWidth="1"/>
    <col min="3075" max="3075" width="17.109375" style="27" bestFit="1" customWidth="1"/>
    <col min="3076" max="3076" width="4" style="27" customWidth="1"/>
    <col min="3077" max="3077" width="13.6640625" style="27" customWidth="1"/>
    <col min="3078" max="3319" width="13.6640625" style="27"/>
    <col min="3320" max="3320" width="22.109375" style="27" customWidth="1"/>
    <col min="3321" max="3327" width="13.6640625" style="27" customWidth="1"/>
    <col min="3328" max="3328" width="15.88671875" style="27" customWidth="1"/>
    <col min="3329" max="3329" width="16.5546875" style="27" bestFit="1" customWidth="1"/>
    <col min="3330" max="3330" width="13.6640625" style="27" customWidth="1"/>
    <col min="3331" max="3331" width="17.109375" style="27" bestFit="1" customWidth="1"/>
    <col min="3332" max="3332" width="4" style="27" customWidth="1"/>
    <col min="3333" max="3333" width="13.6640625" style="27" customWidth="1"/>
    <col min="3334" max="3575" width="13.6640625" style="27"/>
    <col min="3576" max="3576" width="22.109375" style="27" customWidth="1"/>
    <col min="3577" max="3583" width="13.6640625" style="27" customWidth="1"/>
    <col min="3584" max="3584" width="15.88671875" style="27" customWidth="1"/>
    <col min="3585" max="3585" width="16.5546875" style="27" bestFit="1" customWidth="1"/>
    <col min="3586" max="3586" width="13.6640625" style="27" customWidth="1"/>
    <col min="3587" max="3587" width="17.109375" style="27" bestFit="1" customWidth="1"/>
    <col min="3588" max="3588" width="4" style="27" customWidth="1"/>
    <col min="3589" max="3589" width="13.6640625" style="27" customWidth="1"/>
    <col min="3590" max="3831" width="13.6640625" style="27"/>
    <col min="3832" max="3832" width="22.109375" style="27" customWidth="1"/>
    <col min="3833" max="3839" width="13.6640625" style="27" customWidth="1"/>
    <col min="3840" max="3840" width="15.88671875" style="27" customWidth="1"/>
    <col min="3841" max="3841" width="16.5546875" style="27" bestFit="1" customWidth="1"/>
    <col min="3842" max="3842" width="13.6640625" style="27" customWidth="1"/>
    <col min="3843" max="3843" width="17.109375" style="27" bestFit="1" customWidth="1"/>
    <col min="3844" max="3844" width="4" style="27" customWidth="1"/>
    <col min="3845" max="3845" width="13.6640625" style="27" customWidth="1"/>
    <col min="3846" max="4087" width="13.6640625" style="27"/>
    <col min="4088" max="4088" width="22.109375" style="27" customWidth="1"/>
    <col min="4089" max="4095" width="13.6640625" style="27" customWidth="1"/>
    <col min="4096" max="4096" width="15.88671875" style="27" customWidth="1"/>
    <col min="4097" max="4097" width="16.5546875" style="27" bestFit="1" customWidth="1"/>
    <col min="4098" max="4098" width="13.6640625" style="27" customWidth="1"/>
    <col min="4099" max="4099" width="17.109375" style="27" bestFit="1" customWidth="1"/>
    <col min="4100" max="4100" width="4" style="27" customWidth="1"/>
    <col min="4101" max="4101" width="13.6640625" style="27" customWidth="1"/>
    <col min="4102" max="4343" width="13.6640625" style="27"/>
    <col min="4344" max="4344" width="22.109375" style="27" customWidth="1"/>
    <col min="4345" max="4351" width="13.6640625" style="27" customWidth="1"/>
    <col min="4352" max="4352" width="15.88671875" style="27" customWidth="1"/>
    <col min="4353" max="4353" width="16.5546875" style="27" bestFit="1" customWidth="1"/>
    <col min="4354" max="4354" width="13.6640625" style="27" customWidth="1"/>
    <col min="4355" max="4355" width="17.109375" style="27" bestFit="1" customWidth="1"/>
    <col min="4356" max="4356" width="4" style="27" customWidth="1"/>
    <col min="4357" max="4357" width="13.6640625" style="27" customWidth="1"/>
    <col min="4358" max="4599" width="13.6640625" style="27"/>
    <col min="4600" max="4600" width="22.109375" style="27" customWidth="1"/>
    <col min="4601" max="4607" width="13.6640625" style="27" customWidth="1"/>
    <col min="4608" max="4608" width="15.88671875" style="27" customWidth="1"/>
    <col min="4609" max="4609" width="16.5546875" style="27" bestFit="1" customWidth="1"/>
    <col min="4610" max="4610" width="13.6640625" style="27" customWidth="1"/>
    <col min="4611" max="4611" width="17.109375" style="27" bestFit="1" customWidth="1"/>
    <col min="4612" max="4612" width="4" style="27" customWidth="1"/>
    <col min="4613" max="4613" width="13.6640625" style="27" customWidth="1"/>
    <col min="4614" max="4855" width="13.6640625" style="27"/>
    <col min="4856" max="4856" width="22.109375" style="27" customWidth="1"/>
    <col min="4857" max="4863" width="13.6640625" style="27" customWidth="1"/>
    <col min="4864" max="4864" width="15.88671875" style="27" customWidth="1"/>
    <col min="4865" max="4865" width="16.5546875" style="27" bestFit="1" customWidth="1"/>
    <col min="4866" max="4866" width="13.6640625" style="27" customWidth="1"/>
    <col min="4867" max="4867" width="17.109375" style="27" bestFit="1" customWidth="1"/>
    <col min="4868" max="4868" width="4" style="27" customWidth="1"/>
    <col min="4869" max="4869" width="13.6640625" style="27" customWidth="1"/>
    <col min="4870" max="5111" width="13.6640625" style="27"/>
    <col min="5112" max="5112" width="22.109375" style="27" customWidth="1"/>
    <col min="5113" max="5119" width="13.6640625" style="27" customWidth="1"/>
    <col min="5120" max="5120" width="15.88671875" style="27" customWidth="1"/>
    <col min="5121" max="5121" width="16.5546875" style="27" bestFit="1" customWidth="1"/>
    <col min="5122" max="5122" width="13.6640625" style="27" customWidth="1"/>
    <col min="5123" max="5123" width="17.109375" style="27" bestFit="1" customWidth="1"/>
    <col min="5124" max="5124" width="4" style="27" customWidth="1"/>
    <col min="5125" max="5125" width="13.6640625" style="27" customWidth="1"/>
    <col min="5126" max="5367" width="13.6640625" style="27"/>
    <col min="5368" max="5368" width="22.109375" style="27" customWidth="1"/>
    <col min="5369" max="5375" width="13.6640625" style="27" customWidth="1"/>
    <col min="5376" max="5376" width="15.88671875" style="27" customWidth="1"/>
    <col min="5377" max="5377" width="16.5546875" style="27" bestFit="1" customWidth="1"/>
    <col min="5378" max="5378" width="13.6640625" style="27" customWidth="1"/>
    <col min="5379" max="5379" width="17.109375" style="27" bestFit="1" customWidth="1"/>
    <col min="5380" max="5380" width="4" style="27" customWidth="1"/>
    <col min="5381" max="5381" width="13.6640625" style="27" customWidth="1"/>
    <col min="5382" max="5623" width="13.6640625" style="27"/>
    <col min="5624" max="5624" width="22.109375" style="27" customWidth="1"/>
    <col min="5625" max="5631" width="13.6640625" style="27" customWidth="1"/>
    <col min="5632" max="5632" width="15.88671875" style="27" customWidth="1"/>
    <col min="5633" max="5633" width="16.5546875" style="27" bestFit="1" customWidth="1"/>
    <col min="5634" max="5634" width="13.6640625" style="27" customWidth="1"/>
    <col min="5635" max="5635" width="17.109375" style="27" bestFit="1" customWidth="1"/>
    <col min="5636" max="5636" width="4" style="27" customWidth="1"/>
    <col min="5637" max="5637" width="13.6640625" style="27" customWidth="1"/>
    <col min="5638" max="5879" width="13.6640625" style="27"/>
    <col min="5880" max="5880" width="22.109375" style="27" customWidth="1"/>
    <col min="5881" max="5887" width="13.6640625" style="27" customWidth="1"/>
    <col min="5888" max="5888" width="15.88671875" style="27" customWidth="1"/>
    <col min="5889" max="5889" width="16.5546875" style="27" bestFit="1" customWidth="1"/>
    <col min="5890" max="5890" width="13.6640625" style="27" customWidth="1"/>
    <col min="5891" max="5891" width="17.109375" style="27" bestFit="1" customWidth="1"/>
    <col min="5892" max="5892" width="4" style="27" customWidth="1"/>
    <col min="5893" max="5893" width="13.6640625" style="27" customWidth="1"/>
    <col min="5894" max="6135" width="13.6640625" style="27"/>
    <col min="6136" max="6136" width="22.109375" style="27" customWidth="1"/>
    <col min="6137" max="6143" width="13.6640625" style="27" customWidth="1"/>
    <col min="6144" max="6144" width="15.88671875" style="27" customWidth="1"/>
    <col min="6145" max="6145" width="16.5546875" style="27" bestFit="1" customWidth="1"/>
    <col min="6146" max="6146" width="13.6640625" style="27" customWidth="1"/>
    <col min="6147" max="6147" width="17.109375" style="27" bestFit="1" customWidth="1"/>
    <col min="6148" max="6148" width="4" style="27" customWidth="1"/>
    <col min="6149" max="6149" width="13.6640625" style="27" customWidth="1"/>
    <col min="6150" max="6391" width="13.6640625" style="27"/>
    <col min="6392" max="6392" width="22.109375" style="27" customWidth="1"/>
    <col min="6393" max="6399" width="13.6640625" style="27" customWidth="1"/>
    <col min="6400" max="6400" width="15.88671875" style="27" customWidth="1"/>
    <col min="6401" max="6401" width="16.5546875" style="27" bestFit="1" customWidth="1"/>
    <col min="6402" max="6402" width="13.6640625" style="27" customWidth="1"/>
    <col min="6403" max="6403" width="17.109375" style="27" bestFit="1" customWidth="1"/>
    <col min="6404" max="6404" width="4" style="27" customWidth="1"/>
    <col min="6405" max="6405" width="13.6640625" style="27" customWidth="1"/>
    <col min="6406" max="6647" width="13.6640625" style="27"/>
    <col min="6648" max="6648" width="22.109375" style="27" customWidth="1"/>
    <col min="6649" max="6655" width="13.6640625" style="27" customWidth="1"/>
    <col min="6656" max="6656" width="15.88671875" style="27" customWidth="1"/>
    <col min="6657" max="6657" width="16.5546875" style="27" bestFit="1" customWidth="1"/>
    <col min="6658" max="6658" width="13.6640625" style="27" customWidth="1"/>
    <col min="6659" max="6659" width="17.109375" style="27" bestFit="1" customWidth="1"/>
    <col min="6660" max="6660" width="4" style="27" customWidth="1"/>
    <col min="6661" max="6661" width="13.6640625" style="27" customWidth="1"/>
    <col min="6662" max="6903" width="13.6640625" style="27"/>
    <col min="6904" max="6904" width="22.109375" style="27" customWidth="1"/>
    <col min="6905" max="6911" width="13.6640625" style="27" customWidth="1"/>
    <col min="6912" max="6912" width="15.88671875" style="27" customWidth="1"/>
    <col min="6913" max="6913" width="16.5546875" style="27" bestFit="1" customWidth="1"/>
    <col min="6914" max="6914" width="13.6640625" style="27" customWidth="1"/>
    <col min="6915" max="6915" width="17.109375" style="27" bestFit="1" customWidth="1"/>
    <col min="6916" max="6916" width="4" style="27" customWidth="1"/>
    <col min="6917" max="6917" width="13.6640625" style="27" customWidth="1"/>
    <col min="6918" max="7159" width="13.6640625" style="27"/>
    <col min="7160" max="7160" width="22.109375" style="27" customWidth="1"/>
    <col min="7161" max="7167" width="13.6640625" style="27" customWidth="1"/>
    <col min="7168" max="7168" width="15.88671875" style="27" customWidth="1"/>
    <col min="7169" max="7169" width="16.5546875" style="27" bestFit="1" customWidth="1"/>
    <col min="7170" max="7170" width="13.6640625" style="27" customWidth="1"/>
    <col min="7171" max="7171" width="17.109375" style="27" bestFit="1" customWidth="1"/>
    <col min="7172" max="7172" width="4" style="27" customWidth="1"/>
    <col min="7173" max="7173" width="13.6640625" style="27" customWidth="1"/>
    <col min="7174" max="7415" width="13.6640625" style="27"/>
    <col min="7416" max="7416" width="22.109375" style="27" customWidth="1"/>
    <col min="7417" max="7423" width="13.6640625" style="27" customWidth="1"/>
    <col min="7424" max="7424" width="15.88671875" style="27" customWidth="1"/>
    <col min="7425" max="7425" width="16.5546875" style="27" bestFit="1" customWidth="1"/>
    <col min="7426" max="7426" width="13.6640625" style="27" customWidth="1"/>
    <col min="7427" max="7427" width="17.109375" style="27" bestFit="1" customWidth="1"/>
    <col min="7428" max="7428" width="4" style="27" customWidth="1"/>
    <col min="7429" max="7429" width="13.6640625" style="27" customWidth="1"/>
    <col min="7430" max="7671" width="13.6640625" style="27"/>
    <col min="7672" max="7672" width="22.109375" style="27" customWidth="1"/>
    <col min="7673" max="7679" width="13.6640625" style="27" customWidth="1"/>
    <col min="7680" max="7680" width="15.88671875" style="27" customWidth="1"/>
    <col min="7681" max="7681" width="16.5546875" style="27" bestFit="1" customWidth="1"/>
    <col min="7682" max="7682" width="13.6640625" style="27" customWidth="1"/>
    <col min="7683" max="7683" width="17.109375" style="27" bestFit="1" customWidth="1"/>
    <col min="7684" max="7684" width="4" style="27" customWidth="1"/>
    <col min="7685" max="7685" width="13.6640625" style="27" customWidth="1"/>
    <col min="7686" max="7927" width="13.6640625" style="27"/>
    <col min="7928" max="7928" width="22.109375" style="27" customWidth="1"/>
    <col min="7929" max="7935" width="13.6640625" style="27" customWidth="1"/>
    <col min="7936" max="7936" width="15.88671875" style="27" customWidth="1"/>
    <col min="7937" max="7937" width="16.5546875" style="27" bestFit="1" customWidth="1"/>
    <col min="7938" max="7938" width="13.6640625" style="27" customWidth="1"/>
    <col min="7939" max="7939" width="17.109375" style="27" bestFit="1" customWidth="1"/>
    <col min="7940" max="7940" width="4" style="27" customWidth="1"/>
    <col min="7941" max="7941" width="13.6640625" style="27" customWidth="1"/>
    <col min="7942" max="8183" width="13.6640625" style="27"/>
    <col min="8184" max="8184" width="22.109375" style="27" customWidth="1"/>
    <col min="8185" max="8191" width="13.6640625" style="27" customWidth="1"/>
    <col min="8192" max="8192" width="15.88671875" style="27" customWidth="1"/>
    <col min="8193" max="8193" width="16.5546875" style="27" bestFit="1" customWidth="1"/>
    <col min="8194" max="8194" width="13.6640625" style="27" customWidth="1"/>
    <col min="8195" max="8195" width="17.109375" style="27" bestFit="1" customWidth="1"/>
    <col min="8196" max="8196" width="4" style="27" customWidth="1"/>
    <col min="8197" max="8197" width="13.6640625" style="27" customWidth="1"/>
    <col min="8198" max="8439" width="13.6640625" style="27"/>
    <col min="8440" max="8440" width="22.109375" style="27" customWidth="1"/>
    <col min="8441" max="8447" width="13.6640625" style="27" customWidth="1"/>
    <col min="8448" max="8448" width="15.88671875" style="27" customWidth="1"/>
    <col min="8449" max="8449" width="16.5546875" style="27" bestFit="1" customWidth="1"/>
    <col min="8450" max="8450" width="13.6640625" style="27" customWidth="1"/>
    <col min="8451" max="8451" width="17.109375" style="27" bestFit="1" customWidth="1"/>
    <col min="8452" max="8452" width="4" style="27" customWidth="1"/>
    <col min="8453" max="8453" width="13.6640625" style="27" customWidth="1"/>
    <col min="8454" max="8695" width="13.6640625" style="27"/>
    <col min="8696" max="8696" width="22.109375" style="27" customWidth="1"/>
    <col min="8697" max="8703" width="13.6640625" style="27" customWidth="1"/>
    <col min="8704" max="8704" width="15.88671875" style="27" customWidth="1"/>
    <col min="8705" max="8705" width="16.5546875" style="27" bestFit="1" customWidth="1"/>
    <col min="8706" max="8706" width="13.6640625" style="27" customWidth="1"/>
    <col min="8707" max="8707" width="17.109375" style="27" bestFit="1" customWidth="1"/>
    <col min="8708" max="8708" width="4" style="27" customWidth="1"/>
    <col min="8709" max="8709" width="13.6640625" style="27" customWidth="1"/>
    <col min="8710" max="8951" width="13.6640625" style="27"/>
    <col min="8952" max="8952" width="22.109375" style="27" customWidth="1"/>
    <col min="8953" max="8959" width="13.6640625" style="27" customWidth="1"/>
    <col min="8960" max="8960" width="15.88671875" style="27" customWidth="1"/>
    <col min="8961" max="8961" width="16.5546875" style="27" bestFit="1" customWidth="1"/>
    <col min="8962" max="8962" width="13.6640625" style="27" customWidth="1"/>
    <col min="8963" max="8963" width="17.109375" style="27" bestFit="1" customWidth="1"/>
    <col min="8964" max="8964" width="4" style="27" customWidth="1"/>
    <col min="8965" max="8965" width="13.6640625" style="27" customWidth="1"/>
    <col min="8966" max="9207" width="13.6640625" style="27"/>
    <col min="9208" max="9208" width="22.109375" style="27" customWidth="1"/>
    <col min="9209" max="9215" width="13.6640625" style="27" customWidth="1"/>
    <col min="9216" max="9216" width="15.88671875" style="27" customWidth="1"/>
    <col min="9217" max="9217" width="16.5546875" style="27" bestFit="1" customWidth="1"/>
    <col min="9218" max="9218" width="13.6640625" style="27" customWidth="1"/>
    <col min="9219" max="9219" width="17.109375" style="27" bestFit="1" customWidth="1"/>
    <col min="9220" max="9220" width="4" style="27" customWidth="1"/>
    <col min="9221" max="9221" width="13.6640625" style="27" customWidth="1"/>
    <col min="9222" max="9463" width="13.6640625" style="27"/>
    <col min="9464" max="9464" width="22.109375" style="27" customWidth="1"/>
    <col min="9465" max="9471" width="13.6640625" style="27" customWidth="1"/>
    <col min="9472" max="9472" width="15.88671875" style="27" customWidth="1"/>
    <col min="9473" max="9473" width="16.5546875" style="27" bestFit="1" customWidth="1"/>
    <col min="9474" max="9474" width="13.6640625" style="27" customWidth="1"/>
    <col min="9475" max="9475" width="17.109375" style="27" bestFit="1" customWidth="1"/>
    <col min="9476" max="9476" width="4" style="27" customWidth="1"/>
    <col min="9477" max="9477" width="13.6640625" style="27" customWidth="1"/>
    <col min="9478" max="9719" width="13.6640625" style="27"/>
    <col min="9720" max="9720" width="22.109375" style="27" customWidth="1"/>
    <col min="9721" max="9727" width="13.6640625" style="27" customWidth="1"/>
    <col min="9728" max="9728" width="15.88671875" style="27" customWidth="1"/>
    <col min="9729" max="9729" width="16.5546875" style="27" bestFit="1" customWidth="1"/>
    <col min="9730" max="9730" width="13.6640625" style="27" customWidth="1"/>
    <col min="9731" max="9731" width="17.109375" style="27" bestFit="1" customWidth="1"/>
    <col min="9732" max="9732" width="4" style="27" customWidth="1"/>
    <col min="9733" max="9733" width="13.6640625" style="27" customWidth="1"/>
    <col min="9734" max="9975" width="13.6640625" style="27"/>
    <col min="9976" max="9976" width="22.109375" style="27" customWidth="1"/>
    <col min="9977" max="9983" width="13.6640625" style="27" customWidth="1"/>
    <col min="9984" max="9984" width="15.88671875" style="27" customWidth="1"/>
    <col min="9985" max="9985" width="16.5546875" style="27" bestFit="1" customWidth="1"/>
    <col min="9986" max="9986" width="13.6640625" style="27" customWidth="1"/>
    <col min="9987" max="9987" width="17.109375" style="27" bestFit="1" customWidth="1"/>
    <col min="9988" max="9988" width="4" style="27" customWidth="1"/>
    <col min="9989" max="9989" width="13.6640625" style="27" customWidth="1"/>
    <col min="9990" max="10231" width="13.6640625" style="27"/>
    <col min="10232" max="10232" width="22.109375" style="27" customWidth="1"/>
    <col min="10233" max="10239" width="13.6640625" style="27" customWidth="1"/>
    <col min="10240" max="10240" width="15.88671875" style="27" customWidth="1"/>
    <col min="10241" max="10241" width="16.5546875" style="27" bestFit="1" customWidth="1"/>
    <col min="10242" max="10242" width="13.6640625" style="27" customWidth="1"/>
    <col min="10243" max="10243" width="17.109375" style="27" bestFit="1" customWidth="1"/>
    <col min="10244" max="10244" width="4" style="27" customWidth="1"/>
    <col min="10245" max="10245" width="13.6640625" style="27" customWidth="1"/>
    <col min="10246" max="10487" width="13.6640625" style="27"/>
    <col min="10488" max="10488" width="22.109375" style="27" customWidth="1"/>
    <col min="10489" max="10495" width="13.6640625" style="27" customWidth="1"/>
    <col min="10496" max="10496" width="15.88671875" style="27" customWidth="1"/>
    <col min="10497" max="10497" width="16.5546875" style="27" bestFit="1" customWidth="1"/>
    <col min="10498" max="10498" width="13.6640625" style="27" customWidth="1"/>
    <col min="10499" max="10499" width="17.109375" style="27" bestFit="1" customWidth="1"/>
    <col min="10500" max="10500" width="4" style="27" customWidth="1"/>
    <col min="10501" max="10501" width="13.6640625" style="27" customWidth="1"/>
    <col min="10502" max="10743" width="13.6640625" style="27"/>
    <col min="10744" max="10744" width="22.109375" style="27" customWidth="1"/>
    <col min="10745" max="10751" width="13.6640625" style="27" customWidth="1"/>
    <col min="10752" max="10752" width="15.88671875" style="27" customWidth="1"/>
    <col min="10753" max="10753" width="16.5546875" style="27" bestFit="1" customWidth="1"/>
    <col min="10754" max="10754" width="13.6640625" style="27" customWidth="1"/>
    <col min="10755" max="10755" width="17.109375" style="27" bestFit="1" customWidth="1"/>
    <col min="10756" max="10756" width="4" style="27" customWidth="1"/>
    <col min="10757" max="10757" width="13.6640625" style="27" customWidth="1"/>
    <col min="10758" max="10999" width="13.6640625" style="27"/>
    <col min="11000" max="11000" width="22.109375" style="27" customWidth="1"/>
    <col min="11001" max="11007" width="13.6640625" style="27" customWidth="1"/>
    <col min="11008" max="11008" width="15.88671875" style="27" customWidth="1"/>
    <col min="11009" max="11009" width="16.5546875" style="27" bestFit="1" customWidth="1"/>
    <col min="11010" max="11010" width="13.6640625" style="27" customWidth="1"/>
    <col min="11011" max="11011" width="17.109375" style="27" bestFit="1" customWidth="1"/>
    <col min="11012" max="11012" width="4" style="27" customWidth="1"/>
    <col min="11013" max="11013" width="13.6640625" style="27" customWidth="1"/>
    <col min="11014" max="11255" width="13.6640625" style="27"/>
    <col min="11256" max="11256" width="22.109375" style="27" customWidth="1"/>
    <col min="11257" max="11263" width="13.6640625" style="27" customWidth="1"/>
    <col min="11264" max="11264" width="15.88671875" style="27" customWidth="1"/>
    <col min="11265" max="11265" width="16.5546875" style="27" bestFit="1" customWidth="1"/>
    <col min="11266" max="11266" width="13.6640625" style="27" customWidth="1"/>
    <col min="11267" max="11267" width="17.109375" style="27" bestFit="1" customWidth="1"/>
    <col min="11268" max="11268" width="4" style="27" customWidth="1"/>
    <col min="11269" max="11269" width="13.6640625" style="27" customWidth="1"/>
    <col min="11270" max="11511" width="13.6640625" style="27"/>
    <col min="11512" max="11512" width="22.109375" style="27" customWidth="1"/>
    <col min="11513" max="11519" width="13.6640625" style="27" customWidth="1"/>
    <col min="11520" max="11520" width="15.88671875" style="27" customWidth="1"/>
    <col min="11521" max="11521" width="16.5546875" style="27" bestFit="1" customWidth="1"/>
    <col min="11522" max="11522" width="13.6640625" style="27" customWidth="1"/>
    <col min="11523" max="11523" width="17.109375" style="27" bestFit="1" customWidth="1"/>
    <col min="11524" max="11524" width="4" style="27" customWidth="1"/>
    <col min="11525" max="11525" width="13.6640625" style="27" customWidth="1"/>
    <col min="11526" max="11767" width="13.6640625" style="27"/>
    <col min="11768" max="11768" width="22.109375" style="27" customWidth="1"/>
    <col min="11769" max="11775" width="13.6640625" style="27" customWidth="1"/>
    <col min="11776" max="11776" width="15.88671875" style="27" customWidth="1"/>
    <col min="11777" max="11777" width="16.5546875" style="27" bestFit="1" customWidth="1"/>
    <col min="11778" max="11778" width="13.6640625" style="27" customWidth="1"/>
    <col min="11779" max="11779" width="17.109375" style="27" bestFit="1" customWidth="1"/>
    <col min="11780" max="11780" width="4" style="27" customWidth="1"/>
    <col min="11781" max="11781" width="13.6640625" style="27" customWidth="1"/>
    <col min="11782" max="12023" width="13.6640625" style="27"/>
    <col min="12024" max="12024" width="22.109375" style="27" customWidth="1"/>
    <col min="12025" max="12031" width="13.6640625" style="27" customWidth="1"/>
    <col min="12032" max="12032" width="15.88671875" style="27" customWidth="1"/>
    <col min="12033" max="12033" width="16.5546875" style="27" bestFit="1" customWidth="1"/>
    <col min="12034" max="12034" width="13.6640625" style="27" customWidth="1"/>
    <col min="12035" max="12035" width="17.109375" style="27" bestFit="1" customWidth="1"/>
    <col min="12036" max="12036" width="4" style="27" customWidth="1"/>
    <col min="12037" max="12037" width="13.6640625" style="27" customWidth="1"/>
    <col min="12038" max="12279" width="13.6640625" style="27"/>
    <col min="12280" max="12280" width="22.109375" style="27" customWidth="1"/>
    <col min="12281" max="12287" width="13.6640625" style="27" customWidth="1"/>
    <col min="12288" max="12288" width="15.88671875" style="27" customWidth="1"/>
    <col min="12289" max="12289" width="16.5546875" style="27" bestFit="1" customWidth="1"/>
    <col min="12290" max="12290" width="13.6640625" style="27" customWidth="1"/>
    <col min="12291" max="12291" width="17.109375" style="27" bestFit="1" customWidth="1"/>
    <col min="12292" max="12292" width="4" style="27" customWidth="1"/>
    <col min="12293" max="12293" width="13.6640625" style="27" customWidth="1"/>
    <col min="12294" max="12535" width="13.6640625" style="27"/>
    <col min="12536" max="12536" width="22.109375" style="27" customWidth="1"/>
    <col min="12537" max="12543" width="13.6640625" style="27" customWidth="1"/>
    <col min="12544" max="12544" width="15.88671875" style="27" customWidth="1"/>
    <col min="12545" max="12545" width="16.5546875" style="27" bestFit="1" customWidth="1"/>
    <col min="12546" max="12546" width="13.6640625" style="27" customWidth="1"/>
    <col min="12547" max="12547" width="17.109375" style="27" bestFit="1" customWidth="1"/>
    <col min="12548" max="12548" width="4" style="27" customWidth="1"/>
    <col min="12549" max="12549" width="13.6640625" style="27" customWidth="1"/>
    <col min="12550" max="12791" width="13.6640625" style="27"/>
    <col min="12792" max="12792" width="22.109375" style="27" customWidth="1"/>
    <col min="12793" max="12799" width="13.6640625" style="27" customWidth="1"/>
    <col min="12800" max="12800" width="15.88671875" style="27" customWidth="1"/>
    <col min="12801" max="12801" width="16.5546875" style="27" bestFit="1" customWidth="1"/>
    <col min="12802" max="12802" width="13.6640625" style="27" customWidth="1"/>
    <col min="12803" max="12803" width="17.109375" style="27" bestFit="1" customWidth="1"/>
    <col min="12804" max="12804" width="4" style="27" customWidth="1"/>
    <col min="12805" max="12805" width="13.6640625" style="27" customWidth="1"/>
    <col min="12806" max="13047" width="13.6640625" style="27"/>
    <col min="13048" max="13048" width="22.109375" style="27" customWidth="1"/>
    <col min="13049" max="13055" width="13.6640625" style="27" customWidth="1"/>
    <col min="13056" max="13056" width="15.88671875" style="27" customWidth="1"/>
    <col min="13057" max="13057" width="16.5546875" style="27" bestFit="1" customWidth="1"/>
    <col min="13058" max="13058" width="13.6640625" style="27" customWidth="1"/>
    <col min="13059" max="13059" width="17.109375" style="27" bestFit="1" customWidth="1"/>
    <col min="13060" max="13060" width="4" style="27" customWidth="1"/>
    <col min="13061" max="13061" width="13.6640625" style="27" customWidth="1"/>
    <col min="13062" max="13303" width="13.6640625" style="27"/>
    <col min="13304" max="13304" width="22.109375" style="27" customWidth="1"/>
    <col min="13305" max="13311" width="13.6640625" style="27" customWidth="1"/>
    <col min="13312" max="13312" width="15.88671875" style="27" customWidth="1"/>
    <col min="13313" max="13313" width="16.5546875" style="27" bestFit="1" customWidth="1"/>
    <col min="13314" max="13314" width="13.6640625" style="27" customWidth="1"/>
    <col min="13315" max="13315" width="17.109375" style="27" bestFit="1" customWidth="1"/>
    <col min="13316" max="13316" width="4" style="27" customWidth="1"/>
    <col min="13317" max="13317" width="13.6640625" style="27" customWidth="1"/>
    <col min="13318" max="13559" width="13.6640625" style="27"/>
    <col min="13560" max="13560" width="22.109375" style="27" customWidth="1"/>
    <col min="13561" max="13567" width="13.6640625" style="27" customWidth="1"/>
    <col min="13568" max="13568" width="15.88671875" style="27" customWidth="1"/>
    <col min="13569" max="13569" width="16.5546875" style="27" bestFit="1" customWidth="1"/>
    <col min="13570" max="13570" width="13.6640625" style="27" customWidth="1"/>
    <col min="13571" max="13571" width="17.109375" style="27" bestFit="1" customWidth="1"/>
    <col min="13572" max="13572" width="4" style="27" customWidth="1"/>
    <col min="13573" max="13573" width="13.6640625" style="27" customWidth="1"/>
    <col min="13574" max="13815" width="13.6640625" style="27"/>
    <col min="13816" max="13816" width="22.109375" style="27" customWidth="1"/>
    <col min="13817" max="13823" width="13.6640625" style="27" customWidth="1"/>
    <col min="13824" max="13824" width="15.88671875" style="27" customWidth="1"/>
    <col min="13825" max="13825" width="16.5546875" style="27" bestFit="1" customWidth="1"/>
    <col min="13826" max="13826" width="13.6640625" style="27" customWidth="1"/>
    <col min="13827" max="13827" width="17.109375" style="27" bestFit="1" customWidth="1"/>
    <col min="13828" max="13828" width="4" style="27" customWidth="1"/>
    <col min="13829" max="13829" width="13.6640625" style="27" customWidth="1"/>
    <col min="13830" max="14071" width="13.6640625" style="27"/>
    <col min="14072" max="14072" width="22.109375" style="27" customWidth="1"/>
    <col min="14073" max="14079" width="13.6640625" style="27" customWidth="1"/>
    <col min="14080" max="14080" width="15.88671875" style="27" customWidth="1"/>
    <col min="14081" max="14081" width="16.5546875" style="27" bestFit="1" customWidth="1"/>
    <col min="14082" max="14082" width="13.6640625" style="27" customWidth="1"/>
    <col min="14083" max="14083" width="17.109375" style="27" bestFit="1" customWidth="1"/>
    <col min="14084" max="14084" width="4" style="27" customWidth="1"/>
    <col min="14085" max="14085" width="13.6640625" style="27" customWidth="1"/>
    <col min="14086" max="14327" width="13.6640625" style="27"/>
    <col min="14328" max="14328" width="22.109375" style="27" customWidth="1"/>
    <col min="14329" max="14335" width="13.6640625" style="27" customWidth="1"/>
    <col min="14336" max="14336" width="15.88671875" style="27" customWidth="1"/>
    <col min="14337" max="14337" width="16.5546875" style="27" bestFit="1" customWidth="1"/>
    <col min="14338" max="14338" width="13.6640625" style="27" customWidth="1"/>
    <col min="14339" max="14339" width="17.109375" style="27" bestFit="1" customWidth="1"/>
    <col min="14340" max="14340" width="4" style="27" customWidth="1"/>
    <col min="14341" max="14341" width="13.6640625" style="27" customWidth="1"/>
    <col min="14342" max="14583" width="13.6640625" style="27"/>
    <col min="14584" max="14584" width="22.109375" style="27" customWidth="1"/>
    <col min="14585" max="14591" width="13.6640625" style="27" customWidth="1"/>
    <col min="14592" max="14592" width="15.88671875" style="27" customWidth="1"/>
    <col min="14593" max="14593" width="16.5546875" style="27" bestFit="1" customWidth="1"/>
    <col min="14594" max="14594" width="13.6640625" style="27" customWidth="1"/>
    <col min="14595" max="14595" width="17.109375" style="27" bestFit="1" customWidth="1"/>
    <col min="14596" max="14596" width="4" style="27" customWidth="1"/>
    <col min="14597" max="14597" width="13.6640625" style="27" customWidth="1"/>
    <col min="14598" max="14839" width="13.6640625" style="27"/>
    <col min="14840" max="14840" width="22.109375" style="27" customWidth="1"/>
    <col min="14841" max="14847" width="13.6640625" style="27" customWidth="1"/>
    <col min="14848" max="14848" width="15.88671875" style="27" customWidth="1"/>
    <col min="14849" max="14849" width="16.5546875" style="27" bestFit="1" customWidth="1"/>
    <col min="14850" max="14850" width="13.6640625" style="27" customWidth="1"/>
    <col min="14851" max="14851" width="17.109375" style="27" bestFit="1" customWidth="1"/>
    <col min="14852" max="14852" width="4" style="27" customWidth="1"/>
    <col min="14853" max="14853" width="13.6640625" style="27" customWidth="1"/>
    <col min="14854" max="15095" width="13.6640625" style="27"/>
    <col min="15096" max="15096" width="22.109375" style="27" customWidth="1"/>
    <col min="15097" max="15103" width="13.6640625" style="27" customWidth="1"/>
    <col min="15104" max="15104" width="15.88671875" style="27" customWidth="1"/>
    <col min="15105" max="15105" width="16.5546875" style="27" bestFit="1" customWidth="1"/>
    <col min="15106" max="15106" width="13.6640625" style="27" customWidth="1"/>
    <col min="15107" max="15107" width="17.109375" style="27" bestFit="1" customWidth="1"/>
    <col min="15108" max="15108" width="4" style="27" customWidth="1"/>
    <col min="15109" max="15109" width="13.6640625" style="27" customWidth="1"/>
    <col min="15110" max="15351" width="13.6640625" style="27"/>
    <col min="15352" max="15352" width="22.109375" style="27" customWidth="1"/>
    <col min="15353" max="15359" width="13.6640625" style="27" customWidth="1"/>
    <col min="15360" max="15360" width="15.88671875" style="27" customWidth="1"/>
    <col min="15361" max="15361" width="16.5546875" style="27" bestFit="1" customWidth="1"/>
    <col min="15362" max="15362" width="13.6640625" style="27" customWidth="1"/>
    <col min="15363" max="15363" width="17.109375" style="27" bestFit="1" customWidth="1"/>
    <col min="15364" max="15364" width="4" style="27" customWidth="1"/>
    <col min="15365" max="15365" width="13.6640625" style="27" customWidth="1"/>
    <col min="15366" max="15607" width="13.6640625" style="27"/>
    <col min="15608" max="15608" width="22.109375" style="27" customWidth="1"/>
    <col min="15609" max="15615" width="13.6640625" style="27" customWidth="1"/>
    <col min="15616" max="15616" width="15.88671875" style="27" customWidth="1"/>
    <col min="15617" max="15617" width="16.5546875" style="27" bestFit="1" customWidth="1"/>
    <col min="15618" max="15618" width="13.6640625" style="27" customWidth="1"/>
    <col min="15619" max="15619" width="17.109375" style="27" bestFit="1" customWidth="1"/>
    <col min="15620" max="15620" width="4" style="27" customWidth="1"/>
    <col min="15621" max="15621" width="13.6640625" style="27" customWidth="1"/>
    <col min="15622" max="15863" width="13.6640625" style="27"/>
    <col min="15864" max="15864" width="22.109375" style="27" customWidth="1"/>
    <col min="15865" max="15871" width="13.6640625" style="27" customWidth="1"/>
    <col min="15872" max="15872" width="15.88671875" style="27" customWidth="1"/>
    <col min="15873" max="15873" width="16.5546875" style="27" bestFit="1" customWidth="1"/>
    <col min="15874" max="15874" width="13.6640625" style="27" customWidth="1"/>
    <col min="15875" max="15875" width="17.109375" style="27" bestFit="1" customWidth="1"/>
    <col min="15876" max="15876" width="4" style="27" customWidth="1"/>
    <col min="15877" max="15877" width="13.6640625" style="27" customWidth="1"/>
    <col min="15878" max="16119" width="13.6640625" style="27"/>
    <col min="16120" max="16120" width="22.109375" style="27" customWidth="1"/>
    <col min="16121" max="16127" width="13.6640625" style="27" customWidth="1"/>
    <col min="16128" max="16128" width="15.88671875" style="27" customWidth="1"/>
    <col min="16129" max="16129" width="16.5546875" style="27" bestFit="1" customWidth="1"/>
    <col min="16130" max="16130" width="13.6640625" style="27" customWidth="1"/>
    <col min="16131" max="16131" width="17.109375" style="27" bestFit="1" customWidth="1"/>
    <col min="16132" max="16132" width="4" style="27" customWidth="1"/>
    <col min="16133" max="16133" width="13.6640625" style="27" customWidth="1"/>
    <col min="16134" max="16384" width="13.6640625" style="27"/>
  </cols>
  <sheetData>
    <row r="1" spans="1:26" s="21" customFormat="1">
      <c r="A1" s="448" t="s">
        <v>4</v>
      </c>
      <c r="B1" s="159"/>
      <c r="C1" s="159"/>
      <c r="D1" s="87"/>
      <c r="E1" s="87"/>
      <c r="F1" s="160"/>
      <c r="G1" s="87"/>
      <c r="H1" s="87"/>
    </row>
    <row r="2" spans="1:26" s="21" customFormat="1" ht="48.6">
      <c r="A2" s="87"/>
      <c r="B2" s="159"/>
      <c r="C2" s="159"/>
      <c r="D2" s="161"/>
      <c r="E2" s="417" t="s">
        <v>191</v>
      </c>
      <c r="F2" s="417" t="s">
        <v>192</v>
      </c>
      <c r="G2" s="161"/>
      <c r="H2" s="87"/>
    </row>
    <row r="3" spans="1:26" s="21" customFormat="1" ht="15.6">
      <c r="A3" s="37" t="str">
        <f>'2-Kosten per locatie'!A3</f>
        <v>Naam opdrachtgever</v>
      </c>
      <c r="B3" s="145" t="str">
        <f>'2-Kosten per locatie'!B3</f>
        <v>Hecht - Perceel 2</v>
      </c>
      <c r="C3" s="145"/>
      <c r="D3" s="161"/>
      <c r="E3" s="418" t="s">
        <v>193</v>
      </c>
      <c r="F3" s="419">
        <v>0</v>
      </c>
      <c r="G3" s="161"/>
      <c r="H3" s="87"/>
    </row>
    <row r="4" spans="1:26" s="21" customFormat="1" ht="15.6">
      <c r="A4" s="37" t="str">
        <f>'2-Kosten per locatie'!A4</f>
        <v>Calculatie onderdeel</v>
      </c>
      <c r="B4" s="145" t="str">
        <f ca="1">MID(CELL("bestandsnaam",$C$9),SEARCH("]",CELL("bestandsnaam",$C$9),1)+1,256)</f>
        <v>11-Vloeronderhoud</v>
      </c>
      <c r="C4" s="145"/>
      <c r="D4" s="161"/>
      <c r="E4" s="418" t="s">
        <v>194</v>
      </c>
      <c r="F4" s="419">
        <v>0</v>
      </c>
      <c r="G4" s="161"/>
      <c r="H4" s="87"/>
    </row>
    <row r="5" spans="1:26" s="21" customFormat="1" ht="15.6">
      <c r="A5" s="37" t="str">
        <f>'2-Kosten per locatie'!A5</f>
        <v>Gebouw/plaats</v>
      </c>
      <c r="B5" s="145" t="str">
        <f>'2-Kosten per locatie'!B5</f>
        <v>Noord en west</v>
      </c>
      <c r="C5" s="145"/>
      <c r="D5" s="161"/>
      <c r="E5" s="420" t="s">
        <v>195</v>
      </c>
      <c r="F5" s="419">
        <v>0</v>
      </c>
      <c r="G5" s="161"/>
      <c r="H5" s="162"/>
      <c r="J5" s="23"/>
      <c r="K5" s="22"/>
      <c r="L5" s="23"/>
      <c r="M5" s="23"/>
      <c r="N5" s="22"/>
      <c r="O5" s="24"/>
      <c r="P5" s="23"/>
      <c r="Q5" s="22"/>
      <c r="R5" s="23"/>
      <c r="S5" s="23"/>
      <c r="T5" s="22"/>
      <c r="U5" s="23"/>
      <c r="V5" s="23"/>
      <c r="W5" s="22"/>
      <c r="X5" s="23"/>
      <c r="Y5" s="23"/>
      <c r="Z5" s="22"/>
    </row>
    <row r="6" spans="1:26" s="21" customFormat="1" ht="17.25" customHeight="1">
      <c r="A6" s="37" t="str">
        <f>'2-Kosten per locatie'!A6</f>
        <v>Referentie nummer</v>
      </c>
      <c r="B6" s="145" t="str">
        <f>'2-Kosten per locatie'!B6</f>
        <v>TN513768</v>
      </c>
      <c r="C6" s="145"/>
      <c r="D6" s="161"/>
      <c r="E6" s="161"/>
      <c r="F6" s="161"/>
      <c r="G6" s="161"/>
      <c r="H6" s="162"/>
      <c r="J6" s="25"/>
      <c r="K6" s="26"/>
      <c r="L6" s="23"/>
      <c r="M6" s="25"/>
      <c r="N6" s="26"/>
      <c r="O6" s="24"/>
      <c r="P6" s="25"/>
      <c r="Q6" s="26"/>
      <c r="R6" s="23"/>
      <c r="S6" s="25"/>
      <c r="T6" s="26"/>
      <c r="U6" s="23"/>
      <c r="V6" s="25"/>
      <c r="W6" s="26"/>
      <c r="X6" s="23"/>
      <c r="Y6" s="25"/>
      <c r="Z6" s="26"/>
    </row>
    <row r="7" spans="1:26" s="21" customFormat="1" ht="17.25" customHeight="1">
      <c r="A7" s="37" t="str">
        <f>'2-Kosten per locatie'!A7</f>
        <v>Naam dienstverlener</v>
      </c>
      <c r="B7" s="145">
        <f>'2-Kosten per locatie'!B7</f>
        <v>0</v>
      </c>
      <c r="C7" s="109"/>
      <c r="D7" s="161"/>
      <c r="E7" s="161"/>
      <c r="F7" s="161"/>
      <c r="G7" s="161"/>
      <c r="H7" s="162"/>
    </row>
    <row r="8" spans="1:26" s="21" customFormat="1" ht="17.25" customHeight="1">
      <c r="A8" s="37" t="str">
        <f>'2-Kosten per locatie'!A8</f>
        <v>Prijspeil</v>
      </c>
      <c r="B8" s="268">
        <f>'2-Kosten per locatie'!B8</f>
        <v>45839</v>
      </c>
      <c r="C8" s="47"/>
      <c r="D8" s="161"/>
      <c r="E8" s="161"/>
      <c r="F8" s="161"/>
      <c r="G8" s="161"/>
      <c r="H8" s="162"/>
    </row>
    <row r="9" spans="1:26" s="21" customFormat="1" ht="17.25" customHeight="1">
      <c r="A9" s="161"/>
      <c r="B9" s="161"/>
      <c r="C9" s="161"/>
      <c r="D9" s="161"/>
      <c r="E9" s="161"/>
      <c r="F9" s="161"/>
      <c r="G9" s="161"/>
      <c r="H9" s="162"/>
    </row>
    <row r="10" spans="1:26" s="21" customFormat="1" ht="17.25" customHeight="1">
      <c r="A10" s="161"/>
      <c r="B10" s="161"/>
      <c r="C10" s="161"/>
      <c r="D10" s="161"/>
      <c r="E10" s="161"/>
      <c r="F10" s="161"/>
      <c r="G10" s="161"/>
      <c r="H10" s="162"/>
    </row>
    <row r="11" spans="1:26" s="21" customFormat="1" ht="15.6">
      <c r="A11" s="163"/>
      <c r="B11" s="161"/>
      <c r="C11" s="161"/>
      <c r="D11" s="164"/>
      <c r="E11" s="161"/>
      <c r="F11" s="165"/>
      <c r="G11" s="164"/>
      <c r="H11" s="162"/>
    </row>
    <row r="12" spans="1:26" s="28" customFormat="1" ht="43.5" customHeight="1">
      <c r="A12" s="421" t="s">
        <v>15</v>
      </c>
      <c r="B12" s="422" t="s">
        <v>196</v>
      </c>
      <c r="C12" s="422" t="s">
        <v>191</v>
      </c>
      <c r="D12" s="417" t="s">
        <v>185</v>
      </c>
      <c r="E12" s="422" t="s">
        <v>186</v>
      </c>
      <c r="F12" s="422" t="s">
        <v>187</v>
      </c>
      <c r="G12" s="422" t="s">
        <v>188</v>
      </c>
      <c r="H12" s="422" t="s">
        <v>189</v>
      </c>
    </row>
    <row r="13" spans="1:26">
      <c r="A13" s="174" t="s">
        <v>347</v>
      </c>
      <c r="B13" s="418" t="s">
        <v>314</v>
      </c>
      <c r="C13" s="418" t="s">
        <v>195</v>
      </c>
      <c r="D13" s="424">
        <v>7.65</v>
      </c>
      <c r="E13" s="425">
        <f t="shared" ref="E13:E24" si="0">VLOOKUP(C13,$E$3:$F$10,2,FALSE)</f>
        <v>0</v>
      </c>
      <c r="F13" s="426">
        <f t="shared" ref="F13:F24" si="1">(D13*E13)</f>
        <v>0</v>
      </c>
      <c r="G13" s="427" t="s">
        <v>315</v>
      </c>
      <c r="H13" s="426">
        <f t="shared" ref="H13:H30" si="2">G13*F13</f>
        <v>0</v>
      </c>
    </row>
    <row r="14" spans="1:26">
      <c r="A14" s="174" t="s">
        <v>373</v>
      </c>
      <c r="B14" s="418" t="s">
        <v>314</v>
      </c>
      <c r="C14" s="418" t="s">
        <v>195</v>
      </c>
      <c r="D14" s="424">
        <v>9.1999999999999993</v>
      </c>
      <c r="E14" s="425">
        <f t="shared" ref="E14:E23" si="3">VLOOKUP(C14,$E$3:$F$10,2,FALSE)</f>
        <v>0</v>
      </c>
      <c r="F14" s="426">
        <f t="shared" ref="F14:F23" si="4">(D14*E14)</f>
        <v>0</v>
      </c>
      <c r="G14" s="427" t="s">
        <v>315</v>
      </c>
      <c r="H14" s="426">
        <f t="shared" si="2"/>
        <v>0</v>
      </c>
    </row>
    <row r="15" spans="1:26">
      <c r="A15" s="174" t="s">
        <v>398</v>
      </c>
      <c r="B15" s="418" t="s">
        <v>314</v>
      </c>
      <c r="C15" s="418" t="s">
        <v>195</v>
      </c>
      <c r="D15" s="424">
        <v>9.75</v>
      </c>
      <c r="E15" s="425">
        <f t="shared" si="3"/>
        <v>0</v>
      </c>
      <c r="F15" s="426">
        <f t="shared" si="4"/>
        <v>0</v>
      </c>
      <c r="G15" s="427" t="s">
        <v>315</v>
      </c>
      <c r="H15" s="426">
        <f t="shared" si="2"/>
        <v>0</v>
      </c>
    </row>
    <row r="16" spans="1:26">
      <c r="A16" s="174" t="s">
        <v>347</v>
      </c>
      <c r="B16" s="418" t="s">
        <v>421</v>
      </c>
      <c r="C16" s="418" t="s">
        <v>195</v>
      </c>
      <c r="D16" s="424">
        <v>7.65</v>
      </c>
      <c r="E16" s="425">
        <f t="shared" si="3"/>
        <v>0</v>
      </c>
      <c r="F16" s="426">
        <f t="shared" si="4"/>
        <v>0</v>
      </c>
      <c r="G16" s="427" t="s">
        <v>198</v>
      </c>
      <c r="H16" s="426">
        <f t="shared" si="2"/>
        <v>0</v>
      </c>
    </row>
    <row r="17" spans="1:8">
      <c r="A17" s="174" t="s">
        <v>373</v>
      </c>
      <c r="B17" s="418" t="s">
        <v>421</v>
      </c>
      <c r="C17" s="418" t="s">
        <v>195</v>
      </c>
      <c r="D17" s="424">
        <v>321</v>
      </c>
      <c r="E17" s="425">
        <f t="shared" si="3"/>
        <v>0</v>
      </c>
      <c r="F17" s="426">
        <f t="shared" si="4"/>
        <v>0</v>
      </c>
      <c r="G17" s="427" t="s">
        <v>198</v>
      </c>
      <c r="H17" s="426">
        <f t="shared" si="2"/>
        <v>0</v>
      </c>
    </row>
    <row r="18" spans="1:8">
      <c r="A18" s="174" t="s">
        <v>398</v>
      </c>
      <c r="B18" s="418" t="s">
        <v>421</v>
      </c>
      <c r="C18" s="418" t="s">
        <v>195</v>
      </c>
      <c r="D18" s="424">
        <v>391.9</v>
      </c>
      <c r="E18" s="425">
        <f t="shared" si="3"/>
        <v>0</v>
      </c>
      <c r="F18" s="426">
        <f t="shared" si="4"/>
        <v>0</v>
      </c>
      <c r="G18" s="427" t="s">
        <v>198</v>
      </c>
      <c r="H18" s="426">
        <f t="shared" si="2"/>
        <v>0</v>
      </c>
    </row>
    <row r="19" spans="1:8">
      <c r="A19" s="174" t="s">
        <v>328</v>
      </c>
      <c r="B19" s="418" t="s">
        <v>422</v>
      </c>
      <c r="C19" s="418" t="s">
        <v>193</v>
      </c>
      <c r="D19" s="424">
        <v>189.5</v>
      </c>
      <c r="E19" s="425">
        <f t="shared" si="3"/>
        <v>0</v>
      </c>
      <c r="F19" s="426">
        <f t="shared" si="4"/>
        <v>0</v>
      </c>
      <c r="G19" s="427" t="s">
        <v>316</v>
      </c>
      <c r="H19" s="426">
        <f t="shared" si="2"/>
        <v>0</v>
      </c>
    </row>
    <row r="20" spans="1:8">
      <c r="A20" s="174" t="s">
        <v>347</v>
      </c>
      <c r="B20" s="418" t="s">
        <v>422</v>
      </c>
      <c r="C20" s="418" t="s">
        <v>193</v>
      </c>
      <c r="D20" s="424">
        <v>392.2</v>
      </c>
      <c r="E20" s="425">
        <f t="shared" si="3"/>
        <v>0</v>
      </c>
      <c r="F20" s="426">
        <f t="shared" si="4"/>
        <v>0</v>
      </c>
      <c r="G20" s="427" t="s">
        <v>316</v>
      </c>
      <c r="H20" s="426">
        <f t="shared" si="2"/>
        <v>0</v>
      </c>
    </row>
    <row r="21" spans="1:8">
      <c r="A21" s="174" t="s">
        <v>229</v>
      </c>
      <c r="B21" s="418" t="s">
        <v>422</v>
      </c>
      <c r="C21" s="418" t="s">
        <v>193</v>
      </c>
      <c r="D21" s="424">
        <v>36.520000000000003</v>
      </c>
      <c r="E21" s="425">
        <f t="shared" si="3"/>
        <v>0</v>
      </c>
      <c r="F21" s="426">
        <f t="shared" si="4"/>
        <v>0</v>
      </c>
      <c r="G21" s="427" t="s">
        <v>316</v>
      </c>
      <c r="H21" s="426">
        <f t="shared" si="2"/>
        <v>0</v>
      </c>
    </row>
    <row r="22" spans="1:8">
      <c r="A22" s="174" t="s">
        <v>226</v>
      </c>
      <c r="B22" s="418" t="s">
        <v>422</v>
      </c>
      <c r="C22" s="418" t="s">
        <v>193</v>
      </c>
      <c r="D22" s="424">
        <v>1840.22</v>
      </c>
      <c r="E22" s="425">
        <f t="shared" si="3"/>
        <v>0</v>
      </c>
      <c r="F22" s="426">
        <f t="shared" si="4"/>
        <v>0</v>
      </c>
      <c r="G22" s="427" t="s">
        <v>316</v>
      </c>
      <c r="H22" s="426">
        <f t="shared" si="2"/>
        <v>0</v>
      </c>
    </row>
    <row r="23" spans="1:8">
      <c r="A23" s="174" t="s">
        <v>227</v>
      </c>
      <c r="B23" s="418" t="s">
        <v>422</v>
      </c>
      <c r="C23" s="418" t="s">
        <v>193</v>
      </c>
      <c r="D23" s="424">
        <v>115.4</v>
      </c>
      <c r="E23" s="425">
        <f t="shared" si="3"/>
        <v>0</v>
      </c>
      <c r="F23" s="426">
        <f t="shared" si="4"/>
        <v>0</v>
      </c>
      <c r="G23" s="427" t="s">
        <v>316</v>
      </c>
      <c r="H23" s="426">
        <f t="shared" si="2"/>
        <v>0</v>
      </c>
    </row>
    <row r="24" spans="1:8">
      <c r="A24" s="174" t="s">
        <v>228</v>
      </c>
      <c r="B24" s="418" t="s">
        <v>422</v>
      </c>
      <c r="C24" s="418" t="s">
        <v>193</v>
      </c>
      <c r="D24" s="424">
        <v>36.520000000000003</v>
      </c>
      <c r="E24" s="425">
        <f t="shared" si="0"/>
        <v>0</v>
      </c>
      <c r="F24" s="426">
        <f t="shared" si="1"/>
        <v>0</v>
      </c>
      <c r="G24" s="427" t="s">
        <v>316</v>
      </c>
      <c r="H24" s="426">
        <f t="shared" si="2"/>
        <v>0</v>
      </c>
    </row>
    <row r="25" spans="1:8">
      <c r="A25" s="174" t="s">
        <v>328</v>
      </c>
      <c r="B25" s="418" t="s">
        <v>422</v>
      </c>
      <c r="C25" s="418" t="s">
        <v>194</v>
      </c>
      <c r="D25" s="424">
        <v>189.5</v>
      </c>
      <c r="E25" s="425">
        <f t="shared" ref="E25:E30" si="5">VLOOKUP(C25,$E$3:$F$10,2,FALSE)</f>
        <v>0</v>
      </c>
      <c r="F25" s="426">
        <f t="shared" ref="F25:F30" si="6">(D25*E25)</f>
        <v>0</v>
      </c>
      <c r="G25" s="427" t="s">
        <v>197</v>
      </c>
      <c r="H25" s="426">
        <f t="shared" si="2"/>
        <v>0</v>
      </c>
    </row>
    <row r="26" spans="1:8">
      <c r="A26" s="174" t="s">
        <v>347</v>
      </c>
      <c r="B26" s="418" t="s">
        <v>422</v>
      </c>
      <c r="C26" s="418" t="s">
        <v>194</v>
      </c>
      <c r="D26" s="424">
        <v>392.2</v>
      </c>
      <c r="E26" s="425">
        <f t="shared" si="5"/>
        <v>0</v>
      </c>
      <c r="F26" s="426">
        <f t="shared" si="6"/>
        <v>0</v>
      </c>
      <c r="G26" s="427" t="s">
        <v>197</v>
      </c>
      <c r="H26" s="426">
        <f t="shared" si="2"/>
        <v>0</v>
      </c>
    </row>
    <row r="27" spans="1:8">
      <c r="A27" s="174" t="s">
        <v>229</v>
      </c>
      <c r="B27" s="418" t="s">
        <v>422</v>
      </c>
      <c r="C27" s="418" t="s">
        <v>194</v>
      </c>
      <c r="D27" s="424">
        <v>36.520000000000003</v>
      </c>
      <c r="E27" s="425">
        <f t="shared" si="5"/>
        <v>0</v>
      </c>
      <c r="F27" s="426">
        <f t="shared" si="6"/>
        <v>0</v>
      </c>
      <c r="G27" s="427" t="s">
        <v>197</v>
      </c>
      <c r="H27" s="426">
        <f t="shared" si="2"/>
        <v>0</v>
      </c>
    </row>
    <row r="28" spans="1:8">
      <c r="A28" s="174" t="s">
        <v>226</v>
      </c>
      <c r="B28" s="418" t="s">
        <v>422</v>
      </c>
      <c r="C28" s="418" t="s">
        <v>194</v>
      </c>
      <c r="D28" s="424">
        <v>1840.22</v>
      </c>
      <c r="E28" s="425">
        <f t="shared" si="5"/>
        <v>0</v>
      </c>
      <c r="F28" s="426">
        <f t="shared" si="6"/>
        <v>0</v>
      </c>
      <c r="G28" s="427" t="s">
        <v>197</v>
      </c>
      <c r="H28" s="426">
        <f t="shared" si="2"/>
        <v>0</v>
      </c>
    </row>
    <row r="29" spans="1:8">
      <c r="A29" s="174" t="s">
        <v>227</v>
      </c>
      <c r="B29" s="418" t="s">
        <v>422</v>
      </c>
      <c r="C29" s="418" t="s">
        <v>194</v>
      </c>
      <c r="D29" s="424">
        <v>115.4</v>
      </c>
      <c r="E29" s="425">
        <f t="shared" si="5"/>
        <v>0</v>
      </c>
      <c r="F29" s="426">
        <f t="shared" si="6"/>
        <v>0</v>
      </c>
      <c r="G29" s="427" t="s">
        <v>197</v>
      </c>
      <c r="H29" s="426">
        <f t="shared" si="2"/>
        <v>0</v>
      </c>
    </row>
    <row r="30" spans="1:8">
      <c r="A30" s="174" t="s">
        <v>228</v>
      </c>
      <c r="B30" s="418" t="s">
        <v>422</v>
      </c>
      <c r="C30" s="418" t="s">
        <v>194</v>
      </c>
      <c r="D30" s="424">
        <v>36.520000000000003</v>
      </c>
      <c r="E30" s="425">
        <f t="shared" si="5"/>
        <v>0</v>
      </c>
      <c r="F30" s="426">
        <f t="shared" si="6"/>
        <v>0</v>
      </c>
      <c r="G30" s="427" t="s">
        <v>197</v>
      </c>
      <c r="H30" s="426">
        <f t="shared" si="2"/>
        <v>0</v>
      </c>
    </row>
    <row r="31" spans="1:8">
      <c r="B31" s="166"/>
      <c r="C31" s="166"/>
      <c r="D31" s="269"/>
      <c r="E31" s="269"/>
      <c r="F31" s="269"/>
      <c r="G31" s="269"/>
      <c r="H31" s="269"/>
    </row>
    <row r="32" spans="1:8">
      <c r="A32" s="428" t="s">
        <v>23</v>
      </c>
      <c r="B32" s="429"/>
      <c r="C32" s="430"/>
      <c r="D32" s="431">
        <f>SUM(D13:D30)</f>
        <v>5967.87</v>
      </c>
      <c r="E32" s="432"/>
      <c r="F32" s="433"/>
      <c r="G32" s="434"/>
      <c r="H32" s="435">
        <f>SUM(H13:H30)</f>
        <v>0</v>
      </c>
    </row>
  </sheetData>
  <autoFilter ref="A12:Z32" xr:uid="{00000000-0009-0000-0000-00000A000000}"/>
  <phoneticPr fontId="74" type="noConversion"/>
  <dataValidations count="1">
    <dataValidation type="list" allowBlank="1" showInputMessage="1" showErrorMessage="1" sqref="C13:C30" xr:uid="{C736CBFC-1565-48E2-8F22-639725E5CCC0}">
      <formula1>$E$3:$E$10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theme="0" tint="-0.14999847407452621"/>
    <pageSetUpPr fitToPage="1"/>
  </sheetPr>
  <dimension ref="A1:W64"/>
  <sheetViews>
    <sheetView showGridLines="0" zoomScale="77" zoomScaleNormal="77" zoomScaleSheetLayoutView="50" zoomScalePageLayoutView="50" workbookViewId="0">
      <pane ySplit="10" topLeftCell="A11" activePane="bottomLeft" state="frozen"/>
      <selection activeCell="B1" sqref="B1"/>
      <selection pane="bottomLeft" activeCell="A10" sqref="A10"/>
    </sheetView>
  </sheetViews>
  <sheetFormatPr defaultColWidth="13.6640625" defaultRowHeight="13.2"/>
  <cols>
    <col min="1" max="1" width="46.109375" style="166" customWidth="1"/>
    <col min="2" max="2" width="30.44140625" style="167" bestFit="1" customWidth="1"/>
    <col min="3" max="3" width="32.109375" style="167" customWidth="1"/>
    <col min="4" max="4" width="12.77734375" style="166" customWidth="1"/>
    <col min="5" max="5" width="14" style="168" customWidth="1"/>
    <col min="6" max="6" width="16.109375" style="169" customWidth="1"/>
    <col min="7" max="7" width="2.6640625" style="166" customWidth="1"/>
    <col min="8" max="8" width="29.5546875" style="166" bestFit="1" customWidth="1"/>
    <col min="9" max="9" width="20.88671875" style="166" bestFit="1" customWidth="1"/>
    <col min="10" max="10" width="17.6640625" style="166" bestFit="1" customWidth="1"/>
    <col min="11" max="11" width="27.88671875" style="166" customWidth="1"/>
    <col min="12" max="12" width="29.88671875" style="166" customWidth="1"/>
    <col min="13" max="13" width="37.88671875" style="166" customWidth="1"/>
    <col min="14" max="245" width="13.6640625" style="27"/>
    <col min="246" max="246" width="22.109375" style="27" customWidth="1"/>
    <col min="247" max="253" width="13.6640625" style="27" customWidth="1"/>
    <col min="254" max="254" width="15.88671875" style="27" customWidth="1"/>
    <col min="255" max="255" width="16.5546875" style="27" bestFit="1" customWidth="1"/>
    <col min="256" max="256" width="13.6640625" style="27" customWidth="1"/>
    <col min="257" max="257" width="17.109375" style="27" bestFit="1" customWidth="1"/>
    <col min="258" max="258" width="4" style="27" customWidth="1"/>
    <col min="259" max="259" width="13.6640625" style="27" customWidth="1"/>
    <col min="260" max="501" width="13.6640625" style="27"/>
    <col min="502" max="502" width="22.109375" style="27" customWidth="1"/>
    <col min="503" max="509" width="13.6640625" style="27" customWidth="1"/>
    <col min="510" max="510" width="15.88671875" style="27" customWidth="1"/>
    <col min="511" max="511" width="16.5546875" style="27" bestFit="1" customWidth="1"/>
    <col min="512" max="512" width="13.6640625" style="27" customWidth="1"/>
    <col min="513" max="513" width="17.109375" style="27" bestFit="1" customWidth="1"/>
    <col min="514" max="514" width="4" style="27" customWidth="1"/>
    <col min="515" max="515" width="13.6640625" style="27" customWidth="1"/>
    <col min="516" max="757" width="13.6640625" style="27"/>
    <col min="758" max="758" width="22.109375" style="27" customWidth="1"/>
    <col min="759" max="765" width="13.6640625" style="27" customWidth="1"/>
    <col min="766" max="766" width="15.88671875" style="27" customWidth="1"/>
    <col min="767" max="767" width="16.5546875" style="27" bestFit="1" customWidth="1"/>
    <col min="768" max="768" width="13.6640625" style="27" customWidth="1"/>
    <col min="769" max="769" width="17.109375" style="27" bestFit="1" customWidth="1"/>
    <col min="770" max="770" width="4" style="27" customWidth="1"/>
    <col min="771" max="771" width="13.6640625" style="27" customWidth="1"/>
    <col min="772" max="1013" width="13.6640625" style="27"/>
    <col min="1014" max="1014" width="22.109375" style="27" customWidth="1"/>
    <col min="1015" max="1021" width="13.6640625" style="27" customWidth="1"/>
    <col min="1022" max="1022" width="15.88671875" style="27" customWidth="1"/>
    <col min="1023" max="1023" width="16.5546875" style="27" bestFit="1" customWidth="1"/>
    <col min="1024" max="1024" width="13.6640625" style="27" customWidth="1"/>
    <col min="1025" max="1025" width="17.109375" style="27" bestFit="1" customWidth="1"/>
    <col min="1026" max="1026" width="4" style="27" customWidth="1"/>
    <col min="1027" max="1027" width="13.6640625" style="27" customWidth="1"/>
    <col min="1028" max="1269" width="13.6640625" style="27"/>
    <col min="1270" max="1270" width="22.109375" style="27" customWidth="1"/>
    <col min="1271" max="1277" width="13.6640625" style="27" customWidth="1"/>
    <col min="1278" max="1278" width="15.88671875" style="27" customWidth="1"/>
    <col min="1279" max="1279" width="16.5546875" style="27" bestFit="1" customWidth="1"/>
    <col min="1280" max="1280" width="13.6640625" style="27" customWidth="1"/>
    <col min="1281" max="1281" width="17.109375" style="27" bestFit="1" customWidth="1"/>
    <col min="1282" max="1282" width="4" style="27" customWidth="1"/>
    <col min="1283" max="1283" width="13.6640625" style="27" customWidth="1"/>
    <col min="1284" max="1525" width="13.6640625" style="27"/>
    <col min="1526" max="1526" width="22.109375" style="27" customWidth="1"/>
    <col min="1527" max="1533" width="13.6640625" style="27" customWidth="1"/>
    <col min="1534" max="1534" width="15.88671875" style="27" customWidth="1"/>
    <col min="1535" max="1535" width="16.5546875" style="27" bestFit="1" customWidth="1"/>
    <col min="1536" max="1536" width="13.6640625" style="27" customWidth="1"/>
    <col min="1537" max="1537" width="17.109375" style="27" bestFit="1" customWidth="1"/>
    <col min="1538" max="1538" width="4" style="27" customWidth="1"/>
    <col min="1539" max="1539" width="13.6640625" style="27" customWidth="1"/>
    <col min="1540" max="1781" width="13.6640625" style="27"/>
    <col min="1782" max="1782" width="22.109375" style="27" customWidth="1"/>
    <col min="1783" max="1789" width="13.6640625" style="27" customWidth="1"/>
    <col min="1790" max="1790" width="15.88671875" style="27" customWidth="1"/>
    <col min="1791" max="1791" width="16.5546875" style="27" bestFit="1" customWidth="1"/>
    <col min="1792" max="1792" width="13.6640625" style="27" customWidth="1"/>
    <col min="1793" max="1793" width="17.109375" style="27" bestFit="1" customWidth="1"/>
    <col min="1794" max="1794" width="4" style="27" customWidth="1"/>
    <col min="1795" max="1795" width="13.6640625" style="27" customWidth="1"/>
    <col min="1796" max="2037" width="13.6640625" style="27"/>
    <col min="2038" max="2038" width="22.109375" style="27" customWidth="1"/>
    <col min="2039" max="2045" width="13.6640625" style="27" customWidth="1"/>
    <col min="2046" max="2046" width="15.88671875" style="27" customWidth="1"/>
    <col min="2047" max="2047" width="16.5546875" style="27" bestFit="1" customWidth="1"/>
    <col min="2048" max="2048" width="13.6640625" style="27" customWidth="1"/>
    <col min="2049" max="2049" width="17.109375" style="27" bestFit="1" customWidth="1"/>
    <col min="2050" max="2050" width="4" style="27" customWidth="1"/>
    <col min="2051" max="2051" width="13.6640625" style="27" customWidth="1"/>
    <col min="2052" max="2293" width="13.6640625" style="27"/>
    <col min="2294" max="2294" width="22.109375" style="27" customWidth="1"/>
    <col min="2295" max="2301" width="13.6640625" style="27" customWidth="1"/>
    <col min="2302" max="2302" width="15.88671875" style="27" customWidth="1"/>
    <col min="2303" max="2303" width="16.5546875" style="27" bestFit="1" customWidth="1"/>
    <col min="2304" max="2304" width="13.6640625" style="27" customWidth="1"/>
    <col min="2305" max="2305" width="17.109375" style="27" bestFit="1" customWidth="1"/>
    <col min="2306" max="2306" width="4" style="27" customWidth="1"/>
    <col min="2307" max="2307" width="13.6640625" style="27" customWidth="1"/>
    <col min="2308" max="2549" width="13.6640625" style="27"/>
    <col min="2550" max="2550" width="22.109375" style="27" customWidth="1"/>
    <col min="2551" max="2557" width="13.6640625" style="27" customWidth="1"/>
    <col min="2558" max="2558" width="15.88671875" style="27" customWidth="1"/>
    <col min="2559" max="2559" width="16.5546875" style="27" bestFit="1" customWidth="1"/>
    <col min="2560" max="2560" width="13.6640625" style="27" customWidth="1"/>
    <col min="2561" max="2561" width="17.109375" style="27" bestFit="1" customWidth="1"/>
    <col min="2562" max="2562" width="4" style="27" customWidth="1"/>
    <col min="2563" max="2563" width="13.6640625" style="27" customWidth="1"/>
    <col min="2564" max="2805" width="13.6640625" style="27"/>
    <col min="2806" max="2806" width="22.109375" style="27" customWidth="1"/>
    <col min="2807" max="2813" width="13.6640625" style="27" customWidth="1"/>
    <col min="2814" max="2814" width="15.88671875" style="27" customWidth="1"/>
    <col min="2815" max="2815" width="16.5546875" style="27" bestFit="1" customWidth="1"/>
    <col min="2816" max="2816" width="13.6640625" style="27" customWidth="1"/>
    <col min="2817" max="2817" width="17.109375" style="27" bestFit="1" customWidth="1"/>
    <col min="2818" max="2818" width="4" style="27" customWidth="1"/>
    <col min="2819" max="2819" width="13.6640625" style="27" customWidth="1"/>
    <col min="2820" max="3061" width="13.6640625" style="27"/>
    <col min="3062" max="3062" width="22.109375" style="27" customWidth="1"/>
    <col min="3063" max="3069" width="13.6640625" style="27" customWidth="1"/>
    <col min="3070" max="3070" width="15.88671875" style="27" customWidth="1"/>
    <col min="3071" max="3071" width="16.5546875" style="27" bestFit="1" customWidth="1"/>
    <col min="3072" max="3072" width="13.6640625" style="27" customWidth="1"/>
    <col min="3073" max="3073" width="17.109375" style="27" bestFit="1" customWidth="1"/>
    <col min="3074" max="3074" width="4" style="27" customWidth="1"/>
    <col min="3075" max="3075" width="13.6640625" style="27" customWidth="1"/>
    <col min="3076" max="3317" width="13.6640625" style="27"/>
    <col min="3318" max="3318" width="22.109375" style="27" customWidth="1"/>
    <col min="3319" max="3325" width="13.6640625" style="27" customWidth="1"/>
    <col min="3326" max="3326" width="15.88671875" style="27" customWidth="1"/>
    <col min="3327" max="3327" width="16.5546875" style="27" bestFit="1" customWidth="1"/>
    <col min="3328" max="3328" width="13.6640625" style="27" customWidth="1"/>
    <col min="3329" max="3329" width="17.109375" style="27" bestFit="1" customWidth="1"/>
    <col min="3330" max="3330" width="4" style="27" customWidth="1"/>
    <col min="3331" max="3331" width="13.6640625" style="27" customWidth="1"/>
    <col min="3332" max="3573" width="13.6640625" style="27"/>
    <col min="3574" max="3574" width="22.109375" style="27" customWidth="1"/>
    <col min="3575" max="3581" width="13.6640625" style="27" customWidth="1"/>
    <col min="3582" max="3582" width="15.88671875" style="27" customWidth="1"/>
    <col min="3583" max="3583" width="16.5546875" style="27" bestFit="1" customWidth="1"/>
    <col min="3584" max="3584" width="13.6640625" style="27" customWidth="1"/>
    <col min="3585" max="3585" width="17.109375" style="27" bestFit="1" customWidth="1"/>
    <col min="3586" max="3586" width="4" style="27" customWidth="1"/>
    <col min="3587" max="3587" width="13.6640625" style="27" customWidth="1"/>
    <col min="3588" max="3829" width="13.6640625" style="27"/>
    <col min="3830" max="3830" width="22.109375" style="27" customWidth="1"/>
    <col min="3831" max="3837" width="13.6640625" style="27" customWidth="1"/>
    <col min="3838" max="3838" width="15.88671875" style="27" customWidth="1"/>
    <col min="3839" max="3839" width="16.5546875" style="27" bestFit="1" customWidth="1"/>
    <col min="3840" max="3840" width="13.6640625" style="27" customWidth="1"/>
    <col min="3841" max="3841" width="17.109375" style="27" bestFit="1" customWidth="1"/>
    <col min="3842" max="3842" width="4" style="27" customWidth="1"/>
    <col min="3843" max="3843" width="13.6640625" style="27" customWidth="1"/>
    <col min="3844" max="4085" width="13.6640625" style="27"/>
    <col min="4086" max="4086" width="22.109375" style="27" customWidth="1"/>
    <col min="4087" max="4093" width="13.6640625" style="27" customWidth="1"/>
    <col min="4094" max="4094" width="15.88671875" style="27" customWidth="1"/>
    <col min="4095" max="4095" width="16.5546875" style="27" bestFit="1" customWidth="1"/>
    <col min="4096" max="4096" width="13.6640625" style="27" customWidth="1"/>
    <col min="4097" max="4097" width="17.109375" style="27" bestFit="1" customWidth="1"/>
    <col min="4098" max="4098" width="4" style="27" customWidth="1"/>
    <col min="4099" max="4099" width="13.6640625" style="27" customWidth="1"/>
    <col min="4100" max="4341" width="13.6640625" style="27"/>
    <col min="4342" max="4342" width="22.109375" style="27" customWidth="1"/>
    <col min="4343" max="4349" width="13.6640625" style="27" customWidth="1"/>
    <col min="4350" max="4350" width="15.88671875" style="27" customWidth="1"/>
    <col min="4351" max="4351" width="16.5546875" style="27" bestFit="1" customWidth="1"/>
    <col min="4352" max="4352" width="13.6640625" style="27" customWidth="1"/>
    <col min="4353" max="4353" width="17.109375" style="27" bestFit="1" customWidth="1"/>
    <col min="4354" max="4354" width="4" style="27" customWidth="1"/>
    <col min="4355" max="4355" width="13.6640625" style="27" customWidth="1"/>
    <col min="4356" max="4597" width="13.6640625" style="27"/>
    <col min="4598" max="4598" width="22.109375" style="27" customWidth="1"/>
    <col min="4599" max="4605" width="13.6640625" style="27" customWidth="1"/>
    <col min="4606" max="4606" width="15.88671875" style="27" customWidth="1"/>
    <col min="4607" max="4607" width="16.5546875" style="27" bestFit="1" customWidth="1"/>
    <col min="4608" max="4608" width="13.6640625" style="27" customWidth="1"/>
    <col min="4609" max="4609" width="17.109375" style="27" bestFit="1" customWidth="1"/>
    <col min="4610" max="4610" width="4" style="27" customWidth="1"/>
    <col min="4611" max="4611" width="13.6640625" style="27" customWidth="1"/>
    <col min="4612" max="4853" width="13.6640625" style="27"/>
    <col min="4854" max="4854" width="22.109375" style="27" customWidth="1"/>
    <col min="4855" max="4861" width="13.6640625" style="27" customWidth="1"/>
    <col min="4862" max="4862" width="15.88671875" style="27" customWidth="1"/>
    <col min="4863" max="4863" width="16.5546875" style="27" bestFit="1" customWidth="1"/>
    <col min="4864" max="4864" width="13.6640625" style="27" customWidth="1"/>
    <col min="4865" max="4865" width="17.109375" style="27" bestFit="1" customWidth="1"/>
    <col min="4866" max="4866" width="4" style="27" customWidth="1"/>
    <col min="4867" max="4867" width="13.6640625" style="27" customWidth="1"/>
    <col min="4868" max="5109" width="13.6640625" style="27"/>
    <col min="5110" max="5110" width="22.109375" style="27" customWidth="1"/>
    <col min="5111" max="5117" width="13.6640625" style="27" customWidth="1"/>
    <col min="5118" max="5118" width="15.88671875" style="27" customWidth="1"/>
    <col min="5119" max="5119" width="16.5546875" style="27" bestFit="1" customWidth="1"/>
    <col min="5120" max="5120" width="13.6640625" style="27" customWidth="1"/>
    <col min="5121" max="5121" width="17.109375" style="27" bestFit="1" customWidth="1"/>
    <col min="5122" max="5122" width="4" style="27" customWidth="1"/>
    <col min="5123" max="5123" width="13.6640625" style="27" customWidth="1"/>
    <col min="5124" max="5365" width="13.6640625" style="27"/>
    <col min="5366" max="5366" width="22.109375" style="27" customWidth="1"/>
    <col min="5367" max="5373" width="13.6640625" style="27" customWidth="1"/>
    <col min="5374" max="5374" width="15.88671875" style="27" customWidth="1"/>
    <col min="5375" max="5375" width="16.5546875" style="27" bestFit="1" customWidth="1"/>
    <col min="5376" max="5376" width="13.6640625" style="27" customWidth="1"/>
    <col min="5377" max="5377" width="17.109375" style="27" bestFit="1" customWidth="1"/>
    <col min="5378" max="5378" width="4" style="27" customWidth="1"/>
    <col min="5379" max="5379" width="13.6640625" style="27" customWidth="1"/>
    <col min="5380" max="5621" width="13.6640625" style="27"/>
    <col min="5622" max="5622" width="22.109375" style="27" customWidth="1"/>
    <col min="5623" max="5629" width="13.6640625" style="27" customWidth="1"/>
    <col min="5630" max="5630" width="15.88671875" style="27" customWidth="1"/>
    <col min="5631" max="5631" width="16.5546875" style="27" bestFit="1" customWidth="1"/>
    <col min="5632" max="5632" width="13.6640625" style="27" customWidth="1"/>
    <col min="5633" max="5633" width="17.109375" style="27" bestFit="1" customWidth="1"/>
    <col min="5634" max="5634" width="4" style="27" customWidth="1"/>
    <col min="5635" max="5635" width="13.6640625" style="27" customWidth="1"/>
    <col min="5636" max="5877" width="13.6640625" style="27"/>
    <col min="5878" max="5878" width="22.109375" style="27" customWidth="1"/>
    <col min="5879" max="5885" width="13.6640625" style="27" customWidth="1"/>
    <col min="5886" max="5886" width="15.88671875" style="27" customWidth="1"/>
    <col min="5887" max="5887" width="16.5546875" style="27" bestFit="1" customWidth="1"/>
    <col min="5888" max="5888" width="13.6640625" style="27" customWidth="1"/>
    <col min="5889" max="5889" width="17.109375" style="27" bestFit="1" customWidth="1"/>
    <col min="5890" max="5890" width="4" style="27" customWidth="1"/>
    <col min="5891" max="5891" width="13.6640625" style="27" customWidth="1"/>
    <col min="5892" max="6133" width="13.6640625" style="27"/>
    <col min="6134" max="6134" width="22.109375" style="27" customWidth="1"/>
    <col min="6135" max="6141" width="13.6640625" style="27" customWidth="1"/>
    <col min="6142" max="6142" width="15.88671875" style="27" customWidth="1"/>
    <col min="6143" max="6143" width="16.5546875" style="27" bestFit="1" customWidth="1"/>
    <col min="6144" max="6144" width="13.6640625" style="27" customWidth="1"/>
    <col min="6145" max="6145" width="17.109375" style="27" bestFit="1" customWidth="1"/>
    <col min="6146" max="6146" width="4" style="27" customWidth="1"/>
    <col min="6147" max="6147" width="13.6640625" style="27" customWidth="1"/>
    <col min="6148" max="6389" width="13.6640625" style="27"/>
    <col min="6390" max="6390" width="22.109375" style="27" customWidth="1"/>
    <col min="6391" max="6397" width="13.6640625" style="27" customWidth="1"/>
    <col min="6398" max="6398" width="15.88671875" style="27" customWidth="1"/>
    <col min="6399" max="6399" width="16.5546875" style="27" bestFit="1" customWidth="1"/>
    <col min="6400" max="6400" width="13.6640625" style="27" customWidth="1"/>
    <col min="6401" max="6401" width="17.109375" style="27" bestFit="1" customWidth="1"/>
    <col min="6402" max="6402" width="4" style="27" customWidth="1"/>
    <col min="6403" max="6403" width="13.6640625" style="27" customWidth="1"/>
    <col min="6404" max="6645" width="13.6640625" style="27"/>
    <col min="6646" max="6646" width="22.109375" style="27" customWidth="1"/>
    <col min="6647" max="6653" width="13.6640625" style="27" customWidth="1"/>
    <col min="6654" max="6654" width="15.88671875" style="27" customWidth="1"/>
    <col min="6655" max="6655" width="16.5546875" style="27" bestFit="1" customWidth="1"/>
    <col min="6656" max="6656" width="13.6640625" style="27" customWidth="1"/>
    <col min="6657" max="6657" width="17.109375" style="27" bestFit="1" customWidth="1"/>
    <col min="6658" max="6658" width="4" style="27" customWidth="1"/>
    <col min="6659" max="6659" width="13.6640625" style="27" customWidth="1"/>
    <col min="6660" max="6901" width="13.6640625" style="27"/>
    <col min="6902" max="6902" width="22.109375" style="27" customWidth="1"/>
    <col min="6903" max="6909" width="13.6640625" style="27" customWidth="1"/>
    <col min="6910" max="6910" width="15.88671875" style="27" customWidth="1"/>
    <col min="6911" max="6911" width="16.5546875" style="27" bestFit="1" customWidth="1"/>
    <col min="6912" max="6912" width="13.6640625" style="27" customWidth="1"/>
    <col min="6913" max="6913" width="17.109375" style="27" bestFit="1" customWidth="1"/>
    <col min="6914" max="6914" width="4" style="27" customWidth="1"/>
    <col min="6915" max="6915" width="13.6640625" style="27" customWidth="1"/>
    <col min="6916" max="7157" width="13.6640625" style="27"/>
    <col min="7158" max="7158" width="22.109375" style="27" customWidth="1"/>
    <col min="7159" max="7165" width="13.6640625" style="27" customWidth="1"/>
    <col min="7166" max="7166" width="15.88671875" style="27" customWidth="1"/>
    <col min="7167" max="7167" width="16.5546875" style="27" bestFit="1" customWidth="1"/>
    <col min="7168" max="7168" width="13.6640625" style="27" customWidth="1"/>
    <col min="7169" max="7169" width="17.109375" style="27" bestFit="1" customWidth="1"/>
    <col min="7170" max="7170" width="4" style="27" customWidth="1"/>
    <col min="7171" max="7171" width="13.6640625" style="27" customWidth="1"/>
    <col min="7172" max="7413" width="13.6640625" style="27"/>
    <col min="7414" max="7414" width="22.109375" style="27" customWidth="1"/>
    <col min="7415" max="7421" width="13.6640625" style="27" customWidth="1"/>
    <col min="7422" max="7422" width="15.88671875" style="27" customWidth="1"/>
    <col min="7423" max="7423" width="16.5546875" style="27" bestFit="1" customWidth="1"/>
    <col min="7424" max="7424" width="13.6640625" style="27" customWidth="1"/>
    <col min="7425" max="7425" width="17.109375" style="27" bestFit="1" customWidth="1"/>
    <col min="7426" max="7426" width="4" style="27" customWidth="1"/>
    <col min="7427" max="7427" width="13.6640625" style="27" customWidth="1"/>
    <col min="7428" max="7669" width="13.6640625" style="27"/>
    <col min="7670" max="7670" width="22.109375" style="27" customWidth="1"/>
    <col min="7671" max="7677" width="13.6640625" style="27" customWidth="1"/>
    <col min="7678" max="7678" width="15.88671875" style="27" customWidth="1"/>
    <col min="7679" max="7679" width="16.5546875" style="27" bestFit="1" customWidth="1"/>
    <col min="7680" max="7680" width="13.6640625" style="27" customWidth="1"/>
    <col min="7681" max="7681" width="17.109375" style="27" bestFit="1" customWidth="1"/>
    <col min="7682" max="7682" width="4" style="27" customWidth="1"/>
    <col min="7683" max="7683" width="13.6640625" style="27" customWidth="1"/>
    <col min="7684" max="7925" width="13.6640625" style="27"/>
    <col min="7926" max="7926" width="22.109375" style="27" customWidth="1"/>
    <col min="7927" max="7933" width="13.6640625" style="27" customWidth="1"/>
    <col min="7934" max="7934" width="15.88671875" style="27" customWidth="1"/>
    <col min="7935" max="7935" width="16.5546875" style="27" bestFit="1" customWidth="1"/>
    <col min="7936" max="7936" width="13.6640625" style="27" customWidth="1"/>
    <col min="7937" max="7937" width="17.109375" style="27" bestFit="1" customWidth="1"/>
    <col min="7938" max="7938" width="4" style="27" customWidth="1"/>
    <col min="7939" max="7939" width="13.6640625" style="27" customWidth="1"/>
    <col min="7940" max="8181" width="13.6640625" style="27"/>
    <col min="8182" max="8182" width="22.109375" style="27" customWidth="1"/>
    <col min="8183" max="8189" width="13.6640625" style="27" customWidth="1"/>
    <col min="8190" max="8190" width="15.88671875" style="27" customWidth="1"/>
    <col min="8191" max="8191" width="16.5546875" style="27" bestFit="1" customWidth="1"/>
    <col min="8192" max="8192" width="13.6640625" style="27" customWidth="1"/>
    <col min="8193" max="8193" width="17.109375" style="27" bestFit="1" customWidth="1"/>
    <col min="8194" max="8194" width="4" style="27" customWidth="1"/>
    <col min="8195" max="8195" width="13.6640625" style="27" customWidth="1"/>
    <col min="8196" max="8437" width="13.6640625" style="27"/>
    <col min="8438" max="8438" width="22.109375" style="27" customWidth="1"/>
    <col min="8439" max="8445" width="13.6640625" style="27" customWidth="1"/>
    <col min="8446" max="8446" width="15.88671875" style="27" customWidth="1"/>
    <col min="8447" max="8447" width="16.5546875" style="27" bestFit="1" customWidth="1"/>
    <col min="8448" max="8448" width="13.6640625" style="27" customWidth="1"/>
    <col min="8449" max="8449" width="17.109375" style="27" bestFit="1" customWidth="1"/>
    <col min="8450" max="8450" width="4" style="27" customWidth="1"/>
    <col min="8451" max="8451" width="13.6640625" style="27" customWidth="1"/>
    <col min="8452" max="8693" width="13.6640625" style="27"/>
    <col min="8694" max="8694" width="22.109375" style="27" customWidth="1"/>
    <col min="8695" max="8701" width="13.6640625" style="27" customWidth="1"/>
    <col min="8702" max="8702" width="15.88671875" style="27" customWidth="1"/>
    <col min="8703" max="8703" width="16.5546875" style="27" bestFit="1" customWidth="1"/>
    <col min="8704" max="8704" width="13.6640625" style="27" customWidth="1"/>
    <col min="8705" max="8705" width="17.109375" style="27" bestFit="1" customWidth="1"/>
    <col min="8706" max="8706" width="4" style="27" customWidth="1"/>
    <col min="8707" max="8707" width="13.6640625" style="27" customWidth="1"/>
    <col min="8708" max="8949" width="13.6640625" style="27"/>
    <col min="8950" max="8950" width="22.109375" style="27" customWidth="1"/>
    <col min="8951" max="8957" width="13.6640625" style="27" customWidth="1"/>
    <col min="8958" max="8958" width="15.88671875" style="27" customWidth="1"/>
    <col min="8959" max="8959" width="16.5546875" style="27" bestFit="1" customWidth="1"/>
    <col min="8960" max="8960" width="13.6640625" style="27" customWidth="1"/>
    <col min="8961" max="8961" width="17.109375" style="27" bestFit="1" customWidth="1"/>
    <col min="8962" max="8962" width="4" style="27" customWidth="1"/>
    <col min="8963" max="8963" width="13.6640625" style="27" customWidth="1"/>
    <col min="8964" max="9205" width="13.6640625" style="27"/>
    <col min="9206" max="9206" width="22.109375" style="27" customWidth="1"/>
    <col min="9207" max="9213" width="13.6640625" style="27" customWidth="1"/>
    <col min="9214" max="9214" width="15.88671875" style="27" customWidth="1"/>
    <col min="9215" max="9215" width="16.5546875" style="27" bestFit="1" customWidth="1"/>
    <col min="9216" max="9216" width="13.6640625" style="27" customWidth="1"/>
    <col min="9217" max="9217" width="17.109375" style="27" bestFit="1" customWidth="1"/>
    <col min="9218" max="9218" width="4" style="27" customWidth="1"/>
    <col min="9219" max="9219" width="13.6640625" style="27" customWidth="1"/>
    <col min="9220" max="9461" width="13.6640625" style="27"/>
    <col min="9462" max="9462" width="22.109375" style="27" customWidth="1"/>
    <col min="9463" max="9469" width="13.6640625" style="27" customWidth="1"/>
    <col min="9470" max="9470" width="15.88671875" style="27" customWidth="1"/>
    <col min="9471" max="9471" width="16.5546875" style="27" bestFit="1" customWidth="1"/>
    <col min="9472" max="9472" width="13.6640625" style="27" customWidth="1"/>
    <col min="9473" max="9473" width="17.109375" style="27" bestFit="1" customWidth="1"/>
    <col min="9474" max="9474" width="4" style="27" customWidth="1"/>
    <col min="9475" max="9475" width="13.6640625" style="27" customWidth="1"/>
    <col min="9476" max="9717" width="13.6640625" style="27"/>
    <col min="9718" max="9718" width="22.109375" style="27" customWidth="1"/>
    <col min="9719" max="9725" width="13.6640625" style="27" customWidth="1"/>
    <col min="9726" max="9726" width="15.88671875" style="27" customWidth="1"/>
    <col min="9727" max="9727" width="16.5546875" style="27" bestFit="1" customWidth="1"/>
    <col min="9728" max="9728" width="13.6640625" style="27" customWidth="1"/>
    <col min="9729" max="9729" width="17.109375" style="27" bestFit="1" customWidth="1"/>
    <col min="9730" max="9730" width="4" style="27" customWidth="1"/>
    <col min="9731" max="9731" width="13.6640625" style="27" customWidth="1"/>
    <col min="9732" max="9973" width="13.6640625" style="27"/>
    <col min="9974" max="9974" width="22.109375" style="27" customWidth="1"/>
    <col min="9975" max="9981" width="13.6640625" style="27" customWidth="1"/>
    <col min="9982" max="9982" width="15.88671875" style="27" customWidth="1"/>
    <col min="9983" max="9983" width="16.5546875" style="27" bestFit="1" customWidth="1"/>
    <col min="9984" max="9984" width="13.6640625" style="27" customWidth="1"/>
    <col min="9985" max="9985" width="17.109375" style="27" bestFit="1" customWidth="1"/>
    <col min="9986" max="9986" width="4" style="27" customWidth="1"/>
    <col min="9987" max="9987" width="13.6640625" style="27" customWidth="1"/>
    <col min="9988" max="10229" width="13.6640625" style="27"/>
    <col min="10230" max="10230" width="22.109375" style="27" customWidth="1"/>
    <col min="10231" max="10237" width="13.6640625" style="27" customWidth="1"/>
    <col min="10238" max="10238" width="15.88671875" style="27" customWidth="1"/>
    <col min="10239" max="10239" width="16.5546875" style="27" bestFit="1" customWidth="1"/>
    <col min="10240" max="10240" width="13.6640625" style="27" customWidth="1"/>
    <col min="10241" max="10241" width="17.109375" style="27" bestFit="1" customWidth="1"/>
    <col min="10242" max="10242" width="4" style="27" customWidth="1"/>
    <col min="10243" max="10243" width="13.6640625" style="27" customWidth="1"/>
    <col min="10244" max="10485" width="13.6640625" style="27"/>
    <col min="10486" max="10486" width="22.109375" style="27" customWidth="1"/>
    <col min="10487" max="10493" width="13.6640625" style="27" customWidth="1"/>
    <col min="10494" max="10494" width="15.88671875" style="27" customWidth="1"/>
    <col min="10495" max="10495" width="16.5546875" style="27" bestFit="1" customWidth="1"/>
    <col min="10496" max="10496" width="13.6640625" style="27" customWidth="1"/>
    <col min="10497" max="10497" width="17.109375" style="27" bestFit="1" customWidth="1"/>
    <col min="10498" max="10498" width="4" style="27" customWidth="1"/>
    <col min="10499" max="10499" width="13.6640625" style="27" customWidth="1"/>
    <col min="10500" max="10741" width="13.6640625" style="27"/>
    <col min="10742" max="10742" width="22.109375" style="27" customWidth="1"/>
    <col min="10743" max="10749" width="13.6640625" style="27" customWidth="1"/>
    <col min="10750" max="10750" width="15.88671875" style="27" customWidth="1"/>
    <col min="10751" max="10751" width="16.5546875" style="27" bestFit="1" customWidth="1"/>
    <col min="10752" max="10752" width="13.6640625" style="27" customWidth="1"/>
    <col min="10753" max="10753" width="17.109375" style="27" bestFit="1" customWidth="1"/>
    <col min="10754" max="10754" width="4" style="27" customWidth="1"/>
    <col min="10755" max="10755" width="13.6640625" style="27" customWidth="1"/>
    <col min="10756" max="10997" width="13.6640625" style="27"/>
    <col min="10998" max="10998" width="22.109375" style="27" customWidth="1"/>
    <col min="10999" max="11005" width="13.6640625" style="27" customWidth="1"/>
    <col min="11006" max="11006" width="15.88671875" style="27" customWidth="1"/>
    <col min="11007" max="11007" width="16.5546875" style="27" bestFit="1" customWidth="1"/>
    <col min="11008" max="11008" width="13.6640625" style="27" customWidth="1"/>
    <col min="11009" max="11009" width="17.109375" style="27" bestFit="1" customWidth="1"/>
    <col min="11010" max="11010" width="4" style="27" customWidth="1"/>
    <col min="11011" max="11011" width="13.6640625" style="27" customWidth="1"/>
    <col min="11012" max="11253" width="13.6640625" style="27"/>
    <col min="11254" max="11254" width="22.109375" style="27" customWidth="1"/>
    <col min="11255" max="11261" width="13.6640625" style="27" customWidth="1"/>
    <col min="11262" max="11262" width="15.88671875" style="27" customWidth="1"/>
    <col min="11263" max="11263" width="16.5546875" style="27" bestFit="1" customWidth="1"/>
    <col min="11264" max="11264" width="13.6640625" style="27" customWidth="1"/>
    <col min="11265" max="11265" width="17.109375" style="27" bestFit="1" customWidth="1"/>
    <col min="11266" max="11266" width="4" style="27" customWidth="1"/>
    <col min="11267" max="11267" width="13.6640625" style="27" customWidth="1"/>
    <col min="11268" max="11509" width="13.6640625" style="27"/>
    <col min="11510" max="11510" width="22.109375" style="27" customWidth="1"/>
    <col min="11511" max="11517" width="13.6640625" style="27" customWidth="1"/>
    <col min="11518" max="11518" width="15.88671875" style="27" customWidth="1"/>
    <col min="11519" max="11519" width="16.5546875" style="27" bestFit="1" customWidth="1"/>
    <col min="11520" max="11520" width="13.6640625" style="27" customWidth="1"/>
    <col min="11521" max="11521" width="17.109375" style="27" bestFit="1" customWidth="1"/>
    <col min="11522" max="11522" width="4" style="27" customWidth="1"/>
    <col min="11523" max="11523" width="13.6640625" style="27" customWidth="1"/>
    <col min="11524" max="11765" width="13.6640625" style="27"/>
    <col min="11766" max="11766" width="22.109375" style="27" customWidth="1"/>
    <col min="11767" max="11773" width="13.6640625" style="27" customWidth="1"/>
    <col min="11774" max="11774" width="15.88671875" style="27" customWidth="1"/>
    <col min="11775" max="11775" width="16.5546875" style="27" bestFit="1" customWidth="1"/>
    <col min="11776" max="11776" width="13.6640625" style="27" customWidth="1"/>
    <col min="11777" max="11777" width="17.109375" style="27" bestFit="1" customWidth="1"/>
    <col min="11778" max="11778" width="4" style="27" customWidth="1"/>
    <col min="11779" max="11779" width="13.6640625" style="27" customWidth="1"/>
    <col min="11780" max="12021" width="13.6640625" style="27"/>
    <col min="12022" max="12022" width="22.109375" style="27" customWidth="1"/>
    <col min="12023" max="12029" width="13.6640625" style="27" customWidth="1"/>
    <col min="12030" max="12030" width="15.88671875" style="27" customWidth="1"/>
    <col min="12031" max="12031" width="16.5546875" style="27" bestFit="1" customWidth="1"/>
    <col min="12032" max="12032" width="13.6640625" style="27" customWidth="1"/>
    <col min="12033" max="12033" width="17.109375" style="27" bestFit="1" customWidth="1"/>
    <col min="12034" max="12034" width="4" style="27" customWidth="1"/>
    <col min="12035" max="12035" width="13.6640625" style="27" customWidth="1"/>
    <col min="12036" max="12277" width="13.6640625" style="27"/>
    <col min="12278" max="12278" width="22.109375" style="27" customWidth="1"/>
    <col min="12279" max="12285" width="13.6640625" style="27" customWidth="1"/>
    <col min="12286" max="12286" width="15.88671875" style="27" customWidth="1"/>
    <col min="12287" max="12287" width="16.5546875" style="27" bestFit="1" customWidth="1"/>
    <col min="12288" max="12288" width="13.6640625" style="27" customWidth="1"/>
    <col min="12289" max="12289" width="17.109375" style="27" bestFit="1" customWidth="1"/>
    <col min="12290" max="12290" width="4" style="27" customWidth="1"/>
    <col min="12291" max="12291" width="13.6640625" style="27" customWidth="1"/>
    <col min="12292" max="12533" width="13.6640625" style="27"/>
    <col min="12534" max="12534" width="22.109375" style="27" customWidth="1"/>
    <col min="12535" max="12541" width="13.6640625" style="27" customWidth="1"/>
    <col min="12542" max="12542" width="15.88671875" style="27" customWidth="1"/>
    <col min="12543" max="12543" width="16.5546875" style="27" bestFit="1" customWidth="1"/>
    <col min="12544" max="12544" width="13.6640625" style="27" customWidth="1"/>
    <col min="12545" max="12545" width="17.109375" style="27" bestFit="1" customWidth="1"/>
    <col min="12546" max="12546" width="4" style="27" customWidth="1"/>
    <col min="12547" max="12547" width="13.6640625" style="27" customWidth="1"/>
    <col min="12548" max="12789" width="13.6640625" style="27"/>
    <col min="12790" max="12790" width="22.109375" style="27" customWidth="1"/>
    <col min="12791" max="12797" width="13.6640625" style="27" customWidth="1"/>
    <col min="12798" max="12798" width="15.88671875" style="27" customWidth="1"/>
    <col min="12799" max="12799" width="16.5546875" style="27" bestFit="1" customWidth="1"/>
    <col min="12800" max="12800" width="13.6640625" style="27" customWidth="1"/>
    <col min="12801" max="12801" width="17.109375" style="27" bestFit="1" customWidth="1"/>
    <col min="12802" max="12802" width="4" style="27" customWidth="1"/>
    <col min="12803" max="12803" width="13.6640625" style="27" customWidth="1"/>
    <col min="12804" max="13045" width="13.6640625" style="27"/>
    <col min="13046" max="13046" width="22.109375" style="27" customWidth="1"/>
    <col min="13047" max="13053" width="13.6640625" style="27" customWidth="1"/>
    <col min="13054" max="13054" width="15.88671875" style="27" customWidth="1"/>
    <col min="13055" max="13055" width="16.5546875" style="27" bestFit="1" customWidth="1"/>
    <col min="13056" max="13056" width="13.6640625" style="27" customWidth="1"/>
    <col min="13057" max="13057" width="17.109375" style="27" bestFit="1" customWidth="1"/>
    <col min="13058" max="13058" width="4" style="27" customWidth="1"/>
    <col min="13059" max="13059" width="13.6640625" style="27" customWidth="1"/>
    <col min="13060" max="13301" width="13.6640625" style="27"/>
    <col min="13302" max="13302" width="22.109375" style="27" customWidth="1"/>
    <col min="13303" max="13309" width="13.6640625" style="27" customWidth="1"/>
    <col min="13310" max="13310" width="15.88671875" style="27" customWidth="1"/>
    <col min="13311" max="13311" width="16.5546875" style="27" bestFit="1" customWidth="1"/>
    <col min="13312" max="13312" width="13.6640625" style="27" customWidth="1"/>
    <col min="13313" max="13313" width="17.109375" style="27" bestFit="1" customWidth="1"/>
    <col min="13314" max="13314" width="4" style="27" customWidth="1"/>
    <col min="13315" max="13315" width="13.6640625" style="27" customWidth="1"/>
    <col min="13316" max="13557" width="13.6640625" style="27"/>
    <col min="13558" max="13558" width="22.109375" style="27" customWidth="1"/>
    <col min="13559" max="13565" width="13.6640625" style="27" customWidth="1"/>
    <col min="13566" max="13566" width="15.88671875" style="27" customWidth="1"/>
    <col min="13567" max="13567" width="16.5546875" style="27" bestFit="1" customWidth="1"/>
    <col min="13568" max="13568" width="13.6640625" style="27" customWidth="1"/>
    <col min="13569" max="13569" width="17.109375" style="27" bestFit="1" customWidth="1"/>
    <col min="13570" max="13570" width="4" style="27" customWidth="1"/>
    <col min="13571" max="13571" width="13.6640625" style="27" customWidth="1"/>
    <col min="13572" max="13813" width="13.6640625" style="27"/>
    <col min="13814" max="13814" width="22.109375" style="27" customWidth="1"/>
    <col min="13815" max="13821" width="13.6640625" style="27" customWidth="1"/>
    <col min="13822" max="13822" width="15.88671875" style="27" customWidth="1"/>
    <col min="13823" max="13823" width="16.5546875" style="27" bestFit="1" customWidth="1"/>
    <col min="13824" max="13824" width="13.6640625" style="27" customWidth="1"/>
    <col min="13825" max="13825" width="17.109375" style="27" bestFit="1" customWidth="1"/>
    <col min="13826" max="13826" width="4" style="27" customWidth="1"/>
    <col min="13827" max="13827" width="13.6640625" style="27" customWidth="1"/>
    <col min="13828" max="14069" width="13.6640625" style="27"/>
    <col min="14070" max="14070" width="22.109375" style="27" customWidth="1"/>
    <col min="14071" max="14077" width="13.6640625" style="27" customWidth="1"/>
    <col min="14078" max="14078" width="15.88671875" style="27" customWidth="1"/>
    <col min="14079" max="14079" width="16.5546875" style="27" bestFit="1" customWidth="1"/>
    <col min="14080" max="14080" width="13.6640625" style="27" customWidth="1"/>
    <col min="14081" max="14081" width="17.109375" style="27" bestFit="1" customWidth="1"/>
    <col min="14082" max="14082" width="4" style="27" customWidth="1"/>
    <col min="14083" max="14083" width="13.6640625" style="27" customWidth="1"/>
    <col min="14084" max="14325" width="13.6640625" style="27"/>
    <col min="14326" max="14326" width="22.109375" style="27" customWidth="1"/>
    <col min="14327" max="14333" width="13.6640625" style="27" customWidth="1"/>
    <col min="14334" max="14334" width="15.88671875" style="27" customWidth="1"/>
    <col min="14335" max="14335" width="16.5546875" style="27" bestFit="1" customWidth="1"/>
    <col min="14336" max="14336" width="13.6640625" style="27" customWidth="1"/>
    <col min="14337" max="14337" width="17.109375" style="27" bestFit="1" customWidth="1"/>
    <col min="14338" max="14338" width="4" style="27" customWidth="1"/>
    <col min="14339" max="14339" width="13.6640625" style="27" customWidth="1"/>
    <col min="14340" max="14581" width="13.6640625" style="27"/>
    <col min="14582" max="14582" width="22.109375" style="27" customWidth="1"/>
    <col min="14583" max="14589" width="13.6640625" style="27" customWidth="1"/>
    <col min="14590" max="14590" width="15.88671875" style="27" customWidth="1"/>
    <col min="14591" max="14591" width="16.5546875" style="27" bestFit="1" customWidth="1"/>
    <col min="14592" max="14592" width="13.6640625" style="27" customWidth="1"/>
    <col min="14593" max="14593" width="17.109375" style="27" bestFit="1" customWidth="1"/>
    <col min="14594" max="14594" width="4" style="27" customWidth="1"/>
    <col min="14595" max="14595" width="13.6640625" style="27" customWidth="1"/>
    <col min="14596" max="14837" width="13.6640625" style="27"/>
    <col min="14838" max="14838" width="22.109375" style="27" customWidth="1"/>
    <col min="14839" max="14845" width="13.6640625" style="27" customWidth="1"/>
    <col min="14846" max="14846" width="15.88671875" style="27" customWidth="1"/>
    <col min="14847" max="14847" width="16.5546875" style="27" bestFit="1" customWidth="1"/>
    <col min="14848" max="14848" width="13.6640625" style="27" customWidth="1"/>
    <col min="14849" max="14849" width="17.109375" style="27" bestFit="1" customWidth="1"/>
    <col min="14850" max="14850" width="4" style="27" customWidth="1"/>
    <col min="14851" max="14851" width="13.6640625" style="27" customWidth="1"/>
    <col min="14852" max="15093" width="13.6640625" style="27"/>
    <col min="15094" max="15094" width="22.109375" style="27" customWidth="1"/>
    <col min="15095" max="15101" width="13.6640625" style="27" customWidth="1"/>
    <col min="15102" max="15102" width="15.88671875" style="27" customWidth="1"/>
    <col min="15103" max="15103" width="16.5546875" style="27" bestFit="1" customWidth="1"/>
    <col min="15104" max="15104" width="13.6640625" style="27" customWidth="1"/>
    <col min="15105" max="15105" width="17.109375" style="27" bestFit="1" customWidth="1"/>
    <col min="15106" max="15106" width="4" style="27" customWidth="1"/>
    <col min="15107" max="15107" width="13.6640625" style="27" customWidth="1"/>
    <col min="15108" max="15349" width="13.6640625" style="27"/>
    <col min="15350" max="15350" width="22.109375" style="27" customWidth="1"/>
    <col min="15351" max="15357" width="13.6640625" style="27" customWidth="1"/>
    <col min="15358" max="15358" width="15.88671875" style="27" customWidth="1"/>
    <col min="15359" max="15359" width="16.5546875" style="27" bestFit="1" customWidth="1"/>
    <col min="15360" max="15360" width="13.6640625" style="27" customWidth="1"/>
    <col min="15361" max="15361" width="17.109375" style="27" bestFit="1" customWidth="1"/>
    <col min="15362" max="15362" width="4" style="27" customWidth="1"/>
    <col min="15363" max="15363" width="13.6640625" style="27" customWidth="1"/>
    <col min="15364" max="15605" width="13.6640625" style="27"/>
    <col min="15606" max="15606" width="22.109375" style="27" customWidth="1"/>
    <col min="15607" max="15613" width="13.6640625" style="27" customWidth="1"/>
    <col min="15614" max="15614" width="15.88671875" style="27" customWidth="1"/>
    <col min="15615" max="15615" width="16.5546875" style="27" bestFit="1" customWidth="1"/>
    <col min="15616" max="15616" width="13.6640625" style="27" customWidth="1"/>
    <col min="15617" max="15617" width="17.109375" style="27" bestFit="1" customWidth="1"/>
    <col min="15618" max="15618" width="4" style="27" customWidth="1"/>
    <col min="15619" max="15619" width="13.6640625" style="27" customWidth="1"/>
    <col min="15620" max="15861" width="13.6640625" style="27"/>
    <col min="15862" max="15862" width="22.109375" style="27" customWidth="1"/>
    <col min="15863" max="15869" width="13.6640625" style="27" customWidth="1"/>
    <col min="15870" max="15870" width="15.88671875" style="27" customWidth="1"/>
    <col min="15871" max="15871" width="16.5546875" style="27" bestFit="1" customWidth="1"/>
    <col min="15872" max="15872" width="13.6640625" style="27" customWidth="1"/>
    <col min="15873" max="15873" width="17.109375" style="27" bestFit="1" customWidth="1"/>
    <col min="15874" max="15874" width="4" style="27" customWidth="1"/>
    <col min="15875" max="15875" width="13.6640625" style="27" customWidth="1"/>
    <col min="15876" max="16117" width="13.6640625" style="27"/>
    <col min="16118" max="16118" width="22.109375" style="27" customWidth="1"/>
    <col min="16119" max="16125" width="13.6640625" style="27" customWidth="1"/>
    <col min="16126" max="16126" width="15.88671875" style="27" customWidth="1"/>
    <col min="16127" max="16127" width="16.5546875" style="27" bestFit="1" customWidth="1"/>
    <col min="16128" max="16128" width="13.6640625" style="27" customWidth="1"/>
    <col min="16129" max="16129" width="17.109375" style="27" bestFit="1" customWidth="1"/>
    <col min="16130" max="16130" width="4" style="27" customWidth="1"/>
    <col min="16131" max="16131" width="13.6640625" style="27" customWidth="1"/>
    <col min="16132" max="16384" width="13.6640625" style="27"/>
  </cols>
  <sheetData>
    <row r="1" spans="1:23" s="21" customFormat="1">
      <c r="A1" s="448" t="s">
        <v>4</v>
      </c>
      <c r="B1" s="159"/>
      <c r="C1" s="159"/>
      <c r="D1" s="87"/>
      <c r="E1" s="87"/>
      <c r="F1" s="160"/>
      <c r="G1" s="161"/>
      <c r="H1" s="161"/>
      <c r="I1" s="161"/>
      <c r="J1" s="161"/>
      <c r="K1" s="161"/>
      <c r="L1" s="161"/>
      <c r="M1" s="161"/>
    </row>
    <row r="2" spans="1:23" s="21" customFormat="1" ht="13.2" customHeight="1">
      <c r="A2" s="87"/>
      <c r="B2" s="159"/>
      <c r="C2" s="159"/>
      <c r="D2" s="161"/>
      <c r="E2" s="161"/>
      <c r="F2" s="161"/>
      <c r="G2" s="161"/>
      <c r="H2" s="161"/>
      <c r="I2" s="161"/>
      <c r="J2" s="161"/>
      <c r="K2" s="161"/>
      <c r="L2" s="161"/>
      <c r="M2" s="161"/>
    </row>
    <row r="3" spans="1:23" s="21" customFormat="1" ht="15.6">
      <c r="A3" s="37" t="str">
        <f>'2-Kosten per locatie'!A3</f>
        <v>Naam opdrachtgever</v>
      </c>
      <c r="B3" s="145" t="str">
        <f>'2-Kosten per locatie'!B3</f>
        <v>Hecht - Perceel 2</v>
      </c>
      <c r="C3" s="145"/>
      <c r="D3" s="161"/>
      <c r="E3" s="161"/>
      <c r="F3" s="161"/>
      <c r="G3" s="161"/>
      <c r="H3" s="161"/>
      <c r="I3" s="161"/>
      <c r="J3" s="161"/>
      <c r="K3" s="161"/>
      <c r="L3" s="161"/>
      <c r="M3" s="161"/>
    </row>
    <row r="4" spans="1:23" s="21" customFormat="1" ht="15.6">
      <c r="A4" s="37" t="str">
        <f>'2-Kosten per locatie'!A4</f>
        <v>Calculatie onderdeel</v>
      </c>
      <c r="B4" s="145" t="str">
        <f ca="1">MID(CELL("bestandsnaam",$C$9),SEARCH("]",CELL("bestandsnaam",$C$9),1)+1,256)</f>
        <v>12-Sanitaire voorzieningen</v>
      </c>
      <c r="C4" s="145"/>
      <c r="D4" s="161"/>
      <c r="E4" s="161"/>
      <c r="F4" s="161"/>
      <c r="G4" s="161"/>
      <c r="H4" s="161"/>
      <c r="I4" s="161"/>
      <c r="J4" s="161"/>
      <c r="K4" s="161"/>
      <c r="L4" s="161"/>
      <c r="M4" s="161"/>
    </row>
    <row r="5" spans="1:23" s="21" customFormat="1" ht="15.6">
      <c r="A5" s="37" t="str">
        <f>'2-Kosten per locatie'!A5</f>
        <v>Gebouw/plaats</v>
      </c>
      <c r="B5" s="145" t="str">
        <f>'2-Kosten per locatie'!B5</f>
        <v>Noord en west</v>
      </c>
      <c r="C5" s="145"/>
      <c r="D5" s="161"/>
      <c r="E5" s="161"/>
      <c r="F5" s="161"/>
      <c r="G5" s="161"/>
      <c r="H5" s="161"/>
      <c r="I5" s="161"/>
      <c r="J5" s="161"/>
      <c r="K5" s="164"/>
      <c r="L5" s="164"/>
      <c r="M5" s="162"/>
      <c r="N5" s="22"/>
      <c r="O5" s="23"/>
      <c r="P5" s="23"/>
      <c r="Q5" s="22"/>
      <c r="R5" s="23"/>
      <c r="S5" s="23"/>
      <c r="T5" s="22"/>
      <c r="U5" s="23"/>
      <c r="V5" s="23"/>
      <c r="W5" s="22"/>
    </row>
    <row r="6" spans="1:23" s="21" customFormat="1" ht="17.25" customHeight="1">
      <c r="A6" s="37" t="str">
        <f>'2-Kosten per locatie'!A6</f>
        <v>Referentie nummer</v>
      </c>
      <c r="B6" s="145" t="str">
        <f>'2-Kosten per locatie'!B6</f>
        <v>TN513768</v>
      </c>
      <c r="C6" s="145"/>
      <c r="D6" s="161"/>
      <c r="E6" s="161"/>
      <c r="F6" s="161"/>
      <c r="G6" s="161"/>
      <c r="H6" s="161"/>
      <c r="I6" s="161"/>
      <c r="J6" s="161"/>
      <c r="K6" s="164"/>
      <c r="L6" s="170"/>
      <c r="M6" s="171"/>
      <c r="N6" s="26"/>
      <c r="O6" s="23"/>
      <c r="P6" s="25"/>
      <c r="Q6" s="26"/>
      <c r="R6" s="23"/>
      <c r="S6" s="25"/>
      <c r="T6" s="26"/>
      <c r="U6" s="23"/>
      <c r="V6" s="25"/>
      <c r="W6" s="26"/>
    </row>
    <row r="7" spans="1:23" s="21" customFormat="1" ht="17.25" customHeight="1">
      <c r="A7" s="37" t="str">
        <f>'2-Kosten per locatie'!A7</f>
        <v>Naam dienstverlener</v>
      </c>
      <c r="B7" s="145">
        <f>'2-Kosten per locatie'!B7</f>
        <v>0</v>
      </c>
      <c r="C7" s="109"/>
      <c r="D7" s="161"/>
      <c r="E7" s="161"/>
      <c r="F7" s="161"/>
      <c r="G7" s="161"/>
      <c r="H7" s="161"/>
      <c r="I7" s="161"/>
      <c r="J7" s="161"/>
      <c r="K7" s="161"/>
      <c r="L7" s="161"/>
      <c r="M7" s="161"/>
    </row>
    <row r="8" spans="1:23" s="21" customFormat="1" ht="17.25" customHeight="1">
      <c r="A8" s="37" t="str">
        <f>'2-Kosten per locatie'!A8</f>
        <v>Prijspeil</v>
      </c>
      <c r="B8" s="268">
        <f>'2-Kosten per locatie'!B8</f>
        <v>45839</v>
      </c>
      <c r="C8" s="47"/>
      <c r="D8" s="161"/>
      <c r="E8" s="161"/>
      <c r="F8" s="161"/>
      <c r="G8" s="161"/>
      <c r="H8" s="161"/>
      <c r="I8" s="161"/>
      <c r="J8" s="161"/>
      <c r="K8" s="161"/>
      <c r="L8" s="161"/>
      <c r="M8" s="161"/>
    </row>
    <row r="9" spans="1:23" s="21" customFormat="1" ht="17.25" customHeight="1">
      <c r="A9" s="161"/>
      <c r="B9" s="161"/>
      <c r="C9" s="161"/>
      <c r="D9" s="161"/>
      <c r="E9" s="161"/>
      <c r="F9" s="161"/>
      <c r="G9" s="161"/>
      <c r="H9" s="161"/>
      <c r="I9" s="161"/>
      <c r="J9" s="161"/>
      <c r="K9" s="161"/>
      <c r="L9" s="161"/>
      <c r="M9" s="161"/>
    </row>
    <row r="10" spans="1:23" s="28" customFormat="1" ht="48.6">
      <c r="A10" s="421" t="s">
        <v>15</v>
      </c>
      <c r="B10" s="421" t="s">
        <v>199</v>
      </c>
      <c r="C10" s="422" t="s">
        <v>184</v>
      </c>
      <c r="D10" s="417" t="s">
        <v>440</v>
      </c>
      <c r="E10" s="202" t="s">
        <v>200</v>
      </c>
      <c r="F10" s="203" t="s">
        <v>201</v>
      </c>
      <c r="G10" s="204"/>
      <c r="H10" s="205" t="s">
        <v>202</v>
      </c>
      <c r="I10" s="205" t="s">
        <v>453</v>
      </c>
      <c r="J10" s="205" t="s">
        <v>454</v>
      </c>
      <c r="K10" s="206" t="s">
        <v>200</v>
      </c>
      <c r="L10" s="207" t="s">
        <v>203</v>
      </c>
      <c r="M10" s="207" t="s">
        <v>204</v>
      </c>
    </row>
    <row r="11" spans="1:23">
      <c r="A11" s="423" t="s">
        <v>328</v>
      </c>
      <c r="B11" s="173" t="s">
        <v>317</v>
      </c>
      <c r="C11" s="420" t="s">
        <v>425</v>
      </c>
      <c r="D11" s="424">
        <v>7</v>
      </c>
      <c r="E11" s="425">
        <f>VLOOKUP(B11,$H$11:$K$21,4,FALSE)</f>
        <v>0</v>
      </c>
      <c r="F11" s="426">
        <f t="shared" ref="F11:F13" si="0">E11*D11*52</f>
        <v>0</v>
      </c>
      <c r="H11" s="173" t="s">
        <v>423</v>
      </c>
      <c r="I11" s="481">
        <v>50</v>
      </c>
      <c r="J11" s="173" t="s">
        <v>457</v>
      </c>
      <c r="K11" s="270">
        <v>0</v>
      </c>
      <c r="L11" s="188"/>
      <c r="M11" s="188"/>
    </row>
    <row r="12" spans="1:23">
      <c r="A12" s="423" t="s">
        <v>328</v>
      </c>
      <c r="B12" s="173" t="s">
        <v>318</v>
      </c>
      <c r="C12" s="420" t="s">
        <v>428</v>
      </c>
      <c r="D12" s="424">
        <v>7</v>
      </c>
      <c r="E12" s="425">
        <f t="shared" ref="E12:E54" si="1">VLOOKUP(B12,$H$11:$K$21,4,FALSE)</f>
        <v>0</v>
      </c>
      <c r="F12" s="426">
        <f t="shared" si="0"/>
        <v>0</v>
      </c>
      <c r="H12" s="173" t="s">
        <v>317</v>
      </c>
      <c r="I12" s="481">
        <v>55</v>
      </c>
      <c r="J12" s="173" t="s">
        <v>456</v>
      </c>
      <c r="K12" s="270">
        <v>0</v>
      </c>
      <c r="L12" s="188"/>
      <c r="M12" s="188"/>
    </row>
    <row r="13" spans="1:23">
      <c r="A13" s="423" t="s">
        <v>328</v>
      </c>
      <c r="B13" s="173" t="s">
        <v>319</v>
      </c>
      <c r="C13" s="418" t="s">
        <v>425</v>
      </c>
      <c r="D13" s="424">
        <v>1</v>
      </c>
      <c r="E13" s="425">
        <f t="shared" si="1"/>
        <v>0</v>
      </c>
      <c r="F13" s="426">
        <f t="shared" si="0"/>
        <v>0</v>
      </c>
      <c r="H13" s="173" t="s">
        <v>318</v>
      </c>
      <c r="I13" s="481">
        <v>40</v>
      </c>
      <c r="J13" s="173" t="s">
        <v>458</v>
      </c>
      <c r="K13" s="270">
        <v>0</v>
      </c>
      <c r="L13" s="188"/>
      <c r="M13" s="188"/>
    </row>
    <row r="14" spans="1:23">
      <c r="A14" s="423" t="s">
        <v>328</v>
      </c>
      <c r="B14" s="175" t="s">
        <v>320</v>
      </c>
      <c r="C14" s="418" t="s">
        <v>427</v>
      </c>
      <c r="D14" s="424">
        <v>1</v>
      </c>
      <c r="E14" s="425">
        <f t="shared" si="1"/>
        <v>0</v>
      </c>
      <c r="F14" s="426">
        <f t="shared" ref="F14:F37" si="2">E14*D14*52</f>
        <v>0</v>
      </c>
      <c r="H14" s="173" t="s">
        <v>319</v>
      </c>
      <c r="I14" s="481">
        <v>21</v>
      </c>
      <c r="J14" s="173" t="s">
        <v>455</v>
      </c>
      <c r="K14" s="270">
        <v>0</v>
      </c>
      <c r="L14" s="188"/>
      <c r="M14" s="188"/>
    </row>
    <row r="15" spans="1:23">
      <c r="A15" s="423" t="s">
        <v>328</v>
      </c>
      <c r="B15" s="175" t="s">
        <v>424</v>
      </c>
      <c r="C15" s="418" t="s">
        <v>425</v>
      </c>
      <c r="D15" s="424">
        <v>1</v>
      </c>
      <c r="E15" s="425">
        <f t="shared" si="1"/>
        <v>0</v>
      </c>
      <c r="F15" s="426">
        <f t="shared" si="2"/>
        <v>0</v>
      </c>
      <c r="H15" s="174" t="s">
        <v>451</v>
      </c>
      <c r="I15" s="174"/>
      <c r="J15" s="174"/>
      <c r="K15" s="270">
        <v>0</v>
      </c>
      <c r="L15" s="189"/>
      <c r="M15" s="188"/>
    </row>
    <row r="16" spans="1:23">
      <c r="A16" s="174" t="s">
        <v>347</v>
      </c>
      <c r="B16" s="173" t="s">
        <v>317</v>
      </c>
      <c r="C16" s="420" t="s">
        <v>429</v>
      </c>
      <c r="D16" s="424">
        <v>2</v>
      </c>
      <c r="E16" s="425">
        <f t="shared" si="1"/>
        <v>0</v>
      </c>
      <c r="F16" s="426">
        <f t="shared" si="2"/>
        <v>0</v>
      </c>
      <c r="H16" s="175" t="s">
        <v>320</v>
      </c>
      <c r="I16" s="482">
        <v>16</v>
      </c>
      <c r="J16" s="175" t="s">
        <v>461</v>
      </c>
      <c r="K16" s="270">
        <v>0</v>
      </c>
      <c r="L16" s="188"/>
      <c r="M16" s="188"/>
    </row>
    <row r="17" spans="1:13">
      <c r="A17" s="174" t="s">
        <v>347</v>
      </c>
      <c r="B17" s="173" t="s">
        <v>318</v>
      </c>
      <c r="C17" s="420" t="s">
        <v>429</v>
      </c>
      <c r="D17" s="424">
        <v>2</v>
      </c>
      <c r="E17" s="425">
        <f t="shared" si="1"/>
        <v>0</v>
      </c>
      <c r="F17" s="426">
        <f t="shared" si="2"/>
        <v>0</v>
      </c>
      <c r="H17" s="175" t="s">
        <v>424</v>
      </c>
      <c r="I17" s="482">
        <v>16</v>
      </c>
      <c r="J17" s="175" t="s">
        <v>461</v>
      </c>
      <c r="K17" s="270">
        <v>0</v>
      </c>
      <c r="L17" s="188"/>
      <c r="M17" s="188"/>
    </row>
    <row r="18" spans="1:13">
      <c r="A18" s="174" t="s">
        <v>347</v>
      </c>
      <c r="B18" s="173" t="s">
        <v>319</v>
      </c>
      <c r="C18" s="420" t="s">
        <v>429</v>
      </c>
      <c r="D18" s="424">
        <v>2</v>
      </c>
      <c r="E18" s="425">
        <f t="shared" si="1"/>
        <v>0</v>
      </c>
      <c r="F18" s="426">
        <f t="shared" si="2"/>
        <v>0</v>
      </c>
      <c r="H18" s="175" t="s">
        <v>321</v>
      </c>
      <c r="I18" s="482">
        <v>10</v>
      </c>
      <c r="J18" s="175" t="s">
        <v>461</v>
      </c>
      <c r="K18" s="270">
        <v>0</v>
      </c>
      <c r="L18" s="188"/>
      <c r="M18" s="188"/>
    </row>
    <row r="19" spans="1:13">
      <c r="A19" s="174" t="s">
        <v>347</v>
      </c>
      <c r="B19" s="174" t="s">
        <v>451</v>
      </c>
      <c r="C19" s="420" t="s">
        <v>452</v>
      </c>
      <c r="D19" s="424">
        <v>1</v>
      </c>
      <c r="E19" s="425">
        <f t="shared" si="1"/>
        <v>0</v>
      </c>
      <c r="F19" s="426">
        <f t="shared" si="2"/>
        <v>0</v>
      </c>
      <c r="H19" s="175" t="s">
        <v>322</v>
      </c>
      <c r="I19" s="482"/>
      <c r="J19" s="175"/>
      <c r="K19" s="270">
        <v>0</v>
      </c>
      <c r="L19" s="188"/>
      <c r="M19" s="188"/>
    </row>
    <row r="20" spans="1:13">
      <c r="A20" s="174" t="s">
        <v>347</v>
      </c>
      <c r="B20" s="175" t="s">
        <v>320</v>
      </c>
      <c r="C20" s="420" t="s">
        <v>429</v>
      </c>
      <c r="D20" s="424">
        <v>1</v>
      </c>
      <c r="E20" s="425">
        <f t="shared" si="1"/>
        <v>0</v>
      </c>
      <c r="F20" s="426">
        <f t="shared" si="2"/>
        <v>0</v>
      </c>
      <c r="H20" s="175" t="s">
        <v>323</v>
      </c>
      <c r="I20" s="482"/>
      <c r="J20" s="175"/>
      <c r="K20" s="270">
        <v>0</v>
      </c>
      <c r="L20" s="188"/>
      <c r="M20" s="188"/>
    </row>
    <row r="21" spans="1:13">
      <c r="A21" s="174" t="s">
        <v>347</v>
      </c>
      <c r="B21" s="418" t="s">
        <v>322</v>
      </c>
      <c r="C21" s="420" t="s">
        <v>429</v>
      </c>
      <c r="D21" s="424">
        <v>1</v>
      </c>
      <c r="E21" s="425">
        <f t="shared" si="1"/>
        <v>0</v>
      </c>
      <c r="F21" s="426">
        <f t="shared" si="2"/>
        <v>0</v>
      </c>
      <c r="H21" s="175" t="s">
        <v>324</v>
      </c>
      <c r="I21" s="482"/>
      <c r="J21" s="175"/>
      <c r="K21" s="270">
        <v>0</v>
      </c>
      <c r="L21" s="188"/>
      <c r="M21" s="188"/>
    </row>
    <row r="22" spans="1:13">
      <c r="A22" s="174" t="s">
        <v>347</v>
      </c>
      <c r="B22" s="418" t="s">
        <v>323</v>
      </c>
      <c r="C22" s="420" t="s">
        <v>430</v>
      </c>
      <c r="D22" s="424">
        <v>3</v>
      </c>
      <c r="E22" s="425">
        <f t="shared" si="1"/>
        <v>0</v>
      </c>
      <c r="F22" s="426">
        <f t="shared" si="2"/>
        <v>0</v>
      </c>
      <c r="H22" s="458"/>
      <c r="I22" s="458"/>
      <c r="J22" s="458"/>
      <c r="K22" s="458"/>
    </row>
    <row r="23" spans="1:13">
      <c r="A23" s="174" t="s">
        <v>373</v>
      </c>
      <c r="B23" s="173" t="s">
        <v>317</v>
      </c>
      <c r="C23" s="420" t="s">
        <v>425</v>
      </c>
      <c r="D23" s="424">
        <v>8</v>
      </c>
      <c r="E23" s="425">
        <f t="shared" si="1"/>
        <v>0</v>
      </c>
      <c r="F23" s="426">
        <f t="shared" si="2"/>
        <v>0</v>
      </c>
      <c r="H23" s="458"/>
      <c r="I23" s="458"/>
      <c r="J23" s="458"/>
      <c r="K23" s="458"/>
    </row>
    <row r="24" spans="1:13">
      <c r="A24" s="174" t="s">
        <v>373</v>
      </c>
      <c r="B24" s="173" t="s">
        <v>318</v>
      </c>
      <c r="C24" s="420" t="s">
        <v>426</v>
      </c>
      <c r="D24" s="424">
        <v>8</v>
      </c>
      <c r="E24" s="425">
        <f t="shared" si="1"/>
        <v>0</v>
      </c>
      <c r="F24" s="426">
        <f t="shared" si="2"/>
        <v>0</v>
      </c>
      <c r="H24" s="458"/>
      <c r="I24" s="458"/>
      <c r="J24" s="458"/>
      <c r="K24" s="458"/>
    </row>
    <row r="25" spans="1:13">
      <c r="A25" s="174" t="s">
        <v>373</v>
      </c>
      <c r="B25" s="173" t="s">
        <v>319</v>
      </c>
      <c r="C25" s="420" t="s">
        <v>425</v>
      </c>
      <c r="D25" s="424">
        <v>4</v>
      </c>
      <c r="E25" s="425">
        <f t="shared" si="1"/>
        <v>0</v>
      </c>
      <c r="F25" s="426">
        <f t="shared" si="2"/>
        <v>0</v>
      </c>
      <c r="H25" s="458"/>
      <c r="I25" s="458"/>
      <c r="J25" s="458"/>
      <c r="K25" s="458"/>
    </row>
    <row r="26" spans="1:13">
      <c r="A26" s="174" t="s">
        <v>373</v>
      </c>
      <c r="B26" s="174" t="s">
        <v>451</v>
      </c>
      <c r="C26" s="420" t="s">
        <v>452</v>
      </c>
      <c r="D26" s="424">
        <v>1</v>
      </c>
      <c r="E26" s="425">
        <f t="shared" si="1"/>
        <v>0</v>
      </c>
      <c r="F26" s="426">
        <f t="shared" si="2"/>
        <v>0</v>
      </c>
      <c r="H26" s="458"/>
      <c r="I26" s="458"/>
      <c r="J26" s="458"/>
      <c r="K26" s="458"/>
    </row>
    <row r="27" spans="1:13">
      <c r="A27" s="174" t="s">
        <v>373</v>
      </c>
      <c r="B27" s="175" t="s">
        <v>320</v>
      </c>
      <c r="C27" s="420" t="s">
        <v>427</v>
      </c>
      <c r="D27" s="424">
        <v>4</v>
      </c>
      <c r="E27" s="425">
        <f t="shared" si="1"/>
        <v>0</v>
      </c>
      <c r="F27" s="426">
        <f t="shared" si="2"/>
        <v>0</v>
      </c>
      <c r="H27" s="458"/>
      <c r="I27" s="458"/>
      <c r="J27" s="458"/>
      <c r="K27" s="458"/>
    </row>
    <row r="28" spans="1:13">
      <c r="A28" s="174" t="s">
        <v>373</v>
      </c>
      <c r="B28" s="175" t="s">
        <v>424</v>
      </c>
      <c r="C28" s="420" t="s">
        <v>425</v>
      </c>
      <c r="D28" s="424">
        <v>4</v>
      </c>
      <c r="E28" s="425">
        <f t="shared" si="1"/>
        <v>0</v>
      </c>
      <c r="F28" s="426">
        <f t="shared" si="2"/>
        <v>0</v>
      </c>
      <c r="H28" s="458"/>
      <c r="I28" s="458"/>
      <c r="J28" s="458"/>
      <c r="K28" s="458"/>
    </row>
    <row r="29" spans="1:13">
      <c r="A29" s="174" t="s">
        <v>398</v>
      </c>
      <c r="B29" s="173" t="s">
        <v>317</v>
      </c>
      <c r="C29" s="420" t="s">
        <v>425</v>
      </c>
      <c r="D29" s="424">
        <v>8</v>
      </c>
      <c r="E29" s="425">
        <f t="shared" si="1"/>
        <v>0</v>
      </c>
      <c r="F29" s="426">
        <f t="shared" si="2"/>
        <v>0</v>
      </c>
      <c r="H29" s="458"/>
      <c r="I29" s="458"/>
      <c r="J29" s="458"/>
      <c r="K29" s="458"/>
    </row>
    <row r="30" spans="1:13">
      <c r="A30" s="174" t="s">
        <v>398</v>
      </c>
      <c r="B30" s="173" t="s">
        <v>318</v>
      </c>
      <c r="C30" s="420" t="s">
        <v>426</v>
      </c>
      <c r="D30" s="424">
        <v>9</v>
      </c>
      <c r="E30" s="425">
        <f t="shared" si="1"/>
        <v>0</v>
      </c>
      <c r="F30" s="426">
        <f t="shared" si="2"/>
        <v>0</v>
      </c>
      <c r="H30" s="458"/>
      <c r="I30" s="458"/>
      <c r="J30" s="458"/>
      <c r="K30" s="458"/>
    </row>
    <row r="31" spans="1:13">
      <c r="A31" s="174" t="s">
        <v>398</v>
      </c>
      <c r="B31" s="173" t="s">
        <v>319</v>
      </c>
      <c r="C31" s="420" t="s">
        <v>425</v>
      </c>
      <c r="D31" s="424">
        <v>3</v>
      </c>
      <c r="E31" s="425">
        <f t="shared" si="1"/>
        <v>0</v>
      </c>
      <c r="F31" s="426">
        <f t="shared" si="2"/>
        <v>0</v>
      </c>
      <c r="H31" s="458"/>
      <c r="I31" s="458"/>
      <c r="J31" s="458"/>
      <c r="K31" s="458"/>
    </row>
    <row r="32" spans="1:13">
      <c r="A32" s="174" t="s">
        <v>398</v>
      </c>
      <c r="B32" s="174" t="s">
        <v>451</v>
      </c>
      <c r="C32" s="420" t="s">
        <v>452</v>
      </c>
      <c r="D32" s="424">
        <v>2</v>
      </c>
      <c r="E32" s="425">
        <f t="shared" si="1"/>
        <v>0</v>
      </c>
      <c r="F32" s="426">
        <f t="shared" si="2"/>
        <v>0</v>
      </c>
      <c r="H32" s="458"/>
      <c r="I32" s="458"/>
      <c r="J32" s="458"/>
      <c r="K32" s="458"/>
    </row>
    <row r="33" spans="1:11">
      <c r="A33" s="174" t="s">
        <v>398</v>
      </c>
      <c r="B33" s="175" t="s">
        <v>320</v>
      </c>
      <c r="C33" s="420" t="s">
        <v>427</v>
      </c>
      <c r="D33" s="424">
        <v>3</v>
      </c>
      <c r="E33" s="425">
        <f t="shared" si="1"/>
        <v>0</v>
      </c>
      <c r="F33" s="426">
        <f t="shared" si="2"/>
        <v>0</v>
      </c>
      <c r="H33" s="458"/>
      <c r="I33" s="458"/>
      <c r="J33" s="458"/>
      <c r="K33" s="458"/>
    </row>
    <row r="34" spans="1:11">
      <c r="A34" s="174" t="s">
        <v>398</v>
      </c>
      <c r="B34" s="175" t="s">
        <v>424</v>
      </c>
      <c r="C34" s="420" t="s">
        <v>425</v>
      </c>
      <c r="D34" s="424">
        <v>3</v>
      </c>
      <c r="E34" s="425">
        <f t="shared" si="1"/>
        <v>0</v>
      </c>
      <c r="F34" s="426">
        <f t="shared" si="2"/>
        <v>0</v>
      </c>
      <c r="H34" s="458"/>
      <c r="I34" s="458"/>
      <c r="J34" s="458"/>
      <c r="K34" s="458"/>
    </row>
    <row r="35" spans="1:11">
      <c r="A35" s="174" t="s">
        <v>229</v>
      </c>
      <c r="B35" s="173" t="s">
        <v>317</v>
      </c>
      <c r="C35" s="420" t="s">
        <v>325</v>
      </c>
      <c r="D35" s="424">
        <v>3</v>
      </c>
      <c r="E35" s="425">
        <f t="shared" si="1"/>
        <v>0</v>
      </c>
      <c r="F35" s="426">
        <f t="shared" si="2"/>
        <v>0</v>
      </c>
      <c r="H35" s="458"/>
      <c r="I35" s="458"/>
      <c r="J35" s="458"/>
      <c r="K35" s="458"/>
    </row>
    <row r="36" spans="1:11">
      <c r="A36" s="174" t="s">
        <v>229</v>
      </c>
      <c r="B36" s="173" t="s">
        <v>318</v>
      </c>
      <c r="C36" s="420" t="s">
        <v>325</v>
      </c>
      <c r="D36" s="424">
        <v>3</v>
      </c>
      <c r="E36" s="425">
        <f t="shared" si="1"/>
        <v>0</v>
      </c>
      <c r="F36" s="426">
        <f t="shared" si="2"/>
        <v>0</v>
      </c>
      <c r="H36" s="458"/>
      <c r="I36" s="458"/>
      <c r="J36" s="458"/>
      <c r="K36" s="458"/>
    </row>
    <row r="37" spans="1:11">
      <c r="A37" s="174" t="s">
        <v>229</v>
      </c>
      <c r="B37" s="173" t="s">
        <v>319</v>
      </c>
      <c r="C37" s="420" t="s">
        <v>325</v>
      </c>
      <c r="D37" s="424">
        <v>2</v>
      </c>
      <c r="E37" s="425">
        <f t="shared" si="1"/>
        <v>0</v>
      </c>
      <c r="F37" s="426">
        <f t="shared" si="2"/>
        <v>0</v>
      </c>
      <c r="H37" s="458"/>
      <c r="I37" s="458"/>
      <c r="J37" s="458"/>
      <c r="K37" s="458"/>
    </row>
    <row r="38" spans="1:11">
      <c r="A38" s="174" t="s">
        <v>229</v>
      </c>
      <c r="B38" s="418" t="s">
        <v>323</v>
      </c>
      <c r="C38" s="420" t="s">
        <v>326</v>
      </c>
      <c r="D38" s="424">
        <v>2</v>
      </c>
      <c r="E38" s="425">
        <f t="shared" si="1"/>
        <v>0</v>
      </c>
      <c r="F38" s="426">
        <f t="shared" ref="F38:F54" si="3">E38*D38*52</f>
        <v>0</v>
      </c>
      <c r="H38" s="458"/>
      <c r="I38" s="458"/>
      <c r="J38" s="458"/>
      <c r="K38" s="458"/>
    </row>
    <row r="39" spans="1:11">
      <c r="A39" s="174" t="s">
        <v>226</v>
      </c>
      <c r="B39" s="173" t="s">
        <v>317</v>
      </c>
      <c r="C39" s="420" t="s">
        <v>459</v>
      </c>
      <c r="D39" s="424">
        <v>13</v>
      </c>
      <c r="E39" s="425">
        <f t="shared" si="1"/>
        <v>0</v>
      </c>
      <c r="F39" s="426">
        <f t="shared" si="3"/>
        <v>0</v>
      </c>
      <c r="H39" s="458"/>
      <c r="I39" s="458"/>
      <c r="J39" s="458"/>
      <c r="K39" s="458"/>
    </row>
    <row r="40" spans="1:11">
      <c r="A40" s="174" t="s">
        <v>226</v>
      </c>
      <c r="B40" s="173" t="s">
        <v>318</v>
      </c>
      <c r="C40" s="420" t="s">
        <v>459</v>
      </c>
      <c r="D40" s="424">
        <v>13</v>
      </c>
      <c r="E40" s="425">
        <f t="shared" si="1"/>
        <v>0</v>
      </c>
      <c r="F40" s="426">
        <f t="shared" si="3"/>
        <v>0</v>
      </c>
      <c r="H40" s="458"/>
      <c r="I40" s="458"/>
      <c r="J40" s="458"/>
      <c r="K40" s="458"/>
    </row>
    <row r="41" spans="1:11">
      <c r="A41" s="174" t="s">
        <v>226</v>
      </c>
      <c r="B41" s="173" t="s">
        <v>319</v>
      </c>
      <c r="C41" s="420" t="s">
        <v>459</v>
      </c>
      <c r="D41" s="424">
        <v>15</v>
      </c>
      <c r="E41" s="425">
        <f t="shared" si="1"/>
        <v>0</v>
      </c>
      <c r="F41" s="426">
        <f t="shared" si="3"/>
        <v>0</v>
      </c>
      <c r="H41" s="458"/>
      <c r="I41" s="458"/>
      <c r="J41" s="458"/>
      <c r="K41" s="458"/>
    </row>
    <row r="42" spans="1:11">
      <c r="A42" s="174" t="s">
        <v>226</v>
      </c>
      <c r="B42" s="174" t="s">
        <v>451</v>
      </c>
      <c r="C42" s="420" t="s">
        <v>460</v>
      </c>
      <c r="D42" s="424">
        <v>6</v>
      </c>
      <c r="E42" s="425">
        <f t="shared" si="1"/>
        <v>0</v>
      </c>
      <c r="F42" s="426">
        <f t="shared" si="3"/>
        <v>0</v>
      </c>
      <c r="H42" s="458"/>
      <c r="I42" s="458"/>
      <c r="J42" s="458"/>
      <c r="K42" s="458"/>
    </row>
    <row r="43" spans="1:11">
      <c r="A43" s="174" t="s">
        <v>226</v>
      </c>
      <c r="B43" s="175" t="s">
        <v>320</v>
      </c>
      <c r="C43" s="420" t="s">
        <v>459</v>
      </c>
      <c r="D43" s="424">
        <v>11</v>
      </c>
      <c r="E43" s="425">
        <f t="shared" si="1"/>
        <v>0</v>
      </c>
      <c r="F43" s="426">
        <f t="shared" si="3"/>
        <v>0</v>
      </c>
      <c r="H43" s="458"/>
      <c r="I43" s="458"/>
      <c r="J43" s="458"/>
      <c r="K43" s="458"/>
    </row>
    <row r="44" spans="1:11">
      <c r="A44" s="174" t="s">
        <v>226</v>
      </c>
      <c r="B44" s="420" t="s">
        <v>321</v>
      </c>
      <c r="C44" s="420"/>
      <c r="D44" s="424">
        <v>1</v>
      </c>
      <c r="E44" s="425">
        <f t="shared" si="1"/>
        <v>0</v>
      </c>
      <c r="F44" s="426">
        <f t="shared" si="3"/>
        <v>0</v>
      </c>
      <c r="H44" s="458"/>
      <c r="I44" s="458"/>
      <c r="J44" s="458"/>
      <c r="K44" s="458"/>
    </row>
    <row r="45" spans="1:11">
      <c r="A45" s="174" t="s">
        <v>226</v>
      </c>
      <c r="B45" s="418" t="s">
        <v>322</v>
      </c>
      <c r="C45" s="420" t="s">
        <v>459</v>
      </c>
      <c r="D45" s="424">
        <v>9</v>
      </c>
      <c r="E45" s="425">
        <f t="shared" si="1"/>
        <v>0</v>
      </c>
      <c r="F45" s="426">
        <f t="shared" si="3"/>
        <v>0</v>
      </c>
      <c r="H45" s="458"/>
      <c r="I45" s="458"/>
      <c r="J45" s="458"/>
      <c r="K45" s="458"/>
    </row>
    <row r="46" spans="1:11">
      <c r="A46" s="174" t="s">
        <v>226</v>
      </c>
      <c r="B46" s="418" t="s">
        <v>323</v>
      </c>
      <c r="C46" s="420" t="s">
        <v>459</v>
      </c>
      <c r="D46" s="424">
        <v>15</v>
      </c>
      <c r="E46" s="425">
        <f t="shared" si="1"/>
        <v>0</v>
      </c>
      <c r="F46" s="426">
        <f t="shared" si="3"/>
        <v>0</v>
      </c>
      <c r="H46" s="458"/>
      <c r="I46" s="458"/>
      <c r="J46" s="458"/>
      <c r="K46" s="458"/>
    </row>
    <row r="47" spans="1:11">
      <c r="A47" s="174" t="s">
        <v>226</v>
      </c>
      <c r="B47" s="420" t="s">
        <v>324</v>
      </c>
      <c r="C47" s="418"/>
      <c r="D47" s="424">
        <v>9</v>
      </c>
      <c r="E47" s="425">
        <f t="shared" si="1"/>
        <v>0</v>
      </c>
      <c r="F47" s="426">
        <f t="shared" si="3"/>
        <v>0</v>
      </c>
      <c r="H47" s="458"/>
      <c r="I47" s="458"/>
      <c r="J47" s="458"/>
      <c r="K47" s="458"/>
    </row>
    <row r="48" spans="1:11">
      <c r="A48" s="174" t="s">
        <v>227</v>
      </c>
      <c r="B48" s="173" t="s">
        <v>317</v>
      </c>
      <c r="C48" s="418" t="s">
        <v>325</v>
      </c>
      <c r="D48" s="424">
        <v>3</v>
      </c>
      <c r="E48" s="425">
        <f t="shared" si="1"/>
        <v>0</v>
      </c>
      <c r="F48" s="426">
        <f t="shared" si="3"/>
        <v>0</v>
      </c>
      <c r="H48" s="458"/>
      <c r="I48" s="458"/>
      <c r="J48" s="458"/>
      <c r="K48" s="458"/>
    </row>
    <row r="49" spans="1:11">
      <c r="A49" s="174" t="s">
        <v>227</v>
      </c>
      <c r="B49" s="173" t="s">
        <v>318</v>
      </c>
      <c r="C49" s="418" t="s">
        <v>325</v>
      </c>
      <c r="D49" s="424">
        <v>3</v>
      </c>
      <c r="E49" s="425">
        <f t="shared" si="1"/>
        <v>0</v>
      </c>
      <c r="F49" s="426">
        <f t="shared" si="3"/>
        <v>0</v>
      </c>
      <c r="H49" s="458"/>
      <c r="I49" s="458"/>
      <c r="J49" s="458"/>
      <c r="K49" s="458"/>
    </row>
    <row r="50" spans="1:11">
      <c r="A50" s="174" t="s">
        <v>227</v>
      </c>
      <c r="B50" s="418" t="s">
        <v>322</v>
      </c>
      <c r="C50" s="418"/>
      <c r="D50" s="424">
        <v>3</v>
      </c>
      <c r="E50" s="425">
        <f t="shared" si="1"/>
        <v>0</v>
      </c>
      <c r="F50" s="426">
        <f t="shared" si="3"/>
        <v>0</v>
      </c>
      <c r="H50" s="458"/>
      <c r="I50" s="458"/>
      <c r="J50" s="458"/>
      <c r="K50" s="458"/>
    </row>
    <row r="51" spans="1:11">
      <c r="A51" s="174" t="s">
        <v>228</v>
      </c>
      <c r="B51" s="173" t="s">
        <v>317</v>
      </c>
      <c r="C51" s="418" t="s">
        <v>325</v>
      </c>
      <c r="D51" s="424">
        <v>3</v>
      </c>
      <c r="E51" s="425">
        <f t="shared" si="1"/>
        <v>0</v>
      </c>
      <c r="F51" s="426">
        <f t="shared" si="3"/>
        <v>0</v>
      </c>
      <c r="H51" s="458"/>
      <c r="I51" s="458"/>
      <c r="J51" s="458"/>
      <c r="K51" s="458"/>
    </row>
    <row r="52" spans="1:11">
      <c r="A52" s="174" t="s">
        <v>228</v>
      </c>
      <c r="B52" s="173" t="s">
        <v>318</v>
      </c>
      <c r="C52" s="418" t="s">
        <v>325</v>
      </c>
      <c r="D52" s="424">
        <v>3</v>
      </c>
      <c r="E52" s="425">
        <f t="shared" si="1"/>
        <v>0</v>
      </c>
      <c r="F52" s="426">
        <f t="shared" si="3"/>
        <v>0</v>
      </c>
      <c r="H52" s="458"/>
      <c r="I52" s="458"/>
      <c r="J52" s="458"/>
      <c r="K52" s="458"/>
    </row>
    <row r="53" spans="1:11" ht="13.2" customHeight="1">
      <c r="A53" s="174" t="s">
        <v>228</v>
      </c>
      <c r="B53" s="173" t="s">
        <v>319</v>
      </c>
      <c r="C53" s="418" t="s">
        <v>325</v>
      </c>
      <c r="D53" s="424">
        <v>2</v>
      </c>
      <c r="E53" s="425">
        <f t="shared" si="1"/>
        <v>0</v>
      </c>
      <c r="F53" s="426">
        <f t="shared" si="3"/>
        <v>0</v>
      </c>
      <c r="H53" s="458"/>
      <c r="I53" s="458"/>
      <c r="J53" s="458"/>
      <c r="K53" s="458"/>
    </row>
    <row r="54" spans="1:11" ht="13.2" customHeight="1">
      <c r="A54" s="174" t="s">
        <v>228</v>
      </c>
      <c r="B54" s="418" t="s">
        <v>323</v>
      </c>
      <c r="C54" s="418" t="s">
        <v>326</v>
      </c>
      <c r="D54" s="424">
        <v>2</v>
      </c>
      <c r="E54" s="425">
        <f t="shared" si="1"/>
        <v>0</v>
      </c>
      <c r="F54" s="426">
        <f t="shared" si="3"/>
        <v>0</v>
      </c>
      <c r="H54" s="458"/>
      <c r="I54" s="458"/>
      <c r="J54" s="458"/>
      <c r="K54" s="458"/>
    </row>
    <row r="55" spans="1:11" ht="13.2" customHeight="1">
      <c r="A55" s="27"/>
      <c r="B55" s="27"/>
      <c r="C55" s="27"/>
      <c r="D55" s="27"/>
      <c r="E55" s="27"/>
      <c r="F55" s="27"/>
      <c r="H55" s="458"/>
      <c r="I55" s="458"/>
      <c r="J55" s="458"/>
      <c r="K55" s="458"/>
    </row>
    <row r="56" spans="1:11" ht="13.2" customHeight="1">
      <c r="A56" s="428" t="s">
        <v>23</v>
      </c>
      <c r="B56" s="429"/>
      <c r="C56" s="430"/>
      <c r="D56" s="436">
        <f>SUM(D11:D54)</f>
        <v>207</v>
      </c>
      <c r="E56" s="176"/>
      <c r="F56" s="477">
        <f>SUM(F11:F54)</f>
        <v>0</v>
      </c>
      <c r="H56" s="458"/>
      <c r="I56" s="458"/>
      <c r="J56" s="458"/>
      <c r="K56" s="458"/>
    </row>
    <row r="57" spans="1:11" ht="13.2" customHeight="1">
      <c r="H57" s="458"/>
      <c r="I57" s="458"/>
      <c r="J57" s="458"/>
      <c r="K57" s="458"/>
    </row>
    <row r="58" spans="1:11" ht="15.6">
      <c r="A58" s="177" t="s">
        <v>205</v>
      </c>
      <c r="B58" s="178"/>
      <c r="C58" s="146"/>
      <c r="D58" s="39"/>
      <c r="E58" s="149"/>
      <c r="H58" s="458"/>
      <c r="I58" s="458"/>
      <c r="J58" s="458"/>
      <c r="K58" s="458"/>
    </row>
    <row r="59" spans="1:11">
      <c r="A59" s="471" t="s">
        <v>431</v>
      </c>
      <c r="B59" s="461"/>
      <c r="C59" s="461"/>
      <c r="D59" s="461"/>
      <c r="E59" s="461"/>
      <c r="H59" s="458"/>
      <c r="I59" s="458"/>
      <c r="J59" s="458"/>
      <c r="K59" s="458"/>
    </row>
    <row r="60" spans="1:11" ht="13.2" customHeight="1">
      <c r="A60" s="471" t="s">
        <v>432</v>
      </c>
      <c r="H60" s="458"/>
      <c r="I60" s="458"/>
      <c r="J60" s="458"/>
      <c r="K60" s="458"/>
    </row>
    <row r="61" spans="1:11" ht="13.2" customHeight="1"/>
    <row r="62" spans="1:11" ht="13.2" customHeight="1"/>
    <row r="63" spans="1:11" ht="13.2" customHeight="1"/>
    <row r="64" spans="1:11" ht="13.2" customHeight="1"/>
  </sheetData>
  <autoFilter ref="A10:X64" xr:uid="{00000000-0009-0000-0000-00000A000000}"/>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24"/>
  <sheetViews>
    <sheetView showGridLines="0" zoomScale="85" zoomScaleNormal="85" workbookViewId="0"/>
  </sheetViews>
  <sheetFormatPr defaultColWidth="9.109375" defaultRowHeight="13.2"/>
  <cols>
    <col min="1" max="2" width="35.6640625" style="161" bestFit="1" customWidth="1"/>
    <col min="3" max="3" width="23.6640625" style="161" customWidth="1"/>
    <col min="4" max="6" width="12.88671875" style="161" customWidth="1"/>
    <col min="7" max="7" width="14.5546875" style="161" customWidth="1"/>
    <col min="8" max="8" width="13.21875" style="161" customWidth="1"/>
    <col min="9" max="9" width="13.88671875" style="161" customWidth="1"/>
    <col min="10" max="10" width="12.88671875" style="161" customWidth="1"/>
    <col min="11" max="11" width="13.44140625" style="161" customWidth="1"/>
    <col min="12" max="12" width="13.77734375" style="161" customWidth="1"/>
    <col min="13" max="13" width="1.6640625" style="161" customWidth="1"/>
    <col min="14" max="14" width="12.88671875" style="161" customWidth="1"/>
    <col min="15" max="15" width="1.5546875" style="161" customWidth="1"/>
    <col min="16" max="17" width="12.88671875" style="161" customWidth="1"/>
    <col min="18" max="16384" width="9.109375" style="21"/>
  </cols>
  <sheetData>
    <row r="1" spans="1:17">
      <c r="A1" s="448" t="s">
        <v>4</v>
      </c>
    </row>
    <row r="2" spans="1:17">
      <c r="A2" s="87"/>
      <c r="B2" s="179"/>
      <c r="C2" s="179"/>
    </row>
    <row r="3" spans="1:17" ht="15.6">
      <c r="A3" s="37" t="str">
        <f>'2-Kosten per locatie'!A3</f>
        <v>Naam opdrachtgever</v>
      </c>
      <c r="B3" s="145" t="str">
        <f>'2-Kosten per locatie'!B3</f>
        <v>Hecht - Perceel 2</v>
      </c>
    </row>
    <row r="4" spans="1:17" ht="15.6">
      <c r="A4" s="37" t="str">
        <f>'2-Kosten per locatie'!A4</f>
        <v>Calculatie onderdeel</v>
      </c>
      <c r="B4" s="46" t="str">
        <f ca="1">MID(CELL("bestandsnaam",$D$10),SEARCH("]",CELL("bestandsnaam",$D$10),1)+1,256)</f>
        <v>13-Machinekosten</v>
      </c>
    </row>
    <row r="5" spans="1:17" ht="15.6">
      <c r="A5" s="37" t="str">
        <f>'2-Kosten per locatie'!A5</f>
        <v>Gebouw/plaats</v>
      </c>
      <c r="B5" s="145" t="str">
        <f>'2-Kosten per locatie'!B5</f>
        <v>Noord en west</v>
      </c>
    </row>
    <row r="6" spans="1:17" ht="15.6">
      <c r="A6" s="37" t="str">
        <f>'2-Kosten per locatie'!A6</f>
        <v>Referentie nummer</v>
      </c>
      <c r="B6" s="145" t="str">
        <f>'2-Kosten per locatie'!B6</f>
        <v>TN513768</v>
      </c>
    </row>
    <row r="7" spans="1:17" ht="15.6">
      <c r="A7" s="37" t="str">
        <f>'2-Kosten per locatie'!A7</f>
        <v>Naam dienstverlener</v>
      </c>
      <c r="B7" s="145">
        <f>'2-Kosten per locatie'!B7</f>
        <v>0</v>
      </c>
    </row>
    <row r="8" spans="1:17" ht="15.6">
      <c r="A8" s="37" t="str">
        <f>'2-Kosten per locatie'!A8</f>
        <v>Prijspeil</v>
      </c>
      <c r="B8" s="271">
        <f>'2-Kosten per locatie'!B8</f>
        <v>45839</v>
      </c>
    </row>
    <row r="9" spans="1:17" ht="15.6">
      <c r="A9" s="144"/>
    </row>
    <row r="10" spans="1:17" ht="15.6">
      <c r="A10" s="180"/>
      <c r="B10" s="180"/>
      <c r="C10" s="181"/>
    </row>
    <row r="11" spans="1:17" s="34" customFormat="1" ht="64.8">
      <c r="A11" s="208" t="s">
        <v>15</v>
      </c>
      <c r="B11" s="208" t="s">
        <v>206</v>
      </c>
      <c r="C11" s="208" t="s">
        <v>207</v>
      </c>
      <c r="D11" s="208" t="s">
        <v>208</v>
      </c>
      <c r="E11" s="208" t="s">
        <v>209</v>
      </c>
      <c r="F11" s="208" t="s">
        <v>210</v>
      </c>
      <c r="G11" s="208" t="s">
        <v>211</v>
      </c>
      <c r="H11" s="208" t="s">
        <v>212</v>
      </c>
      <c r="I11" s="208" t="s">
        <v>213</v>
      </c>
      <c r="J11" s="208" t="s">
        <v>214</v>
      </c>
      <c r="K11" s="208" t="s">
        <v>215</v>
      </c>
      <c r="L11" s="208" t="s">
        <v>216</v>
      </c>
      <c r="M11" s="209"/>
      <c r="N11" s="208" t="s">
        <v>217</v>
      </c>
      <c r="O11" s="209"/>
      <c r="P11" s="208" t="s">
        <v>218</v>
      </c>
      <c r="Q11" s="208" t="s">
        <v>219</v>
      </c>
    </row>
    <row r="12" spans="1:17">
      <c r="D12" s="272"/>
      <c r="E12" s="273">
        <v>0</v>
      </c>
      <c r="F12" s="274"/>
      <c r="G12" s="272"/>
      <c r="H12" s="272"/>
      <c r="I12" s="275"/>
      <c r="J12" s="273">
        <v>0</v>
      </c>
      <c r="K12" s="273">
        <v>0</v>
      </c>
      <c r="L12" s="273">
        <v>0</v>
      </c>
      <c r="M12" s="275"/>
      <c r="N12" s="276"/>
      <c r="O12" s="275"/>
      <c r="P12" s="274"/>
      <c r="Q12" s="275"/>
    </row>
    <row r="13" spans="1:17">
      <c r="A13" s="190"/>
      <c r="B13" s="190"/>
      <c r="C13" s="191"/>
      <c r="D13" s="277">
        <v>0</v>
      </c>
      <c r="E13" s="278">
        <f t="shared" ref="E13:E18" si="0">D13*$E$12</f>
        <v>0</v>
      </c>
      <c r="F13" s="279">
        <f>D13-E13</f>
        <v>0</v>
      </c>
      <c r="G13" s="484">
        <v>5</v>
      </c>
      <c r="H13" s="277">
        <v>0</v>
      </c>
      <c r="I13" s="281">
        <f>IF(G13=0,0,(F13-H13)/G13)</f>
        <v>0</v>
      </c>
      <c r="J13" s="282">
        <f>D13*$J$12</f>
        <v>0</v>
      </c>
      <c r="K13" s="281">
        <f>D13*$K$12</f>
        <v>0</v>
      </c>
      <c r="L13" s="283">
        <f>$L$12*D13</f>
        <v>0</v>
      </c>
      <c r="M13" s="275"/>
      <c r="N13" s="284">
        <f>SUM(I13:L13)</f>
        <v>0</v>
      </c>
      <c r="O13" s="275"/>
      <c r="P13" s="280">
        <v>0</v>
      </c>
      <c r="Q13" s="281">
        <f>N13*P13</f>
        <v>0</v>
      </c>
    </row>
    <row r="14" spans="1:17">
      <c r="A14" s="190"/>
      <c r="B14" s="190"/>
      <c r="C14" s="191"/>
      <c r="D14" s="277">
        <v>0</v>
      </c>
      <c r="E14" s="278">
        <f t="shared" si="0"/>
        <v>0</v>
      </c>
      <c r="F14" s="279">
        <f t="shared" ref="F14:F18" si="1">D14-E14</f>
        <v>0</v>
      </c>
      <c r="G14" s="484">
        <v>5</v>
      </c>
      <c r="H14" s="277">
        <v>0</v>
      </c>
      <c r="I14" s="281">
        <f t="shared" ref="I14:I18" si="2">IF(G14=0,0,(F14-H14)/G14)</f>
        <v>0</v>
      </c>
      <c r="J14" s="282">
        <f t="shared" ref="J14:J18" si="3">D14*$J$12</f>
        <v>0</v>
      </c>
      <c r="K14" s="281">
        <f t="shared" ref="K14:K18" si="4">D14*$K$12</f>
        <v>0</v>
      </c>
      <c r="L14" s="283">
        <f t="shared" ref="L14:L18" si="5">$L$12*D14</f>
        <v>0</v>
      </c>
      <c r="M14" s="275"/>
      <c r="N14" s="284">
        <f t="shared" ref="N14:N18" si="6">SUM(I14:L14)</f>
        <v>0</v>
      </c>
      <c r="O14" s="275"/>
      <c r="P14" s="280">
        <v>0</v>
      </c>
      <c r="Q14" s="281">
        <f t="shared" ref="Q14:Q18" si="7">N14*P14</f>
        <v>0</v>
      </c>
    </row>
    <row r="15" spans="1:17">
      <c r="A15" s="190"/>
      <c r="B15" s="190"/>
      <c r="C15" s="191"/>
      <c r="D15" s="277">
        <v>0</v>
      </c>
      <c r="E15" s="278">
        <f t="shared" si="0"/>
        <v>0</v>
      </c>
      <c r="F15" s="279">
        <f t="shared" si="1"/>
        <v>0</v>
      </c>
      <c r="G15" s="484">
        <v>5</v>
      </c>
      <c r="H15" s="277">
        <v>0</v>
      </c>
      <c r="I15" s="281">
        <f t="shared" si="2"/>
        <v>0</v>
      </c>
      <c r="J15" s="282">
        <f t="shared" si="3"/>
        <v>0</v>
      </c>
      <c r="K15" s="281">
        <f t="shared" si="4"/>
        <v>0</v>
      </c>
      <c r="L15" s="283">
        <f t="shared" si="5"/>
        <v>0</v>
      </c>
      <c r="M15" s="275"/>
      <c r="N15" s="284">
        <f t="shared" si="6"/>
        <v>0</v>
      </c>
      <c r="O15" s="275"/>
      <c r="P15" s="280">
        <v>0</v>
      </c>
      <c r="Q15" s="281">
        <f t="shared" si="7"/>
        <v>0</v>
      </c>
    </row>
    <row r="16" spans="1:17">
      <c r="A16" s="190"/>
      <c r="B16" s="190"/>
      <c r="C16" s="191"/>
      <c r="D16" s="277">
        <v>0</v>
      </c>
      <c r="E16" s="278">
        <f t="shared" si="0"/>
        <v>0</v>
      </c>
      <c r="F16" s="279">
        <f t="shared" si="1"/>
        <v>0</v>
      </c>
      <c r="G16" s="484">
        <v>5</v>
      </c>
      <c r="H16" s="277">
        <v>0</v>
      </c>
      <c r="I16" s="281">
        <f t="shared" si="2"/>
        <v>0</v>
      </c>
      <c r="J16" s="282">
        <f t="shared" si="3"/>
        <v>0</v>
      </c>
      <c r="K16" s="281">
        <f t="shared" si="4"/>
        <v>0</v>
      </c>
      <c r="L16" s="283">
        <f t="shared" si="5"/>
        <v>0</v>
      </c>
      <c r="M16" s="275"/>
      <c r="N16" s="284">
        <f t="shared" si="6"/>
        <v>0</v>
      </c>
      <c r="O16" s="275"/>
      <c r="P16" s="280">
        <v>0</v>
      </c>
      <c r="Q16" s="281">
        <f t="shared" si="7"/>
        <v>0</v>
      </c>
    </row>
    <row r="17" spans="1:18">
      <c r="A17" s="190"/>
      <c r="B17" s="190"/>
      <c r="C17" s="191"/>
      <c r="D17" s="277">
        <v>0</v>
      </c>
      <c r="E17" s="278">
        <f t="shared" si="0"/>
        <v>0</v>
      </c>
      <c r="F17" s="279">
        <f t="shared" si="1"/>
        <v>0</v>
      </c>
      <c r="G17" s="484">
        <v>5</v>
      </c>
      <c r="H17" s="277">
        <v>0</v>
      </c>
      <c r="I17" s="281">
        <f t="shared" si="2"/>
        <v>0</v>
      </c>
      <c r="J17" s="282">
        <f t="shared" si="3"/>
        <v>0</v>
      </c>
      <c r="K17" s="281">
        <f t="shared" si="4"/>
        <v>0</v>
      </c>
      <c r="L17" s="283">
        <f t="shared" si="5"/>
        <v>0</v>
      </c>
      <c r="M17" s="275"/>
      <c r="N17" s="284">
        <f t="shared" si="6"/>
        <v>0</v>
      </c>
      <c r="O17" s="275"/>
      <c r="P17" s="280">
        <v>0</v>
      </c>
      <c r="Q17" s="281">
        <f t="shared" si="7"/>
        <v>0</v>
      </c>
    </row>
    <row r="18" spans="1:18">
      <c r="A18" s="190"/>
      <c r="B18" s="190"/>
      <c r="C18" s="191"/>
      <c r="D18" s="277">
        <v>0</v>
      </c>
      <c r="E18" s="278">
        <f t="shared" si="0"/>
        <v>0</v>
      </c>
      <c r="F18" s="279">
        <f t="shared" si="1"/>
        <v>0</v>
      </c>
      <c r="G18" s="484">
        <v>5</v>
      </c>
      <c r="H18" s="277">
        <v>0</v>
      </c>
      <c r="I18" s="281">
        <f t="shared" si="2"/>
        <v>0</v>
      </c>
      <c r="J18" s="282">
        <f t="shared" si="3"/>
        <v>0</v>
      </c>
      <c r="K18" s="281">
        <f t="shared" si="4"/>
        <v>0</v>
      </c>
      <c r="L18" s="283">
        <f t="shared" si="5"/>
        <v>0</v>
      </c>
      <c r="M18" s="275"/>
      <c r="N18" s="284">
        <f t="shared" si="6"/>
        <v>0</v>
      </c>
      <c r="O18" s="275"/>
      <c r="P18" s="280">
        <v>0</v>
      </c>
      <c r="Q18" s="281">
        <f t="shared" si="7"/>
        <v>0</v>
      </c>
    </row>
    <row r="19" spans="1:18">
      <c r="D19" s="275"/>
      <c r="E19" s="275"/>
      <c r="F19" s="275"/>
      <c r="G19" s="275"/>
      <c r="H19" s="275"/>
      <c r="I19" s="275"/>
      <c r="J19" s="275"/>
      <c r="K19" s="275"/>
      <c r="L19" s="275"/>
      <c r="M19" s="275"/>
      <c r="N19" s="275"/>
      <c r="O19" s="275"/>
      <c r="P19" s="275"/>
      <c r="Q19" s="275"/>
    </row>
    <row r="20" spans="1:18">
      <c r="A20" s="182"/>
      <c r="B20" s="182" t="s">
        <v>23</v>
      </c>
      <c r="C20" s="183"/>
      <c r="D20" s="285"/>
      <c r="E20" s="285"/>
      <c r="F20" s="285"/>
      <c r="G20" s="285"/>
      <c r="H20" s="285"/>
      <c r="I20" s="285"/>
      <c r="J20" s="285"/>
      <c r="K20" s="285"/>
      <c r="L20" s="286"/>
      <c r="M20" s="275"/>
      <c r="N20" s="275"/>
      <c r="O20" s="275"/>
      <c r="P20" s="287">
        <f>SUM(P13:P18)</f>
        <v>0</v>
      </c>
      <c r="Q20" s="288">
        <f>SUM(Q13:Q18)</f>
        <v>0</v>
      </c>
    </row>
    <row r="24" spans="1:18">
      <c r="R24" s="3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22"/>
  <sheetViews>
    <sheetView showGridLines="0" showZeros="0" zoomScale="70" zoomScaleNormal="70" workbookViewId="0">
      <pane xSplit="1" ySplit="11" topLeftCell="B12" activePane="bottomRight" state="frozen"/>
      <selection pane="topRight" activeCell="B1" sqref="B1"/>
      <selection pane="bottomLeft" activeCell="A15" sqref="A15"/>
      <selection pane="bottomRight"/>
    </sheetView>
  </sheetViews>
  <sheetFormatPr defaultColWidth="8.6640625" defaultRowHeight="14.1" customHeight="1"/>
  <cols>
    <col min="1" max="1" width="34.6640625" style="39" customWidth="1"/>
    <col min="2" max="2" width="19.33203125" style="39" customWidth="1"/>
    <col min="3" max="3" width="16" style="39" customWidth="1"/>
    <col min="4" max="7" width="13.6640625" style="40" customWidth="1"/>
    <col min="8" max="8" width="1.6640625" style="40" customWidth="1"/>
    <col min="9" max="9" width="15.77734375" style="40" bestFit="1" customWidth="1"/>
    <col min="10" max="10" width="13.6640625" style="40" customWidth="1"/>
    <col min="11" max="11" width="15" style="40" bestFit="1" customWidth="1"/>
    <col min="12" max="12" width="13.6640625" style="40" customWidth="1"/>
    <col min="13" max="13" width="16" style="40" customWidth="1"/>
    <col min="14" max="14" width="15.77734375" style="40" bestFit="1" customWidth="1"/>
    <col min="15" max="15" width="19.109375" style="40" customWidth="1"/>
    <col min="16" max="16" width="17.33203125" style="40" customWidth="1"/>
    <col min="17" max="17" width="13.6640625" style="40" customWidth="1"/>
    <col min="18" max="18" width="16.5546875" style="40" customWidth="1"/>
    <col min="19" max="23" width="13.6640625" style="40" customWidth="1"/>
    <col min="24" max="28" width="13.33203125" style="40" customWidth="1"/>
    <col min="29" max="29" width="14.6640625" style="40" customWidth="1"/>
    <col min="30" max="33" width="13.33203125" style="40" customWidth="1"/>
    <col min="34" max="16384" width="8.6640625" style="39"/>
  </cols>
  <sheetData>
    <row r="1" spans="1:33" ht="14.1" customHeight="1">
      <c r="A1" s="289" t="s">
        <v>4</v>
      </c>
      <c r="E1" s="220" t="s">
        <v>5</v>
      </c>
      <c r="F1" s="221"/>
      <c r="G1" s="41"/>
      <c r="J1" s="222" t="s">
        <v>6</v>
      </c>
      <c r="K1" s="223"/>
      <c r="L1" s="223"/>
      <c r="M1" s="223"/>
      <c r="N1" s="223"/>
      <c r="O1" s="224"/>
      <c r="P1" s="210" t="e">
        <f>N21</f>
        <v>#DIV/0!</v>
      </c>
    </row>
    <row r="2" spans="1:33" ht="14.1" customHeight="1">
      <c r="E2" s="211">
        <v>0</v>
      </c>
      <c r="F2" s="42" t="s">
        <v>7</v>
      </c>
      <c r="G2" s="41"/>
      <c r="J2" s="43" t="s">
        <v>8</v>
      </c>
      <c r="K2" s="44"/>
      <c r="L2" s="44"/>
      <c r="M2" s="44"/>
      <c r="N2" s="44"/>
      <c r="O2" s="45">
        <v>0.21</v>
      </c>
      <c r="P2" s="213" t="e">
        <f>O2*P1</f>
        <v>#DIV/0!</v>
      </c>
    </row>
    <row r="3" spans="1:33" ht="14.1" customHeight="1">
      <c r="A3" s="37" t="s">
        <v>0</v>
      </c>
      <c r="B3" s="46" t="s">
        <v>327</v>
      </c>
      <c r="C3" s="37"/>
      <c r="D3" s="41"/>
      <c r="E3" s="41"/>
      <c r="G3" s="41"/>
      <c r="H3" s="41"/>
      <c r="I3" s="41"/>
      <c r="J3" s="43" t="s">
        <v>9</v>
      </c>
      <c r="K3" s="44"/>
      <c r="L3" s="44"/>
      <c r="M3" s="44"/>
      <c r="N3" s="44"/>
      <c r="O3" s="44"/>
      <c r="P3" s="214" t="e">
        <f>P1+P2</f>
        <v>#DIV/0!</v>
      </c>
      <c r="AF3" s="41"/>
      <c r="AG3" s="41"/>
    </row>
    <row r="4" spans="1:33" ht="14.1" customHeight="1">
      <c r="A4" s="37" t="s">
        <v>1</v>
      </c>
      <c r="B4" s="46" t="str">
        <f ca="1">MID(CELL("bestandsnaam",$B$10),SEARCH("]",CELL("bestandsnaam",$B$10),1)+1,256)</f>
        <v>2-Kosten per locatie</v>
      </c>
      <c r="C4" s="46"/>
      <c r="D4" s="41"/>
      <c r="E4" s="220" t="s">
        <v>10</v>
      </c>
      <c r="F4" s="221"/>
      <c r="G4" s="41"/>
      <c r="H4" s="41"/>
      <c r="I4" s="41"/>
      <c r="J4" s="44"/>
      <c r="K4" s="44"/>
      <c r="L4" s="44"/>
      <c r="M4" s="44"/>
      <c r="N4" s="44"/>
      <c r="O4" s="44"/>
      <c r="P4" s="212"/>
      <c r="AF4" s="41"/>
      <c r="AG4" s="41"/>
    </row>
    <row r="5" spans="1:33" ht="14.1" customHeight="1">
      <c r="A5" s="37" t="s">
        <v>2</v>
      </c>
      <c r="B5" s="46" t="s">
        <v>434</v>
      </c>
      <c r="C5" s="37"/>
      <c r="D5" s="41"/>
      <c r="E5" s="450">
        <v>0</v>
      </c>
      <c r="F5" s="42" t="s">
        <v>11</v>
      </c>
      <c r="G5" s="41"/>
      <c r="H5" s="41"/>
      <c r="I5" s="41"/>
      <c r="J5" s="225" t="s">
        <v>442</v>
      </c>
      <c r="K5" s="226"/>
      <c r="L5" s="226"/>
      <c r="M5" s="226"/>
      <c r="N5" s="226"/>
      <c r="O5" s="226"/>
      <c r="P5" s="215">
        <v>127500</v>
      </c>
      <c r="Q5" s="40" t="s">
        <v>443</v>
      </c>
      <c r="AF5" s="41"/>
      <c r="AG5" s="41"/>
    </row>
    <row r="6" spans="1:33" ht="14.1" customHeight="1">
      <c r="A6" s="37" t="s">
        <v>3</v>
      </c>
      <c r="B6" s="46" t="s">
        <v>441</v>
      </c>
      <c r="C6" s="37"/>
      <c r="D6" s="41"/>
      <c r="E6" s="41"/>
      <c r="F6" s="41"/>
      <c r="G6" s="41"/>
      <c r="H6" s="41"/>
      <c r="I6" s="41"/>
      <c r="J6" s="225" t="s">
        <v>444</v>
      </c>
      <c r="K6" s="226"/>
      <c r="L6" s="226"/>
      <c r="M6" s="226"/>
      <c r="N6" s="226"/>
      <c r="O6" s="226"/>
      <c r="P6" s="215">
        <v>115000</v>
      </c>
      <c r="Q6" s="40" t="s">
        <v>443</v>
      </c>
      <c r="AF6" s="41"/>
      <c r="AG6" s="41"/>
    </row>
    <row r="7" spans="1:33" ht="14.1" customHeight="1">
      <c r="A7" s="37" t="s">
        <v>12</v>
      </c>
      <c r="B7" s="186"/>
      <c r="C7" s="187"/>
      <c r="D7" s="41"/>
      <c r="E7" s="41"/>
      <c r="F7" s="41"/>
      <c r="G7" s="41"/>
      <c r="H7" s="41"/>
      <c r="I7" s="41"/>
      <c r="J7" s="41"/>
      <c r="K7" s="41"/>
      <c r="V7" s="41"/>
      <c r="W7" s="39"/>
      <c r="X7" s="39"/>
      <c r="Y7" s="39"/>
      <c r="AF7" s="41"/>
      <c r="AG7" s="41"/>
    </row>
    <row r="8" spans="1:33" ht="14.1" customHeight="1">
      <c r="A8" s="37" t="s">
        <v>13</v>
      </c>
      <c r="B8" s="47">
        <v>45839</v>
      </c>
      <c r="C8" s="37"/>
      <c r="D8" s="41"/>
      <c r="E8" s="41"/>
      <c r="F8" s="41"/>
      <c r="G8" s="41"/>
      <c r="H8" s="41"/>
      <c r="I8" s="41"/>
      <c r="J8" s="41"/>
      <c r="K8" s="41"/>
      <c r="L8" s="41"/>
      <c r="M8" s="41"/>
      <c r="N8" s="41"/>
      <c r="O8" s="41"/>
      <c r="P8" s="41"/>
      <c r="Q8" s="41"/>
      <c r="R8" s="41"/>
      <c r="S8" s="41"/>
      <c r="T8" s="41"/>
      <c r="U8" s="41"/>
      <c r="V8" s="41"/>
      <c r="W8" s="41"/>
      <c r="X8" s="41"/>
      <c r="Y8" s="41"/>
      <c r="Z8" s="41"/>
      <c r="AA8" s="48"/>
      <c r="AB8" s="48"/>
      <c r="AC8" s="48"/>
      <c r="AD8" s="48"/>
      <c r="AE8" s="48"/>
      <c r="AF8" s="41"/>
      <c r="AG8" s="41"/>
    </row>
    <row r="9" spans="1:33" ht="14.1" customHeight="1">
      <c r="A9" s="37" t="s">
        <v>14</v>
      </c>
      <c r="B9" s="49" t="s">
        <v>463</v>
      </c>
      <c r="C9" s="37"/>
      <c r="D9" s="37"/>
      <c r="E9" s="37"/>
      <c r="F9" s="37"/>
      <c r="G9" s="41"/>
      <c r="H9" s="41"/>
      <c r="I9" s="41"/>
      <c r="J9" s="50"/>
      <c r="L9" s="41"/>
      <c r="M9" s="41"/>
      <c r="P9" s="41"/>
      <c r="Q9" s="41"/>
      <c r="V9" s="41"/>
      <c r="W9" s="39"/>
      <c r="X9" s="39"/>
      <c r="Y9" s="39"/>
      <c r="Z9" s="39"/>
      <c r="AA9" s="39"/>
      <c r="AB9" s="39"/>
      <c r="AC9" s="39"/>
      <c r="AD9" s="39"/>
      <c r="AE9" s="39"/>
      <c r="AF9" s="41"/>
      <c r="AG9" s="41"/>
    </row>
    <row r="10" spans="1:33" ht="18" customHeight="1">
      <c r="A10" s="51"/>
      <c r="B10" s="51"/>
      <c r="C10" s="51"/>
      <c r="D10" s="51"/>
      <c r="I10" s="41"/>
      <c r="J10" s="41"/>
      <c r="K10" s="41"/>
      <c r="L10" s="41"/>
      <c r="M10" s="41"/>
      <c r="N10" s="41"/>
      <c r="O10" s="39"/>
      <c r="P10" s="39"/>
      <c r="Q10" s="39"/>
      <c r="R10" s="39"/>
      <c r="S10" s="39"/>
      <c r="T10" s="39"/>
      <c r="U10" s="39"/>
      <c r="V10" s="39"/>
      <c r="W10" s="39"/>
      <c r="X10" s="39"/>
      <c r="Y10" s="39"/>
      <c r="Z10" s="39"/>
      <c r="AA10" s="39"/>
      <c r="AB10" s="39"/>
      <c r="AC10" s="39"/>
      <c r="AD10" s="39"/>
      <c r="AE10" s="39"/>
      <c r="AF10" s="39"/>
      <c r="AG10" s="39"/>
    </row>
    <row r="11" spans="1:33" ht="73.8" customHeight="1">
      <c r="A11" s="290" t="s">
        <v>15</v>
      </c>
      <c r="B11" s="227" t="s">
        <v>16</v>
      </c>
      <c r="C11" s="227" t="s">
        <v>17</v>
      </c>
      <c r="D11" s="228" t="s">
        <v>18</v>
      </c>
      <c r="E11" s="229" t="s">
        <v>19</v>
      </c>
      <c r="F11" s="229" t="s">
        <v>20</v>
      </c>
      <c r="G11" s="229" t="s">
        <v>21</v>
      </c>
      <c r="H11" s="41"/>
      <c r="I11" s="230" t="s">
        <v>24</v>
      </c>
      <c r="J11" s="230" t="s">
        <v>25</v>
      </c>
      <c r="K11" s="230" t="s">
        <v>26</v>
      </c>
      <c r="L11" s="230" t="s">
        <v>27</v>
      </c>
      <c r="M11" s="230" t="s">
        <v>28</v>
      </c>
      <c r="N11" s="230" t="s">
        <v>30</v>
      </c>
      <c r="O11" s="230" t="s">
        <v>31</v>
      </c>
      <c r="Q11" s="230" t="s">
        <v>29</v>
      </c>
      <c r="S11" s="39"/>
      <c r="T11" s="39"/>
      <c r="U11" s="39"/>
      <c r="V11" s="39"/>
      <c r="W11" s="39"/>
      <c r="X11" s="39"/>
      <c r="Y11" s="39"/>
      <c r="Z11" s="39"/>
      <c r="AA11" s="39"/>
      <c r="AB11" s="39"/>
      <c r="AC11" s="39"/>
      <c r="AD11" s="39"/>
      <c r="AE11" s="39"/>
      <c r="AF11" s="39"/>
      <c r="AG11" s="39"/>
    </row>
    <row r="12" spans="1:33" s="52" customFormat="1" ht="15" customHeight="1">
      <c r="A12" s="291" t="s">
        <v>328</v>
      </c>
      <c r="B12" s="437">
        <f>SUMIF('4-Basis ruimtestaat'!B:B,'2-Kosten per locatie'!A12,'4-Basis ruimtestaat'!I:I)</f>
        <v>262.60000000000008</v>
      </c>
      <c r="C12" s="476">
        <v>1</v>
      </c>
      <c r="D12" s="217">
        <f>_xlfn.MAXIFS('4-Basis ruimtestaat'!K:K,'4-Basis ruimtestaat'!B:B,'2-Kosten per locatie'!A12)</f>
        <v>156</v>
      </c>
      <c r="E12" s="439" t="e">
        <f>SUMIF('4-Basis ruimtestaat'!B:B,'2-Kosten per locatie'!A12,'4-Basis ruimtestaat'!L:L)</f>
        <v>#DIV/0!</v>
      </c>
      <c r="F12" s="439" t="e">
        <f t="shared" ref="F12:F20" si="0">IF(E12&lt;(D12*$E$2),D12*$E$2-E12,0)</f>
        <v>#DIV/0!</v>
      </c>
      <c r="G12" s="439" t="e">
        <f t="shared" ref="G12:G20" si="1">E12*$E$5</f>
        <v>#DIV/0!</v>
      </c>
      <c r="H12" s="41"/>
      <c r="I12" s="452" t="e">
        <f>(E12+F12)*'6-Opbouw uurtarief productie'!$E$47</f>
        <v>#DIV/0!</v>
      </c>
      <c r="J12" s="452" t="e">
        <f>G12*'7-Opbouw uurtarief toezicht'!$E$47</f>
        <v>#DIV/0!</v>
      </c>
      <c r="K12" s="452">
        <f>SUMIF('11-Vloeronderhoud'!A:A,'2-Kosten per locatie'!A12,'11-Vloeronderhoud'!H:H)</f>
        <v>0</v>
      </c>
      <c r="L12" s="452">
        <f>SUMIF('8-Additionele kosten'!A:A,'2-Kosten per locatie'!A12,'8-Additionele kosten'!H:H)</f>
        <v>0</v>
      </c>
      <c r="M12" s="452">
        <f>SUMIF('10-Glasbewassing'!A:A,'2-Kosten per locatie'!A12,'10-Glasbewassing'!H:H)</f>
        <v>0</v>
      </c>
      <c r="N12" s="454" t="e">
        <f>SUM(I12:M12)</f>
        <v>#DIV/0!</v>
      </c>
      <c r="O12" s="455" t="e">
        <f>N12/12</f>
        <v>#DIV/0!</v>
      </c>
      <c r="Q12" s="452">
        <f>SUMIF('12-Sanitaire voorzieningen'!A:A,'2-Kosten per locatie'!A12,'12-Sanitaire voorzieningen'!F:F)</f>
        <v>0</v>
      </c>
    </row>
    <row r="13" spans="1:33" ht="15" customHeight="1">
      <c r="A13" s="291" t="s">
        <v>347</v>
      </c>
      <c r="B13" s="437">
        <f>SUMIF('4-Basis ruimtestaat'!B:B,'2-Kosten per locatie'!A13,'4-Basis ruimtestaat'!I:I)</f>
        <v>444.85000000000008</v>
      </c>
      <c r="C13" s="476">
        <v>1</v>
      </c>
      <c r="D13" s="217">
        <f>_xlfn.MAXIFS('4-Basis ruimtestaat'!K:K,'4-Basis ruimtestaat'!B:B,'2-Kosten per locatie'!A13)</f>
        <v>255</v>
      </c>
      <c r="E13" s="439" t="e">
        <f>SUMIF('4-Basis ruimtestaat'!B:B,'2-Kosten per locatie'!A13,'4-Basis ruimtestaat'!L:L)</f>
        <v>#DIV/0!</v>
      </c>
      <c r="F13" s="439" t="e">
        <f t="shared" si="0"/>
        <v>#DIV/0!</v>
      </c>
      <c r="G13" s="439" t="e">
        <f t="shared" si="1"/>
        <v>#DIV/0!</v>
      </c>
      <c r="H13" s="41"/>
      <c r="I13" s="452" t="e">
        <f>(E13+F13)*'6-Opbouw uurtarief productie'!$E$47</f>
        <v>#DIV/0!</v>
      </c>
      <c r="J13" s="452" t="e">
        <f>G13*'7-Opbouw uurtarief toezicht'!$E$47</f>
        <v>#DIV/0!</v>
      </c>
      <c r="K13" s="452">
        <f>SUMIF('11-Vloeronderhoud'!A:A,'2-Kosten per locatie'!A13,'11-Vloeronderhoud'!H:H)</f>
        <v>0</v>
      </c>
      <c r="L13" s="452">
        <f>SUMIF('8-Additionele kosten'!A:A,'2-Kosten per locatie'!A13,'8-Additionele kosten'!H:H)</f>
        <v>0</v>
      </c>
      <c r="M13" s="452">
        <f>SUMIF('10-Glasbewassing'!A:A,'2-Kosten per locatie'!A13,'10-Glasbewassing'!H:H)</f>
        <v>0</v>
      </c>
      <c r="N13" s="454" t="e">
        <f t="shared" ref="N13:N20" si="2">SUM(I13:M13)</f>
        <v>#DIV/0!</v>
      </c>
      <c r="O13" s="455" t="e">
        <f t="shared" ref="O13:O20" si="3">N13/12</f>
        <v>#DIV/0!</v>
      </c>
      <c r="Q13" s="452">
        <f>SUMIF('12-Sanitaire voorzieningen'!A:A,'2-Kosten per locatie'!A13,'12-Sanitaire voorzieningen'!F:F)</f>
        <v>0</v>
      </c>
      <c r="S13" s="39"/>
      <c r="T13" s="39"/>
      <c r="U13" s="39"/>
      <c r="V13" s="39"/>
      <c r="W13" s="39"/>
      <c r="X13" s="39"/>
      <c r="Y13" s="39"/>
      <c r="Z13" s="39"/>
      <c r="AA13" s="39"/>
      <c r="AB13" s="39"/>
      <c r="AC13" s="39"/>
      <c r="AD13" s="39"/>
      <c r="AE13" s="39"/>
      <c r="AF13" s="39"/>
      <c r="AG13" s="39"/>
    </row>
    <row r="14" spans="1:33" ht="15" customHeight="1">
      <c r="A14" s="291" t="s">
        <v>373</v>
      </c>
      <c r="B14" s="437">
        <f>SUMIF('4-Basis ruimtestaat'!B:B,'2-Kosten per locatie'!A14,'4-Basis ruimtestaat'!I:I)</f>
        <v>330.20000000000005</v>
      </c>
      <c r="C14" s="476">
        <v>1</v>
      </c>
      <c r="D14" s="217">
        <f>_xlfn.MAXIFS('4-Basis ruimtestaat'!K:K,'4-Basis ruimtestaat'!B:B,'2-Kosten per locatie'!A14)</f>
        <v>255</v>
      </c>
      <c r="E14" s="439" t="e">
        <f>SUMIF('4-Basis ruimtestaat'!B:B,'2-Kosten per locatie'!A14,'4-Basis ruimtestaat'!L:L)</f>
        <v>#DIV/0!</v>
      </c>
      <c r="F14" s="439" t="e">
        <f t="shared" ref="F14:F19" si="4">IF(E14&lt;(D14*$E$2),D14*$E$2-E14,0)</f>
        <v>#DIV/0!</v>
      </c>
      <c r="G14" s="439" t="e">
        <f t="shared" ref="G14:G19" si="5">E14*$E$5</f>
        <v>#DIV/0!</v>
      </c>
      <c r="H14" s="41"/>
      <c r="I14" s="452" t="e">
        <f>(E14+F14)*'6-Opbouw uurtarief productie'!$E$47</f>
        <v>#DIV/0!</v>
      </c>
      <c r="J14" s="452" t="e">
        <f>G14*'7-Opbouw uurtarief toezicht'!$E$47</f>
        <v>#DIV/0!</v>
      </c>
      <c r="K14" s="452">
        <f>SUMIF('11-Vloeronderhoud'!A:A,'2-Kosten per locatie'!A14,'11-Vloeronderhoud'!H:H)</f>
        <v>0</v>
      </c>
      <c r="L14" s="452">
        <f>SUMIF('8-Additionele kosten'!A:A,'2-Kosten per locatie'!A14,'8-Additionele kosten'!H:H)</f>
        <v>0</v>
      </c>
      <c r="M14" s="452">
        <f>SUMIF('10-Glasbewassing'!A:A,'2-Kosten per locatie'!A14,'10-Glasbewassing'!H:H)</f>
        <v>0</v>
      </c>
      <c r="N14" s="454" t="e">
        <f t="shared" si="2"/>
        <v>#DIV/0!</v>
      </c>
      <c r="O14" s="455" t="e">
        <f t="shared" ref="O14:O19" si="6">N14/12</f>
        <v>#DIV/0!</v>
      </c>
      <c r="Q14" s="452">
        <f>SUMIF('12-Sanitaire voorzieningen'!A:A,'2-Kosten per locatie'!A14,'12-Sanitaire voorzieningen'!F:F)</f>
        <v>0</v>
      </c>
      <c r="S14" s="39"/>
      <c r="T14" s="39"/>
      <c r="U14" s="39"/>
      <c r="V14" s="39"/>
      <c r="W14" s="39"/>
      <c r="X14" s="39"/>
      <c r="Y14" s="39"/>
      <c r="Z14" s="39"/>
      <c r="AA14" s="39"/>
      <c r="AB14" s="39"/>
      <c r="AC14" s="39"/>
      <c r="AD14" s="39"/>
      <c r="AE14" s="39"/>
      <c r="AF14" s="39"/>
      <c r="AG14" s="39"/>
    </row>
    <row r="15" spans="1:33" ht="15" customHeight="1">
      <c r="A15" s="291" t="s">
        <v>398</v>
      </c>
      <c r="B15" s="437">
        <f>SUMIF('4-Basis ruimtestaat'!B:B,'2-Kosten per locatie'!A15,'4-Basis ruimtestaat'!I:I)</f>
        <v>415.34999999999985</v>
      </c>
      <c r="C15" s="476">
        <v>1</v>
      </c>
      <c r="D15" s="217">
        <f>_xlfn.MAXIFS('4-Basis ruimtestaat'!K:K,'4-Basis ruimtestaat'!B:B,'2-Kosten per locatie'!A15)</f>
        <v>255</v>
      </c>
      <c r="E15" s="439" t="e">
        <f>SUMIF('4-Basis ruimtestaat'!B:B,'2-Kosten per locatie'!A15,'4-Basis ruimtestaat'!L:L)</f>
        <v>#DIV/0!</v>
      </c>
      <c r="F15" s="439" t="e">
        <f t="shared" si="4"/>
        <v>#DIV/0!</v>
      </c>
      <c r="G15" s="439" t="e">
        <f t="shared" si="5"/>
        <v>#DIV/0!</v>
      </c>
      <c r="H15" s="41"/>
      <c r="I15" s="452" t="e">
        <f>(E15+F15)*'6-Opbouw uurtarief productie'!$E$47</f>
        <v>#DIV/0!</v>
      </c>
      <c r="J15" s="452" t="e">
        <f>G15*'7-Opbouw uurtarief toezicht'!$E$47</f>
        <v>#DIV/0!</v>
      </c>
      <c r="K15" s="452">
        <f>SUMIF('11-Vloeronderhoud'!A:A,'2-Kosten per locatie'!A15,'11-Vloeronderhoud'!H:H)</f>
        <v>0</v>
      </c>
      <c r="L15" s="452">
        <f>SUMIF('8-Additionele kosten'!A:A,'2-Kosten per locatie'!A15,'8-Additionele kosten'!H:H)</f>
        <v>0</v>
      </c>
      <c r="M15" s="452">
        <f>SUMIF('10-Glasbewassing'!A:A,'2-Kosten per locatie'!A15,'10-Glasbewassing'!H:H)</f>
        <v>0</v>
      </c>
      <c r="N15" s="454" t="e">
        <f t="shared" si="2"/>
        <v>#DIV/0!</v>
      </c>
      <c r="O15" s="455" t="e">
        <f t="shared" si="6"/>
        <v>#DIV/0!</v>
      </c>
      <c r="Q15" s="452">
        <f>SUMIF('12-Sanitaire voorzieningen'!A:A,'2-Kosten per locatie'!A15,'12-Sanitaire voorzieningen'!F:F)</f>
        <v>0</v>
      </c>
      <c r="S15" s="39"/>
      <c r="T15" s="39"/>
      <c r="U15" s="39"/>
      <c r="V15" s="39"/>
      <c r="W15" s="39"/>
      <c r="X15" s="39"/>
      <c r="Y15" s="39"/>
      <c r="Z15" s="39"/>
      <c r="AA15" s="39"/>
      <c r="AB15" s="39"/>
      <c r="AC15" s="39"/>
      <c r="AD15" s="39"/>
      <c r="AE15" s="39"/>
      <c r="AF15" s="39"/>
      <c r="AG15" s="39"/>
    </row>
    <row r="16" spans="1:33" ht="15" customHeight="1">
      <c r="A16" s="291" t="s">
        <v>229</v>
      </c>
      <c r="B16" s="437">
        <f>SUMIF('4-Basis ruimtestaat'!B:B,'2-Kosten per locatie'!A16,'4-Basis ruimtestaat'!I:I)</f>
        <v>36.519999999999996</v>
      </c>
      <c r="C16" s="476">
        <v>1</v>
      </c>
      <c r="D16" s="217">
        <f>_xlfn.MAXIFS('4-Basis ruimtestaat'!K:K,'4-Basis ruimtestaat'!B:B,'2-Kosten per locatie'!A16)</f>
        <v>52</v>
      </c>
      <c r="E16" s="439" t="e">
        <f>SUMIF('4-Basis ruimtestaat'!B:B,'2-Kosten per locatie'!A16,'4-Basis ruimtestaat'!L:L)</f>
        <v>#DIV/0!</v>
      </c>
      <c r="F16" s="439" t="e">
        <f t="shared" si="4"/>
        <v>#DIV/0!</v>
      </c>
      <c r="G16" s="439" t="e">
        <f t="shared" si="5"/>
        <v>#DIV/0!</v>
      </c>
      <c r="H16" s="41"/>
      <c r="I16" s="452" t="e">
        <f>(E16+F16)*'6-Opbouw uurtarief productie'!$E$47</f>
        <v>#DIV/0!</v>
      </c>
      <c r="J16" s="452" t="e">
        <f>G16*'7-Opbouw uurtarief toezicht'!$E$47</f>
        <v>#DIV/0!</v>
      </c>
      <c r="K16" s="452">
        <f>SUMIF('11-Vloeronderhoud'!A:A,'2-Kosten per locatie'!A16,'11-Vloeronderhoud'!H:H)</f>
        <v>0</v>
      </c>
      <c r="L16" s="452">
        <f>SUMIF('8-Additionele kosten'!A:A,'2-Kosten per locatie'!A16,'8-Additionele kosten'!H:H)</f>
        <v>0</v>
      </c>
      <c r="M16" s="452">
        <f>SUMIF('10-Glasbewassing'!A:A,'2-Kosten per locatie'!A16,'10-Glasbewassing'!H:H)</f>
        <v>0</v>
      </c>
      <c r="N16" s="454" t="e">
        <f t="shared" si="2"/>
        <v>#DIV/0!</v>
      </c>
      <c r="O16" s="455" t="e">
        <f t="shared" si="6"/>
        <v>#DIV/0!</v>
      </c>
      <c r="Q16" s="452">
        <f>SUMIF('12-Sanitaire voorzieningen'!A:A,'2-Kosten per locatie'!A16,'12-Sanitaire voorzieningen'!F:F)</f>
        <v>0</v>
      </c>
      <c r="S16" s="39"/>
      <c r="T16" s="39"/>
      <c r="U16" s="39"/>
      <c r="V16" s="39"/>
      <c r="W16" s="39"/>
      <c r="X16" s="39"/>
      <c r="Y16" s="39"/>
      <c r="Z16" s="39"/>
      <c r="AA16" s="39"/>
      <c r="AB16" s="39"/>
      <c r="AC16" s="39"/>
      <c r="AD16" s="39"/>
      <c r="AE16" s="39"/>
      <c r="AF16" s="39"/>
      <c r="AG16" s="39"/>
    </row>
    <row r="17" spans="1:33" ht="15" customHeight="1">
      <c r="A17" s="291" t="s">
        <v>226</v>
      </c>
      <c r="B17" s="437">
        <f>SUMIF('4-Basis ruimtestaat'!B:B,'2-Kosten per locatie'!A17,'4-Basis ruimtestaat'!I:I)</f>
        <v>1840.2199999999993</v>
      </c>
      <c r="C17" s="476">
        <v>1</v>
      </c>
      <c r="D17" s="217">
        <f>_xlfn.MAXIFS('4-Basis ruimtestaat'!K:K,'4-Basis ruimtestaat'!B:B,'2-Kosten per locatie'!A17)</f>
        <v>255</v>
      </c>
      <c r="E17" s="439" t="e">
        <f>SUMIF('4-Basis ruimtestaat'!B:B,'2-Kosten per locatie'!A17,'4-Basis ruimtestaat'!L:L)</f>
        <v>#DIV/0!</v>
      </c>
      <c r="F17" s="439" t="e">
        <f t="shared" si="4"/>
        <v>#DIV/0!</v>
      </c>
      <c r="G17" s="439" t="e">
        <f t="shared" si="5"/>
        <v>#DIV/0!</v>
      </c>
      <c r="H17" s="41"/>
      <c r="I17" s="452" t="e">
        <f>(E17+F17)*'6-Opbouw uurtarief productie'!$E$47</f>
        <v>#DIV/0!</v>
      </c>
      <c r="J17" s="452" t="e">
        <f>G17*'7-Opbouw uurtarief toezicht'!$E$47</f>
        <v>#DIV/0!</v>
      </c>
      <c r="K17" s="452">
        <f>SUMIF('11-Vloeronderhoud'!A:A,'2-Kosten per locatie'!A17,'11-Vloeronderhoud'!H:H)</f>
        <v>0</v>
      </c>
      <c r="L17" s="452">
        <f>SUMIF('8-Additionele kosten'!A:A,'2-Kosten per locatie'!A17,'8-Additionele kosten'!H:H)</f>
        <v>0</v>
      </c>
      <c r="M17" s="452">
        <f>SUMIF('10-Glasbewassing'!A:A,'2-Kosten per locatie'!A17,'10-Glasbewassing'!H:H)</f>
        <v>0</v>
      </c>
      <c r="N17" s="454" t="e">
        <f t="shared" si="2"/>
        <v>#DIV/0!</v>
      </c>
      <c r="O17" s="455" t="e">
        <f t="shared" si="6"/>
        <v>#DIV/0!</v>
      </c>
      <c r="Q17" s="452">
        <f>SUMIF('12-Sanitaire voorzieningen'!A:A,'2-Kosten per locatie'!A17,'12-Sanitaire voorzieningen'!F:F)</f>
        <v>0</v>
      </c>
      <c r="S17" s="39"/>
      <c r="T17" s="39"/>
      <c r="U17" s="39"/>
      <c r="V17" s="39"/>
      <c r="W17" s="39"/>
      <c r="X17" s="39"/>
      <c r="Y17" s="39"/>
      <c r="Z17" s="39"/>
      <c r="AA17" s="39"/>
      <c r="AB17" s="39"/>
      <c r="AC17" s="39"/>
      <c r="AD17" s="39"/>
      <c r="AE17" s="39"/>
      <c r="AF17" s="39"/>
      <c r="AG17" s="39"/>
    </row>
    <row r="18" spans="1:33" ht="15" customHeight="1">
      <c r="A18" s="291" t="s">
        <v>227</v>
      </c>
      <c r="B18" s="437">
        <f>SUMIF('4-Basis ruimtestaat'!B:B,'2-Kosten per locatie'!A18,'4-Basis ruimtestaat'!I:I)</f>
        <v>115.4</v>
      </c>
      <c r="C18" s="476">
        <v>1</v>
      </c>
      <c r="D18" s="217">
        <f>_xlfn.MAXIFS('4-Basis ruimtestaat'!K:K,'4-Basis ruimtestaat'!B:B,'2-Kosten per locatie'!A18)</f>
        <v>52</v>
      </c>
      <c r="E18" s="439" t="e">
        <f>SUMIF('4-Basis ruimtestaat'!B:B,'2-Kosten per locatie'!A18,'4-Basis ruimtestaat'!L:L)</f>
        <v>#DIV/0!</v>
      </c>
      <c r="F18" s="439" t="e">
        <f t="shared" si="4"/>
        <v>#DIV/0!</v>
      </c>
      <c r="G18" s="439" t="e">
        <f t="shared" si="5"/>
        <v>#DIV/0!</v>
      </c>
      <c r="H18" s="41"/>
      <c r="I18" s="452" t="e">
        <f>(E18+F18)*'6-Opbouw uurtarief productie'!$E$47</f>
        <v>#DIV/0!</v>
      </c>
      <c r="J18" s="452" t="e">
        <f>G18*'7-Opbouw uurtarief toezicht'!$E$47</f>
        <v>#DIV/0!</v>
      </c>
      <c r="K18" s="452">
        <f>SUMIF('11-Vloeronderhoud'!A:A,'2-Kosten per locatie'!A18,'11-Vloeronderhoud'!H:H)</f>
        <v>0</v>
      </c>
      <c r="L18" s="452">
        <f>SUMIF('8-Additionele kosten'!A:A,'2-Kosten per locatie'!A18,'8-Additionele kosten'!H:H)</f>
        <v>0</v>
      </c>
      <c r="M18" s="452">
        <f>SUMIF('10-Glasbewassing'!A:A,'2-Kosten per locatie'!A18,'10-Glasbewassing'!H:H)</f>
        <v>0</v>
      </c>
      <c r="N18" s="454" t="e">
        <f t="shared" si="2"/>
        <v>#DIV/0!</v>
      </c>
      <c r="O18" s="455" t="e">
        <f t="shared" si="6"/>
        <v>#DIV/0!</v>
      </c>
      <c r="Q18" s="452">
        <f>SUMIF('12-Sanitaire voorzieningen'!A:A,'2-Kosten per locatie'!A18,'12-Sanitaire voorzieningen'!F:F)</f>
        <v>0</v>
      </c>
      <c r="S18" s="39"/>
      <c r="T18" s="39"/>
      <c r="U18" s="39"/>
      <c r="V18" s="39"/>
      <c r="W18" s="39"/>
      <c r="X18" s="39"/>
      <c r="Y18" s="39"/>
      <c r="Z18" s="39"/>
      <c r="AA18" s="39"/>
      <c r="AB18" s="39"/>
      <c r="AC18" s="39"/>
      <c r="AD18" s="39"/>
      <c r="AE18" s="39"/>
      <c r="AF18" s="39"/>
      <c r="AG18" s="39"/>
    </row>
    <row r="19" spans="1:33" ht="15" customHeight="1">
      <c r="A19" s="292" t="s">
        <v>228</v>
      </c>
      <c r="B19" s="437">
        <f>SUMIF('4-Basis ruimtestaat'!B:B,'2-Kosten per locatie'!A19,'4-Basis ruimtestaat'!I:I)</f>
        <v>36.519999999999996</v>
      </c>
      <c r="C19" s="476">
        <v>1</v>
      </c>
      <c r="D19" s="217">
        <f>_xlfn.MAXIFS('4-Basis ruimtestaat'!K:K,'4-Basis ruimtestaat'!B:B,'2-Kosten per locatie'!A19)</f>
        <v>52</v>
      </c>
      <c r="E19" s="439" t="e">
        <f>SUMIF('4-Basis ruimtestaat'!B:B,'2-Kosten per locatie'!A19,'4-Basis ruimtestaat'!L:L)</f>
        <v>#DIV/0!</v>
      </c>
      <c r="F19" s="439" t="e">
        <f t="shared" si="4"/>
        <v>#DIV/0!</v>
      </c>
      <c r="G19" s="439" t="e">
        <f t="shared" si="5"/>
        <v>#DIV/0!</v>
      </c>
      <c r="H19" s="41"/>
      <c r="I19" s="452" t="e">
        <f>(E19+F19)*'6-Opbouw uurtarief productie'!$E$47</f>
        <v>#DIV/0!</v>
      </c>
      <c r="J19" s="452" t="e">
        <f>G19*'7-Opbouw uurtarief toezicht'!$E$47</f>
        <v>#DIV/0!</v>
      </c>
      <c r="K19" s="452">
        <f>SUMIF('11-Vloeronderhoud'!A:A,'2-Kosten per locatie'!A19,'11-Vloeronderhoud'!H:H)</f>
        <v>0</v>
      </c>
      <c r="L19" s="452">
        <f>SUMIF('8-Additionele kosten'!A:A,'2-Kosten per locatie'!A19,'8-Additionele kosten'!H:H)</f>
        <v>0</v>
      </c>
      <c r="M19" s="452">
        <f>SUMIF('10-Glasbewassing'!A:A,'2-Kosten per locatie'!A19,'10-Glasbewassing'!H:H)</f>
        <v>0</v>
      </c>
      <c r="N19" s="454" t="e">
        <f t="shared" si="2"/>
        <v>#DIV/0!</v>
      </c>
      <c r="O19" s="455" t="e">
        <f t="shared" si="6"/>
        <v>#DIV/0!</v>
      </c>
      <c r="Q19" s="452">
        <f>SUMIF('12-Sanitaire voorzieningen'!A:A,'2-Kosten per locatie'!A19,'12-Sanitaire voorzieningen'!F:F)</f>
        <v>0</v>
      </c>
      <c r="S19" s="39"/>
      <c r="T19" s="39"/>
      <c r="U19" s="39"/>
      <c r="V19" s="39"/>
      <c r="W19" s="39"/>
      <c r="X19" s="39"/>
      <c r="Y19" s="39"/>
      <c r="Z19" s="39"/>
      <c r="AA19" s="39"/>
      <c r="AB19" s="39"/>
      <c r="AC19" s="39"/>
      <c r="AD19" s="39"/>
      <c r="AE19" s="39"/>
      <c r="AF19" s="39"/>
      <c r="AG19" s="39"/>
    </row>
    <row r="20" spans="1:33" ht="15" customHeight="1">
      <c r="A20" s="293" t="s">
        <v>22</v>
      </c>
      <c r="B20" s="437">
        <f>SUMIF('4-Basis ruimtestaat'!B:B,'2-Kosten per locatie'!A20,'4-Basis ruimtestaat'!I:I)</f>
        <v>0</v>
      </c>
      <c r="C20" s="216"/>
      <c r="D20" s="217">
        <f>_xlfn.MAXIFS('4-Basis ruimtestaat'!K:K,'4-Basis ruimtestaat'!B:B,'2-Kosten per locatie'!A20)</f>
        <v>0</v>
      </c>
      <c r="E20" s="439">
        <f>SUMIF('4-Basis ruimtestaat'!B:B,'2-Kosten per locatie'!A20,'4-Basis ruimtestaat'!L:L)</f>
        <v>0</v>
      </c>
      <c r="F20" s="439">
        <f t="shared" si="0"/>
        <v>0</v>
      </c>
      <c r="G20" s="439">
        <f t="shared" si="1"/>
        <v>0</v>
      </c>
      <c r="H20" s="41"/>
      <c r="I20" s="172"/>
      <c r="J20" s="172"/>
      <c r="K20" s="172"/>
      <c r="L20" s="452">
        <f>'13-Machinekosten'!Q20</f>
        <v>0</v>
      </c>
      <c r="M20" s="172"/>
      <c r="N20" s="454">
        <f t="shared" si="2"/>
        <v>0</v>
      </c>
      <c r="O20" s="455">
        <f t="shared" si="3"/>
        <v>0</v>
      </c>
      <c r="Q20" s="452">
        <f>SUMIF('12-Sanitaire voorzieningen'!A:A,'2-Kosten per locatie'!A20,'12-Sanitaire voorzieningen'!F:F)</f>
        <v>0</v>
      </c>
      <c r="S20" s="39"/>
      <c r="T20" s="39"/>
      <c r="U20" s="39"/>
      <c r="V20" s="39"/>
      <c r="W20" s="39"/>
      <c r="X20" s="39"/>
      <c r="Y20" s="39"/>
      <c r="Z20" s="39"/>
      <c r="AA20" s="39"/>
      <c r="AB20" s="39"/>
      <c r="AC20" s="39"/>
      <c r="AD20" s="39"/>
      <c r="AE20" s="39"/>
      <c r="AF20" s="39"/>
      <c r="AG20" s="39"/>
    </row>
    <row r="21" spans="1:33" s="53" customFormat="1" ht="15" customHeight="1">
      <c r="A21" s="294" t="s">
        <v>23</v>
      </c>
      <c r="B21" s="438">
        <f>SUM(B12:B20)</f>
        <v>3481.6599999999994</v>
      </c>
      <c r="C21" s="218"/>
      <c r="D21" s="219"/>
      <c r="E21" s="440" t="e">
        <f>SUM(E12:E20)</f>
        <v>#DIV/0!</v>
      </c>
      <c r="F21" s="440" t="e">
        <f>SUM(F12:F20)</f>
        <v>#DIV/0!</v>
      </c>
      <c r="G21" s="440" t="e">
        <f>SUM(G12:G20)</f>
        <v>#DIV/0!</v>
      </c>
      <c r="H21" s="41"/>
      <c r="I21" s="453" t="e">
        <f t="shared" ref="I21:M21" si="7">SUM(I12:I20)</f>
        <v>#DIV/0!</v>
      </c>
      <c r="J21" s="453" t="e">
        <f t="shared" si="7"/>
        <v>#DIV/0!</v>
      </c>
      <c r="K21" s="453">
        <f t="shared" si="7"/>
        <v>0</v>
      </c>
      <c r="L21" s="453">
        <f t="shared" si="7"/>
        <v>0</v>
      </c>
      <c r="M21" s="453">
        <f t="shared" si="7"/>
        <v>0</v>
      </c>
      <c r="N21" s="453" t="e">
        <f>SUM(N12:N20)</f>
        <v>#DIV/0!</v>
      </c>
      <c r="O21" s="453" t="e">
        <f>SUM(O12:O20)</f>
        <v>#DIV/0!</v>
      </c>
      <c r="Q21" s="453">
        <f>SUM(Q12:Q20)</f>
        <v>0</v>
      </c>
    </row>
    <row r="22" spans="1:33" s="52" customFormat="1" ht="14.1" customHeight="1">
      <c r="AD22" s="39"/>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J33"/>
  <sheetViews>
    <sheetView showGridLines="0" zoomScale="85" zoomScaleNormal="85" workbookViewId="0">
      <pane ySplit="9" topLeftCell="A10" activePane="bottomLeft" state="frozen"/>
      <selection activeCell="B1" sqref="B1"/>
      <selection pane="bottomLeft"/>
    </sheetView>
  </sheetViews>
  <sheetFormatPr defaultColWidth="9.109375" defaultRowHeight="13.2"/>
  <cols>
    <col min="1" max="1" width="29.6640625" style="54" customWidth="1"/>
    <col min="2" max="2" width="9.109375" style="54" customWidth="1"/>
    <col min="3" max="6" width="9.109375" style="54"/>
    <col min="7" max="7" width="11.33203125" style="54" customWidth="1"/>
    <col min="8" max="8" width="11.21875" style="54" bestFit="1" customWidth="1"/>
    <col min="9" max="9" width="9.109375" style="54"/>
    <col min="10" max="10" width="8.77734375" style="54" customWidth="1"/>
    <col min="11" max="16384" width="9.109375" style="2"/>
  </cols>
  <sheetData>
    <row r="1" spans="1:10">
      <c r="A1" s="447" t="s">
        <v>4</v>
      </c>
    </row>
    <row r="3" spans="1:10" ht="15.6">
      <c r="A3" s="37" t="str">
        <f>'2-Kosten per locatie'!A3</f>
        <v>Naam opdrachtgever</v>
      </c>
      <c r="B3" s="46" t="str">
        <f>'2-Kosten per locatie'!B3</f>
        <v>Hecht - Perceel 2</v>
      </c>
      <c r="C3" s="55"/>
      <c r="D3" s="55"/>
    </row>
    <row r="4" spans="1:10" ht="15.6">
      <c r="A4" s="37" t="str">
        <f>'2-Kosten per locatie'!A4</f>
        <v>Calculatie onderdeel</v>
      </c>
      <c r="B4" s="46" t="str">
        <f ca="1">MID(CELL("bestandsnaam",$B$7),SEARCH("]",CELL("bestandsnaam",$B$7),1)+1,256)</f>
        <v>3-Productie normen</v>
      </c>
      <c r="C4" s="46"/>
      <c r="D4" s="46"/>
    </row>
    <row r="5" spans="1:10" ht="15.6">
      <c r="A5" s="37" t="str">
        <f>'2-Kosten per locatie'!A5</f>
        <v>Gebouw/plaats</v>
      </c>
      <c r="B5" s="46" t="str">
        <f>'2-Kosten per locatie'!B5</f>
        <v>Noord en west</v>
      </c>
      <c r="C5" s="46"/>
      <c r="D5" s="46"/>
    </row>
    <row r="6" spans="1:10" ht="15.6">
      <c r="A6" s="37" t="str">
        <f>'2-Kosten per locatie'!A6</f>
        <v>Referentie nummer</v>
      </c>
      <c r="B6" s="46" t="str">
        <f>'2-Kosten per locatie'!B6</f>
        <v>TN513768</v>
      </c>
      <c r="C6" s="46"/>
      <c r="D6" s="46"/>
      <c r="F6" s="295" t="s">
        <v>32</v>
      </c>
      <c r="G6" s="296"/>
      <c r="H6" s="297" t="e">
        <f>SUM('4-Basis ruimtestaat'!Q:Q)/SUM('4-Basis ruimtestaat'!L:L)</f>
        <v>#DIV/0!</v>
      </c>
      <c r="I6" s="298" t="s">
        <v>33</v>
      </c>
    </row>
    <row r="7" spans="1:10">
      <c r="A7" s="56"/>
      <c r="B7" s="57"/>
      <c r="C7" s="57"/>
      <c r="D7" s="57"/>
      <c r="E7" s="58"/>
      <c r="F7" s="59"/>
      <c r="G7" s="59"/>
      <c r="H7" s="60"/>
      <c r="I7" s="61"/>
      <c r="J7" s="62"/>
    </row>
    <row r="8" spans="1:10" ht="27.75" customHeight="1">
      <c r="A8" s="299" t="s">
        <v>34</v>
      </c>
      <c r="B8" s="300">
        <v>52</v>
      </c>
      <c r="C8" s="300">
        <v>104</v>
      </c>
      <c r="D8" s="300">
        <v>156</v>
      </c>
      <c r="E8" s="300">
        <v>208</v>
      </c>
      <c r="F8" s="300">
        <v>255</v>
      </c>
      <c r="G8" s="59"/>
      <c r="H8" s="60"/>
      <c r="I8" s="61"/>
      <c r="J8" s="62"/>
    </row>
    <row r="9" spans="1:10" ht="60.6" customHeight="1">
      <c r="A9" s="301" t="s">
        <v>35</v>
      </c>
      <c r="B9" s="485" t="s">
        <v>36</v>
      </c>
      <c r="C9" s="486"/>
      <c r="D9" s="486"/>
      <c r="E9" s="486"/>
      <c r="F9" s="486"/>
      <c r="G9" s="59"/>
      <c r="H9" s="302" t="s">
        <v>37</v>
      </c>
      <c r="I9" s="61"/>
      <c r="J9" s="302" t="s">
        <v>38</v>
      </c>
    </row>
    <row r="10" spans="1:10">
      <c r="A10" s="303" t="s">
        <v>39</v>
      </c>
      <c r="B10" s="306"/>
      <c r="C10" s="475"/>
      <c r="D10" s="475"/>
      <c r="E10" s="475"/>
      <c r="F10" s="475"/>
      <c r="G10" s="59"/>
      <c r="H10" s="456">
        <f>SUMIF('4-Basis ruimtestaat'!G:G,'3-Productie normen'!A10,'4-Basis ruimtestaat'!I:I)</f>
        <v>833.14999999999986</v>
      </c>
      <c r="I10" s="61"/>
      <c r="J10" s="304" t="s">
        <v>40</v>
      </c>
    </row>
    <row r="11" spans="1:10">
      <c r="A11" s="303" t="s">
        <v>309</v>
      </c>
      <c r="B11" s="306"/>
      <c r="C11" s="306"/>
      <c r="D11" s="475"/>
      <c r="E11" s="306"/>
      <c r="F11" s="475"/>
      <c r="G11" s="59"/>
      <c r="H11" s="456">
        <f>SUMIF('4-Basis ruimtestaat'!G:G,'3-Productie normen'!A11,'4-Basis ruimtestaat'!I:I)</f>
        <v>390.05</v>
      </c>
      <c r="I11" s="61"/>
      <c r="J11" s="304" t="s">
        <v>313</v>
      </c>
    </row>
    <row r="12" spans="1:10">
      <c r="A12" s="305" t="s">
        <v>43</v>
      </c>
      <c r="B12" s="475"/>
      <c r="C12" s="306"/>
      <c r="D12" s="475"/>
      <c r="E12" s="306"/>
      <c r="F12" s="475"/>
      <c r="G12" s="59"/>
      <c r="H12" s="456">
        <f>SUMIF('4-Basis ruimtestaat'!G:G,'3-Productie normen'!A12,'4-Basis ruimtestaat'!I:I)</f>
        <v>626.29999999999995</v>
      </c>
      <c r="I12" s="61"/>
      <c r="J12" s="304" t="s">
        <v>44</v>
      </c>
    </row>
    <row r="13" spans="1:10">
      <c r="A13" s="303" t="s">
        <v>310</v>
      </c>
      <c r="B13" s="306"/>
      <c r="C13" s="306"/>
      <c r="D13" s="475"/>
      <c r="E13" s="306"/>
      <c r="F13" s="475"/>
      <c r="G13" s="59"/>
      <c r="H13" s="456">
        <f>SUMIF('4-Basis ruimtestaat'!G:G,'3-Productie normen'!A13,'4-Basis ruimtestaat'!I:I)</f>
        <v>59.75</v>
      </c>
      <c r="I13" s="61"/>
      <c r="J13" s="304" t="s">
        <v>44</v>
      </c>
    </row>
    <row r="14" spans="1:10">
      <c r="A14" s="303" t="s">
        <v>410</v>
      </c>
      <c r="B14" s="306"/>
      <c r="C14" s="306"/>
      <c r="D14" s="306"/>
      <c r="E14" s="306"/>
      <c r="F14" s="475"/>
      <c r="G14" s="59"/>
      <c r="H14" s="456">
        <f>SUMIF('4-Basis ruimtestaat'!G:G,'3-Productie normen'!A14,'4-Basis ruimtestaat'!I:I)</f>
        <v>1.5</v>
      </c>
      <c r="I14" s="61"/>
      <c r="J14" s="304" t="s">
        <v>44</v>
      </c>
    </row>
    <row r="15" spans="1:10">
      <c r="A15" s="303" t="s">
        <v>47</v>
      </c>
      <c r="B15" s="306"/>
      <c r="C15" s="306"/>
      <c r="D15" s="306"/>
      <c r="E15" s="306"/>
      <c r="F15" s="475"/>
      <c r="G15" s="59"/>
      <c r="H15" s="456">
        <f>SUMIF('4-Basis ruimtestaat'!G:G,'3-Productie normen'!A15,'4-Basis ruimtestaat'!I:I)</f>
        <v>508.5</v>
      </c>
      <c r="I15" s="61"/>
      <c r="J15" s="304" t="s">
        <v>44</v>
      </c>
    </row>
    <row r="16" spans="1:10">
      <c r="A16" s="303" t="s">
        <v>308</v>
      </c>
      <c r="B16" s="475"/>
      <c r="C16" s="306"/>
      <c r="D16" s="306"/>
      <c r="E16" s="306"/>
      <c r="F16" s="306"/>
      <c r="G16" s="59"/>
      <c r="H16" s="456">
        <f>SUMIF('4-Basis ruimtestaat'!G:G,'3-Productie normen'!A16,'4-Basis ruimtestaat'!I:I)</f>
        <v>41.25</v>
      </c>
      <c r="I16" s="61"/>
      <c r="J16" s="304" t="s">
        <v>44</v>
      </c>
    </row>
    <row r="17" spans="1:10">
      <c r="A17" s="303" t="s">
        <v>45</v>
      </c>
      <c r="B17" s="306"/>
      <c r="C17" s="306"/>
      <c r="D17" s="306"/>
      <c r="E17" s="306"/>
      <c r="F17" s="475"/>
      <c r="G17" s="59"/>
      <c r="H17" s="456">
        <f>SUMIF('4-Basis ruimtestaat'!G:G,'3-Productie normen'!A17,'4-Basis ruimtestaat'!I:I)</f>
        <v>75.5</v>
      </c>
      <c r="I17" s="61"/>
      <c r="J17" s="304" t="s">
        <v>44</v>
      </c>
    </row>
    <row r="18" spans="1:10">
      <c r="A18" s="305" t="s">
        <v>41</v>
      </c>
      <c r="B18" s="475"/>
      <c r="C18" s="306"/>
      <c r="D18" s="475"/>
      <c r="E18" s="475"/>
      <c r="F18" s="475"/>
      <c r="G18" s="59"/>
      <c r="H18" s="456">
        <f>SUMIF('4-Basis ruimtestaat'!G:G,'3-Productie normen'!A18,'4-Basis ruimtestaat'!I:I)</f>
        <v>124.92</v>
      </c>
      <c r="I18" s="61"/>
      <c r="J18" s="304" t="s">
        <v>42</v>
      </c>
    </row>
    <row r="19" spans="1:10">
      <c r="A19" s="305" t="s">
        <v>307</v>
      </c>
      <c r="B19" s="306"/>
      <c r="C19" s="306"/>
      <c r="D19" s="306"/>
      <c r="E19" s="306"/>
      <c r="F19" s="475"/>
      <c r="G19" s="59"/>
      <c r="H19" s="456">
        <f>SUMIF('4-Basis ruimtestaat'!G:G,'3-Productie normen'!A19,'4-Basis ruimtestaat'!I:I)</f>
        <v>35.64</v>
      </c>
      <c r="I19" s="61"/>
      <c r="J19" s="304" t="s">
        <v>44</v>
      </c>
    </row>
    <row r="20" spans="1:10">
      <c r="A20" s="305" t="s">
        <v>46</v>
      </c>
      <c r="B20" s="306"/>
      <c r="C20" s="306"/>
      <c r="D20" s="475"/>
      <c r="E20" s="306"/>
      <c r="F20" s="475"/>
      <c r="G20" s="59"/>
      <c r="H20" s="456">
        <f>SUMIF('4-Basis ruimtestaat'!G:G,'3-Productie normen'!A20,'4-Basis ruimtestaat'!I:I)</f>
        <v>785.1</v>
      </c>
      <c r="I20" s="61"/>
      <c r="J20" s="304" t="s">
        <v>40</v>
      </c>
    </row>
    <row r="21" spans="1:10">
      <c r="A21" s="305"/>
      <c r="B21" s="306"/>
      <c r="C21" s="306"/>
      <c r="D21" s="306"/>
      <c r="E21" s="306"/>
      <c r="F21" s="306"/>
      <c r="G21" s="59"/>
      <c r="H21" s="456"/>
      <c r="I21" s="61"/>
      <c r="J21" s="304"/>
    </row>
    <row r="22" spans="1:10">
      <c r="A22" s="305" t="s">
        <v>311</v>
      </c>
      <c r="B22" s="306"/>
      <c r="C22" s="306"/>
      <c r="D22" s="306"/>
      <c r="E22" s="306"/>
      <c r="F22" s="306"/>
      <c r="G22" s="59"/>
      <c r="H22" s="456">
        <f>SUMIF('4-Basis ruimtestaat'!G:G,'3-Productie normen'!A22,'4-Basis ruimtestaat'!I:I)</f>
        <v>0</v>
      </c>
      <c r="I22" s="61"/>
      <c r="J22" s="304"/>
    </row>
    <row r="23" spans="1:10">
      <c r="A23" s="305"/>
      <c r="B23" s="307"/>
      <c r="C23" s="307"/>
      <c r="D23" s="307"/>
      <c r="E23" s="307"/>
      <c r="F23" s="307"/>
      <c r="G23" s="59"/>
      <c r="H23" s="456"/>
      <c r="I23" s="61"/>
      <c r="J23" s="304"/>
    </row>
    <row r="24" spans="1:10">
      <c r="A24" s="308" t="s">
        <v>23</v>
      </c>
      <c r="B24" s="309"/>
      <c r="C24" s="309"/>
      <c r="D24" s="309"/>
      <c r="E24" s="309"/>
      <c r="F24" s="309"/>
      <c r="G24" s="59"/>
      <c r="H24" s="457">
        <f>SUM(H10:H23)</f>
        <v>3481.66</v>
      </c>
      <c r="I24" s="61"/>
      <c r="J24" s="310"/>
    </row>
    <row r="25" spans="1:10">
      <c r="G25" s="59"/>
      <c r="H25" s="60"/>
      <c r="I25" s="61"/>
    </row>
    <row r="26" spans="1:10" ht="16.2">
      <c r="A26" s="311" t="s">
        <v>49</v>
      </c>
      <c r="B26" s="312">
        <v>2</v>
      </c>
      <c r="C26" s="312">
        <v>3</v>
      </c>
      <c r="D26" s="312">
        <v>4</v>
      </c>
      <c r="E26" s="312">
        <v>5</v>
      </c>
      <c r="F26" s="312">
        <v>6</v>
      </c>
      <c r="G26" s="59"/>
      <c r="H26" s="60"/>
      <c r="I26" s="61"/>
      <c r="J26" s="62"/>
    </row>
    <row r="27" spans="1:10">
      <c r="G27" s="59"/>
      <c r="H27" s="60"/>
      <c r="I27" s="61"/>
    </row>
    <row r="28" spans="1:10">
      <c r="A28" s="184" t="s">
        <v>50</v>
      </c>
      <c r="B28" s="184" t="s">
        <v>51</v>
      </c>
      <c r="C28" s="185" t="s">
        <v>52</v>
      </c>
      <c r="D28" s="472"/>
    </row>
    <row r="29" spans="1:10">
      <c r="A29" s="63" t="s">
        <v>53</v>
      </c>
      <c r="B29" s="459">
        <v>52</v>
      </c>
      <c r="C29" s="460">
        <v>2</v>
      </c>
      <c r="D29" s="473"/>
    </row>
    <row r="30" spans="1:10">
      <c r="A30" s="63" t="s">
        <v>54</v>
      </c>
      <c r="B30" s="459">
        <v>104</v>
      </c>
      <c r="C30" s="460">
        <v>3</v>
      </c>
      <c r="D30" s="473"/>
    </row>
    <row r="31" spans="1:10">
      <c r="A31" s="63" t="s">
        <v>433</v>
      </c>
      <c r="B31" s="459">
        <v>156</v>
      </c>
      <c r="C31" s="460">
        <v>4</v>
      </c>
      <c r="D31" s="473"/>
    </row>
    <row r="32" spans="1:10">
      <c r="A32" s="63" t="s">
        <v>312</v>
      </c>
      <c r="B32" s="459">
        <v>208</v>
      </c>
      <c r="C32" s="460">
        <v>5</v>
      </c>
      <c r="D32" s="473"/>
    </row>
    <row r="33" spans="1:4">
      <c r="A33" s="63" t="s">
        <v>55</v>
      </c>
      <c r="B33" s="459">
        <v>255</v>
      </c>
      <c r="C33" s="460">
        <v>6</v>
      </c>
      <c r="D33" s="474"/>
    </row>
  </sheetData>
  <mergeCells count="1">
    <mergeCell ref="B9:F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R354"/>
  <sheetViews>
    <sheetView showGridLines="0" showZeros="0" zoomScale="85" zoomScaleNormal="85" zoomScalePageLayoutView="75" workbookViewId="0">
      <pane xSplit="1" ySplit="9" topLeftCell="B10" activePane="bottomRight" state="frozen"/>
      <selection pane="topRight" activeCell="B1" sqref="B1"/>
      <selection pane="bottomLeft" activeCell="B1" sqref="B1"/>
      <selection pane="bottomRight" activeCell="B1" sqref="B1"/>
    </sheetView>
  </sheetViews>
  <sheetFormatPr defaultColWidth="8.6640625" defaultRowHeight="14.1" customHeight="1"/>
  <cols>
    <col min="1" max="1" width="5" style="54" bestFit="1" customWidth="1"/>
    <col min="2" max="2" width="27.5546875" style="54" customWidth="1"/>
    <col min="3" max="3" width="35.44140625" style="54" customWidth="1"/>
    <col min="4" max="4" width="12" style="54" customWidth="1"/>
    <col min="5" max="5" width="20.33203125" style="232" bestFit="1" customWidth="1"/>
    <col min="6" max="6" width="24.44140625" style="54" bestFit="1" customWidth="1"/>
    <col min="7" max="7" width="26" style="54" bestFit="1" customWidth="1"/>
    <col min="8" max="8" width="12.109375" style="54" bestFit="1" customWidth="1"/>
    <col min="9" max="9" width="8" style="54" bestFit="1" customWidth="1"/>
    <col min="10" max="10" width="10.6640625" style="64" customWidth="1"/>
    <col min="11" max="11" width="9.109375" style="85" customWidth="1"/>
    <col min="12" max="12" width="12.5546875" style="54" bestFit="1" customWidth="1"/>
    <col min="13" max="13" width="12" style="54" bestFit="1" customWidth="1"/>
    <col min="14" max="14" width="9.33203125" style="54" customWidth="1"/>
    <col min="15" max="15" width="35.109375" style="54" customWidth="1"/>
    <col min="16" max="16" width="3" style="54" customWidth="1"/>
    <col min="17" max="17" width="11.109375" style="54" customWidth="1"/>
    <col min="18" max="18" width="15.5546875" style="2" bestFit="1" customWidth="1"/>
    <col min="19" max="16384" width="8.6640625" style="2"/>
  </cols>
  <sheetData>
    <row r="1" spans="1:17" ht="13.2">
      <c r="K1" s="54"/>
    </row>
    <row r="2" spans="1:17" ht="14.1" customHeight="1">
      <c r="A2" s="65">
        <v>2</v>
      </c>
      <c r="B2" s="193"/>
      <c r="C2" s="66"/>
      <c r="D2" s="67"/>
      <c r="E2" s="233"/>
      <c r="F2" s="68"/>
      <c r="G2" s="68"/>
      <c r="H2" s="69"/>
      <c r="I2" s="70"/>
      <c r="J2" s="71"/>
      <c r="K2" s="72"/>
      <c r="L2" s="69"/>
      <c r="M2" s="73"/>
      <c r="N2" s="68"/>
      <c r="O2" s="68"/>
    </row>
    <row r="3" spans="1:17" ht="14.1" customHeight="1">
      <c r="A3" s="65">
        <v>3</v>
      </c>
      <c r="B3" s="37" t="str">
        <f>'2-Kosten per locatie'!A3</f>
        <v>Naam opdrachtgever</v>
      </c>
      <c r="C3" s="46" t="str">
        <f>'2-Kosten per locatie'!B3</f>
        <v>Hecht - Perceel 2</v>
      </c>
      <c r="E3" s="234"/>
      <c r="H3" s="69"/>
      <c r="I3" s="70"/>
      <c r="J3" s="71"/>
      <c r="K3" s="72"/>
      <c r="L3" s="69"/>
      <c r="M3" s="73"/>
      <c r="N3" s="68"/>
      <c r="O3" s="68"/>
    </row>
    <row r="4" spans="1:17" ht="14.1" customHeight="1">
      <c r="A4" s="65">
        <v>4</v>
      </c>
      <c r="B4" s="37" t="str">
        <f>'2-Kosten per locatie'!A4</f>
        <v>Calculatie onderdeel</v>
      </c>
      <c r="C4" s="46" t="str">
        <f ca="1">MID(CELL("bestandsnaam",$D$9),SEARCH("]",CELL("bestandsnaam",$D$9),1)+1,256)</f>
        <v>4-Basis ruimtestaat</v>
      </c>
      <c r="E4" s="235"/>
      <c r="H4" s="69"/>
      <c r="I4" s="70"/>
      <c r="J4" s="71"/>
      <c r="K4" s="72"/>
      <c r="L4" s="69"/>
      <c r="M4" s="73"/>
      <c r="N4" s="68"/>
      <c r="O4" s="68"/>
    </row>
    <row r="5" spans="1:17" ht="14.1" customHeight="1">
      <c r="A5" s="65">
        <v>5</v>
      </c>
      <c r="B5" s="37" t="str">
        <f>'2-Kosten per locatie'!A5</f>
        <v>Gebouw/plaats</v>
      </c>
      <c r="C5" s="46" t="str">
        <f>'2-Kosten per locatie'!B5</f>
        <v>Noord en west</v>
      </c>
      <c r="E5" s="234"/>
      <c r="H5" s="69"/>
      <c r="I5" s="70"/>
      <c r="J5" s="71"/>
      <c r="K5" s="72"/>
      <c r="L5" s="69"/>
      <c r="M5" s="73"/>
      <c r="N5" s="68"/>
      <c r="O5" s="68"/>
    </row>
    <row r="6" spans="1:17" ht="14.1" customHeight="1">
      <c r="A6" s="65">
        <v>6</v>
      </c>
      <c r="B6" s="37" t="str">
        <f>'2-Kosten per locatie'!A6</f>
        <v>Referentie nummer</v>
      </c>
      <c r="C6" s="46" t="str">
        <f>'2-Kosten per locatie'!B6</f>
        <v>TN513768</v>
      </c>
      <c r="E6" s="234"/>
      <c r="H6" s="69"/>
      <c r="I6" s="70"/>
      <c r="J6" s="71"/>
      <c r="K6" s="72"/>
      <c r="L6" s="69"/>
      <c r="M6" s="73"/>
      <c r="N6" s="68"/>
      <c r="O6" s="68"/>
    </row>
    <row r="7" spans="1:17" ht="12.75" customHeight="1">
      <c r="A7" s="65">
        <v>7</v>
      </c>
      <c r="B7" s="37" t="str">
        <f>'2-Kosten per locatie'!A7</f>
        <v>Naam dienstverlener</v>
      </c>
      <c r="C7" s="46">
        <f>'2-Kosten per locatie'!B7</f>
        <v>0</v>
      </c>
      <c r="E7" s="234"/>
      <c r="H7" s="69"/>
      <c r="I7" s="70"/>
      <c r="J7" s="71"/>
      <c r="K7" s="72"/>
      <c r="L7" s="69"/>
      <c r="M7" s="73"/>
      <c r="N7" s="68"/>
      <c r="O7" s="68"/>
    </row>
    <row r="8" spans="1:17" ht="14.1" customHeight="1">
      <c r="A8" s="65">
        <v>8</v>
      </c>
      <c r="B8" s="68"/>
      <c r="C8" s="68"/>
      <c r="D8" s="67"/>
      <c r="E8" s="233"/>
      <c r="F8" s="68"/>
      <c r="G8" s="68"/>
      <c r="H8" s="69"/>
      <c r="I8" s="70"/>
      <c r="J8" s="71"/>
      <c r="K8" s="72"/>
      <c r="L8" s="69"/>
      <c r="M8" s="69"/>
      <c r="N8" s="68"/>
      <c r="O8" s="68"/>
    </row>
    <row r="9" spans="1:17" ht="48.6">
      <c r="A9" s="65">
        <v>9</v>
      </c>
      <c r="B9" s="208" t="s">
        <v>56</v>
      </c>
      <c r="C9" s="208" t="s">
        <v>57</v>
      </c>
      <c r="D9" s="208" t="s">
        <v>58</v>
      </c>
      <c r="E9" s="208" t="s">
        <v>59</v>
      </c>
      <c r="F9" s="208" t="s">
        <v>60</v>
      </c>
      <c r="G9" s="208" t="s">
        <v>61</v>
      </c>
      <c r="H9" s="313" t="s">
        <v>62</v>
      </c>
      <c r="I9" s="314" t="s">
        <v>63</v>
      </c>
      <c r="J9" s="315" t="s">
        <v>64</v>
      </c>
      <c r="K9" s="192" t="s">
        <v>65</v>
      </c>
      <c r="L9" s="315" t="s">
        <v>66</v>
      </c>
      <c r="M9" s="315" t="s">
        <v>67</v>
      </c>
      <c r="N9" s="194" t="s">
        <v>68</v>
      </c>
      <c r="O9" s="194" t="s">
        <v>69</v>
      </c>
      <c r="P9" s="195"/>
      <c r="Q9" s="194" t="s">
        <v>70</v>
      </c>
    </row>
    <row r="10" spans="1:17" s="12" customFormat="1" ht="14.1" customHeight="1">
      <c r="A10" s="65">
        <v>10</v>
      </c>
      <c r="B10" s="291" t="s">
        <v>226</v>
      </c>
      <c r="C10" s="291" t="s">
        <v>230</v>
      </c>
      <c r="D10" s="316" t="s">
        <v>220</v>
      </c>
      <c r="E10" s="317" t="s">
        <v>234</v>
      </c>
      <c r="F10" s="291" t="s">
        <v>222</v>
      </c>
      <c r="G10" s="291" t="s">
        <v>39</v>
      </c>
      <c r="H10" s="63" t="s">
        <v>306</v>
      </c>
      <c r="I10" s="318">
        <v>16.5</v>
      </c>
      <c r="J10" s="319">
        <f t="shared" ref="J10:J41" si="0">SUM(K10:K10)</f>
        <v>255</v>
      </c>
      <c r="K10" s="239">
        <v>255</v>
      </c>
      <c r="L10" s="238" t="e">
        <f>IF(K10="nio",0,IF(K10&gt;0,K10*I10/M10,0))*VLOOKUP(B10,'2-Kosten per locatie'!$A$11:$C$20,3,FALSE)</f>
        <v>#DIV/0!</v>
      </c>
      <c r="M10" s="320">
        <f>IF(K10="nio",0,IF(K10&gt;0,VLOOKUP(G10,'3-Productie normen'!A:J,VLOOKUP(K10,'3-Productie normen'!$B$29:$C$33,2,FALSE),FALSE)))</f>
        <v>0</v>
      </c>
      <c r="N10" s="321">
        <f>VLOOKUP(G10,'3-Productie normen'!A:J,9,FALSE)</f>
        <v>0</v>
      </c>
      <c r="O10" s="321"/>
      <c r="P10" s="54"/>
      <c r="Q10" s="322">
        <f t="shared" ref="Q10:Q41" si="1">J10*I10</f>
        <v>4207.5</v>
      </c>
    </row>
    <row r="11" spans="1:17" ht="14.1" customHeight="1">
      <c r="A11" s="65">
        <v>11</v>
      </c>
      <c r="B11" s="291" t="s">
        <v>226</v>
      </c>
      <c r="C11" s="291" t="s">
        <v>230</v>
      </c>
      <c r="D11" s="316" t="s">
        <v>220</v>
      </c>
      <c r="E11" s="317" t="s">
        <v>235</v>
      </c>
      <c r="F11" s="291" t="s">
        <v>225</v>
      </c>
      <c r="G11" s="291" t="s">
        <v>43</v>
      </c>
      <c r="H11" s="63" t="s">
        <v>306</v>
      </c>
      <c r="I11" s="318">
        <v>32.1</v>
      </c>
      <c r="J11" s="319">
        <f t="shared" si="0"/>
        <v>255</v>
      </c>
      <c r="K11" s="239">
        <v>255</v>
      </c>
      <c r="L11" s="238" t="e">
        <f>IF(K11="nio",0,IF(K11&gt;0,K11*I11/M11,0))*VLOOKUP(B11,'2-Kosten per locatie'!$A$11:$C$20,3,FALSE)</f>
        <v>#DIV/0!</v>
      </c>
      <c r="M11" s="320">
        <f>IF(K11="nio",0,IF(K11&gt;0,VLOOKUP(G11,'3-Productie normen'!A:J,VLOOKUP(K11,'3-Productie normen'!$B$29:$C$33,2,FALSE),FALSE)))</f>
        <v>0</v>
      </c>
      <c r="N11" s="321">
        <f>VLOOKUP(G11,'3-Productie normen'!A:J,9,FALSE)</f>
        <v>0</v>
      </c>
      <c r="O11" s="321"/>
      <c r="Q11" s="322">
        <f t="shared" si="1"/>
        <v>8185.5</v>
      </c>
    </row>
    <row r="12" spans="1:17" ht="14.1" customHeight="1">
      <c r="A12" s="65">
        <v>12</v>
      </c>
      <c r="B12" s="291" t="s">
        <v>226</v>
      </c>
      <c r="C12" s="291" t="s">
        <v>230</v>
      </c>
      <c r="D12" s="316" t="s">
        <v>220</v>
      </c>
      <c r="E12" s="317" t="s">
        <v>236</v>
      </c>
      <c r="F12" s="63" t="s">
        <v>48</v>
      </c>
      <c r="G12" s="63" t="s">
        <v>307</v>
      </c>
      <c r="H12" s="63" t="s">
        <v>306</v>
      </c>
      <c r="I12" s="318">
        <v>13.42</v>
      </c>
      <c r="J12" s="319">
        <f t="shared" si="0"/>
        <v>255</v>
      </c>
      <c r="K12" s="239">
        <v>255</v>
      </c>
      <c r="L12" s="238" t="e">
        <f>IF(K12="nio",0,IF(K12&gt;0,K12*I12/M12,0))*VLOOKUP(B12,'2-Kosten per locatie'!$A$11:$C$20,3,FALSE)</f>
        <v>#DIV/0!</v>
      </c>
      <c r="M12" s="320">
        <f>IF(K12="nio",0,IF(K12&gt;0,VLOOKUP(G12,'3-Productie normen'!A:J,VLOOKUP(K12,'3-Productie normen'!$B$29:$C$33,2,FALSE),FALSE)))</f>
        <v>0</v>
      </c>
      <c r="N12" s="321">
        <f>VLOOKUP(G12,'3-Productie normen'!A:J,9,FALSE)</f>
        <v>0</v>
      </c>
      <c r="O12" s="321"/>
      <c r="Q12" s="322">
        <f t="shared" si="1"/>
        <v>3422.1</v>
      </c>
    </row>
    <row r="13" spans="1:17" ht="14.1" customHeight="1">
      <c r="A13" s="65">
        <v>13</v>
      </c>
      <c r="B13" s="291" t="s">
        <v>226</v>
      </c>
      <c r="C13" s="291" t="s">
        <v>230</v>
      </c>
      <c r="D13" s="316" t="s">
        <v>220</v>
      </c>
      <c r="E13" s="236" t="s">
        <v>237</v>
      </c>
      <c r="F13" s="74" t="s">
        <v>290</v>
      </c>
      <c r="G13" s="303" t="s">
        <v>47</v>
      </c>
      <c r="H13" s="63" t="s">
        <v>306</v>
      </c>
      <c r="I13" s="318">
        <v>104.7</v>
      </c>
      <c r="J13" s="319">
        <f t="shared" si="0"/>
        <v>255</v>
      </c>
      <c r="K13" s="239">
        <v>255</v>
      </c>
      <c r="L13" s="238" t="e">
        <f>IF(K13="nio",0,IF(K13&gt;0,K13*I13/M13,0))*VLOOKUP(B13,'2-Kosten per locatie'!$A$11:$C$20,3,FALSE)</f>
        <v>#DIV/0!</v>
      </c>
      <c r="M13" s="320">
        <f>IF(K13="nio",0,IF(K13&gt;0,VLOOKUP(G13,'3-Productie normen'!A:J,VLOOKUP(K13,'3-Productie normen'!$B$29:$C$33,2,FALSE),FALSE)))</f>
        <v>0</v>
      </c>
      <c r="N13" s="321">
        <f>VLOOKUP(G13,'3-Productie normen'!A:J,9,FALSE)</f>
        <v>0</v>
      </c>
      <c r="O13" s="321"/>
      <c r="Q13" s="322">
        <f t="shared" si="1"/>
        <v>26698.5</v>
      </c>
    </row>
    <row r="14" spans="1:17" ht="14.1" customHeight="1">
      <c r="A14" s="65">
        <v>14</v>
      </c>
      <c r="B14" s="291" t="s">
        <v>226</v>
      </c>
      <c r="C14" s="291" t="s">
        <v>230</v>
      </c>
      <c r="D14" s="316" t="s">
        <v>220</v>
      </c>
      <c r="E14" s="317" t="s">
        <v>238</v>
      </c>
      <c r="F14" s="291" t="s">
        <v>291</v>
      </c>
      <c r="G14" s="291" t="s">
        <v>47</v>
      </c>
      <c r="H14" s="63" t="s">
        <v>306</v>
      </c>
      <c r="I14" s="318">
        <v>19.100000000000001</v>
      </c>
      <c r="J14" s="319">
        <f t="shared" si="0"/>
        <v>255</v>
      </c>
      <c r="K14" s="239">
        <v>255</v>
      </c>
      <c r="L14" s="238" t="e">
        <f>IF(K14="nio",0,IF(K14&gt;0,K14*I14/M14,0))*VLOOKUP(B14,'2-Kosten per locatie'!$A$11:$C$20,3,FALSE)</f>
        <v>#DIV/0!</v>
      </c>
      <c r="M14" s="320">
        <f>IF(K14="nio",0,IF(K14&gt;0,VLOOKUP(G14,'3-Productie normen'!A:J,VLOOKUP(K14,'3-Productie normen'!$B$29:$C$33,2,FALSE),FALSE)))</f>
        <v>0</v>
      </c>
      <c r="N14" s="321">
        <f>VLOOKUP(G14,'3-Productie normen'!A:J,9,FALSE)</f>
        <v>0</v>
      </c>
      <c r="O14" s="321"/>
      <c r="Q14" s="322">
        <f t="shared" si="1"/>
        <v>4870.5</v>
      </c>
    </row>
    <row r="15" spans="1:17" ht="14.1" customHeight="1">
      <c r="A15" s="65">
        <v>15</v>
      </c>
      <c r="B15" s="291" t="s">
        <v>226</v>
      </c>
      <c r="C15" s="291" t="s">
        <v>230</v>
      </c>
      <c r="D15" s="316" t="s">
        <v>220</v>
      </c>
      <c r="E15" s="317" t="s">
        <v>239</v>
      </c>
      <c r="F15" s="291" t="s">
        <v>48</v>
      </c>
      <c r="G15" s="291" t="s">
        <v>307</v>
      </c>
      <c r="H15" s="63" t="s">
        <v>306</v>
      </c>
      <c r="I15" s="318">
        <v>13.42</v>
      </c>
      <c r="J15" s="319">
        <f t="shared" si="0"/>
        <v>255</v>
      </c>
      <c r="K15" s="239">
        <v>255</v>
      </c>
      <c r="L15" s="238" t="e">
        <f>IF(K15="nio",0,IF(K15&gt;0,K15*I15/M15,0))*VLOOKUP(B15,'2-Kosten per locatie'!$A$11:$C$20,3,FALSE)</f>
        <v>#DIV/0!</v>
      </c>
      <c r="M15" s="320">
        <f>IF(K15="nio",0,IF(K15&gt;0,VLOOKUP(G15,'3-Productie normen'!A:J,VLOOKUP(K15,'3-Productie normen'!$B$29:$C$33,2,FALSE),FALSE)))</f>
        <v>0</v>
      </c>
      <c r="N15" s="321">
        <f>VLOOKUP(G15,'3-Productie normen'!A:J,9,FALSE)</f>
        <v>0</v>
      </c>
      <c r="O15" s="321"/>
      <c r="Q15" s="322">
        <f t="shared" si="1"/>
        <v>3422.1</v>
      </c>
    </row>
    <row r="16" spans="1:17" ht="14.1" customHeight="1">
      <c r="A16" s="65">
        <v>16</v>
      </c>
      <c r="B16" s="291" t="s">
        <v>226</v>
      </c>
      <c r="C16" s="291" t="s">
        <v>230</v>
      </c>
      <c r="D16" s="316" t="s">
        <v>220</v>
      </c>
      <c r="E16" s="317" t="s">
        <v>240</v>
      </c>
      <c r="F16" s="291" t="s">
        <v>225</v>
      </c>
      <c r="G16" s="291" t="s">
        <v>43</v>
      </c>
      <c r="H16" s="63" t="s">
        <v>306</v>
      </c>
      <c r="I16" s="318">
        <v>32.1</v>
      </c>
      <c r="J16" s="319">
        <f t="shared" si="0"/>
        <v>255</v>
      </c>
      <c r="K16" s="239">
        <v>255</v>
      </c>
      <c r="L16" s="238" t="e">
        <f>IF(K16="nio",0,IF(K16&gt;0,K16*I16/M16,0))*VLOOKUP(B16,'2-Kosten per locatie'!$A$11:$C$20,3,FALSE)</f>
        <v>#DIV/0!</v>
      </c>
      <c r="M16" s="320">
        <f>IF(K16="nio",0,IF(K16&gt;0,VLOOKUP(G16,'3-Productie normen'!A:J,VLOOKUP(K16,'3-Productie normen'!$B$29:$C$33,2,FALSE),FALSE)))</f>
        <v>0</v>
      </c>
      <c r="N16" s="321">
        <f>VLOOKUP(G16,'3-Productie normen'!A:J,9,FALSE)</f>
        <v>0</v>
      </c>
      <c r="O16" s="321"/>
      <c r="Q16" s="322">
        <f t="shared" si="1"/>
        <v>8185.5</v>
      </c>
    </row>
    <row r="17" spans="1:17" ht="14.1" customHeight="1">
      <c r="A17" s="65">
        <v>17</v>
      </c>
      <c r="B17" s="291" t="s">
        <v>226</v>
      </c>
      <c r="C17" s="291" t="s">
        <v>230</v>
      </c>
      <c r="D17" s="316" t="s">
        <v>220</v>
      </c>
      <c r="E17" s="317" t="s">
        <v>241</v>
      </c>
      <c r="F17" s="63" t="s">
        <v>222</v>
      </c>
      <c r="G17" s="63" t="s">
        <v>39</v>
      </c>
      <c r="H17" s="63" t="s">
        <v>306</v>
      </c>
      <c r="I17" s="318">
        <v>17</v>
      </c>
      <c r="J17" s="319">
        <f t="shared" si="0"/>
        <v>255</v>
      </c>
      <c r="K17" s="239">
        <v>255</v>
      </c>
      <c r="L17" s="238" t="e">
        <f>IF(K17="nio",0,IF(K17&gt;0,K17*I17/M17,0))*VLOOKUP(B17,'2-Kosten per locatie'!$A$11:$C$20,3,FALSE)</f>
        <v>#DIV/0!</v>
      </c>
      <c r="M17" s="320">
        <f>IF(K17="nio",0,IF(K17&gt;0,VLOOKUP(G17,'3-Productie normen'!A:J,VLOOKUP(K17,'3-Productie normen'!$B$29:$C$33,2,FALSE),FALSE)))</f>
        <v>0</v>
      </c>
      <c r="N17" s="321">
        <f>VLOOKUP(G17,'3-Productie normen'!A:J,9,FALSE)</f>
        <v>0</v>
      </c>
      <c r="O17" s="321"/>
      <c r="Q17" s="322">
        <f t="shared" si="1"/>
        <v>4335</v>
      </c>
    </row>
    <row r="18" spans="1:17" ht="14.1" customHeight="1">
      <c r="A18" s="65">
        <v>18</v>
      </c>
      <c r="B18" s="291" t="s">
        <v>226</v>
      </c>
      <c r="C18" s="291" t="s">
        <v>230</v>
      </c>
      <c r="D18" s="316" t="s">
        <v>220</v>
      </c>
      <c r="E18" s="236" t="s">
        <v>242</v>
      </c>
      <c r="F18" s="74" t="s">
        <v>223</v>
      </c>
      <c r="G18" s="303" t="s">
        <v>46</v>
      </c>
      <c r="H18" s="63" t="s">
        <v>306</v>
      </c>
      <c r="I18" s="318">
        <v>4.9000000000000004</v>
      </c>
      <c r="J18" s="319">
        <f t="shared" si="0"/>
        <v>255</v>
      </c>
      <c r="K18" s="239">
        <v>255</v>
      </c>
      <c r="L18" s="238" t="e">
        <f>IF(K18="nio",0,IF(K18&gt;0,K18*I18/M18,0))*VLOOKUP(B18,'2-Kosten per locatie'!$A$11:$C$20,3,FALSE)</f>
        <v>#DIV/0!</v>
      </c>
      <c r="M18" s="320">
        <f>IF(K18="nio",0,IF(K18&gt;0,VLOOKUP(G18,'3-Productie normen'!A:J,VLOOKUP(K18,'3-Productie normen'!$B$29:$C$33,2,FALSE),FALSE)))</f>
        <v>0</v>
      </c>
      <c r="N18" s="321">
        <f>VLOOKUP(G18,'3-Productie normen'!A:J,9,FALSE)</f>
        <v>0</v>
      </c>
      <c r="O18" s="321"/>
      <c r="Q18" s="322">
        <f t="shared" si="1"/>
        <v>1249.5</v>
      </c>
    </row>
    <row r="19" spans="1:17" ht="14.1" customHeight="1">
      <c r="A19" s="65">
        <v>19</v>
      </c>
      <c r="B19" s="291" t="s">
        <v>226</v>
      </c>
      <c r="C19" s="291" t="s">
        <v>230</v>
      </c>
      <c r="D19" s="316" t="s">
        <v>220</v>
      </c>
      <c r="E19" s="317" t="s">
        <v>243</v>
      </c>
      <c r="F19" s="291" t="s">
        <v>222</v>
      </c>
      <c r="G19" s="291" t="s">
        <v>39</v>
      </c>
      <c r="H19" s="63" t="s">
        <v>306</v>
      </c>
      <c r="I19" s="318">
        <v>3.4</v>
      </c>
      <c r="J19" s="319">
        <f t="shared" si="0"/>
        <v>255</v>
      </c>
      <c r="K19" s="239">
        <v>255</v>
      </c>
      <c r="L19" s="238" t="e">
        <f>IF(K19="nio",0,IF(K19&gt;0,K19*I19/M19,0))*VLOOKUP(B19,'2-Kosten per locatie'!$A$11:$C$20,3,FALSE)</f>
        <v>#DIV/0!</v>
      </c>
      <c r="M19" s="320">
        <f>IF(K19="nio",0,IF(K19&gt;0,VLOOKUP(G19,'3-Productie normen'!A:J,VLOOKUP(K19,'3-Productie normen'!$B$29:$C$33,2,FALSE),FALSE)))</f>
        <v>0</v>
      </c>
      <c r="N19" s="321">
        <f>VLOOKUP(G19,'3-Productie normen'!A:J,9,FALSE)</f>
        <v>0</v>
      </c>
      <c r="O19" s="321"/>
      <c r="Q19" s="322">
        <f t="shared" si="1"/>
        <v>867</v>
      </c>
    </row>
    <row r="20" spans="1:17" ht="14.1" customHeight="1">
      <c r="A20" s="65">
        <v>20</v>
      </c>
      <c r="B20" s="291" t="s">
        <v>226</v>
      </c>
      <c r="C20" s="291" t="s">
        <v>230</v>
      </c>
      <c r="D20" s="316" t="s">
        <v>220</v>
      </c>
      <c r="E20" s="317" t="s">
        <v>244</v>
      </c>
      <c r="F20" s="291" t="s">
        <v>292</v>
      </c>
      <c r="G20" s="291" t="s">
        <v>41</v>
      </c>
      <c r="H20" s="63" t="s">
        <v>306</v>
      </c>
      <c r="I20" s="318">
        <v>6.5</v>
      </c>
      <c r="J20" s="319">
        <f t="shared" si="0"/>
        <v>255</v>
      </c>
      <c r="K20" s="239">
        <v>255</v>
      </c>
      <c r="L20" s="238" t="e">
        <f>IF(K20="nio",0,IF(K20&gt;0,K20*I20/M20,0))*VLOOKUP(B20,'2-Kosten per locatie'!$A$11:$C$20,3,FALSE)</f>
        <v>#DIV/0!</v>
      </c>
      <c r="M20" s="320">
        <f>IF(K20="nio",0,IF(K20&gt;0,VLOOKUP(G20,'3-Productie normen'!A:J,VLOOKUP(K20,'3-Productie normen'!$B$29:$C$33,2,FALSE),FALSE)))</f>
        <v>0</v>
      </c>
      <c r="N20" s="321">
        <f>VLOOKUP(G20,'3-Productie normen'!A:J,9,FALSE)</f>
        <v>0</v>
      </c>
      <c r="O20" s="321"/>
      <c r="Q20" s="322">
        <f t="shared" si="1"/>
        <v>1657.5</v>
      </c>
    </row>
    <row r="21" spans="1:17" ht="14.1" customHeight="1">
      <c r="A21" s="65">
        <v>21</v>
      </c>
      <c r="B21" s="291" t="s">
        <v>226</v>
      </c>
      <c r="C21" s="291" t="s">
        <v>230</v>
      </c>
      <c r="D21" s="316" t="s">
        <v>220</v>
      </c>
      <c r="E21" s="317" t="s">
        <v>245</v>
      </c>
      <c r="F21" s="291" t="s">
        <v>292</v>
      </c>
      <c r="G21" s="291" t="s">
        <v>41</v>
      </c>
      <c r="H21" s="63" t="s">
        <v>306</v>
      </c>
      <c r="I21" s="318">
        <v>5.5</v>
      </c>
      <c r="J21" s="319">
        <f t="shared" si="0"/>
        <v>255</v>
      </c>
      <c r="K21" s="239">
        <v>255</v>
      </c>
      <c r="L21" s="238" t="e">
        <f>IF(K21="nio",0,IF(K21&gt;0,K21*I21/M21,0))*VLOOKUP(B21,'2-Kosten per locatie'!$A$11:$C$20,3,FALSE)</f>
        <v>#DIV/0!</v>
      </c>
      <c r="M21" s="320">
        <f>IF(K21="nio",0,IF(K21&gt;0,VLOOKUP(G21,'3-Productie normen'!A:J,VLOOKUP(K21,'3-Productie normen'!$B$29:$C$33,2,FALSE),FALSE)))</f>
        <v>0</v>
      </c>
      <c r="N21" s="321">
        <f>VLOOKUP(G21,'3-Productie normen'!A:J,9,FALSE)</f>
        <v>0</v>
      </c>
      <c r="O21" s="321"/>
      <c r="Q21" s="322">
        <f t="shared" si="1"/>
        <v>1402.5</v>
      </c>
    </row>
    <row r="22" spans="1:17" ht="14.1" customHeight="1">
      <c r="A22" s="65">
        <v>22</v>
      </c>
      <c r="B22" s="291" t="s">
        <v>226</v>
      </c>
      <c r="C22" s="291" t="s">
        <v>230</v>
      </c>
      <c r="D22" s="316" t="s">
        <v>220</v>
      </c>
      <c r="E22" s="317" t="s">
        <v>246</v>
      </c>
      <c r="F22" s="63" t="s">
        <v>221</v>
      </c>
      <c r="G22" s="63" t="s">
        <v>308</v>
      </c>
      <c r="H22" s="63" t="s">
        <v>306</v>
      </c>
      <c r="I22" s="318">
        <v>16.399999999999999</v>
      </c>
      <c r="J22" s="319">
        <f t="shared" si="0"/>
        <v>52</v>
      </c>
      <c r="K22" s="239">
        <v>52</v>
      </c>
      <c r="L22" s="238" t="e">
        <f>IF(K22="nio",0,IF(K22&gt;0,K22*I22/M22,0))*VLOOKUP(B22,'2-Kosten per locatie'!$A$11:$C$20,3,FALSE)</f>
        <v>#DIV/0!</v>
      </c>
      <c r="M22" s="320">
        <f>IF(K22="nio",0,IF(K22&gt;0,VLOOKUP(G22,'3-Productie normen'!A:J,VLOOKUP(K22,'3-Productie normen'!$B$29:$C$33,2,FALSE),FALSE)))</f>
        <v>0</v>
      </c>
      <c r="N22" s="321">
        <f>VLOOKUP(G22,'3-Productie normen'!A:J,9,FALSE)</f>
        <v>0</v>
      </c>
      <c r="O22" s="321"/>
      <c r="Q22" s="322">
        <f t="shared" si="1"/>
        <v>852.8</v>
      </c>
    </row>
    <row r="23" spans="1:17" ht="14.1" customHeight="1">
      <c r="A23" s="65">
        <v>23</v>
      </c>
      <c r="B23" s="291" t="s">
        <v>226</v>
      </c>
      <c r="C23" s="291" t="s">
        <v>230</v>
      </c>
      <c r="D23" s="316" t="s">
        <v>220</v>
      </c>
      <c r="E23" s="236" t="s">
        <v>247</v>
      </c>
      <c r="F23" s="74" t="s">
        <v>293</v>
      </c>
      <c r="G23" s="303" t="s">
        <v>47</v>
      </c>
      <c r="H23" s="63" t="s">
        <v>306</v>
      </c>
      <c r="I23" s="318">
        <v>21.9</v>
      </c>
      <c r="J23" s="319">
        <f t="shared" si="0"/>
        <v>255</v>
      </c>
      <c r="K23" s="239">
        <v>255</v>
      </c>
      <c r="L23" s="238" t="e">
        <f>IF(K23="nio",0,IF(K23&gt;0,K23*I23/M23,0))*VLOOKUP(B23,'2-Kosten per locatie'!$A$11:$C$20,3,FALSE)</f>
        <v>#DIV/0!</v>
      </c>
      <c r="M23" s="320">
        <f>IF(K23="nio",0,IF(K23&gt;0,VLOOKUP(G23,'3-Productie normen'!A:J,VLOOKUP(K23,'3-Productie normen'!$B$29:$C$33,2,FALSE),FALSE)))</f>
        <v>0</v>
      </c>
      <c r="N23" s="321">
        <f>VLOOKUP(G23,'3-Productie normen'!A:J,9,FALSE)</f>
        <v>0</v>
      </c>
      <c r="O23" s="321"/>
      <c r="Q23" s="322">
        <f t="shared" si="1"/>
        <v>5584.5</v>
      </c>
    </row>
    <row r="24" spans="1:17" ht="14.1" customHeight="1">
      <c r="A24" s="65">
        <v>24</v>
      </c>
      <c r="B24" s="291" t="s">
        <v>226</v>
      </c>
      <c r="C24" s="291" t="s">
        <v>230</v>
      </c>
      <c r="D24" s="316" t="s">
        <v>220</v>
      </c>
      <c r="E24" s="317" t="s">
        <v>248</v>
      </c>
      <c r="F24" s="291" t="s">
        <v>294</v>
      </c>
      <c r="G24" s="291" t="s">
        <v>47</v>
      </c>
      <c r="H24" s="63" t="s">
        <v>306</v>
      </c>
      <c r="I24" s="318">
        <v>352.7</v>
      </c>
      <c r="J24" s="319">
        <f t="shared" si="0"/>
        <v>255</v>
      </c>
      <c r="K24" s="239">
        <v>255</v>
      </c>
      <c r="L24" s="238" t="e">
        <f>IF(K24="nio",0,IF(K24&gt;0,K24*I24/M24,0))*VLOOKUP(B24,'2-Kosten per locatie'!$A$11:$C$20,3,FALSE)</f>
        <v>#DIV/0!</v>
      </c>
      <c r="M24" s="320">
        <f>IF(K24="nio",0,IF(K24&gt;0,VLOOKUP(G24,'3-Productie normen'!A:J,VLOOKUP(K24,'3-Productie normen'!$B$29:$C$33,2,FALSE),FALSE)))</f>
        <v>0</v>
      </c>
      <c r="N24" s="321">
        <f>VLOOKUP(G24,'3-Productie normen'!A:J,9,FALSE)</f>
        <v>0</v>
      </c>
      <c r="O24" s="321"/>
      <c r="Q24" s="322">
        <f t="shared" si="1"/>
        <v>89938.5</v>
      </c>
    </row>
    <row r="25" spans="1:17" ht="14.1" customHeight="1">
      <c r="A25" s="65">
        <v>25</v>
      </c>
      <c r="B25" s="291" t="s">
        <v>226</v>
      </c>
      <c r="C25" s="291" t="s">
        <v>230</v>
      </c>
      <c r="D25" s="316" t="s">
        <v>220</v>
      </c>
      <c r="E25" s="317" t="s">
        <v>249</v>
      </c>
      <c r="F25" s="291" t="s">
        <v>295</v>
      </c>
      <c r="G25" s="291" t="s">
        <v>41</v>
      </c>
      <c r="H25" s="63" t="s">
        <v>306</v>
      </c>
      <c r="I25" s="318">
        <v>4.18</v>
      </c>
      <c r="J25" s="319">
        <f t="shared" si="0"/>
        <v>255</v>
      </c>
      <c r="K25" s="239">
        <v>255</v>
      </c>
      <c r="L25" s="238" t="e">
        <f>IF(K25="nio",0,IF(K25&gt;0,K25*I25/M25,0))*VLOOKUP(B25,'2-Kosten per locatie'!$A$11:$C$20,3,FALSE)</f>
        <v>#DIV/0!</v>
      </c>
      <c r="M25" s="320">
        <f>IF(K25="nio",0,IF(K25&gt;0,VLOOKUP(G25,'3-Productie normen'!A:J,VLOOKUP(K25,'3-Productie normen'!$B$29:$C$33,2,FALSE),FALSE)))</f>
        <v>0</v>
      </c>
      <c r="N25" s="321">
        <f>VLOOKUP(G25,'3-Productie normen'!A:J,9,FALSE)</f>
        <v>0</v>
      </c>
      <c r="O25" s="321"/>
      <c r="Q25" s="322">
        <f t="shared" si="1"/>
        <v>1065.8999999999999</v>
      </c>
    </row>
    <row r="26" spans="1:17" ht="14.1" customHeight="1">
      <c r="A26" s="65">
        <v>26</v>
      </c>
      <c r="B26" s="291" t="s">
        <v>226</v>
      </c>
      <c r="C26" s="291" t="s">
        <v>230</v>
      </c>
      <c r="D26" s="316" t="s">
        <v>220</v>
      </c>
      <c r="E26" s="317" t="s">
        <v>250</v>
      </c>
      <c r="F26" s="291" t="s">
        <v>296</v>
      </c>
      <c r="G26" s="291" t="s">
        <v>309</v>
      </c>
      <c r="H26" s="63" t="s">
        <v>306</v>
      </c>
      <c r="I26" s="318">
        <v>54</v>
      </c>
      <c r="J26" s="319">
        <f t="shared" si="0"/>
        <v>255</v>
      </c>
      <c r="K26" s="239">
        <v>255</v>
      </c>
      <c r="L26" s="238" t="e">
        <f>IF(K26="nio",0,IF(K26&gt;0,K26*I26/M26,0))*VLOOKUP(B26,'2-Kosten per locatie'!$A$11:$C$20,3,FALSE)</f>
        <v>#DIV/0!</v>
      </c>
      <c r="M26" s="320">
        <f>IF(K26="nio",0,IF(K26&gt;0,VLOOKUP(G26,'3-Productie normen'!A:J,VLOOKUP(K26,'3-Productie normen'!$B$29:$C$33,2,FALSE),FALSE)))</f>
        <v>0</v>
      </c>
      <c r="N26" s="321">
        <f>VLOOKUP(G26,'3-Productie normen'!A:J,9,FALSE)</f>
        <v>0</v>
      </c>
      <c r="O26" s="321"/>
      <c r="Q26" s="322">
        <f t="shared" si="1"/>
        <v>13770</v>
      </c>
    </row>
    <row r="27" spans="1:17" ht="14.1" customHeight="1">
      <c r="A27" s="65">
        <v>27</v>
      </c>
      <c r="B27" s="291" t="s">
        <v>226</v>
      </c>
      <c r="C27" s="291" t="s">
        <v>230</v>
      </c>
      <c r="D27" s="316" t="s">
        <v>220</v>
      </c>
      <c r="E27" s="317" t="s">
        <v>251</v>
      </c>
      <c r="F27" s="63" t="s">
        <v>297</v>
      </c>
      <c r="G27" s="63" t="s">
        <v>309</v>
      </c>
      <c r="H27" s="63" t="s">
        <v>306</v>
      </c>
      <c r="I27" s="318">
        <v>55</v>
      </c>
      <c r="J27" s="319">
        <f t="shared" si="0"/>
        <v>255</v>
      </c>
      <c r="K27" s="239">
        <v>255</v>
      </c>
      <c r="L27" s="238" t="e">
        <f>IF(K27="nio",0,IF(K27&gt;0,K27*I27/M27,0))*VLOOKUP(B27,'2-Kosten per locatie'!$A$11:$C$20,3,FALSE)</f>
        <v>#DIV/0!</v>
      </c>
      <c r="M27" s="320">
        <f>IF(K27="nio",0,IF(K27&gt;0,VLOOKUP(G27,'3-Productie normen'!A:J,VLOOKUP(K27,'3-Productie normen'!$B$29:$C$33,2,FALSE),FALSE)))</f>
        <v>0</v>
      </c>
      <c r="N27" s="321">
        <f>VLOOKUP(G27,'3-Productie normen'!A:J,9,FALSE)</f>
        <v>0</v>
      </c>
      <c r="O27" s="321"/>
      <c r="Q27" s="322">
        <f t="shared" si="1"/>
        <v>14025</v>
      </c>
    </row>
    <row r="28" spans="1:17" ht="14.1" customHeight="1">
      <c r="A28" s="65">
        <v>28</v>
      </c>
      <c r="B28" s="291" t="s">
        <v>226</v>
      </c>
      <c r="C28" s="291" t="s">
        <v>230</v>
      </c>
      <c r="D28" s="316" t="s">
        <v>220</v>
      </c>
      <c r="E28" s="236" t="s">
        <v>252</v>
      </c>
      <c r="F28" s="74" t="s">
        <v>224</v>
      </c>
      <c r="G28" s="74" t="s">
        <v>46</v>
      </c>
      <c r="H28" s="63" t="s">
        <v>306</v>
      </c>
      <c r="I28" s="318">
        <v>17.5</v>
      </c>
      <c r="J28" s="319">
        <f t="shared" si="0"/>
        <v>255</v>
      </c>
      <c r="K28" s="239">
        <v>255</v>
      </c>
      <c r="L28" s="238" t="e">
        <f>IF(K28="nio",0,IF(K28&gt;0,K28*I28/M28,0))*VLOOKUP(B28,'2-Kosten per locatie'!$A$11:$C$20,3,FALSE)</f>
        <v>#DIV/0!</v>
      </c>
      <c r="M28" s="320">
        <f>IF(K28="nio",0,IF(K28&gt;0,VLOOKUP(G28,'3-Productie normen'!A:J,VLOOKUP(K28,'3-Productie normen'!$B$29:$C$33,2,FALSE),FALSE)))</f>
        <v>0</v>
      </c>
      <c r="N28" s="321">
        <f>VLOOKUP(G28,'3-Productie normen'!A:J,9,FALSE)</f>
        <v>0</v>
      </c>
      <c r="O28" s="321"/>
      <c r="Q28" s="322">
        <f t="shared" si="1"/>
        <v>4462.5</v>
      </c>
    </row>
    <row r="29" spans="1:17" ht="14.1" customHeight="1">
      <c r="A29" s="65">
        <v>29</v>
      </c>
      <c r="B29" s="291" t="s">
        <v>226</v>
      </c>
      <c r="C29" s="291" t="s">
        <v>230</v>
      </c>
      <c r="D29" s="316" t="s">
        <v>220</v>
      </c>
      <c r="E29" s="317" t="s">
        <v>253</v>
      </c>
      <c r="F29" s="63" t="s">
        <v>298</v>
      </c>
      <c r="G29" s="63" t="s">
        <v>43</v>
      </c>
      <c r="H29" s="323" t="s">
        <v>306</v>
      </c>
      <c r="I29" s="318">
        <v>9</v>
      </c>
      <c r="J29" s="319">
        <f t="shared" si="0"/>
        <v>255</v>
      </c>
      <c r="K29" s="239">
        <v>255</v>
      </c>
      <c r="L29" s="238" t="e">
        <f>IF(K29="nio",0,IF(K29&gt;0,K29*I29/M29,0))*VLOOKUP(B29,'2-Kosten per locatie'!$A$11:$C$20,3,FALSE)</f>
        <v>#DIV/0!</v>
      </c>
      <c r="M29" s="320">
        <f>IF(K29="nio",0,IF(K29&gt;0,VLOOKUP(G29,'3-Productie normen'!A:J,VLOOKUP(K29,'3-Productie normen'!$B$29:$C$33,2,FALSE),FALSE)))</f>
        <v>0</v>
      </c>
      <c r="N29" s="321">
        <f>VLOOKUP(G29,'3-Productie normen'!A:J,9,FALSE)</f>
        <v>0</v>
      </c>
      <c r="O29" s="321"/>
      <c r="Q29" s="322">
        <f t="shared" si="1"/>
        <v>2295</v>
      </c>
    </row>
    <row r="30" spans="1:17" ht="14.1" customHeight="1">
      <c r="A30" s="65">
        <v>30</v>
      </c>
      <c r="B30" s="291" t="s">
        <v>226</v>
      </c>
      <c r="C30" s="291" t="s">
        <v>230</v>
      </c>
      <c r="D30" s="75">
        <v>1</v>
      </c>
      <c r="E30" s="236" t="s">
        <v>254</v>
      </c>
      <c r="F30" s="74" t="s">
        <v>224</v>
      </c>
      <c r="G30" s="74" t="s">
        <v>46</v>
      </c>
      <c r="H30" s="63" t="s">
        <v>306</v>
      </c>
      <c r="I30" s="318">
        <v>146.80000000000001</v>
      </c>
      <c r="J30" s="319">
        <f t="shared" si="0"/>
        <v>255</v>
      </c>
      <c r="K30" s="239">
        <v>255</v>
      </c>
      <c r="L30" s="238" t="e">
        <f>IF(K30="nio",0,IF(K30&gt;0,K30*I30/M30,0))*VLOOKUP(B30,'2-Kosten per locatie'!$A$11:$C$20,3,FALSE)</f>
        <v>#DIV/0!</v>
      </c>
      <c r="M30" s="320">
        <f>IF(K30="nio",0,IF(K30&gt;0,VLOOKUP(G30,'3-Productie normen'!A:J,VLOOKUP(K30,'3-Productie normen'!$B$29:$C$33,2,FALSE),FALSE)))</f>
        <v>0</v>
      </c>
      <c r="N30" s="321">
        <f>VLOOKUP(G30,'3-Productie normen'!A:J,9,FALSE)</f>
        <v>0</v>
      </c>
      <c r="O30" s="321"/>
      <c r="Q30" s="322">
        <f t="shared" si="1"/>
        <v>37434</v>
      </c>
    </row>
    <row r="31" spans="1:17" ht="14.1" customHeight="1">
      <c r="A31" s="65">
        <v>31</v>
      </c>
      <c r="B31" s="291" t="s">
        <v>226</v>
      </c>
      <c r="C31" s="291" t="s">
        <v>230</v>
      </c>
      <c r="D31" s="316">
        <v>1</v>
      </c>
      <c r="E31" s="317" t="s">
        <v>255</v>
      </c>
      <c r="F31" s="63" t="s">
        <v>292</v>
      </c>
      <c r="G31" s="63" t="s">
        <v>41</v>
      </c>
      <c r="H31" s="63" t="s">
        <v>306</v>
      </c>
      <c r="I31" s="318">
        <v>8.5</v>
      </c>
      <c r="J31" s="319">
        <f t="shared" si="0"/>
        <v>255</v>
      </c>
      <c r="K31" s="239">
        <v>255</v>
      </c>
      <c r="L31" s="238" t="e">
        <f>IF(K31="nio",0,IF(K31&gt;0,K31*I31/M31,0))*VLOOKUP(B31,'2-Kosten per locatie'!$A$11:$C$20,3,FALSE)</f>
        <v>#DIV/0!</v>
      </c>
      <c r="M31" s="320">
        <f>IF(K31="nio",0,IF(K31&gt;0,VLOOKUP(G31,'3-Productie normen'!A:J,VLOOKUP(K31,'3-Productie normen'!$B$29:$C$33,2,FALSE),FALSE)))</f>
        <v>0</v>
      </c>
      <c r="N31" s="321">
        <f>VLOOKUP(G31,'3-Productie normen'!A:J,9,FALSE)</f>
        <v>0</v>
      </c>
      <c r="O31" s="321"/>
      <c r="Q31" s="322">
        <f t="shared" si="1"/>
        <v>2167.5</v>
      </c>
    </row>
    <row r="32" spans="1:17" ht="14.1" customHeight="1">
      <c r="A32" s="65">
        <v>32</v>
      </c>
      <c r="B32" s="291" t="s">
        <v>226</v>
      </c>
      <c r="C32" s="291" t="s">
        <v>230</v>
      </c>
      <c r="D32" s="316">
        <v>1</v>
      </c>
      <c r="E32" s="317" t="s">
        <v>256</v>
      </c>
      <c r="F32" s="63" t="s">
        <v>299</v>
      </c>
      <c r="G32" s="63" t="s">
        <v>47</v>
      </c>
      <c r="H32" s="63" t="s">
        <v>306</v>
      </c>
      <c r="I32" s="318">
        <v>10.1</v>
      </c>
      <c r="J32" s="319">
        <f t="shared" si="0"/>
        <v>255</v>
      </c>
      <c r="K32" s="239">
        <v>255</v>
      </c>
      <c r="L32" s="238" t="e">
        <f>IF(K32="nio",0,IF(K32&gt;0,K32*I32/M32,0))*VLOOKUP(B32,'2-Kosten per locatie'!$A$11:$C$20,3,FALSE)</f>
        <v>#DIV/0!</v>
      </c>
      <c r="M32" s="320">
        <f>IF(K32="nio",0,IF(K32&gt;0,VLOOKUP(G32,'3-Productie normen'!A:J,VLOOKUP(K32,'3-Productie normen'!$B$29:$C$33,2,FALSE),FALSE)))</f>
        <v>0</v>
      </c>
      <c r="N32" s="321">
        <f>VLOOKUP(G32,'3-Productie normen'!A:J,9,FALSE)</f>
        <v>0</v>
      </c>
      <c r="O32" s="321"/>
      <c r="Q32" s="322">
        <f t="shared" si="1"/>
        <v>2575.5</v>
      </c>
    </row>
    <row r="33" spans="1:17" ht="14.1" customHeight="1">
      <c r="A33" s="65">
        <v>33</v>
      </c>
      <c r="B33" s="291" t="s">
        <v>226</v>
      </c>
      <c r="C33" s="291" t="s">
        <v>230</v>
      </c>
      <c r="D33" s="316">
        <v>2</v>
      </c>
      <c r="E33" s="317" t="s">
        <v>257</v>
      </c>
      <c r="F33" s="63" t="s">
        <v>224</v>
      </c>
      <c r="G33" s="63" t="s">
        <v>46</v>
      </c>
      <c r="H33" s="63" t="s">
        <v>306</v>
      </c>
      <c r="I33" s="318">
        <v>27.9</v>
      </c>
      <c r="J33" s="319">
        <f t="shared" si="0"/>
        <v>255</v>
      </c>
      <c r="K33" s="239">
        <v>255</v>
      </c>
      <c r="L33" s="238" t="e">
        <f>IF(K33="nio",0,IF(K33&gt;0,K33*I33/M33,0))*VLOOKUP(B33,'2-Kosten per locatie'!$A$11:$C$20,3,FALSE)</f>
        <v>#DIV/0!</v>
      </c>
      <c r="M33" s="320">
        <f>IF(K33="nio",0,IF(K33&gt;0,VLOOKUP(G33,'3-Productie normen'!A:J,VLOOKUP(K33,'3-Productie normen'!$B$29:$C$33,2,FALSE),FALSE)))</f>
        <v>0</v>
      </c>
      <c r="N33" s="321">
        <f>VLOOKUP(G33,'3-Productie normen'!A:J,9,FALSE)</f>
        <v>0</v>
      </c>
      <c r="O33" s="321"/>
      <c r="Q33" s="322">
        <f t="shared" si="1"/>
        <v>7114.5</v>
      </c>
    </row>
    <row r="34" spans="1:17" ht="14.1" customHeight="1">
      <c r="A34" s="65">
        <v>34</v>
      </c>
      <c r="B34" s="291" t="s">
        <v>226</v>
      </c>
      <c r="C34" s="291" t="s">
        <v>230</v>
      </c>
      <c r="D34" s="316">
        <v>2</v>
      </c>
      <c r="E34" s="317" t="s">
        <v>258</v>
      </c>
      <c r="F34" s="63" t="s">
        <v>300</v>
      </c>
      <c r="G34" s="63" t="s">
        <v>39</v>
      </c>
      <c r="H34" s="63" t="s">
        <v>306</v>
      </c>
      <c r="I34" s="318">
        <v>23.7</v>
      </c>
      <c r="J34" s="319">
        <f t="shared" si="0"/>
        <v>255</v>
      </c>
      <c r="K34" s="239">
        <v>255</v>
      </c>
      <c r="L34" s="238" t="e">
        <f>IF(K34="nio",0,IF(K34&gt;0,K34*I34/M34,0))*VLOOKUP(B34,'2-Kosten per locatie'!$A$11:$C$20,3,FALSE)</f>
        <v>#DIV/0!</v>
      </c>
      <c r="M34" s="320">
        <f>IF(K34="nio",0,IF(K34&gt;0,VLOOKUP(G34,'3-Productie normen'!A:J,VLOOKUP(K34,'3-Productie normen'!$B$29:$C$33,2,FALSE),FALSE)))</f>
        <v>0</v>
      </c>
      <c r="N34" s="321">
        <f>VLOOKUP(G34,'3-Productie normen'!A:J,9,FALSE)</f>
        <v>0</v>
      </c>
      <c r="O34" s="321"/>
      <c r="Q34" s="322">
        <f t="shared" si="1"/>
        <v>6043.5</v>
      </c>
    </row>
    <row r="35" spans="1:17" ht="14.1" customHeight="1">
      <c r="A35" s="65">
        <v>35</v>
      </c>
      <c r="B35" s="291" t="s">
        <v>226</v>
      </c>
      <c r="C35" s="291" t="s">
        <v>230</v>
      </c>
      <c r="D35" s="316">
        <v>2</v>
      </c>
      <c r="E35" s="317" t="s">
        <v>259</v>
      </c>
      <c r="F35" s="63" t="s">
        <v>300</v>
      </c>
      <c r="G35" s="63" t="s">
        <v>39</v>
      </c>
      <c r="H35" s="63" t="s">
        <v>306</v>
      </c>
      <c r="I35" s="318">
        <v>5.2</v>
      </c>
      <c r="J35" s="319">
        <f t="shared" si="0"/>
        <v>255</v>
      </c>
      <c r="K35" s="239">
        <v>255</v>
      </c>
      <c r="L35" s="238" t="e">
        <f>IF(K35="nio",0,IF(K35&gt;0,K35*I35/M35,0))*VLOOKUP(B35,'2-Kosten per locatie'!$A$11:$C$20,3,FALSE)</f>
        <v>#DIV/0!</v>
      </c>
      <c r="M35" s="320">
        <f>IF(K35="nio",0,IF(K35&gt;0,VLOOKUP(G35,'3-Productie normen'!A:J,VLOOKUP(K35,'3-Productie normen'!$B$29:$C$33,2,FALSE),FALSE)))</f>
        <v>0</v>
      </c>
      <c r="N35" s="321">
        <f>VLOOKUP(G35,'3-Productie normen'!A:J,9,FALSE)</f>
        <v>0</v>
      </c>
      <c r="O35" s="321"/>
      <c r="Q35" s="322">
        <f t="shared" si="1"/>
        <v>1326</v>
      </c>
    </row>
    <row r="36" spans="1:17" ht="14.1" customHeight="1">
      <c r="A36" s="65">
        <v>36</v>
      </c>
      <c r="B36" s="291" t="s">
        <v>226</v>
      </c>
      <c r="C36" s="291" t="s">
        <v>230</v>
      </c>
      <c r="D36" s="316">
        <v>2</v>
      </c>
      <c r="E36" s="317" t="s">
        <v>260</v>
      </c>
      <c r="F36" s="63" t="s">
        <v>300</v>
      </c>
      <c r="G36" s="63" t="s">
        <v>39</v>
      </c>
      <c r="H36" s="63" t="s">
        <v>306</v>
      </c>
      <c r="I36" s="318">
        <v>12.1</v>
      </c>
      <c r="J36" s="319">
        <f t="shared" si="0"/>
        <v>255</v>
      </c>
      <c r="K36" s="239">
        <v>255</v>
      </c>
      <c r="L36" s="238" t="e">
        <f>IF(K36="nio",0,IF(K36&gt;0,K36*I36/M36,0))*VLOOKUP(B36,'2-Kosten per locatie'!$A$11:$C$20,3,FALSE)</f>
        <v>#DIV/0!</v>
      </c>
      <c r="M36" s="320">
        <f>IF(K36="nio",0,IF(K36&gt;0,VLOOKUP(G36,'3-Productie normen'!A:J,VLOOKUP(K36,'3-Productie normen'!$B$29:$C$33,2,FALSE),FALSE)))</f>
        <v>0</v>
      </c>
      <c r="N36" s="321">
        <f>VLOOKUP(G36,'3-Productie normen'!A:J,9,FALSE)</f>
        <v>0</v>
      </c>
      <c r="O36" s="321"/>
      <c r="Q36" s="322">
        <f t="shared" si="1"/>
        <v>3085.5</v>
      </c>
    </row>
    <row r="37" spans="1:17" ht="14.1" customHeight="1">
      <c r="A37" s="65">
        <v>37</v>
      </c>
      <c r="B37" s="291" t="s">
        <v>226</v>
      </c>
      <c r="C37" s="291" t="s">
        <v>230</v>
      </c>
      <c r="D37" s="316">
        <v>2</v>
      </c>
      <c r="E37" s="317" t="s">
        <v>261</v>
      </c>
      <c r="F37" s="63" t="s">
        <v>300</v>
      </c>
      <c r="G37" s="63" t="s">
        <v>39</v>
      </c>
      <c r="H37" s="63" t="s">
        <v>306</v>
      </c>
      <c r="I37" s="318">
        <v>65.8</v>
      </c>
      <c r="J37" s="319">
        <f t="shared" si="0"/>
        <v>255</v>
      </c>
      <c r="K37" s="239">
        <v>255</v>
      </c>
      <c r="L37" s="238" t="e">
        <f>IF(K37="nio",0,IF(K37&gt;0,K37*I37/M37,0))*VLOOKUP(B37,'2-Kosten per locatie'!$A$11:$C$20,3,FALSE)</f>
        <v>#DIV/0!</v>
      </c>
      <c r="M37" s="320">
        <f>IF(K37="nio",0,IF(K37&gt;0,VLOOKUP(G37,'3-Productie normen'!A:J,VLOOKUP(K37,'3-Productie normen'!$B$29:$C$33,2,FALSE),FALSE)))</f>
        <v>0</v>
      </c>
      <c r="N37" s="321">
        <f>VLOOKUP(G37,'3-Productie normen'!A:J,9,FALSE)</f>
        <v>0</v>
      </c>
      <c r="O37" s="321"/>
      <c r="Q37" s="322">
        <f t="shared" si="1"/>
        <v>16779</v>
      </c>
    </row>
    <row r="38" spans="1:17" ht="14.1" customHeight="1">
      <c r="A38" s="65">
        <v>38</v>
      </c>
      <c r="B38" s="291" t="s">
        <v>226</v>
      </c>
      <c r="C38" s="291" t="s">
        <v>230</v>
      </c>
      <c r="D38" s="316">
        <v>2</v>
      </c>
      <c r="E38" s="317" t="s">
        <v>262</v>
      </c>
      <c r="F38" s="63" t="s">
        <v>300</v>
      </c>
      <c r="G38" s="63" t="s">
        <v>39</v>
      </c>
      <c r="H38" s="63" t="s">
        <v>306</v>
      </c>
      <c r="I38" s="318">
        <v>28.2</v>
      </c>
      <c r="J38" s="319">
        <f t="shared" si="0"/>
        <v>255</v>
      </c>
      <c r="K38" s="239">
        <v>255</v>
      </c>
      <c r="L38" s="238" t="e">
        <f>IF(K38="nio",0,IF(K38&gt;0,K38*I38/M38,0))*VLOOKUP(B38,'2-Kosten per locatie'!$A$11:$C$20,3,FALSE)</f>
        <v>#DIV/0!</v>
      </c>
      <c r="M38" s="320">
        <f>IF(K38="nio",0,IF(K38&gt;0,VLOOKUP(G38,'3-Productie normen'!A:J,VLOOKUP(K38,'3-Productie normen'!$B$29:$C$33,2,FALSE),FALSE)))</f>
        <v>0</v>
      </c>
      <c r="N38" s="321">
        <f>VLOOKUP(G38,'3-Productie normen'!A:J,9,FALSE)</f>
        <v>0</v>
      </c>
      <c r="O38" s="321"/>
      <c r="Q38" s="322">
        <f t="shared" si="1"/>
        <v>7191</v>
      </c>
    </row>
    <row r="39" spans="1:17" ht="14.1" customHeight="1">
      <c r="A39" s="65">
        <v>39</v>
      </c>
      <c r="B39" s="291" t="s">
        <v>226</v>
      </c>
      <c r="C39" s="291" t="s">
        <v>230</v>
      </c>
      <c r="D39" s="316">
        <v>2</v>
      </c>
      <c r="E39" s="317" t="s">
        <v>263</v>
      </c>
      <c r="F39" s="63" t="s">
        <v>300</v>
      </c>
      <c r="G39" s="63" t="s">
        <v>39</v>
      </c>
      <c r="H39" s="63" t="s">
        <v>306</v>
      </c>
      <c r="I39" s="318">
        <v>28.2</v>
      </c>
      <c r="J39" s="319">
        <f t="shared" si="0"/>
        <v>255</v>
      </c>
      <c r="K39" s="239">
        <v>255</v>
      </c>
      <c r="L39" s="238" t="e">
        <f>IF(K39="nio",0,IF(K39&gt;0,K39*I39/M39,0))*VLOOKUP(B39,'2-Kosten per locatie'!$A$11:$C$20,3,FALSE)</f>
        <v>#DIV/0!</v>
      </c>
      <c r="M39" s="320">
        <f>IF(K39="nio",0,IF(K39&gt;0,VLOOKUP(G39,'3-Productie normen'!A:J,VLOOKUP(K39,'3-Productie normen'!$B$29:$C$33,2,FALSE),FALSE)))</f>
        <v>0</v>
      </c>
      <c r="N39" s="321">
        <f>VLOOKUP(G39,'3-Productie normen'!A:J,9,FALSE)</f>
        <v>0</v>
      </c>
      <c r="O39" s="321"/>
      <c r="Q39" s="322">
        <f t="shared" si="1"/>
        <v>7191</v>
      </c>
    </row>
    <row r="40" spans="1:17" ht="14.1" customHeight="1">
      <c r="A40" s="65">
        <v>40</v>
      </c>
      <c r="B40" s="291" t="s">
        <v>226</v>
      </c>
      <c r="C40" s="291" t="s">
        <v>230</v>
      </c>
      <c r="D40" s="316">
        <v>2</v>
      </c>
      <c r="E40" s="317" t="s">
        <v>264</v>
      </c>
      <c r="F40" s="63" t="s">
        <v>300</v>
      </c>
      <c r="G40" s="63" t="s">
        <v>39</v>
      </c>
      <c r="H40" s="63" t="s">
        <v>306</v>
      </c>
      <c r="I40" s="318">
        <v>31.4</v>
      </c>
      <c r="J40" s="319">
        <f t="shared" si="0"/>
        <v>255</v>
      </c>
      <c r="K40" s="239">
        <v>255</v>
      </c>
      <c r="L40" s="238" t="e">
        <f>IF(K40="nio",0,IF(K40&gt;0,K40*I40/M40,0))*VLOOKUP(B40,'2-Kosten per locatie'!$A$11:$C$20,3,FALSE)</f>
        <v>#DIV/0!</v>
      </c>
      <c r="M40" s="320">
        <f>IF(K40="nio",0,IF(K40&gt;0,VLOOKUP(G40,'3-Productie normen'!A:J,VLOOKUP(K40,'3-Productie normen'!$B$29:$C$33,2,FALSE),FALSE)))</f>
        <v>0</v>
      </c>
      <c r="N40" s="321">
        <f>VLOOKUP(G40,'3-Productie normen'!A:J,9,FALSE)</f>
        <v>0</v>
      </c>
      <c r="O40" s="321"/>
      <c r="Q40" s="322">
        <f t="shared" si="1"/>
        <v>8007</v>
      </c>
    </row>
    <row r="41" spans="1:17" ht="14.1" customHeight="1">
      <c r="A41" s="65">
        <v>41</v>
      </c>
      <c r="B41" s="291" t="s">
        <v>226</v>
      </c>
      <c r="C41" s="291" t="s">
        <v>230</v>
      </c>
      <c r="D41" s="316">
        <v>2</v>
      </c>
      <c r="E41" s="317" t="s">
        <v>265</v>
      </c>
      <c r="F41" s="63" t="s">
        <v>300</v>
      </c>
      <c r="G41" s="63" t="s">
        <v>39</v>
      </c>
      <c r="H41" s="63" t="s">
        <v>306</v>
      </c>
      <c r="I41" s="318">
        <v>28.3</v>
      </c>
      <c r="J41" s="319">
        <f t="shared" si="0"/>
        <v>255</v>
      </c>
      <c r="K41" s="239">
        <v>255</v>
      </c>
      <c r="L41" s="238" t="e">
        <f>IF(K41="nio",0,IF(K41&gt;0,K41*I41/M41,0))*VLOOKUP(B41,'2-Kosten per locatie'!$A$11:$C$20,3,FALSE)</f>
        <v>#DIV/0!</v>
      </c>
      <c r="M41" s="320">
        <f>IF(K41="nio",0,IF(K41&gt;0,VLOOKUP(G41,'3-Productie normen'!A:J,VLOOKUP(K41,'3-Productie normen'!$B$29:$C$33,2,FALSE),FALSE)))</f>
        <v>0</v>
      </c>
      <c r="N41" s="321">
        <f>VLOOKUP(G41,'3-Productie normen'!A:J,9,FALSE)</f>
        <v>0</v>
      </c>
      <c r="O41" s="321"/>
      <c r="Q41" s="322">
        <f t="shared" si="1"/>
        <v>7216.5</v>
      </c>
    </row>
    <row r="42" spans="1:17" ht="14.1" customHeight="1">
      <c r="A42" s="65">
        <v>42</v>
      </c>
      <c r="B42" s="291" t="s">
        <v>226</v>
      </c>
      <c r="C42" s="291" t="s">
        <v>230</v>
      </c>
      <c r="D42" s="316">
        <v>2</v>
      </c>
      <c r="E42" s="317" t="s">
        <v>266</v>
      </c>
      <c r="F42" s="63" t="s">
        <v>292</v>
      </c>
      <c r="G42" s="63" t="s">
        <v>41</v>
      </c>
      <c r="H42" s="63" t="s">
        <v>306</v>
      </c>
      <c r="I42" s="318">
        <v>6.6</v>
      </c>
      <c r="J42" s="319">
        <f t="shared" ref="J42:J65" si="2">SUM(K42:K42)</f>
        <v>255</v>
      </c>
      <c r="K42" s="239">
        <v>255</v>
      </c>
      <c r="L42" s="238" t="e">
        <f>IF(K42="nio",0,IF(K42&gt;0,K42*I42/M42,0))*VLOOKUP(B42,'2-Kosten per locatie'!$A$11:$C$20,3,FALSE)</f>
        <v>#DIV/0!</v>
      </c>
      <c r="M42" s="320">
        <f>IF(K42="nio",0,IF(K42&gt;0,VLOOKUP(G42,'3-Productie normen'!A:J,VLOOKUP(K42,'3-Productie normen'!$B$29:$C$33,2,FALSE),FALSE)))</f>
        <v>0</v>
      </c>
      <c r="N42" s="321">
        <f>VLOOKUP(G42,'3-Productie normen'!A:J,9,FALSE)</f>
        <v>0</v>
      </c>
      <c r="O42" s="321"/>
      <c r="Q42" s="322">
        <f t="shared" ref="Q42:Q65" si="3">J42*I42</f>
        <v>1683</v>
      </c>
    </row>
    <row r="43" spans="1:17" ht="14.1" customHeight="1">
      <c r="A43" s="65">
        <v>43</v>
      </c>
      <c r="B43" s="291" t="s">
        <v>226</v>
      </c>
      <c r="C43" s="291" t="s">
        <v>230</v>
      </c>
      <c r="D43" s="316">
        <v>2</v>
      </c>
      <c r="E43" s="317" t="s">
        <v>267</v>
      </c>
      <c r="F43" s="63" t="s">
        <v>292</v>
      </c>
      <c r="G43" s="63" t="s">
        <v>41</v>
      </c>
      <c r="H43" s="63" t="s">
        <v>306</v>
      </c>
      <c r="I43" s="318">
        <v>6.6</v>
      </c>
      <c r="J43" s="319">
        <f t="shared" si="2"/>
        <v>255</v>
      </c>
      <c r="K43" s="239">
        <v>255</v>
      </c>
      <c r="L43" s="238" t="e">
        <f>IF(K43="nio",0,IF(K43&gt;0,K43*I43/M43,0))*VLOOKUP(B43,'2-Kosten per locatie'!$A$11:$C$20,3,FALSE)</f>
        <v>#DIV/0!</v>
      </c>
      <c r="M43" s="320">
        <f>IF(K43="nio",0,IF(K43&gt;0,VLOOKUP(G43,'3-Productie normen'!A:J,VLOOKUP(K43,'3-Productie normen'!$B$29:$C$33,2,FALSE),FALSE)))</f>
        <v>0</v>
      </c>
      <c r="N43" s="321">
        <f>VLOOKUP(G43,'3-Productie normen'!A:J,9,FALSE)</f>
        <v>0</v>
      </c>
      <c r="O43" s="321"/>
      <c r="Q43" s="322">
        <f t="shared" si="3"/>
        <v>1683</v>
      </c>
    </row>
    <row r="44" spans="1:17" ht="14.1" customHeight="1">
      <c r="A44" s="65">
        <v>44</v>
      </c>
      <c r="B44" s="291" t="s">
        <v>226</v>
      </c>
      <c r="C44" s="291" t="s">
        <v>230</v>
      </c>
      <c r="D44" s="316">
        <v>2</v>
      </c>
      <c r="E44" s="317" t="s">
        <v>268</v>
      </c>
      <c r="F44" s="291" t="s">
        <v>301</v>
      </c>
      <c r="G44" s="291" t="s">
        <v>45</v>
      </c>
      <c r="H44" s="63" t="s">
        <v>306</v>
      </c>
      <c r="I44" s="318">
        <v>75.5</v>
      </c>
      <c r="J44" s="319">
        <f t="shared" si="2"/>
        <v>255</v>
      </c>
      <c r="K44" s="239">
        <v>255</v>
      </c>
      <c r="L44" s="238" t="e">
        <f>IF(K44="nio",0,IF(K44&gt;0,K44*I44/M44,0))*VLOOKUP(B44,'2-Kosten per locatie'!$A$11:$C$20,3,FALSE)</f>
        <v>#DIV/0!</v>
      </c>
      <c r="M44" s="320">
        <f>IF(K44="nio",0,IF(K44&gt;0,VLOOKUP(G44,'3-Productie normen'!A:J,VLOOKUP(K44,'3-Productie normen'!$B$29:$C$33,2,FALSE),FALSE)))</f>
        <v>0</v>
      </c>
      <c r="N44" s="321">
        <f>VLOOKUP(G44,'3-Productie normen'!A:J,9,FALSE)</f>
        <v>0</v>
      </c>
      <c r="O44" s="321"/>
      <c r="Q44" s="322">
        <f t="shared" si="3"/>
        <v>19252.5</v>
      </c>
    </row>
    <row r="45" spans="1:17" ht="14.1" customHeight="1">
      <c r="A45" s="65">
        <v>45</v>
      </c>
      <c r="B45" s="291" t="s">
        <v>226</v>
      </c>
      <c r="C45" s="291" t="s">
        <v>230</v>
      </c>
      <c r="D45" s="316">
        <v>2</v>
      </c>
      <c r="E45" s="317" t="s">
        <v>269</v>
      </c>
      <c r="F45" s="291" t="s">
        <v>224</v>
      </c>
      <c r="G45" s="291" t="s">
        <v>46</v>
      </c>
      <c r="H45" s="63" t="s">
        <v>306</v>
      </c>
      <c r="I45" s="318">
        <v>29.9</v>
      </c>
      <c r="J45" s="319">
        <f t="shared" si="2"/>
        <v>255</v>
      </c>
      <c r="K45" s="239">
        <v>255</v>
      </c>
      <c r="L45" s="238" t="e">
        <f>IF(K45="nio",0,IF(K45&gt;0,K45*I45/M45,0))*VLOOKUP(B45,'2-Kosten per locatie'!$A$11:$C$20,3,FALSE)</f>
        <v>#DIV/0!</v>
      </c>
      <c r="M45" s="320">
        <f>IF(K45="nio",0,IF(K45&gt;0,VLOOKUP(G45,'3-Productie normen'!A:J,VLOOKUP(K45,'3-Productie normen'!$B$29:$C$33,2,FALSE),FALSE)))</f>
        <v>0</v>
      </c>
      <c r="N45" s="321">
        <f>VLOOKUP(G45,'3-Productie normen'!A:J,9,FALSE)</f>
        <v>0</v>
      </c>
      <c r="O45" s="321"/>
      <c r="Q45" s="322">
        <f t="shared" si="3"/>
        <v>7624.5</v>
      </c>
    </row>
    <row r="46" spans="1:17" ht="14.1" customHeight="1">
      <c r="A46" s="65">
        <v>46</v>
      </c>
      <c r="B46" s="291" t="s">
        <v>226</v>
      </c>
      <c r="C46" s="291" t="s">
        <v>230</v>
      </c>
      <c r="D46" s="316">
        <v>3</v>
      </c>
      <c r="E46" s="317" t="s">
        <v>270</v>
      </c>
      <c r="F46" s="291" t="s">
        <v>224</v>
      </c>
      <c r="G46" s="291" t="s">
        <v>46</v>
      </c>
      <c r="H46" s="63" t="s">
        <v>306</v>
      </c>
      <c r="I46" s="318">
        <v>46.1</v>
      </c>
      <c r="J46" s="319">
        <f t="shared" si="2"/>
        <v>255</v>
      </c>
      <c r="K46" s="239">
        <v>255</v>
      </c>
      <c r="L46" s="238" t="e">
        <f>IF(K46="nio",0,IF(K46&gt;0,K46*I46/M46,0))*VLOOKUP(B46,'2-Kosten per locatie'!$A$11:$C$20,3,FALSE)</f>
        <v>#DIV/0!</v>
      </c>
      <c r="M46" s="320">
        <f>IF(K46="nio",0,IF(K46&gt;0,VLOOKUP(G46,'3-Productie normen'!A:J,VLOOKUP(K46,'3-Productie normen'!$B$29:$C$33,2,FALSE),FALSE)))</f>
        <v>0</v>
      </c>
      <c r="N46" s="321">
        <f>VLOOKUP(G46,'3-Productie normen'!A:J,9,FALSE)</f>
        <v>0</v>
      </c>
      <c r="O46" s="321"/>
      <c r="Q46" s="322">
        <f t="shared" si="3"/>
        <v>11755.5</v>
      </c>
    </row>
    <row r="47" spans="1:17" ht="14.1" customHeight="1">
      <c r="A47" s="65">
        <v>47</v>
      </c>
      <c r="B47" s="291" t="s">
        <v>226</v>
      </c>
      <c r="C47" s="291" t="s">
        <v>230</v>
      </c>
      <c r="D47" s="316">
        <v>3</v>
      </c>
      <c r="E47" s="317" t="s">
        <v>271</v>
      </c>
      <c r="F47" s="63" t="s">
        <v>222</v>
      </c>
      <c r="G47" s="63" t="s">
        <v>39</v>
      </c>
      <c r="H47" s="63" t="s">
        <v>306</v>
      </c>
      <c r="I47" s="318">
        <v>23</v>
      </c>
      <c r="J47" s="319">
        <f t="shared" si="2"/>
        <v>255</v>
      </c>
      <c r="K47" s="239">
        <v>255</v>
      </c>
      <c r="L47" s="238" t="e">
        <f>IF(K47="nio",0,IF(K47&gt;0,K47*I47/M47,0))*VLOOKUP(B47,'2-Kosten per locatie'!$A$11:$C$20,3,FALSE)</f>
        <v>#DIV/0!</v>
      </c>
      <c r="M47" s="320">
        <f>IF(K47="nio",0,IF(K47&gt;0,VLOOKUP(G47,'3-Productie normen'!A:J,VLOOKUP(K47,'3-Productie normen'!$B$29:$C$33,2,FALSE),FALSE)))</f>
        <v>0</v>
      </c>
      <c r="N47" s="321">
        <f>VLOOKUP(G47,'3-Productie normen'!A:J,9,FALSE)</f>
        <v>0</v>
      </c>
      <c r="O47" s="321"/>
      <c r="Q47" s="322">
        <f t="shared" si="3"/>
        <v>5865</v>
      </c>
    </row>
    <row r="48" spans="1:17" ht="14.1" customHeight="1">
      <c r="A48" s="65">
        <v>48</v>
      </c>
      <c r="B48" s="291" t="s">
        <v>226</v>
      </c>
      <c r="C48" s="291" t="s">
        <v>230</v>
      </c>
      <c r="D48" s="316">
        <v>3</v>
      </c>
      <c r="E48" s="317" t="s">
        <v>272</v>
      </c>
      <c r="F48" s="63" t="s">
        <v>222</v>
      </c>
      <c r="G48" s="63" t="s">
        <v>39</v>
      </c>
      <c r="H48" s="63" t="s">
        <v>306</v>
      </c>
      <c r="I48" s="318">
        <v>22.8</v>
      </c>
      <c r="J48" s="319">
        <f t="shared" si="2"/>
        <v>255</v>
      </c>
      <c r="K48" s="239">
        <v>255</v>
      </c>
      <c r="L48" s="238" t="e">
        <f>IF(K48="nio",0,IF(K48&gt;0,K48*I48/M48,0))*VLOOKUP(B48,'2-Kosten per locatie'!$A$11:$C$20,3,FALSE)</f>
        <v>#DIV/0!</v>
      </c>
      <c r="M48" s="320">
        <f>IF(K48="nio",0,IF(K48&gt;0,VLOOKUP(G48,'3-Productie normen'!A:J,VLOOKUP(K48,'3-Productie normen'!$B$29:$C$33,2,FALSE),FALSE)))</f>
        <v>0</v>
      </c>
      <c r="N48" s="321">
        <f>VLOOKUP(G48,'3-Productie normen'!A:J,9,FALSE)</f>
        <v>0</v>
      </c>
      <c r="O48" s="321"/>
      <c r="Q48" s="322">
        <f t="shared" si="3"/>
        <v>5814</v>
      </c>
    </row>
    <row r="49" spans="1:17" ht="14.1" customHeight="1">
      <c r="A49" s="65">
        <v>49</v>
      </c>
      <c r="B49" s="291" t="s">
        <v>226</v>
      </c>
      <c r="C49" s="291" t="s">
        <v>230</v>
      </c>
      <c r="D49" s="316">
        <v>3</v>
      </c>
      <c r="E49" s="317" t="s">
        <v>273</v>
      </c>
      <c r="F49" s="63" t="s">
        <v>222</v>
      </c>
      <c r="G49" s="63" t="s">
        <v>39</v>
      </c>
      <c r="H49" s="63" t="s">
        <v>306</v>
      </c>
      <c r="I49" s="318">
        <v>20.9</v>
      </c>
      <c r="J49" s="319">
        <f t="shared" si="2"/>
        <v>255</v>
      </c>
      <c r="K49" s="239">
        <v>255</v>
      </c>
      <c r="L49" s="238" t="e">
        <f>IF(K49="nio",0,IF(K49&gt;0,K49*I49/M49,0))*VLOOKUP(B49,'2-Kosten per locatie'!$A$11:$C$20,3,FALSE)</f>
        <v>#DIV/0!</v>
      </c>
      <c r="M49" s="320">
        <f>IF(K49="nio",0,IF(K49&gt;0,VLOOKUP(G49,'3-Productie normen'!A:J,VLOOKUP(K49,'3-Productie normen'!$B$29:$C$33,2,FALSE),FALSE)))</f>
        <v>0</v>
      </c>
      <c r="N49" s="321">
        <f>VLOOKUP(G49,'3-Productie normen'!A:J,9,FALSE)</f>
        <v>0</v>
      </c>
      <c r="O49" s="321"/>
      <c r="Q49" s="322">
        <f t="shared" si="3"/>
        <v>5329.5</v>
      </c>
    </row>
    <row r="50" spans="1:17" ht="14.1" customHeight="1">
      <c r="A50" s="65">
        <v>50</v>
      </c>
      <c r="B50" s="291" t="s">
        <v>226</v>
      </c>
      <c r="C50" s="291" t="s">
        <v>230</v>
      </c>
      <c r="D50" s="316">
        <v>3</v>
      </c>
      <c r="E50" s="317" t="s">
        <v>274</v>
      </c>
      <c r="F50" s="63" t="s">
        <v>222</v>
      </c>
      <c r="G50" s="63" t="s">
        <v>39</v>
      </c>
      <c r="H50" s="63" t="s">
        <v>306</v>
      </c>
      <c r="I50" s="318">
        <v>13.6</v>
      </c>
      <c r="J50" s="319">
        <f t="shared" si="2"/>
        <v>255</v>
      </c>
      <c r="K50" s="239">
        <v>255</v>
      </c>
      <c r="L50" s="238" t="e">
        <f>IF(K50="nio",0,IF(K50&gt;0,K50*I50/M50,0))*VLOOKUP(B50,'2-Kosten per locatie'!$A$11:$C$20,3,FALSE)</f>
        <v>#DIV/0!</v>
      </c>
      <c r="M50" s="320">
        <f>IF(K50="nio",0,IF(K50&gt;0,VLOOKUP(G50,'3-Productie normen'!A:J,VLOOKUP(K50,'3-Productie normen'!$B$29:$C$33,2,FALSE),FALSE)))</f>
        <v>0</v>
      </c>
      <c r="N50" s="321">
        <f>VLOOKUP(G50,'3-Productie normen'!A:J,9,FALSE)</f>
        <v>0</v>
      </c>
      <c r="O50" s="321"/>
      <c r="Q50" s="322">
        <f t="shared" si="3"/>
        <v>3468</v>
      </c>
    </row>
    <row r="51" spans="1:17" ht="14.1" customHeight="1">
      <c r="A51" s="65">
        <v>51</v>
      </c>
      <c r="B51" s="291" t="s">
        <v>226</v>
      </c>
      <c r="C51" s="291" t="s">
        <v>230</v>
      </c>
      <c r="D51" s="316">
        <v>3</v>
      </c>
      <c r="E51" s="317" t="s">
        <v>275</v>
      </c>
      <c r="F51" s="324" t="s">
        <v>302</v>
      </c>
      <c r="G51" s="324" t="s">
        <v>39</v>
      </c>
      <c r="H51" s="63" t="s">
        <v>306</v>
      </c>
      <c r="I51" s="318">
        <v>75</v>
      </c>
      <c r="J51" s="319">
        <f t="shared" si="2"/>
        <v>255</v>
      </c>
      <c r="K51" s="239">
        <v>255</v>
      </c>
      <c r="L51" s="238" t="e">
        <f>IF(K51="nio",0,IF(K51&gt;0,K51*I51/M51,0))*VLOOKUP(B51,'2-Kosten per locatie'!$A$11:$C$20,3,FALSE)</f>
        <v>#DIV/0!</v>
      </c>
      <c r="M51" s="320">
        <f>IF(K51="nio",0,IF(K51&gt;0,VLOOKUP(G51,'3-Productie normen'!A:J,VLOOKUP(K51,'3-Productie normen'!$B$29:$C$33,2,FALSE),FALSE)))</f>
        <v>0</v>
      </c>
      <c r="N51" s="321">
        <f>VLOOKUP(G51,'3-Productie normen'!A:J,9,FALSE)</f>
        <v>0</v>
      </c>
      <c r="O51" s="321"/>
      <c r="Q51" s="322">
        <f t="shared" si="3"/>
        <v>19125</v>
      </c>
    </row>
    <row r="52" spans="1:17" ht="14.1" customHeight="1">
      <c r="A52" s="65">
        <v>52</v>
      </c>
      <c r="B52" s="291" t="s">
        <v>226</v>
      </c>
      <c r="C52" s="291" t="s">
        <v>230</v>
      </c>
      <c r="D52" s="316">
        <v>3</v>
      </c>
      <c r="E52" s="317" t="s">
        <v>276</v>
      </c>
      <c r="F52" s="63" t="s">
        <v>222</v>
      </c>
      <c r="G52" s="63" t="s">
        <v>39</v>
      </c>
      <c r="H52" s="323" t="s">
        <v>306</v>
      </c>
      <c r="I52" s="318">
        <v>10.6</v>
      </c>
      <c r="J52" s="319">
        <f t="shared" si="2"/>
        <v>255</v>
      </c>
      <c r="K52" s="239">
        <v>255</v>
      </c>
      <c r="L52" s="238" t="e">
        <f>IF(K52="nio",0,IF(K52&gt;0,K52*I52/M52,0))*VLOOKUP(B52,'2-Kosten per locatie'!$A$11:$C$20,3,FALSE)</f>
        <v>#DIV/0!</v>
      </c>
      <c r="M52" s="320">
        <f>IF(K52="nio",0,IF(K52&gt;0,VLOOKUP(G52,'3-Productie normen'!A:J,VLOOKUP(K52,'3-Productie normen'!$B$29:$C$33,2,FALSE),FALSE)))</f>
        <v>0</v>
      </c>
      <c r="N52" s="321">
        <f>VLOOKUP(G52,'3-Productie normen'!A:J,9,FALSE)</f>
        <v>0</v>
      </c>
      <c r="O52" s="321"/>
      <c r="Q52" s="322">
        <f t="shared" si="3"/>
        <v>2703</v>
      </c>
    </row>
    <row r="53" spans="1:17" ht="14.1" customHeight="1">
      <c r="A53" s="65">
        <v>53</v>
      </c>
      <c r="B53" s="291" t="s">
        <v>226</v>
      </c>
      <c r="C53" s="291" t="s">
        <v>230</v>
      </c>
      <c r="D53" s="75">
        <v>3</v>
      </c>
      <c r="E53" s="236" t="s">
        <v>277</v>
      </c>
      <c r="F53" s="74" t="s">
        <v>303</v>
      </c>
      <c r="G53" s="74" t="s">
        <v>39</v>
      </c>
      <c r="H53" s="63" t="s">
        <v>306</v>
      </c>
      <c r="I53" s="318">
        <v>4.0999999999999996</v>
      </c>
      <c r="J53" s="319">
        <f t="shared" si="2"/>
        <v>255</v>
      </c>
      <c r="K53" s="239">
        <v>255</v>
      </c>
      <c r="L53" s="238" t="e">
        <f>IF(K53="nio",0,IF(K53&gt;0,K53*I53/M53,0))*VLOOKUP(B53,'2-Kosten per locatie'!$A$11:$C$20,3,FALSE)</f>
        <v>#DIV/0!</v>
      </c>
      <c r="M53" s="320">
        <f>IF(K53="nio",0,IF(K53&gt;0,VLOOKUP(G53,'3-Productie normen'!A:J,VLOOKUP(K53,'3-Productie normen'!$B$29:$C$33,2,FALSE),FALSE)))</f>
        <v>0</v>
      </c>
      <c r="N53" s="321">
        <f>VLOOKUP(G53,'3-Productie normen'!A:J,9,FALSE)</f>
        <v>0</v>
      </c>
      <c r="O53" s="321"/>
      <c r="Q53" s="322">
        <f t="shared" si="3"/>
        <v>1045.5</v>
      </c>
    </row>
    <row r="54" spans="1:17" ht="14.1" customHeight="1">
      <c r="A54" s="65">
        <v>54</v>
      </c>
      <c r="B54" s="291" t="s">
        <v>226</v>
      </c>
      <c r="C54" s="291" t="s">
        <v>230</v>
      </c>
      <c r="D54" s="316">
        <v>3</v>
      </c>
      <c r="E54" s="317" t="s">
        <v>278</v>
      </c>
      <c r="F54" s="63" t="s">
        <v>222</v>
      </c>
      <c r="G54" s="63" t="s">
        <v>39</v>
      </c>
      <c r="H54" s="63" t="s">
        <v>306</v>
      </c>
      <c r="I54" s="318">
        <v>27</v>
      </c>
      <c r="J54" s="319">
        <f t="shared" si="2"/>
        <v>255</v>
      </c>
      <c r="K54" s="239">
        <v>255</v>
      </c>
      <c r="L54" s="238" t="e">
        <f>IF(K54="nio",0,IF(K54&gt;0,K54*I54/M54,0))*VLOOKUP(B54,'2-Kosten per locatie'!$A$11:$C$20,3,FALSE)</f>
        <v>#DIV/0!</v>
      </c>
      <c r="M54" s="320">
        <f>IF(K54="nio",0,IF(K54&gt;0,VLOOKUP(G54,'3-Productie normen'!A:J,VLOOKUP(K54,'3-Productie normen'!$B$29:$C$33,2,FALSE),FALSE)))</f>
        <v>0</v>
      </c>
      <c r="N54" s="321">
        <f>VLOOKUP(G54,'3-Productie normen'!A:J,9,FALSE)</f>
        <v>0</v>
      </c>
      <c r="O54" s="321"/>
      <c r="Q54" s="322">
        <f t="shared" si="3"/>
        <v>6885</v>
      </c>
    </row>
    <row r="55" spans="1:17" ht="14.1" customHeight="1">
      <c r="A55" s="65">
        <v>55</v>
      </c>
      <c r="B55" s="291" t="s">
        <v>226</v>
      </c>
      <c r="C55" s="291" t="s">
        <v>230</v>
      </c>
      <c r="D55" s="316">
        <v>3</v>
      </c>
      <c r="E55" s="317" t="s">
        <v>279</v>
      </c>
      <c r="F55" s="63" t="s">
        <v>222</v>
      </c>
      <c r="G55" s="63" t="s">
        <v>39</v>
      </c>
      <c r="H55" s="63" t="s">
        <v>306</v>
      </c>
      <c r="I55" s="318">
        <v>23</v>
      </c>
      <c r="J55" s="319">
        <f t="shared" si="2"/>
        <v>255</v>
      </c>
      <c r="K55" s="239">
        <v>255</v>
      </c>
      <c r="L55" s="238" t="e">
        <f>IF(K55="nio",0,IF(K55&gt;0,K55*I55/M55,0))*VLOOKUP(B55,'2-Kosten per locatie'!$A$11:$C$20,3,FALSE)</f>
        <v>#DIV/0!</v>
      </c>
      <c r="M55" s="320">
        <f>IF(K55="nio",0,IF(K55&gt;0,VLOOKUP(G55,'3-Productie normen'!A:J,VLOOKUP(K55,'3-Productie normen'!$B$29:$C$33,2,FALSE),FALSE)))</f>
        <v>0</v>
      </c>
      <c r="N55" s="321">
        <f>VLOOKUP(G55,'3-Productie normen'!A:J,9,FALSE)</f>
        <v>0</v>
      </c>
      <c r="O55" s="321"/>
      <c r="Q55" s="322">
        <f t="shared" si="3"/>
        <v>5865</v>
      </c>
    </row>
    <row r="56" spans="1:17" ht="14.1" customHeight="1">
      <c r="A56" s="65">
        <v>56</v>
      </c>
      <c r="B56" s="291" t="s">
        <v>226</v>
      </c>
      <c r="C56" s="291" t="s">
        <v>230</v>
      </c>
      <c r="D56" s="316">
        <v>3</v>
      </c>
      <c r="E56" s="317" t="s">
        <v>280</v>
      </c>
      <c r="F56" s="63" t="s">
        <v>222</v>
      </c>
      <c r="G56" s="63" t="s">
        <v>39</v>
      </c>
      <c r="H56" s="63" t="s">
        <v>306</v>
      </c>
      <c r="I56" s="318">
        <v>32</v>
      </c>
      <c r="J56" s="319">
        <f t="shared" si="2"/>
        <v>255</v>
      </c>
      <c r="K56" s="239">
        <v>255</v>
      </c>
      <c r="L56" s="238" t="e">
        <f>IF(K56="nio",0,IF(K56&gt;0,K56*I56/M56,0))*VLOOKUP(B56,'2-Kosten per locatie'!$A$11:$C$20,3,FALSE)</f>
        <v>#DIV/0!</v>
      </c>
      <c r="M56" s="320">
        <f>IF(K56="nio",0,IF(K56&gt;0,VLOOKUP(G56,'3-Productie normen'!A:J,VLOOKUP(K56,'3-Productie normen'!$B$29:$C$33,2,FALSE),FALSE)))</f>
        <v>0</v>
      </c>
      <c r="N56" s="321">
        <f>VLOOKUP(G56,'3-Productie normen'!A:J,9,FALSE)</f>
        <v>0</v>
      </c>
      <c r="O56" s="321"/>
      <c r="Q56" s="322">
        <f t="shared" si="3"/>
        <v>8160</v>
      </c>
    </row>
    <row r="57" spans="1:17" ht="14.1" customHeight="1">
      <c r="A57" s="65">
        <v>57</v>
      </c>
      <c r="B57" s="291" t="s">
        <v>226</v>
      </c>
      <c r="C57" s="291" t="s">
        <v>230</v>
      </c>
      <c r="D57" s="316">
        <v>3</v>
      </c>
      <c r="E57" s="317" t="s">
        <v>281</v>
      </c>
      <c r="F57" s="63" t="s">
        <v>222</v>
      </c>
      <c r="G57" s="63" t="s">
        <v>39</v>
      </c>
      <c r="H57" s="63" t="s">
        <v>306</v>
      </c>
      <c r="I57" s="318">
        <v>83.8</v>
      </c>
      <c r="J57" s="319">
        <f t="shared" si="2"/>
        <v>255</v>
      </c>
      <c r="K57" s="239">
        <v>255</v>
      </c>
      <c r="L57" s="238" t="e">
        <f>IF(K57="nio",0,IF(K57&gt;0,K57*I57/M57,0))*VLOOKUP(B57,'2-Kosten per locatie'!$A$11:$C$20,3,FALSE)</f>
        <v>#DIV/0!</v>
      </c>
      <c r="M57" s="320">
        <f>IF(K57="nio",0,IF(K57&gt;0,VLOOKUP(G57,'3-Productie normen'!A:J,VLOOKUP(K57,'3-Productie normen'!$B$29:$C$33,2,FALSE),FALSE)))</f>
        <v>0</v>
      </c>
      <c r="N57" s="321">
        <f>VLOOKUP(G57,'3-Productie normen'!A:J,9,FALSE)</f>
        <v>0</v>
      </c>
      <c r="O57" s="321"/>
      <c r="Q57" s="322">
        <f t="shared" si="3"/>
        <v>21369</v>
      </c>
    </row>
    <row r="58" spans="1:17" ht="14.1" customHeight="1">
      <c r="A58" s="65">
        <v>58</v>
      </c>
      <c r="B58" s="291" t="s">
        <v>226</v>
      </c>
      <c r="C58" s="291" t="s">
        <v>230</v>
      </c>
      <c r="D58" s="316">
        <v>3</v>
      </c>
      <c r="E58" s="317" t="s">
        <v>282</v>
      </c>
      <c r="F58" s="63" t="s">
        <v>224</v>
      </c>
      <c r="G58" s="63" t="s">
        <v>46</v>
      </c>
      <c r="H58" s="63" t="s">
        <v>306</v>
      </c>
      <c r="I58" s="318">
        <v>11.2</v>
      </c>
      <c r="J58" s="319">
        <f t="shared" si="2"/>
        <v>255</v>
      </c>
      <c r="K58" s="239">
        <v>255</v>
      </c>
      <c r="L58" s="238" t="e">
        <f>IF(K58="nio",0,IF(K58&gt;0,K58*I58/M58,0))*VLOOKUP(B58,'2-Kosten per locatie'!$A$11:$C$20,3,FALSE)</f>
        <v>#DIV/0!</v>
      </c>
      <c r="M58" s="320">
        <f>IF(K58="nio",0,IF(K58&gt;0,VLOOKUP(G58,'3-Productie normen'!A:J,VLOOKUP(K58,'3-Productie normen'!$B$29:$C$33,2,FALSE),FALSE)))</f>
        <v>0</v>
      </c>
      <c r="N58" s="321">
        <f>VLOOKUP(G58,'3-Productie normen'!A:J,9,FALSE)</f>
        <v>0</v>
      </c>
      <c r="O58" s="321"/>
      <c r="Q58" s="322">
        <f t="shared" si="3"/>
        <v>2856</v>
      </c>
    </row>
    <row r="59" spans="1:17" ht="14.1" customHeight="1">
      <c r="A59" s="65">
        <v>59</v>
      </c>
      <c r="B59" s="291" t="s">
        <v>226</v>
      </c>
      <c r="C59" s="291" t="s">
        <v>230</v>
      </c>
      <c r="D59" s="316">
        <v>3</v>
      </c>
      <c r="E59" s="317" t="s">
        <v>283</v>
      </c>
      <c r="F59" s="63" t="s">
        <v>224</v>
      </c>
      <c r="G59" s="63" t="s">
        <v>46</v>
      </c>
      <c r="H59" s="63" t="s">
        <v>306</v>
      </c>
      <c r="I59" s="318">
        <v>5.8</v>
      </c>
      <c r="J59" s="319">
        <f t="shared" si="2"/>
        <v>255</v>
      </c>
      <c r="K59" s="239">
        <v>255</v>
      </c>
      <c r="L59" s="238" t="e">
        <f>IF(K59="nio",0,IF(K59&gt;0,K59*I59/M59,0))*VLOOKUP(B59,'2-Kosten per locatie'!$A$11:$C$20,3,FALSE)</f>
        <v>#DIV/0!</v>
      </c>
      <c r="M59" s="320">
        <f>IF(K59="nio",0,IF(K59&gt;0,VLOOKUP(G59,'3-Productie normen'!A:J,VLOOKUP(K59,'3-Productie normen'!$B$29:$C$33,2,FALSE),FALSE)))</f>
        <v>0</v>
      </c>
      <c r="N59" s="321">
        <f>VLOOKUP(G59,'3-Productie normen'!A:J,9,FALSE)</f>
        <v>0</v>
      </c>
      <c r="O59" s="321"/>
      <c r="Q59" s="322">
        <f t="shared" si="3"/>
        <v>1479</v>
      </c>
    </row>
    <row r="60" spans="1:17" ht="14.1" customHeight="1">
      <c r="A60" s="65">
        <v>60</v>
      </c>
      <c r="B60" s="291" t="s">
        <v>226</v>
      </c>
      <c r="C60" s="291" t="s">
        <v>230</v>
      </c>
      <c r="D60" s="316">
        <v>3</v>
      </c>
      <c r="E60" s="317" t="s">
        <v>284</v>
      </c>
      <c r="F60" s="63" t="s">
        <v>304</v>
      </c>
      <c r="G60" s="63" t="s">
        <v>310</v>
      </c>
      <c r="H60" s="63" t="s">
        <v>306</v>
      </c>
      <c r="I60" s="318">
        <v>4.2</v>
      </c>
      <c r="J60" s="319">
        <f t="shared" si="2"/>
        <v>255</v>
      </c>
      <c r="K60" s="239">
        <v>255</v>
      </c>
      <c r="L60" s="238" t="e">
        <f>IF(K60="nio",0,IF(K60&gt;0,K60*I60/M60,0))*VLOOKUP(B60,'2-Kosten per locatie'!$A$11:$C$20,3,FALSE)</f>
        <v>#DIV/0!</v>
      </c>
      <c r="M60" s="320">
        <f>IF(K60="nio",0,IF(K60&gt;0,VLOOKUP(G60,'3-Productie normen'!A:J,VLOOKUP(K60,'3-Productie normen'!$B$29:$C$33,2,FALSE),FALSE)))</f>
        <v>0</v>
      </c>
      <c r="N60" s="321">
        <f>VLOOKUP(G60,'3-Productie normen'!A:J,9,FALSE)</f>
        <v>0</v>
      </c>
      <c r="O60" s="321"/>
      <c r="Q60" s="322">
        <f t="shared" si="3"/>
        <v>1071</v>
      </c>
    </row>
    <row r="61" spans="1:17" ht="14.1" customHeight="1">
      <c r="A61" s="65">
        <v>61</v>
      </c>
      <c r="B61" s="291" t="s">
        <v>226</v>
      </c>
      <c r="C61" s="291" t="s">
        <v>230</v>
      </c>
      <c r="D61" s="316">
        <v>3</v>
      </c>
      <c r="E61" s="317" t="s">
        <v>285</v>
      </c>
      <c r="F61" s="63" t="s">
        <v>225</v>
      </c>
      <c r="G61" s="63" t="s">
        <v>43</v>
      </c>
      <c r="H61" s="63" t="s">
        <v>306</v>
      </c>
      <c r="I61" s="318">
        <v>81.599999999999994</v>
      </c>
      <c r="J61" s="319">
        <f t="shared" si="2"/>
        <v>255</v>
      </c>
      <c r="K61" s="239">
        <v>255</v>
      </c>
      <c r="L61" s="238" t="e">
        <f>IF(K61="nio",0,IF(K61&gt;0,K61*I61/M61,0))*VLOOKUP(B61,'2-Kosten per locatie'!$A$11:$C$20,3,FALSE)</f>
        <v>#DIV/0!</v>
      </c>
      <c r="M61" s="320">
        <f>IF(K61="nio",0,IF(K61&gt;0,VLOOKUP(G61,'3-Productie normen'!A:J,VLOOKUP(K61,'3-Productie normen'!$B$29:$C$33,2,FALSE),FALSE)))</f>
        <v>0</v>
      </c>
      <c r="N61" s="321">
        <f>VLOOKUP(G61,'3-Productie normen'!A:J,9,FALSE)</f>
        <v>0</v>
      </c>
      <c r="O61" s="321"/>
      <c r="Q61" s="322">
        <f t="shared" si="3"/>
        <v>20808</v>
      </c>
    </row>
    <row r="62" spans="1:17" ht="14.1" customHeight="1">
      <c r="A62" s="65">
        <v>62</v>
      </c>
      <c r="B62" s="291" t="s">
        <v>226</v>
      </c>
      <c r="C62" s="291" t="s">
        <v>230</v>
      </c>
      <c r="D62" s="316">
        <v>3</v>
      </c>
      <c r="E62" s="317" t="s">
        <v>286</v>
      </c>
      <c r="F62" s="63" t="s">
        <v>295</v>
      </c>
      <c r="G62" s="63" t="s">
        <v>41</v>
      </c>
      <c r="H62" s="63" t="s">
        <v>306</v>
      </c>
      <c r="I62" s="318">
        <v>3.6</v>
      </c>
      <c r="J62" s="319">
        <f t="shared" si="2"/>
        <v>255</v>
      </c>
      <c r="K62" s="239">
        <v>255</v>
      </c>
      <c r="L62" s="238" t="e">
        <f>IF(K62="nio",0,IF(K62&gt;0,K62*I62/M62,0))*VLOOKUP(B62,'2-Kosten per locatie'!$A$11:$C$20,3,FALSE)</f>
        <v>#DIV/0!</v>
      </c>
      <c r="M62" s="320">
        <f>IF(K62="nio",0,IF(K62&gt;0,VLOOKUP(G62,'3-Productie normen'!A:J,VLOOKUP(K62,'3-Productie normen'!$B$29:$C$33,2,FALSE),FALSE)))</f>
        <v>0</v>
      </c>
      <c r="N62" s="321">
        <f>VLOOKUP(G62,'3-Productie normen'!A:J,9,FALSE)</f>
        <v>0</v>
      </c>
      <c r="O62" s="321"/>
      <c r="Q62" s="322">
        <f t="shared" si="3"/>
        <v>918</v>
      </c>
    </row>
    <row r="63" spans="1:17" ht="14.1" customHeight="1">
      <c r="A63" s="65">
        <v>63</v>
      </c>
      <c r="B63" s="291" t="s">
        <v>226</v>
      </c>
      <c r="C63" s="291" t="s">
        <v>230</v>
      </c>
      <c r="D63" s="316">
        <v>3</v>
      </c>
      <c r="E63" s="317" t="s">
        <v>287</v>
      </c>
      <c r="F63" s="63" t="s">
        <v>303</v>
      </c>
      <c r="G63" s="63" t="s">
        <v>39</v>
      </c>
      <c r="H63" s="63" t="s">
        <v>306</v>
      </c>
      <c r="I63" s="318">
        <v>3.9</v>
      </c>
      <c r="J63" s="319">
        <f t="shared" si="2"/>
        <v>255</v>
      </c>
      <c r="K63" s="239">
        <v>255</v>
      </c>
      <c r="L63" s="238" t="e">
        <f>IF(K63="nio",0,IF(K63&gt;0,K63*I63/M63,0))*VLOOKUP(B63,'2-Kosten per locatie'!$A$11:$C$20,3,FALSE)</f>
        <v>#DIV/0!</v>
      </c>
      <c r="M63" s="320">
        <f>IF(K63="nio",0,IF(K63&gt;0,VLOOKUP(G63,'3-Productie normen'!A:J,VLOOKUP(K63,'3-Productie normen'!$B$29:$C$33,2,FALSE),FALSE)))</f>
        <v>0</v>
      </c>
      <c r="N63" s="321">
        <f>VLOOKUP(G63,'3-Productie normen'!A:J,9,FALSE)</f>
        <v>0</v>
      </c>
      <c r="O63" s="321"/>
      <c r="Q63" s="322">
        <f t="shared" si="3"/>
        <v>994.5</v>
      </c>
    </row>
    <row r="64" spans="1:17" ht="14.1" customHeight="1">
      <c r="A64" s="65">
        <v>64</v>
      </c>
      <c r="B64" s="291" t="s">
        <v>226</v>
      </c>
      <c r="C64" s="291" t="s">
        <v>230</v>
      </c>
      <c r="D64" s="316">
        <v>3</v>
      </c>
      <c r="E64" s="317" t="s">
        <v>288</v>
      </c>
      <c r="F64" s="63" t="s">
        <v>292</v>
      </c>
      <c r="G64" s="63" t="s">
        <v>41</v>
      </c>
      <c r="H64" s="63" t="s">
        <v>306</v>
      </c>
      <c r="I64" s="318">
        <v>6.6</v>
      </c>
      <c r="J64" s="319">
        <f t="shared" si="2"/>
        <v>255</v>
      </c>
      <c r="K64" s="239">
        <v>255</v>
      </c>
      <c r="L64" s="238" t="e">
        <f>IF(K64="nio",0,IF(K64&gt;0,K64*I64/M64,0))*VLOOKUP(B64,'2-Kosten per locatie'!$A$11:$C$20,3,FALSE)</f>
        <v>#DIV/0!</v>
      </c>
      <c r="M64" s="320">
        <f>IF(K64="nio",0,IF(K64&gt;0,VLOOKUP(G64,'3-Productie normen'!A:J,VLOOKUP(K64,'3-Productie normen'!$B$29:$C$33,2,FALSE),FALSE)))</f>
        <v>0</v>
      </c>
      <c r="N64" s="321">
        <f>VLOOKUP(G64,'3-Productie normen'!A:J,9,FALSE)</f>
        <v>0</v>
      </c>
      <c r="O64" s="321"/>
      <c r="Q64" s="322">
        <f t="shared" si="3"/>
        <v>1683</v>
      </c>
    </row>
    <row r="65" spans="1:18" ht="14.1" customHeight="1">
      <c r="A65" s="65">
        <v>65</v>
      </c>
      <c r="B65" s="291" t="s">
        <v>226</v>
      </c>
      <c r="C65" s="291" t="s">
        <v>230</v>
      </c>
      <c r="D65" s="316">
        <v>3</v>
      </c>
      <c r="E65" s="317" t="s">
        <v>289</v>
      </c>
      <c r="F65" s="63" t="s">
        <v>292</v>
      </c>
      <c r="G65" s="63" t="s">
        <v>41</v>
      </c>
      <c r="H65" s="63" t="s">
        <v>306</v>
      </c>
      <c r="I65" s="318">
        <v>7.3</v>
      </c>
      <c r="J65" s="319">
        <f t="shared" si="2"/>
        <v>255</v>
      </c>
      <c r="K65" s="239">
        <v>255</v>
      </c>
      <c r="L65" s="238" t="e">
        <f>IF(K65="nio",0,IF(K65&gt;0,K65*I65/M65,0))*VLOOKUP(B65,'2-Kosten per locatie'!$A$11:$C$20,3,FALSE)</f>
        <v>#DIV/0!</v>
      </c>
      <c r="M65" s="320">
        <f>IF(K65="nio",0,IF(K65&gt;0,VLOOKUP(G65,'3-Productie normen'!A:J,VLOOKUP(K65,'3-Productie normen'!$B$29:$C$33,2,FALSE),FALSE)))</f>
        <v>0</v>
      </c>
      <c r="N65" s="321">
        <f>VLOOKUP(G65,'3-Productie normen'!A:J,9,FALSE)</f>
        <v>0</v>
      </c>
      <c r="O65" s="321"/>
      <c r="Q65" s="322">
        <f t="shared" si="3"/>
        <v>1861.5</v>
      </c>
    </row>
    <row r="66" spans="1:18" ht="14.1" customHeight="1">
      <c r="A66" s="65">
        <v>66</v>
      </c>
      <c r="B66" s="291" t="s">
        <v>227</v>
      </c>
      <c r="C66" s="291" t="s">
        <v>231</v>
      </c>
      <c r="D66" s="316" t="s">
        <v>220</v>
      </c>
      <c r="E66" s="317"/>
      <c r="F66" s="63" t="s">
        <v>305</v>
      </c>
      <c r="G66" s="63" t="s">
        <v>43</v>
      </c>
      <c r="H66" s="63" t="s">
        <v>306</v>
      </c>
      <c r="I66" s="318">
        <v>45.5</v>
      </c>
      <c r="J66" s="319">
        <f t="shared" ref="J66:J74" si="4">SUM(K66:K66)</f>
        <v>52</v>
      </c>
      <c r="K66" s="239">
        <v>52</v>
      </c>
      <c r="L66" s="238" t="e">
        <f>IF(K66="nio",0,IF(K66&gt;0,K66*I66/M66,0))*VLOOKUP(B66,'2-Kosten per locatie'!$A$11:$C$20,3,FALSE)</f>
        <v>#DIV/0!</v>
      </c>
      <c r="M66" s="320">
        <f>IF(K66="nio",0,IF(K66&gt;0,VLOOKUP(G66,'3-Productie normen'!A:J,VLOOKUP(K66,'3-Productie normen'!$B$29:$C$33,2,FALSE),FALSE)))</f>
        <v>0</v>
      </c>
      <c r="N66" s="321">
        <f>VLOOKUP(G66,'3-Productie normen'!A:J,9,FALSE)</f>
        <v>0</v>
      </c>
      <c r="O66" s="321"/>
      <c r="Q66" s="322">
        <f t="shared" ref="Q66:Q77" si="5">J66*I66</f>
        <v>2366</v>
      </c>
    </row>
    <row r="67" spans="1:18" ht="14.1" customHeight="1">
      <c r="A67" s="65">
        <v>67</v>
      </c>
      <c r="B67" s="291" t="s">
        <v>227</v>
      </c>
      <c r="C67" s="291" t="s">
        <v>231</v>
      </c>
      <c r="D67" s="316" t="s">
        <v>220</v>
      </c>
      <c r="E67" s="317"/>
      <c r="F67" s="63" t="s">
        <v>225</v>
      </c>
      <c r="G67" s="63" t="s">
        <v>43</v>
      </c>
      <c r="H67" s="63" t="s">
        <v>306</v>
      </c>
      <c r="I67" s="318">
        <v>33.799999999999997</v>
      </c>
      <c r="J67" s="319">
        <f t="shared" si="4"/>
        <v>52</v>
      </c>
      <c r="K67" s="239">
        <v>52</v>
      </c>
      <c r="L67" s="238" t="e">
        <f>IF(K67="nio",0,IF(K67&gt;0,K67*I67/M67,0))*VLOOKUP(B67,'2-Kosten per locatie'!$A$11:$C$20,3,FALSE)</f>
        <v>#DIV/0!</v>
      </c>
      <c r="M67" s="320">
        <f>IF(K67="nio",0,IF(K67&gt;0,VLOOKUP(G67,'3-Productie normen'!A:J,VLOOKUP(K67,'3-Productie normen'!$B$29:$C$33,2,FALSE),FALSE)))</f>
        <v>0</v>
      </c>
      <c r="N67" s="321">
        <f>VLOOKUP(G67,'3-Productie normen'!A:J,9,FALSE)</f>
        <v>0</v>
      </c>
      <c r="O67" s="321"/>
      <c r="Q67" s="322">
        <f t="shared" si="5"/>
        <v>1757.6</v>
      </c>
    </row>
    <row r="68" spans="1:18" ht="14.1" customHeight="1">
      <c r="A68" s="65">
        <v>68</v>
      </c>
      <c r="B68" s="291" t="s">
        <v>227</v>
      </c>
      <c r="C68" s="291" t="s">
        <v>231</v>
      </c>
      <c r="D68" s="316" t="s">
        <v>220</v>
      </c>
      <c r="E68" s="317"/>
      <c r="F68" s="63" t="s">
        <v>292</v>
      </c>
      <c r="G68" s="63" t="s">
        <v>41</v>
      </c>
      <c r="H68" s="63" t="s">
        <v>306</v>
      </c>
      <c r="I68" s="318">
        <v>19.5</v>
      </c>
      <c r="J68" s="319">
        <f t="shared" si="4"/>
        <v>52</v>
      </c>
      <c r="K68" s="239">
        <v>52</v>
      </c>
      <c r="L68" s="238" t="e">
        <f>IF(K68="nio",0,IF(K68&gt;0,K68*I68/M68,0))*VLOOKUP(B68,'2-Kosten per locatie'!$A$11:$C$20,3,FALSE)</f>
        <v>#DIV/0!</v>
      </c>
      <c r="M68" s="320">
        <f>IF(K68="nio",0,IF(K68&gt;0,VLOOKUP(G68,'3-Productie normen'!A:J,VLOOKUP(K68,'3-Productie normen'!$B$29:$C$33,2,FALSE),FALSE)))</f>
        <v>0</v>
      </c>
      <c r="N68" s="321">
        <f>VLOOKUP(G68,'3-Productie normen'!A:J,9,FALSE)</f>
        <v>0</v>
      </c>
      <c r="O68" s="321"/>
      <c r="Q68" s="322">
        <f t="shared" si="5"/>
        <v>1014</v>
      </c>
    </row>
    <row r="69" spans="1:18" ht="14.1" customHeight="1">
      <c r="A69" s="65">
        <v>69</v>
      </c>
      <c r="B69" s="291" t="s">
        <v>227</v>
      </c>
      <c r="C69" s="291" t="s">
        <v>231</v>
      </c>
      <c r="D69" s="316" t="s">
        <v>220</v>
      </c>
      <c r="E69" s="317"/>
      <c r="F69" s="63" t="s">
        <v>292</v>
      </c>
      <c r="G69" s="63" t="s">
        <v>41</v>
      </c>
      <c r="H69" s="63" t="s">
        <v>306</v>
      </c>
      <c r="I69" s="318">
        <v>16.600000000000001</v>
      </c>
      <c r="J69" s="319">
        <f t="shared" si="4"/>
        <v>52</v>
      </c>
      <c r="K69" s="239">
        <v>52</v>
      </c>
      <c r="L69" s="238" t="e">
        <f>IF(K69="nio",0,IF(K69&gt;0,K69*I69/M69,0))*VLOOKUP(B69,'2-Kosten per locatie'!$A$11:$C$20,3,FALSE)</f>
        <v>#DIV/0!</v>
      </c>
      <c r="M69" s="320">
        <f>IF(K69="nio",0,IF(K69&gt;0,VLOOKUP(G69,'3-Productie normen'!A:J,VLOOKUP(K69,'3-Productie normen'!$B$29:$C$33,2,FALSE),FALSE)))</f>
        <v>0</v>
      </c>
      <c r="N69" s="321">
        <f>VLOOKUP(G69,'3-Productie normen'!A:J,9,FALSE)</f>
        <v>0</v>
      </c>
      <c r="O69" s="321"/>
      <c r="Q69" s="322">
        <f t="shared" si="5"/>
        <v>863.2</v>
      </c>
    </row>
    <row r="70" spans="1:18" ht="14.1" customHeight="1">
      <c r="A70" s="65">
        <v>70</v>
      </c>
      <c r="B70" s="291" t="s">
        <v>228</v>
      </c>
      <c r="C70" s="291" t="s">
        <v>232</v>
      </c>
      <c r="D70" s="316" t="s">
        <v>220</v>
      </c>
      <c r="E70" s="317"/>
      <c r="F70" s="63" t="s">
        <v>305</v>
      </c>
      <c r="G70" s="63" t="s">
        <v>43</v>
      </c>
      <c r="H70" s="63" t="s">
        <v>306</v>
      </c>
      <c r="I70" s="318">
        <v>29.2</v>
      </c>
      <c r="J70" s="319">
        <f t="shared" si="4"/>
        <v>52</v>
      </c>
      <c r="K70" s="239">
        <v>52</v>
      </c>
      <c r="L70" s="238" t="e">
        <f>IF(K70="nio",0,IF(K70&gt;0,K70*I70/M70,0))*VLOOKUP(B70,'2-Kosten per locatie'!$A$11:$C$20,3,FALSE)</f>
        <v>#DIV/0!</v>
      </c>
      <c r="M70" s="320">
        <f>IF(K70="nio",0,IF(K70&gt;0,VLOOKUP(G70,'3-Productie normen'!A:J,VLOOKUP(K70,'3-Productie normen'!$B$29:$C$33,2,FALSE),FALSE)))</f>
        <v>0</v>
      </c>
      <c r="N70" s="321">
        <f>VLOOKUP(G70,'3-Productie normen'!A:J,9,FALSE)</f>
        <v>0</v>
      </c>
      <c r="O70" s="321"/>
      <c r="Q70" s="322">
        <f t="shared" si="5"/>
        <v>1518.3999999999999</v>
      </c>
    </row>
    <row r="71" spans="1:18" ht="14.1" customHeight="1">
      <c r="A71" s="65">
        <v>71</v>
      </c>
      <c r="B71" s="291" t="s">
        <v>228</v>
      </c>
      <c r="C71" s="291" t="s">
        <v>232</v>
      </c>
      <c r="D71" s="316" t="s">
        <v>220</v>
      </c>
      <c r="E71" s="317"/>
      <c r="F71" s="63" t="s">
        <v>225</v>
      </c>
      <c r="G71" s="63" t="s">
        <v>43</v>
      </c>
      <c r="H71" s="63" t="s">
        <v>306</v>
      </c>
      <c r="I71" s="318">
        <v>4.8</v>
      </c>
      <c r="J71" s="319">
        <f t="shared" si="4"/>
        <v>52</v>
      </c>
      <c r="K71" s="239">
        <v>52</v>
      </c>
      <c r="L71" s="238" t="e">
        <f>IF(K71="nio",0,IF(K71&gt;0,K71*I71/M71,0))*VLOOKUP(B71,'2-Kosten per locatie'!$A$11:$C$20,3,FALSE)</f>
        <v>#DIV/0!</v>
      </c>
      <c r="M71" s="320">
        <f>IF(K71="nio",0,IF(K71&gt;0,VLOOKUP(G71,'3-Productie normen'!A:J,VLOOKUP(K71,'3-Productie normen'!$B$29:$C$33,2,FALSE),FALSE)))</f>
        <v>0</v>
      </c>
      <c r="N71" s="321">
        <f>VLOOKUP(G71,'3-Productie normen'!A:J,9,FALSE)</f>
        <v>0</v>
      </c>
      <c r="O71" s="321"/>
      <c r="Q71" s="322">
        <f t="shared" si="5"/>
        <v>249.6</v>
      </c>
    </row>
    <row r="72" spans="1:18" ht="14.1" customHeight="1">
      <c r="A72" s="65">
        <v>72</v>
      </c>
      <c r="B72" s="291" t="s">
        <v>228</v>
      </c>
      <c r="C72" s="291" t="s">
        <v>232</v>
      </c>
      <c r="D72" s="316" t="s">
        <v>220</v>
      </c>
      <c r="E72" s="317"/>
      <c r="F72" s="63" t="s">
        <v>292</v>
      </c>
      <c r="G72" s="63" t="s">
        <v>41</v>
      </c>
      <c r="H72" s="63" t="s">
        <v>306</v>
      </c>
      <c r="I72" s="318">
        <v>1.26</v>
      </c>
      <c r="J72" s="319">
        <f t="shared" si="4"/>
        <v>52</v>
      </c>
      <c r="K72" s="239">
        <v>52</v>
      </c>
      <c r="L72" s="238" t="e">
        <f>IF(K72="nio",0,IF(K72&gt;0,K72*I72/M72,0))*VLOOKUP(B72,'2-Kosten per locatie'!$A$11:$C$20,3,FALSE)</f>
        <v>#DIV/0!</v>
      </c>
      <c r="M72" s="320">
        <f>IF(K72="nio",0,IF(K72&gt;0,VLOOKUP(G72,'3-Productie normen'!A:J,VLOOKUP(K72,'3-Productie normen'!$B$29:$C$33,2,FALSE),FALSE)))</f>
        <v>0</v>
      </c>
      <c r="N72" s="321">
        <f>VLOOKUP(G72,'3-Productie normen'!A:J,9,FALSE)</f>
        <v>0</v>
      </c>
      <c r="O72" s="321"/>
      <c r="Q72" s="322">
        <f t="shared" si="5"/>
        <v>65.52</v>
      </c>
    </row>
    <row r="73" spans="1:18" ht="14.1" customHeight="1">
      <c r="A73" s="65">
        <v>73</v>
      </c>
      <c r="B73" s="291" t="s">
        <v>228</v>
      </c>
      <c r="C73" s="291" t="s">
        <v>232</v>
      </c>
      <c r="D73" s="316" t="s">
        <v>220</v>
      </c>
      <c r="E73" s="317"/>
      <c r="F73" s="63" t="s">
        <v>292</v>
      </c>
      <c r="G73" s="63" t="s">
        <v>41</v>
      </c>
      <c r="H73" s="63" t="s">
        <v>306</v>
      </c>
      <c r="I73" s="318">
        <v>1.26</v>
      </c>
      <c r="J73" s="319">
        <f t="shared" si="4"/>
        <v>52</v>
      </c>
      <c r="K73" s="239">
        <v>52</v>
      </c>
      <c r="L73" s="238" t="e">
        <f>IF(K73="nio",0,IF(K73&gt;0,K73*I73/M73,0))*VLOOKUP(B73,'2-Kosten per locatie'!$A$11:$C$20,3,FALSE)</f>
        <v>#DIV/0!</v>
      </c>
      <c r="M73" s="320">
        <f>IF(K73="nio",0,IF(K73&gt;0,VLOOKUP(G73,'3-Productie normen'!A:J,VLOOKUP(K73,'3-Productie normen'!$B$29:$C$33,2,FALSE),FALSE)))</f>
        <v>0</v>
      </c>
      <c r="N73" s="321">
        <f>VLOOKUP(G73,'3-Productie normen'!A:J,9,FALSE)</f>
        <v>0</v>
      </c>
      <c r="O73" s="321"/>
      <c r="Q73" s="322">
        <f t="shared" si="5"/>
        <v>65.52</v>
      </c>
    </row>
    <row r="74" spans="1:18" ht="14.1" customHeight="1">
      <c r="A74" s="65">
        <v>74</v>
      </c>
      <c r="B74" s="291" t="s">
        <v>229</v>
      </c>
      <c r="C74" s="291" t="s">
        <v>233</v>
      </c>
      <c r="D74" s="316" t="s">
        <v>220</v>
      </c>
      <c r="E74" s="317"/>
      <c r="F74" s="63" t="s">
        <v>305</v>
      </c>
      <c r="G74" s="63" t="s">
        <v>43</v>
      </c>
      <c r="H74" s="63" t="s">
        <v>306</v>
      </c>
      <c r="I74" s="318">
        <v>29.2</v>
      </c>
      <c r="J74" s="319">
        <f t="shared" si="4"/>
        <v>52</v>
      </c>
      <c r="K74" s="239">
        <v>52</v>
      </c>
      <c r="L74" s="238" t="e">
        <f>IF(K74="nio",0,IF(K74&gt;0,K74*I74/M74,0))*VLOOKUP(B74,'2-Kosten per locatie'!$A$11:$C$20,3,FALSE)</f>
        <v>#DIV/0!</v>
      </c>
      <c r="M74" s="320">
        <f>IF(K74="nio",0,IF(K74&gt;0,VLOOKUP(G74,'3-Productie normen'!A:J,VLOOKUP(K74,'3-Productie normen'!$B$29:$C$33,2,FALSE),FALSE)))</f>
        <v>0</v>
      </c>
      <c r="N74" s="321">
        <f>VLOOKUP(G74,'3-Productie normen'!A:J,9,FALSE)</f>
        <v>0</v>
      </c>
      <c r="O74" s="321"/>
      <c r="Q74" s="322">
        <f t="shared" si="5"/>
        <v>1518.3999999999999</v>
      </c>
    </row>
    <row r="75" spans="1:18" ht="14.1" customHeight="1">
      <c r="A75" s="65">
        <v>75</v>
      </c>
      <c r="B75" s="291" t="s">
        <v>229</v>
      </c>
      <c r="C75" s="291" t="s">
        <v>233</v>
      </c>
      <c r="D75" s="316" t="s">
        <v>220</v>
      </c>
      <c r="E75" s="317"/>
      <c r="F75" s="63" t="s">
        <v>225</v>
      </c>
      <c r="G75" s="63" t="s">
        <v>43</v>
      </c>
      <c r="H75" s="63" t="s">
        <v>306</v>
      </c>
      <c r="I75" s="318">
        <v>4.8</v>
      </c>
      <c r="J75" s="319">
        <f t="shared" ref="J75:J138" si="6">SUM(K75:K75)</f>
        <v>52</v>
      </c>
      <c r="K75" s="239">
        <v>52</v>
      </c>
      <c r="L75" s="238" t="e">
        <f>IF(K75="nio",0,IF(K75&gt;0,K75*I75/M75,0))*VLOOKUP(B75,'2-Kosten per locatie'!$A$11:$C$20,3,FALSE)</f>
        <v>#DIV/0!</v>
      </c>
      <c r="M75" s="320">
        <f>IF(K75="nio",0,IF(K75&gt;0,VLOOKUP(G75,'3-Productie normen'!A:J,VLOOKUP(K75,'3-Productie normen'!$B$29:$C$33,2,FALSE),FALSE)))</f>
        <v>0</v>
      </c>
      <c r="N75" s="321">
        <f>VLOOKUP(G75,'3-Productie normen'!A:J,9,FALSE)</f>
        <v>0</v>
      </c>
      <c r="O75" s="321"/>
      <c r="Q75" s="322">
        <f t="shared" si="5"/>
        <v>249.6</v>
      </c>
    </row>
    <row r="76" spans="1:18" ht="14.1" customHeight="1">
      <c r="A76" s="65">
        <v>76</v>
      </c>
      <c r="B76" s="291" t="s">
        <v>229</v>
      </c>
      <c r="C76" s="291" t="s">
        <v>233</v>
      </c>
      <c r="D76" s="316" t="s">
        <v>220</v>
      </c>
      <c r="E76" s="317"/>
      <c r="F76" s="63" t="s">
        <v>292</v>
      </c>
      <c r="G76" s="63" t="s">
        <v>41</v>
      </c>
      <c r="H76" s="63" t="s">
        <v>306</v>
      </c>
      <c r="I76" s="318">
        <v>1.26</v>
      </c>
      <c r="J76" s="319">
        <f t="shared" si="6"/>
        <v>52</v>
      </c>
      <c r="K76" s="239">
        <v>52</v>
      </c>
      <c r="L76" s="238" t="e">
        <f>IF(K76="nio",0,IF(K76&gt;0,K76*I76/M76,0))*VLOOKUP(B76,'2-Kosten per locatie'!$A$11:$C$20,3,FALSE)</f>
        <v>#DIV/0!</v>
      </c>
      <c r="M76" s="320">
        <f>IF(K76="nio",0,IF(K76&gt;0,VLOOKUP(G76,'3-Productie normen'!A:J,VLOOKUP(K76,'3-Productie normen'!$B$29:$C$33,2,FALSE),FALSE)))</f>
        <v>0</v>
      </c>
      <c r="N76" s="321">
        <f>VLOOKUP(G76,'3-Productie normen'!A:J,9,FALSE)</f>
        <v>0</v>
      </c>
      <c r="O76" s="321"/>
      <c r="Q76" s="322">
        <f t="shared" si="5"/>
        <v>65.52</v>
      </c>
    </row>
    <row r="77" spans="1:18" ht="14.1" customHeight="1">
      <c r="A77" s="65">
        <v>77</v>
      </c>
      <c r="B77" s="291" t="s">
        <v>229</v>
      </c>
      <c r="C77" s="291" t="s">
        <v>233</v>
      </c>
      <c r="D77" s="316" t="s">
        <v>220</v>
      </c>
      <c r="E77" s="317"/>
      <c r="F77" s="63" t="s">
        <v>292</v>
      </c>
      <c r="G77" s="63" t="s">
        <v>41</v>
      </c>
      <c r="H77" s="63" t="s">
        <v>306</v>
      </c>
      <c r="I77" s="318">
        <v>1.26</v>
      </c>
      <c r="J77" s="319">
        <f t="shared" si="6"/>
        <v>52</v>
      </c>
      <c r="K77" s="239">
        <v>52</v>
      </c>
      <c r="L77" s="238" t="e">
        <f>IF(K77="nio",0,IF(K77&gt;0,K77*I77/M77,0))*VLOOKUP(B77,'2-Kosten per locatie'!$A$11:$C$20,3,FALSE)</f>
        <v>#DIV/0!</v>
      </c>
      <c r="M77" s="320">
        <f>IF(K77="nio",0,IF(K77&gt;0,VLOOKUP(G77,'3-Productie normen'!A:J,VLOOKUP(K77,'3-Productie normen'!$B$29:$C$33,2,FALSE),FALSE)))</f>
        <v>0</v>
      </c>
      <c r="N77" s="321">
        <f>VLOOKUP(G77,'3-Productie normen'!A:J,9,FALSE)</f>
        <v>0</v>
      </c>
      <c r="O77" s="321"/>
      <c r="Q77" s="322">
        <f t="shared" si="5"/>
        <v>65.52</v>
      </c>
    </row>
    <row r="78" spans="1:18" ht="14.1" customHeight="1">
      <c r="A78" s="65">
        <v>78</v>
      </c>
      <c r="B78" s="291" t="s">
        <v>328</v>
      </c>
      <c r="C78" s="291" t="s">
        <v>329</v>
      </c>
      <c r="D78" s="316" t="s">
        <v>220</v>
      </c>
      <c r="E78" s="317" t="s">
        <v>330</v>
      </c>
      <c r="F78" s="63" t="s">
        <v>225</v>
      </c>
      <c r="G78" s="63" t="s">
        <v>43</v>
      </c>
      <c r="H78" s="63" t="s">
        <v>306</v>
      </c>
      <c r="I78" s="318">
        <v>33.700000000000003</v>
      </c>
      <c r="J78" s="319">
        <f t="shared" si="6"/>
        <v>156</v>
      </c>
      <c r="K78" s="239">
        <v>156</v>
      </c>
      <c r="L78" s="238" t="e">
        <f>IF(K78="nio",0,IF(K78&gt;0,K78*I78/M78,0))*VLOOKUP(B78,'2-Kosten per locatie'!$A$11:$C$20,3,FALSE)</f>
        <v>#DIV/0!</v>
      </c>
      <c r="M78" s="320">
        <f>IF(K78="nio",0,IF(K78&gt;0,VLOOKUP(G78,'3-Productie normen'!A:J,VLOOKUP(K78,'3-Productie normen'!$B$29:$C$33,2,FALSE),FALSE)))</f>
        <v>0</v>
      </c>
      <c r="N78" s="321">
        <f>VLOOKUP(G78,'3-Productie normen'!A:J,9,FALSE)</f>
        <v>0</v>
      </c>
      <c r="O78" s="321"/>
      <c r="Q78" s="322">
        <f t="shared" ref="Q78:Q141" si="7">J78*I78</f>
        <v>5257.2000000000007</v>
      </c>
      <c r="R78" s="13"/>
    </row>
    <row r="79" spans="1:18" ht="14.1" customHeight="1">
      <c r="A79" s="65">
        <v>79</v>
      </c>
      <c r="B79" s="291" t="s">
        <v>328</v>
      </c>
      <c r="C79" s="291" t="s">
        <v>329</v>
      </c>
      <c r="D79" s="316" t="s">
        <v>220</v>
      </c>
      <c r="E79" s="317" t="s">
        <v>331</v>
      </c>
      <c r="F79" s="63" t="s">
        <v>224</v>
      </c>
      <c r="G79" s="63" t="s">
        <v>46</v>
      </c>
      <c r="H79" s="63" t="s">
        <v>332</v>
      </c>
      <c r="I79" s="318">
        <v>23.6</v>
      </c>
      <c r="J79" s="319">
        <f t="shared" si="6"/>
        <v>156</v>
      </c>
      <c r="K79" s="239">
        <v>156</v>
      </c>
      <c r="L79" s="238" t="e">
        <f>IF(K79="nio",0,IF(K79&gt;0,K79*I79/M79,0))*VLOOKUP(B79,'2-Kosten per locatie'!$A$11:$C$20,3,FALSE)</f>
        <v>#DIV/0!</v>
      </c>
      <c r="M79" s="320">
        <f>IF(K79="nio",0,IF(K79&gt;0,VLOOKUP(G79,'3-Productie normen'!A:J,VLOOKUP(K79,'3-Productie normen'!$B$29:$C$33,2,FALSE),FALSE)))</f>
        <v>0</v>
      </c>
      <c r="N79" s="321">
        <f>VLOOKUP(G79,'3-Productie normen'!A:J,9,FALSE)</f>
        <v>0</v>
      </c>
      <c r="O79" s="321"/>
      <c r="Q79" s="322">
        <f t="shared" si="7"/>
        <v>3681.6000000000004</v>
      </c>
      <c r="R79" s="13"/>
    </row>
    <row r="80" spans="1:18" ht="14.1" customHeight="1">
      <c r="A80" s="65">
        <v>80</v>
      </c>
      <c r="B80" s="291" t="s">
        <v>328</v>
      </c>
      <c r="C80" s="291" t="s">
        <v>329</v>
      </c>
      <c r="D80" s="316" t="s">
        <v>220</v>
      </c>
      <c r="E80" s="317" t="s">
        <v>333</v>
      </c>
      <c r="F80" s="63" t="s">
        <v>302</v>
      </c>
      <c r="G80" s="63" t="s">
        <v>39</v>
      </c>
      <c r="H80" s="63" t="s">
        <v>332</v>
      </c>
      <c r="I80" s="318">
        <v>25.9</v>
      </c>
      <c r="J80" s="319">
        <f t="shared" si="6"/>
        <v>104</v>
      </c>
      <c r="K80" s="239">
        <v>104</v>
      </c>
      <c r="L80" s="238" t="e">
        <f>IF(K80="nio",0,IF(K80&gt;0,K80*I80/M80,0))*VLOOKUP(B80,'2-Kosten per locatie'!$A$11:$C$20,3,FALSE)</f>
        <v>#DIV/0!</v>
      </c>
      <c r="M80" s="320">
        <f>IF(K80="nio",0,IF(K80&gt;0,VLOOKUP(G80,'3-Productie normen'!A:J,VLOOKUP(K80,'3-Productie normen'!$B$29:$C$33,2,FALSE),FALSE)))</f>
        <v>0</v>
      </c>
      <c r="N80" s="321">
        <f>VLOOKUP(G80,'3-Productie normen'!A:J,9,FALSE)</f>
        <v>0</v>
      </c>
      <c r="O80" s="321"/>
      <c r="Q80" s="322">
        <f t="shared" si="7"/>
        <v>2693.6</v>
      </c>
      <c r="R80" s="13"/>
    </row>
    <row r="81" spans="1:18" ht="14.1" customHeight="1">
      <c r="A81" s="65">
        <v>81</v>
      </c>
      <c r="B81" s="291" t="s">
        <v>328</v>
      </c>
      <c r="C81" s="291" t="s">
        <v>329</v>
      </c>
      <c r="D81" s="316" t="s">
        <v>220</v>
      </c>
      <c r="E81" s="317" t="s">
        <v>334</v>
      </c>
      <c r="F81" s="63" t="s">
        <v>335</v>
      </c>
      <c r="G81" s="63" t="s">
        <v>310</v>
      </c>
      <c r="H81" s="63" t="s">
        <v>332</v>
      </c>
      <c r="I81" s="318">
        <v>23.6</v>
      </c>
      <c r="J81" s="319">
        <f t="shared" si="6"/>
        <v>156</v>
      </c>
      <c r="K81" s="239">
        <v>156</v>
      </c>
      <c r="L81" s="238" t="e">
        <f>IF(K81="nio",0,IF(K81&gt;0,K81*I81/M81,0))*VLOOKUP(B81,'2-Kosten per locatie'!$A$11:$C$20,3,FALSE)</f>
        <v>#DIV/0!</v>
      </c>
      <c r="M81" s="320">
        <f>IF(K81="nio",0,IF(K81&gt;0,VLOOKUP(G81,'3-Productie normen'!A:J,VLOOKUP(K81,'3-Productie normen'!$B$29:$C$33,2,FALSE),FALSE)))</f>
        <v>0</v>
      </c>
      <c r="N81" s="321">
        <f>VLOOKUP(G81,'3-Productie normen'!A:J,9,FALSE)</f>
        <v>0</v>
      </c>
      <c r="O81" s="321"/>
      <c r="Q81" s="322">
        <f t="shared" si="7"/>
        <v>3681.6000000000004</v>
      </c>
      <c r="R81" s="13"/>
    </row>
    <row r="82" spans="1:18" ht="14.1" customHeight="1">
      <c r="A82" s="65">
        <v>82</v>
      </c>
      <c r="B82" s="291" t="s">
        <v>328</v>
      </c>
      <c r="C82" s="291" t="s">
        <v>329</v>
      </c>
      <c r="D82" s="316" t="s">
        <v>220</v>
      </c>
      <c r="E82" s="317" t="s">
        <v>336</v>
      </c>
      <c r="F82" s="63" t="s">
        <v>223</v>
      </c>
      <c r="G82" s="63" t="s">
        <v>46</v>
      </c>
      <c r="H82" s="63" t="s">
        <v>306</v>
      </c>
      <c r="I82" s="318">
        <v>24.4</v>
      </c>
      <c r="J82" s="319">
        <f t="shared" si="6"/>
        <v>156</v>
      </c>
      <c r="K82" s="239">
        <v>156</v>
      </c>
      <c r="L82" s="238" t="e">
        <f>IF(K82="nio",0,IF(K82&gt;0,K82*I82/M82,0))*VLOOKUP(B82,'2-Kosten per locatie'!$A$11:$C$20,3,FALSE)</f>
        <v>#DIV/0!</v>
      </c>
      <c r="M82" s="320">
        <f>IF(K82="nio",0,IF(K82&gt;0,VLOOKUP(G82,'3-Productie normen'!A:J,VLOOKUP(K82,'3-Productie normen'!$B$29:$C$33,2,FALSE),FALSE)))</f>
        <v>0</v>
      </c>
      <c r="N82" s="321">
        <f>VLOOKUP(G82,'3-Productie normen'!A:J,9,FALSE)</f>
        <v>0</v>
      </c>
      <c r="O82" s="321"/>
      <c r="Q82" s="322">
        <f t="shared" si="7"/>
        <v>3806.3999999999996</v>
      </c>
      <c r="R82" s="13"/>
    </row>
    <row r="83" spans="1:18" ht="14.1" customHeight="1">
      <c r="A83" s="65">
        <v>83</v>
      </c>
      <c r="B83" s="291" t="s">
        <v>328</v>
      </c>
      <c r="C83" s="291" t="s">
        <v>329</v>
      </c>
      <c r="D83" s="316" t="s">
        <v>220</v>
      </c>
      <c r="E83" s="317" t="s">
        <v>337</v>
      </c>
      <c r="F83" s="63" t="s">
        <v>223</v>
      </c>
      <c r="G83" s="63" t="s">
        <v>46</v>
      </c>
      <c r="H83" s="63" t="s">
        <v>306</v>
      </c>
      <c r="I83" s="318">
        <v>24.9</v>
      </c>
      <c r="J83" s="319">
        <f t="shared" si="6"/>
        <v>156</v>
      </c>
      <c r="K83" s="239">
        <v>156</v>
      </c>
      <c r="L83" s="238" t="e">
        <f>IF(K83="nio",0,IF(K83&gt;0,K83*I83/M83,0))*VLOOKUP(B83,'2-Kosten per locatie'!$A$11:$C$20,3,FALSE)</f>
        <v>#DIV/0!</v>
      </c>
      <c r="M83" s="320">
        <f>IF(K83="nio",0,IF(K83&gt;0,VLOOKUP(G83,'3-Productie normen'!A:J,VLOOKUP(K83,'3-Productie normen'!$B$29:$C$33,2,FALSE),FALSE)))</f>
        <v>0</v>
      </c>
      <c r="N83" s="321">
        <f>VLOOKUP(G83,'3-Productie normen'!A:J,9,FALSE)</f>
        <v>0</v>
      </c>
      <c r="O83" s="321"/>
      <c r="Q83" s="322">
        <f t="shared" si="7"/>
        <v>3884.3999999999996</v>
      </c>
    </row>
    <row r="84" spans="1:18" ht="14.1" customHeight="1">
      <c r="A84" s="65">
        <v>84</v>
      </c>
      <c r="B84" s="291" t="s">
        <v>328</v>
      </c>
      <c r="C84" s="291" t="s">
        <v>329</v>
      </c>
      <c r="D84" s="316" t="s">
        <v>220</v>
      </c>
      <c r="E84" s="317" t="s">
        <v>338</v>
      </c>
      <c r="F84" s="63" t="s">
        <v>339</v>
      </c>
      <c r="G84" s="63" t="s">
        <v>309</v>
      </c>
      <c r="H84" s="63" t="s">
        <v>306</v>
      </c>
      <c r="I84" s="318">
        <v>50</v>
      </c>
      <c r="J84" s="319">
        <f t="shared" si="6"/>
        <v>156</v>
      </c>
      <c r="K84" s="239">
        <v>156</v>
      </c>
      <c r="L84" s="238" t="e">
        <f>IF(K84="nio",0,IF(K84&gt;0,K84*I84/M84,0))*VLOOKUP(B84,'2-Kosten per locatie'!$A$11:$C$20,3,FALSE)</f>
        <v>#DIV/0!</v>
      </c>
      <c r="M84" s="320">
        <f>IF(K84="nio",0,IF(K84&gt;0,VLOOKUP(G84,'3-Productie normen'!A:J,VLOOKUP(K84,'3-Productie normen'!$B$29:$C$33,2,FALSE),FALSE)))</f>
        <v>0</v>
      </c>
      <c r="N84" s="321">
        <f>VLOOKUP(G84,'3-Productie normen'!A:J,9,FALSE)</f>
        <v>0</v>
      </c>
      <c r="O84" s="321"/>
      <c r="Q84" s="322">
        <f t="shared" si="7"/>
        <v>7800</v>
      </c>
    </row>
    <row r="85" spans="1:18" ht="14.1" customHeight="1">
      <c r="A85" s="65">
        <v>85</v>
      </c>
      <c r="B85" s="291" t="s">
        <v>328</v>
      </c>
      <c r="C85" s="291" t="s">
        <v>329</v>
      </c>
      <c r="D85" s="316" t="s">
        <v>220</v>
      </c>
      <c r="E85" s="317" t="s">
        <v>340</v>
      </c>
      <c r="F85" s="63" t="s">
        <v>341</v>
      </c>
      <c r="G85" s="63" t="s">
        <v>308</v>
      </c>
      <c r="H85" s="63" t="s">
        <v>306</v>
      </c>
      <c r="I85" s="318">
        <v>1.3</v>
      </c>
      <c r="J85" s="319">
        <f t="shared" si="6"/>
        <v>52</v>
      </c>
      <c r="K85" s="239">
        <v>52</v>
      </c>
      <c r="L85" s="238" t="e">
        <f>IF(K85="nio",0,IF(K85&gt;0,K85*I85/M85,0))*VLOOKUP(B85,'2-Kosten per locatie'!$A$11:$C$20,3,FALSE)</f>
        <v>#DIV/0!</v>
      </c>
      <c r="M85" s="320">
        <f>IF(K85="nio",0,IF(K85&gt;0,VLOOKUP(G85,'3-Productie normen'!A:J,VLOOKUP(K85,'3-Productie normen'!$B$29:$C$33,2,FALSE),FALSE)))</f>
        <v>0</v>
      </c>
      <c r="N85" s="321">
        <f>VLOOKUP(G85,'3-Productie normen'!A:J,9,FALSE)</f>
        <v>0</v>
      </c>
      <c r="O85" s="321"/>
      <c r="Q85" s="322">
        <f t="shared" si="7"/>
        <v>67.600000000000009</v>
      </c>
    </row>
    <row r="86" spans="1:18" ht="14.1" customHeight="1">
      <c r="A86" s="65">
        <v>86</v>
      </c>
      <c r="B86" s="291" t="s">
        <v>328</v>
      </c>
      <c r="C86" s="291" t="s">
        <v>329</v>
      </c>
      <c r="D86" s="316" t="s">
        <v>220</v>
      </c>
      <c r="E86" s="317" t="s">
        <v>342</v>
      </c>
      <c r="F86" s="63" t="s">
        <v>341</v>
      </c>
      <c r="G86" s="63" t="s">
        <v>308</v>
      </c>
      <c r="H86" s="63" t="s">
        <v>306</v>
      </c>
      <c r="I86" s="318">
        <v>1.3</v>
      </c>
      <c r="J86" s="319">
        <f t="shared" si="6"/>
        <v>52</v>
      </c>
      <c r="K86" s="239">
        <v>52</v>
      </c>
      <c r="L86" s="238" t="e">
        <f>IF(K86="nio",0,IF(K86&gt;0,K86*I86/M86,0))*VLOOKUP(B86,'2-Kosten per locatie'!$A$11:$C$20,3,FALSE)</f>
        <v>#DIV/0!</v>
      </c>
      <c r="M86" s="320">
        <f>IF(K86="nio",0,IF(K86&gt;0,VLOOKUP(G86,'3-Productie normen'!A:J,VLOOKUP(K86,'3-Productie normen'!$B$29:$C$33,2,FALSE),FALSE)))</f>
        <v>0</v>
      </c>
      <c r="N86" s="321">
        <f>VLOOKUP(G86,'3-Productie normen'!A:J,9,FALSE)</f>
        <v>0</v>
      </c>
      <c r="O86" s="321"/>
      <c r="Q86" s="322">
        <f t="shared" si="7"/>
        <v>67.600000000000009</v>
      </c>
    </row>
    <row r="87" spans="1:18" ht="14.1" customHeight="1">
      <c r="A87" s="65">
        <v>87</v>
      </c>
      <c r="B87" s="291" t="s">
        <v>328</v>
      </c>
      <c r="C87" s="291" t="s">
        <v>329</v>
      </c>
      <c r="D87" s="316" t="s">
        <v>220</v>
      </c>
      <c r="E87" s="317" t="s">
        <v>343</v>
      </c>
      <c r="F87" s="63" t="s">
        <v>223</v>
      </c>
      <c r="G87" s="63" t="s">
        <v>46</v>
      </c>
      <c r="H87" s="63" t="s">
        <v>306</v>
      </c>
      <c r="I87" s="318">
        <v>26</v>
      </c>
      <c r="J87" s="319">
        <f t="shared" si="6"/>
        <v>156</v>
      </c>
      <c r="K87" s="239">
        <v>156</v>
      </c>
      <c r="L87" s="238" t="e">
        <f>IF(K87="nio",0,IF(K87&gt;0,K87*I87/M87,0))*VLOOKUP(B87,'2-Kosten per locatie'!$A$11:$C$20,3,FALSE)</f>
        <v>#DIV/0!</v>
      </c>
      <c r="M87" s="320">
        <f>IF(K87="nio",0,IF(K87&gt;0,VLOOKUP(G87,'3-Productie normen'!A:J,VLOOKUP(K87,'3-Productie normen'!$B$29:$C$33,2,FALSE),FALSE)))</f>
        <v>0</v>
      </c>
      <c r="N87" s="321">
        <f>VLOOKUP(G87,'3-Productie normen'!A:J,9,FALSE)</f>
        <v>0</v>
      </c>
      <c r="O87" s="321"/>
      <c r="Q87" s="322">
        <f t="shared" si="7"/>
        <v>4056</v>
      </c>
    </row>
    <row r="88" spans="1:18" ht="14.1" customHeight="1">
      <c r="A88" s="65">
        <v>88</v>
      </c>
      <c r="B88" s="291" t="s">
        <v>328</v>
      </c>
      <c r="C88" s="291" t="s">
        <v>329</v>
      </c>
      <c r="D88" s="316" t="s">
        <v>220</v>
      </c>
      <c r="E88" s="317" t="s">
        <v>344</v>
      </c>
      <c r="F88" s="63" t="s">
        <v>223</v>
      </c>
      <c r="G88" s="63" t="s">
        <v>46</v>
      </c>
      <c r="H88" s="63" t="s">
        <v>306</v>
      </c>
      <c r="I88" s="318">
        <v>26.1</v>
      </c>
      <c r="J88" s="319">
        <f t="shared" si="6"/>
        <v>156</v>
      </c>
      <c r="K88" s="239">
        <v>156</v>
      </c>
      <c r="L88" s="238" t="e">
        <f>IF(K88="nio",0,IF(K88&gt;0,K88*I88/M88,0))*VLOOKUP(B88,'2-Kosten per locatie'!$A$11:$C$20,3,FALSE)</f>
        <v>#DIV/0!</v>
      </c>
      <c r="M88" s="320">
        <f>IF(K88="nio",0,IF(K88&gt;0,VLOOKUP(G88,'3-Productie normen'!A:J,VLOOKUP(K88,'3-Productie normen'!$B$29:$C$33,2,FALSE),FALSE)))</f>
        <v>0</v>
      </c>
      <c r="N88" s="321">
        <f>VLOOKUP(G88,'3-Productie normen'!A:J,9,FALSE)</f>
        <v>0</v>
      </c>
      <c r="O88" s="321"/>
      <c r="Q88" s="322">
        <f t="shared" si="7"/>
        <v>4071.6000000000004</v>
      </c>
    </row>
    <row r="89" spans="1:18" ht="14.1" customHeight="1">
      <c r="A89" s="65">
        <v>89</v>
      </c>
      <c r="B89" s="291" t="s">
        <v>328</v>
      </c>
      <c r="C89" s="291" t="s">
        <v>329</v>
      </c>
      <c r="D89" s="316" t="s">
        <v>220</v>
      </c>
      <c r="E89" s="317" t="s">
        <v>345</v>
      </c>
      <c r="F89" s="63" t="s">
        <v>346</v>
      </c>
      <c r="G89" s="63" t="s">
        <v>41</v>
      </c>
      <c r="H89" s="63" t="s">
        <v>306</v>
      </c>
      <c r="I89" s="318">
        <v>1.8</v>
      </c>
      <c r="J89" s="319">
        <f t="shared" si="6"/>
        <v>156</v>
      </c>
      <c r="K89" s="239">
        <v>156</v>
      </c>
      <c r="L89" s="238" t="e">
        <f>IF(K89="nio",0,IF(K89&gt;0,K89*I89/M89,0))*VLOOKUP(B89,'2-Kosten per locatie'!$A$11:$C$20,3,FALSE)</f>
        <v>#DIV/0!</v>
      </c>
      <c r="M89" s="320">
        <f>IF(K89="nio",0,IF(K89&gt;0,VLOOKUP(G89,'3-Productie normen'!A:J,VLOOKUP(K89,'3-Productie normen'!$B$29:$C$33,2,FALSE),FALSE)))</f>
        <v>0</v>
      </c>
      <c r="N89" s="321">
        <f>VLOOKUP(G89,'3-Productie normen'!A:J,9,FALSE)</f>
        <v>0</v>
      </c>
      <c r="O89" s="321"/>
      <c r="Q89" s="322">
        <f t="shared" si="7"/>
        <v>280.8</v>
      </c>
    </row>
    <row r="90" spans="1:18" ht="14.1" customHeight="1">
      <c r="A90" s="65">
        <v>90</v>
      </c>
      <c r="B90" s="291" t="s">
        <v>347</v>
      </c>
      <c r="C90" s="291" t="s">
        <v>348</v>
      </c>
      <c r="D90" s="316" t="s">
        <v>349</v>
      </c>
      <c r="E90" s="317">
        <v>211</v>
      </c>
      <c r="F90" s="63" t="s">
        <v>302</v>
      </c>
      <c r="G90" s="63" t="s">
        <v>39</v>
      </c>
      <c r="H90" s="63" t="s">
        <v>332</v>
      </c>
      <c r="I90" s="318">
        <v>45</v>
      </c>
      <c r="J90" s="319">
        <f t="shared" si="6"/>
        <v>0</v>
      </c>
      <c r="K90" s="239" t="s">
        <v>462</v>
      </c>
      <c r="L90" s="238">
        <f>IF(K90="nio",0,IF(K90&gt;0,K90*I90/M90,0))*VLOOKUP(B90,'2-Kosten per locatie'!$A$11:$C$20,3,FALSE)</f>
        <v>0</v>
      </c>
      <c r="M90" s="320">
        <f>IF(K90="nio",0,IF(K90&gt;0,VLOOKUP(G90,'3-Productie normen'!A:J,VLOOKUP(K90,'3-Productie normen'!$B$29:$C$33,2,FALSE),FALSE)))</f>
        <v>0</v>
      </c>
      <c r="N90" s="321">
        <f>VLOOKUP(G90,'3-Productie normen'!A:J,9,FALSE)</f>
        <v>0</v>
      </c>
      <c r="O90" s="321"/>
      <c r="Q90" s="322">
        <f t="shared" si="7"/>
        <v>0</v>
      </c>
    </row>
    <row r="91" spans="1:18" ht="14.1" customHeight="1">
      <c r="A91" s="65">
        <v>91</v>
      </c>
      <c r="B91" s="291" t="s">
        <v>347</v>
      </c>
      <c r="C91" s="291" t="s">
        <v>348</v>
      </c>
      <c r="D91" s="316" t="s">
        <v>220</v>
      </c>
      <c r="E91" s="317"/>
      <c r="F91" s="63" t="s">
        <v>350</v>
      </c>
      <c r="G91" s="63" t="s">
        <v>41</v>
      </c>
      <c r="H91" s="63" t="s">
        <v>351</v>
      </c>
      <c r="I91" s="318">
        <v>6.35</v>
      </c>
      <c r="J91" s="319">
        <f t="shared" si="6"/>
        <v>255</v>
      </c>
      <c r="K91" s="239">
        <v>255</v>
      </c>
      <c r="L91" s="238" t="e">
        <f>IF(K91="nio",0,IF(K91&gt;0,K91*I91/M91,0))*VLOOKUP(B91,'2-Kosten per locatie'!$A$11:$C$20,3,FALSE)</f>
        <v>#DIV/0!</v>
      </c>
      <c r="M91" s="320">
        <f>IF(K91="nio",0,IF(K91&gt;0,VLOOKUP(G91,'3-Productie normen'!A:J,VLOOKUP(K91,'3-Productie normen'!$B$29:$C$33,2,FALSE),FALSE)))</f>
        <v>0</v>
      </c>
      <c r="N91" s="321">
        <f>VLOOKUP(G91,'3-Productie normen'!A:J,9,FALSE)</f>
        <v>0</v>
      </c>
      <c r="O91" s="321"/>
      <c r="Q91" s="322">
        <f t="shared" si="7"/>
        <v>1619.25</v>
      </c>
    </row>
    <row r="92" spans="1:18" ht="14.1" customHeight="1">
      <c r="A92" s="65">
        <v>92</v>
      </c>
      <c r="B92" s="291" t="s">
        <v>347</v>
      </c>
      <c r="C92" s="291" t="s">
        <v>348</v>
      </c>
      <c r="D92" s="316" t="s">
        <v>220</v>
      </c>
      <c r="E92" s="317"/>
      <c r="F92" s="63" t="s">
        <v>352</v>
      </c>
      <c r="G92" s="63" t="s">
        <v>46</v>
      </c>
      <c r="H92" s="63" t="s">
        <v>306</v>
      </c>
      <c r="I92" s="318">
        <v>18.8</v>
      </c>
      <c r="J92" s="319">
        <f t="shared" si="6"/>
        <v>255</v>
      </c>
      <c r="K92" s="239">
        <v>255</v>
      </c>
      <c r="L92" s="238" t="e">
        <f>IF(K92="nio",0,IF(K92&gt;0,K92*I92/M92,0))*VLOOKUP(B92,'2-Kosten per locatie'!$A$11:$C$20,3,FALSE)</f>
        <v>#DIV/0!</v>
      </c>
      <c r="M92" s="320">
        <f>IF(K92="nio",0,IF(K92&gt;0,VLOOKUP(G92,'3-Productie normen'!A:J,VLOOKUP(K92,'3-Productie normen'!$B$29:$C$33,2,FALSE),FALSE)))</f>
        <v>0</v>
      </c>
      <c r="N92" s="321">
        <f>VLOOKUP(G92,'3-Productie normen'!A:J,9,FALSE)</f>
        <v>0</v>
      </c>
      <c r="O92" s="321"/>
      <c r="Q92" s="322">
        <f t="shared" si="7"/>
        <v>4794</v>
      </c>
    </row>
    <row r="93" spans="1:18" ht="14.1" customHeight="1">
      <c r="A93" s="65">
        <v>93</v>
      </c>
      <c r="B93" s="291" t="s">
        <v>347</v>
      </c>
      <c r="C93" s="291" t="s">
        <v>348</v>
      </c>
      <c r="D93" s="316" t="s">
        <v>220</v>
      </c>
      <c r="E93" s="317" t="s">
        <v>353</v>
      </c>
      <c r="F93" s="63" t="s">
        <v>354</v>
      </c>
      <c r="G93" s="63" t="s">
        <v>309</v>
      </c>
      <c r="H93" s="63" t="s">
        <v>306</v>
      </c>
      <c r="I93" s="318">
        <v>17.75</v>
      </c>
      <c r="J93" s="319">
        <f t="shared" si="6"/>
        <v>255</v>
      </c>
      <c r="K93" s="239">
        <v>255</v>
      </c>
      <c r="L93" s="238" t="e">
        <f>IF(K93="nio",0,IF(K93&gt;0,K93*I93/M93,0))*VLOOKUP(B93,'2-Kosten per locatie'!$A$11:$C$20,3,FALSE)</f>
        <v>#DIV/0!</v>
      </c>
      <c r="M93" s="320">
        <f>IF(K93="nio",0,IF(K93&gt;0,VLOOKUP(G93,'3-Productie normen'!A:J,VLOOKUP(K93,'3-Productie normen'!$B$29:$C$33,2,FALSE),FALSE)))</f>
        <v>0</v>
      </c>
      <c r="N93" s="321">
        <f>VLOOKUP(G93,'3-Productie normen'!A:J,9,FALSE)</f>
        <v>0</v>
      </c>
      <c r="O93" s="321"/>
      <c r="Q93" s="322">
        <f t="shared" si="7"/>
        <v>4526.25</v>
      </c>
    </row>
    <row r="94" spans="1:18" ht="14.1" customHeight="1">
      <c r="A94" s="65">
        <v>94</v>
      </c>
      <c r="B94" s="291" t="s">
        <v>347</v>
      </c>
      <c r="C94" s="291" t="s">
        <v>348</v>
      </c>
      <c r="D94" s="316" t="s">
        <v>220</v>
      </c>
      <c r="E94" s="317" t="s">
        <v>355</v>
      </c>
      <c r="F94" s="63" t="s">
        <v>354</v>
      </c>
      <c r="G94" s="63" t="s">
        <v>309</v>
      </c>
      <c r="H94" s="63" t="s">
        <v>306</v>
      </c>
      <c r="I94" s="318">
        <v>14.1</v>
      </c>
      <c r="J94" s="319">
        <f t="shared" si="6"/>
        <v>255</v>
      </c>
      <c r="K94" s="239">
        <v>255</v>
      </c>
      <c r="L94" s="238" t="e">
        <f>IF(K94="nio",0,IF(K94&gt;0,K94*I94/M94,0))*VLOOKUP(B94,'2-Kosten per locatie'!$A$11:$C$20,3,FALSE)</f>
        <v>#DIV/0!</v>
      </c>
      <c r="M94" s="320">
        <f>IF(K94="nio",0,IF(K94&gt;0,VLOOKUP(G94,'3-Productie normen'!A:J,VLOOKUP(K94,'3-Productie normen'!$B$29:$C$33,2,FALSE),FALSE)))</f>
        <v>0</v>
      </c>
      <c r="N94" s="321">
        <f>VLOOKUP(G94,'3-Productie normen'!A:J,9,FALSE)</f>
        <v>0</v>
      </c>
      <c r="O94" s="321"/>
      <c r="Q94" s="322">
        <f t="shared" si="7"/>
        <v>3595.5</v>
      </c>
    </row>
    <row r="95" spans="1:18" ht="14.1" customHeight="1">
      <c r="A95" s="65">
        <v>95</v>
      </c>
      <c r="B95" s="291" t="s">
        <v>347</v>
      </c>
      <c r="C95" s="291" t="s">
        <v>348</v>
      </c>
      <c r="D95" s="316" t="s">
        <v>220</v>
      </c>
      <c r="E95" s="317" t="s">
        <v>356</v>
      </c>
      <c r="F95" s="63" t="s">
        <v>354</v>
      </c>
      <c r="G95" s="63" t="s">
        <v>309</v>
      </c>
      <c r="H95" s="63" t="s">
        <v>306</v>
      </c>
      <c r="I95" s="318">
        <v>37.5</v>
      </c>
      <c r="J95" s="319">
        <f t="shared" si="6"/>
        <v>255</v>
      </c>
      <c r="K95" s="239">
        <v>255</v>
      </c>
      <c r="L95" s="238" t="e">
        <f>IF(K95="nio",0,IF(K95&gt;0,K95*I95/M95,0))*VLOOKUP(B95,'2-Kosten per locatie'!$A$11:$C$20,3,FALSE)</f>
        <v>#DIV/0!</v>
      </c>
      <c r="M95" s="320">
        <f>IF(K95="nio",0,IF(K95&gt;0,VLOOKUP(G95,'3-Productie normen'!A:J,VLOOKUP(K95,'3-Productie normen'!$B$29:$C$33,2,FALSE),FALSE)))</f>
        <v>0</v>
      </c>
      <c r="N95" s="321">
        <f>VLOOKUP(G95,'3-Productie normen'!A:J,9,FALSE)</f>
        <v>0</v>
      </c>
      <c r="O95" s="321"/>
      <c r="Q95" s="322">
        <f t="shared" si="7"/>
        <v>9562.5</v>
      </c>
    </row>
    <row r="96" spans="1:18" ht="14.1" customHeight="1">
      <c r="A96" s="65">
        <v>96</v>
      </c>
      <c r="B96" s="291" t="s">
        <v>347</v>
      </c>
      <c r="C96" s="291" t="s">
        <v>348</v>
      </c>
      <c r="D96" s="316" t="s">
        <v>220</v>
      </c>
      <c r="E96" s="317" t="s">
        <v>357</v>
      </c>
      <c r="F96" s="63" t="s">
        <v>354</v>
      </c>
      <c r="G96" s="63" t="s">
        <v>309</v>
      </c>
      <c r="H96" s="63" t="s">
        <v>306</v>
      </c>
      <c r="I96" s="318">
        <v>22.3</v>
      </c>
      <c r="J96" s="319">
        <f t="shared" si="6"/>
        <v>255</v>
      </c>
      <c r="K96" s="239">
        <v>255</v>
      </c>
      <c r="L96" s="238" t="e">
        <f>IF(K96="nio",0,IF(K96&gt;0,K96*I96/M96,0))*VLOOKUP(B96,'2-Kosten per locatie'!$A$11:$C$20,3,FALSE)</f>
        <v>#DIV/0!</v>
      </c>
      <c r="M96" s="320">
        <f>IF(K96="nio",0,IF(K96&gt;0,VLOOKUP(G96,'3-Productie normen'!A:J,VLOOKUP(K96,'3-Productie normen'!$B$29:$C$33,2,FALSE),FALSE)))</f>
        <v>0</v>
      </c>
      <c r="N96" s="321">
        <f>VLOOKUP(G96,'3-Productie normen'!A:J,9,FALSE)</f>
        <v>0</v>
      </c>
      <c r="O96" s="321"/>
      <c r="Q96" s="322">
        <f t="shared" si="7"/>
        <v>5686.5</v>
      </c>
    </row>
    <row r="97" spans="1:17" ht="14.1" customHeight="1">
      <c r="A97" s="65">
        <v>97</v>
      </c>
      <c r="B97" s="291" t="s">
        <v>347</v>
      </c>
      <c r="C97" s="291" t="s">
        <v>348</v>
      </c>
      <c r="D97" s="316" t="s">
        <v>220</v>
      </c>
      <c r="E97" s="317" t="s">
        <v>358</v>
      </c>
      <c r="F97" s="63" t="s">
        <v>359</v>
      </c>
      <c r="G97" s="63" t="s">
        <v>308</v>
      </c>
      <c r="H97" s="63" t="s">
        <v>306</v>
      </c>
      <c r="I97" s="318">
        <v>13.5</v>
      </c>
      <c r="J97" s="319">
        <f t="shared" si="6"/>
        <v>52</v>
      </c>
      <c r="K97" s="239">
        <v>52</v>
      </c>
      <c r="L97" s="238" t="e">
        <f>IF(K97="nio",0,IF(K97&gt;0,K97*I97/M97,0))*VLOOKUP(B97,'2-Kosten per locatie'!$A$11:$C$20,3,FALSE)</f>
        <v>#DIV/0!</v>
      </c>
      <c r="M97" s="320">
        <f>IF(K97="nio",0,IF(K97&gt;0,VLOOKUP(G97,'3-Productie normen'!A:J,VLOOKUP(K97,'3-Productie normen'!$B$29:$C$33,2,FALSE),FALSE)))</f>
        <v>0</v>
      </c>
      <c r="N97" s="321">
        <f>VLOOKUP(G97,'3-Productie normen'!A:J,9,FALSE)</f>
        <v>0</v>
      </c>
      <c r="O97" s="321"/>
      <c r="Q97" s="322">
        <f t="shared" si="7"/>
        <v>702</v>
      </c>
    </row>
    <row r="98" spans="1:17" ht="14.1" customHeight="1">
      <c r="A98" s="65">
        <v>98</v>
      </c>
      <c r="B98" s="291" t="s">
        <v>347</v>
      </c>
      <c r="C98" s="291" t="s">
        <v>348</v>
      </c>
      <c r="D98" s="316" t="s">
        <v>220</v>
      </c>
      <c r="E98" s="317" t="s">
        <v>360</v>
      </c>
      <c r="F98" s="63" t="s">
        <v>302</v>
      </c>
      <c r="G98" s="63" t="s">
        <v>39</v>
      </c>
      <c r="H98" s="63" t="s">
        <v>306</v>
      </c>
      <c r="I98" s="318">
        <v>25</v>
      </c>
      <c r="J98" s="319">
        <f t="shared" si="6"/>
        <v>208</v>
      </c>
      <c r="K98" s="239">
        <v>208</v>
      </c>
      <c r="L98" s="238" t="e">
        <f>IF(K98="nio",0,IF(K98&gt;0,K98*I98/M98,0))*VLOOKUP(B98,'2-Kosten per locatie'!$A$11:$C$20,3,FALSE)</f>
        <v>#DIV/0!</v>
      </c>
      <c r="M98" s="320">
        <f>IF(K98="nio",0,IF(K98&gt;0,VLOOKUP(G98,'3-Productie normen'!A:J,VLOOKUP(K98,'3-Productie normen'!$B$29:$C$33,2,FALSE),FALSE)))</f>
        <v>0</v>
      </c>
      <c r="N98" s="321">
        <f>VLOOKUP(G98,'3-Productie normen'!A:J,9,FALSE)</f>
        <v>0</v>
      </c>
      <c r="O98" s="321"/>
      <c r="Q98" s="322">
        <f t="shared" si="7"/>
        <v>5200</v>
      </c>
    </row>
    <row r="99" spans="1:17" ht="14.1" customHeight="1">
      <c r="A99" s="65">
        <v>99</v>
      </c>
      <c r="B99" s="291" t="s">
        <v>347</v>
      </c>
      <c r="C99" s="291" t="s">
        <v>348</v>
      </c>
      <c r="D99" s="316" t="s">
        <v>220</v>
      </c>
      <c r="E99" s="317" t="s">
        <v>361</v>
      </c>
      <c r="F99" s="63" t="s">
        <v>302</v>
      </c>
      <c r="G99" s="63" t="s">
        <v>39</v>
      </c>
      <c r="H99" s="63" t="s">
        <v>306</v>
      </c>
      <c r="I99" s="318">
        <v>16</v>
      </c>
      <c r="J99" s="319">
        <f t="shared" si="6"/>
        <v>208</v>
      </c>
      <c r="K99" s="239">
        <v>208</v>
      </c>
      <c r="L99" s="238" t="e">
        <f>IF(K99="nio",0,IF(K99&gt;0,K99*I99/M99,0))*VLOOKUP(B99,'2-Kosten per locatie'!$A$11:$C$20,3,FALSE)</f>
        <v>#DIV/0!</v>
      </c>
      <c r="M99" s="320">
        <f>IF(K99="nio",0,IF(K99&gt;0,VLOOKUP(G99,'3-Productie normen'!A:J,VLOOKUP(K99,'3-Productie normen'!$B$29:$C$33,2,FALSE),FALSE)))</f>
        <v>0</v>
      </c>
      <c r="N99" s="321">
        <f>VLOOKUP(G99,'3-Productie normen'!A:J,9,FALSE)</f>
        <v>0</v>
      </c>
      <c r="O99" s="321"/>
      <c r="Q99" s="322">
        <f t="shared" si="7"/>
        <v>3328</v>
      </c>
    </row>
    <row r="100" spans="1:17" ht="14.1" customHeight="1">
      <c r="A100" s="65">
        <v>100</v>
      </c>
      <c r="B100" s="291" t="s">
        <v>347</v>
      </c>
      <c r="C100" s="291" t="s">
        <v>348</v>
      </c>
      <c r="D100" s="316" t="s">
        <v>220</v>
      </c>
      <c r="E100" s="317" t="s">
        <v>362</v>
      </c>
      <c r="F100" s="63" t="s">
        <v>363</v>
      </c>
      <c r="G100" s="63" t="s">
        <v>310</v>
      </c>
      <c r="H100" s="63" t="s">
        <v>306</v>
      </c>
      <c r="I100" s="318">
        <v>17.649999999999999</v>
      </c>
      <c r="J100" s="319">
        <f t="shared" si="6"/>
        <v>255</v>
      </c>
      <c r="K100" s="239">
        <v>255</v>
      </c>
      <c r="L100" s="238" t="e">
        <f>IF(K100="nio",0,IF(K100&gt;0,K100*I100/M100,0))*VLOOKUP(B100,'2-Kosten per locatie'!$A$11:$C$20,3,FALSE)</f>
        <v>#DIV/0!</v>
      </c>
      <c r="M100" s="320">
        <f>IF(K100="nio",0,IF(K100&gt;0,VLOOKUP(G100,'3-Productie normen'!A:J,VLOOKUP(K100,'3-Productie normen'!$B$29:$C$33,2,FALSE),FALSE)))</f>
        <v>0</v>
      </c>
      <c r="N100" s="321">
        <f>VLOOKUP(G100,'3-Productie normen'!A:J,9,FALSE)</f>
        <v>0</v>
      </c>
      <c r="O100" s="321"/>
      <c r="Q100" s="322">
        <f t="shared" si="7"/>
        <v>4500.75</v>
      </c>
    </row>
    <row r="101" spans="1:17" ht="14.1" customHeight="1">
      <c r="A101" s="65">
        <v>101</v>
      </c>
      <c r="B101" s="291" t="s">
        <v>347</v>
      </c>
      <c r="C101" s="291" t="s">
        <v>348</v>
      </c>
      <c r="D101" s="316" t="s">
        <v>220</v>
      </c>
      <c r="E101" s="317" t="s">
        <v>364</v>
      </c>
      <c r="F101" s="63" t="s">
        <v>365</v>
      </c>
      <c r="G101" s="63" t="s">
        <v>39</v>
      </c>
      <c r="H101" s="63" t="s">
        <v>306</v>
      </c>
      <c r="I101" s="318">
        <v>30</v>
      </c>
      <c r="J101" s="319">
        <f t="shared" si="6"/>
        <v>208</v>
      </c>
      <c r="K101" s="239">
        <v>208</v>
      </c>
      <c r="L101" s="238" t="e">
        <f>IF(K101="nio",0,IF(K101&gt;0,K101*I101/M101,0))*VLOOKUP(B101,'2-Kosten per locatie'!$A$11:$C$20,3,FALSE)</f>
        <v>#DIV/0!</v>
      </c>
      <c r="M101" s="320">
        <f>IF(K101="nio",0,IF(K101&gt;0,VLOOKUP(G101,'3-Productie normen'!A:J,VLOOKUP(K101,'3-Productie normen'!$B$29:$C$33,2,FALSE),FALSE)))</f>
        <v>0</v>
      </c>
      <c r="N101" s="321">
        <f>VLOOKUP(G101,'3-Productie normen'!A:J,9,FALSE)</f>
        <v>0</v>
      </c>
      <c r="O101" s="321"/>
      <c r="Q101" s="322">
        <f t="shared" si="7"/>
        <v>6240</v>
      </c>
    </row>
    <row r="102" spans="1:17" ht="14.1" customHeight="1">
      <c r="A102" s="65">
        <v>102</v>
      </c>
      <c r="B102" s="291" t="s">
        <v>347</v>
      </c>
      <c r="C102" s="291" t="s">
        <v>348</v>
      </c>
      <c r="D102" s="316" t="s">
        <v>220</v>
      </c>
      <c r="E102" s="317" t="s">
        <v>366</v>
      </c>
      <c r="F102" s="63" t="s">
        <v>354</v>
      </c>
      <c r="G102" s="63" t="s">
        <v>309</v>
      </c>
      <c r="H102" s="63" t="s">
        <v>306</v>
      </c>
      <c r="I102" s="318">
        <v>24.25</v>
      </c>
      <c r="J102" s="319">
        <f t="shared" si="6"/>
        <v>255</v>
      </c>
      <c r="K102" s="239">
        <v>255</v>
      </c>
      <c r="L102" s="238" t="e">
        <f>IF(K102="nio",0,IF(K102&gt;0,K102*I102/M102,0))*VLOOKUP(B102,'2-Kosten per locatie'!$A$11:$C$20,3,FALSE)</f>
        <v>#DIV/0!</v>
      </c>
      <c r="M102" s="320">
        <f>IF(K102="nio",0,IF(K102&gt;0,VLOOKUP(G102,'3-Productie normen'!A:J,VLOOKUP(K102,'3-Productie normen'!$B$29:$C$33,2,FALSE),FALSE)))</f>
        <v>0</v>
      </c>
      <c r="N102" s="321">
        <f>VLOOKUP(G102,'3-Productie normen'!A:J,9,FALSE)</f>
        <v>0</v>
      </c>
      <c r="O102" s="321"/>
      <c r="Q102" s="322">
        <f t="shared" si="7"/>
        <v>6183.75</v>
      </c>
    </row>
    <row r="103" spans="1:17" ht="14.1" customHeight="1">
      <c r="A103" s="65">
        <v>103</v>
      </c>
      <c r="B103" s="291" t="s">
        <v>347</v>
      </c>
      <c r="C103" s="291" t="s">
        <v>348</v>
      </c>
      <c r="D103" s="316" t="s">
        <v>220</v>
      </c>
      <c r="E103" s="317" t="s">
        <v>367</v>
      </c>
      <c r="F103" s="63" t="s">
        <v>368</v>
      </c>
      <c r="G103" s="63" t="s">
        <v>309</v>
      </c>
      <c r="H103" s="63" t="s">
        <v>306</v>
      </c>
      <c r="I103" s="318">
        <v>48.1</v>
      </c>
      <c r="J103" s="319">
        <f t="shared" si="6"/>
        <v>255</v>
      </c>
      <c r="K103" s="239">
        <v>255</v>
      </c>
      <c r="L103" s="238" t="e">
        <f>IF(K103="nio",0,IF(K103&gt;0,K103*I103/M103,0))*VLOOKUP(B103,'2-Kosten per locatie'!$A$11:$C$20,3,FALSE)</f>
        <v>#DIV/0!</v>
      </c>
      <c r="M103" s="320">
        <f>IF(K103="nio",0,IF(K103&gt;0,VLOOKUP(G103,'3-Productie normen'!A:J,VLOOKUP(K103,'3-Productie normen'!$B$29:$C$33,2,FALSE),FALSE)))</f>
        <v>0</v>
      </c>
      <c r="N103" s="321">
        <f>VLOOKUP(G103,'3-Productie normen'!A:J,9,FALSE)</f>
        <v>0</v>
      </c>
      <c r="O103" s="321"/>
      <c r="Q103" s="322">
        <f t="shared" si="7"/>
        <v>12265.5</v>
      </c>
    </row>
    <row r="104" spans="1:17" ht="14.1" customHeight="1">
      <c r="A104" s="65">
        <v>104</v>
      </c>
      <c r="B104" s="291" t="s">
        <v>347</v>
      </c>
      <c r="C104" s="291" t="s">
        <v>348</v>
      </c>
      <c r="D104" s="316" t="s">
        <v>220</v>
      </c>
      <c r="E104" s="317" t="s">
        <v>369</v>
      </c>
      <c r="F104" s="63" t="s">
        <v>370</v>
      </c>
      <c r="G104" s="63" t="s">
        <v>41</v>
      </c>
      <c r="H104" s="63" t="s">
        <v>351</v>
      </c>
      <c r="I104" s="318">
        <v>1.3</v>
      </c>
      <c r="J104" s="319">
        <f t="shared" si="6"/>
        <v>255</v>
      </c>
      <c r="K104" s="239">
        <v>255</v>
      </c>
      <c r="L104" s="238" t="e">
        <f>IF(K104="nio",0,IF(K104&gt;0,K104*I104/M104,0))*VLOOKUP(B104,'2-Kosten per locatie'!$A$11:$C$20,3,FALSE)</f>
        <v>#DIV/0!</v>
      </c>
      <c r="M104" s="320">
        <f>IF(K104="nio",0,IF(K104&gt;0,VLOOKUP(G104,'3-Productie normen'!A:J,VLOOKUP(K104,'3-Productie normen'!$B$29:$C$33,2,FALSE),FALSE)))</f>
        <v>0</v>
      </c>
      <c r="N104" s="321">
        <f>VLOOKUP(G104,'3-Productie normen'!A:J,9,FALSE)</f>
        <v>0</v>
      </c>
      <c r="O104" s="321"/>
      <c r="Q104" s="322">
        <f t="shared" si="7"/>
        <v>331.5</v>
      </c>
    </row>
    <row r="105" spans="1:17" ht="14.1" customHeight="1">
      <c r="A105" s="65">
        <v>105</v>
      </c>
      <c r="B105" s="291" t="s">
        <v>347</v>
      </c>
      <c r="C105" s="291" t="s">
        <v>348</v>
      </c>
      <c r="D105" s="316" t="s">
        <v>220</v>
      </c>
      <c r="E105" s="317" t="s">
        <v>371</v>
      </c>
      <c r="F105" s="63" t="s">
        <v>354</v>
      </c>
      <c r="G105" s="63" t="s">
        <v>309</v>
      </c>
      <c r="H105" s="63" t="s">
        <v>306</v>
      </c>
      <c r="I105" s="318">
        <v>19.350000000000001</v>
      </c>
      <c r="J105" s="319">
        <f t="shared" si="6"/>
        <v>255</v>
      </c>
      <c r="K105" s="239">
        <v>255</v>
      </c>
      <c r="L105" s="238" t="e">
        <f>IF(K105="nio",0,IF(K105&gt;0,K105*I105/M105,0))*VLOOKUP(B105,'2-Kosten per locatie'!$A$11:$C$20,3,FALSE)</f>
        <v>#DIV/0!</v>
      </c>
      <c r="M105" s="320">
        <f>IF(K105="nio",0,IF(K105&gt;0,VLOOKUP(G105,'3-Productie normen'!A:J,VLOOKUP(K105,'3-Productie normen'!$B$29:$C$33,2,FALSE),FALSE)))</f>
        <v>0</v>
      </c>
      <c r="N105" s="321">
        <f>VLOOKUP(G105,'3-Productie normen'!A:J,9,FALSE)</f>
        <v>0</v>
      </c>
      <c r="O105" s="321"/>
      <c r="Q105" s="322">
        <f t="shared" si="7"/>
        <v>4934.25</v>
      </c>
    </row>
    <row r="106" spans="1:17" ht="14.1" customHeight="1">
      <c r="A106" s="65">
        <v>106</v>
      </c>
      <c r="B106" s="291" t="s">
        <v>347</v>
      </c>
      <c r="C106" s="291" t="s">
        <v>348</v>
      </c>
      <c r="D106" s="316" t="s">
        <v>220</v>
      </c>
      <c r="E106" s="317"/>
      <c r="F106" s="63" t="s">
        <v>372</v>
      </c>
      <c r="G106" s="63" t="s">
        <v>46</v>
      </c>
      <c r="H106" s="63" t="s">
        <v>306</v>
      </c>
      <c r="I106" s="318">
        <v>15.2</v>
      </c>
      <c r="J106" s="319">
        <f t="shared" si="6"/>
        <v>255</v>
      </c>
      <c r="K106" s="239">
        <v>255</v>
      </c>
      <c r="L106" s="238" t="e">
        <f>IF(K106="nio",0,IF(K106&gt;0,K106*I106/M106,0))*VLOOKUP(B106,'2-Kosten per locatie'!$A$11:$C$20,3,FALSE)</f>
        <v>#DIV/0!</v>
      </c>
      <c r="M106" s="320">
        <f>IF(K106="nio",0,IF(K106&gt;0,VLOOKUP(G106,'3-Productie normen'!A:J,VLOOKUP(K106,'3-Productie normen'!$B$29:$C$33,2,FALSE),FALSE)))</f>
        <v>0</v>
      </c>
      <c r="N106" s="321">
        <f>VLOOKUP(G106,'3-Productie normen'!A:J,9,FALSE)</f>
        <v>0</v>
      </c>
      <c r="O106" s="321"/>
      <c r="Q106" s="322">
        <f t="shared" si="7"/>
        <v>3876</v>
      </c>
    </row>
    <row r="107" spans="1:17" ht="14.1" customHeight="1">
      <c r="A107" s="65">
        <v>107</v>
      </c>
      <c r="B107" s="291" t="s">
        <v>347</v>
      </c>
      <c r="C107" s="291" t="s">
        <v>348</v>
      </c>
      <c r="D107" s="316" t="s">
        <v>220</v>
      </c>
      <c r="E107" s="317"/>
      <c r="F107" s="63" t="s">
        <v>225</v>
      </c>
      <c r="G107" s="63" t="s">
        <v>43</v>
      </c>
      <c r="H107" s="63" t="s">
        <v>306</v>
      </c>
      <c r="I107" s="318">
        <v>72.7</v>
      </c>
      <c r="J107" s="319">
        <f t="shared" si="6"/>
        <v>255</v>
      </c>
      <c r="K107" s="239">
        <v>255</v>
      </c>
      <c r="L107" s="238" t="e">
        <f>IF(K107="nio",0,IF(K107&gt;0,K107*I107/M107,0))*VLOOKUP(B107,'2-Kosten per locatie'!$A$11:$C$20,3,FALSE)</f>
        <v>#DIV/0!</v>
      </c>
      <c r="M107" s="320">
        <f>IF(K107="nio",0,IF(K107&gt;0,VLOOKUP(G107,'3-Productie normen'!A:J,VLOOKUP(K107,'3-Productie normen'!$B$29:$C$33,2,FALSE),FALSE)))</f>
        <v>0</v>
      </c>
      <c r="N107" s="321">
        <f>VLOOKUP(G107,'3-Productie normen'!A:J,9,FALSE)</f>
        <v>0</v>
      </c>
      <c r="O107" s="321"/>
      <c r="Q107" s="322">
        <f t="shared" si="7"/>
        <v>18538.5</v>
      </c>
    </row>
    <row r="108" spans="1:17" ht="14.1" customHeight="1">
      <c r="A108" s="65">
        <v>108</v>
      </c>
      <c r="B108" s="291" t="s">
        <v>373</v>
      </c>
      <c r="C108" s="291" t="s">
        <v>374</v>
      </c>
      <c r="D108" s="316">
        <v>1</v>
      </c>
      <c r="E108" s="317" t="s">
        <v>375</v>
      </c>
      <c r="F108" s="63" t="s">
        <v>225</v>
      </c>
      <c r="G108" s="63" t="s">
        <v>43</v>
      </c>
      <c r="H108" s="63" t="s">
        <v>376</v>
      </c>
      <c r="I108" s="318">
        <v>107.5</v>
      </c>
      <c r="J108" s="319">
        <f t="shared" si="6"/>
        <v>255</v>
      </c>
      <c r="K108" s="239">
        <v>255</v>
      </c>
      <c r="L108" s="238" t="e">
        <f>IF(K108="nio",0,IF(K108&gt;0,K108*I108/M108,0))*VLOOKUP(B108,'2-Kosten per locatie'!$A$11:$C$20,3,FALSE)</f>
        <v>#DIV/0!</v>
      </c>
      <c r="M108" s="320">
        <f>IF(K108="nio",0,IF(K108&gt;0,VLOOKUP(G108,'3-Productie normen'!A:J,VLOOKUP(K108,'3-Productie normen'!$B$29:$C$33,2,FALSE),FALSE)))</f>
        <v>0</v>
      </c>
      <c r="N108" s="321">
        <f>VLOOKUP(G108,'3-Productie normen'!A:J,9,FALSE)</f>
        <v>0</v>
      </c>
      <c r="O108" s="321"/>
      <c r="Q108" s="322">
        <f t="shared" si="7"/>
        <v>27412.5</v>
      </c>
    </row>
    <row r="109" spans="1:17" ht="14.1" customHeight="1">
      <c r="A109" s="65">
        <v>109</v>
      </c>
      <c r="B109" s="291" t="s">
        <v>373</v>
      </c>
      <c r="C109" s="291" t="s">
        <v>374</v>
      </c>
      <c r="D109" s="316">
        <v>1</v>
      </c>
      <c r="E109" s="317" t="s">
        <v>377</v>
      </c>
      <c r="F109" s="63" t="s">
        <v>378</v>
      </c>
      <c r="G109" s="63" t="s">
        <v>46</v>
      </c>
      <c r="H109" s="63" t="s">
        <v>376</v>
      </c>
      <c r="I109" s="318">
        <v>15.9</v>
      </c>
      <c r="J109" s="319">
        <f t="shared" si="6"/>
        <v>255</v>
      </c>
      <c r="K109" s="239">
        <v>255</v>
      </c>
      <c r="L109" s="238" t="e">
        <f>IF(K109="nio",0,IF(K109&gt;0,K109*I109/M109,0))*VLOOKUP(B109,'2-Kosten per locatie'!$A$11:$C$20,3,FALSE)</f>
        <v>#DIV/0!</v>
      </c>
      <c r="M109" s="320">
        <f>IF(K109="nio",0,IF(K109&gt;0,VLOOKUP(G109,'3-Productie normen'!A:J,VLOOKUP(K109,'3-Productie normen'!$B$29:$C$33,2,FALSE),FALSE)))</f>
        <v>0</v>
      </c>
      <c r="N109" s="321">
        <f>VLOOKUP(G109,'3-Productie normen'!A:J,9,FALSE)</f>
        <v>0</v>
      </c>
      <c r="O109" s="321"/>
      <c r="Q109" s="322">
        <f t="shared" si="7"/>
        <v>4054.5</v>
      </c>
    </row>
    <row r="110" spans="1:17" ht="14.1" customHeight="1">
      <c r="A110" s="65">
        <v>110</v>
      </c>
      <c r="B110" s="291" t="s">
        <v>373</v>
      </c>
      <c r="C110" s="291" t="s">
        <v>374</v>
      </c>
      <c r="D110" s="316">
        <v>1</v>
      </c>
      <c r="E110" s="317" t="s">
        <v>379</v>
      </c>
      <c r="F110" s="63" t="s">
        <v>380</v>
      </c>
      <c r="G110" s="63" t="s">
        <v>46</v>
      </c>
      <c r="H110" s="63" t="s">
        <v>376</v>
      </c>
      <c r="I110" s="318">
        <v>16.5</v>
      </c>
      <c r="J110" s="319">
        <f t="shared" si="6"/>
        <v>255</v>
      </c>
      <c r="K110" s="239">
        <v>255</v>
      </c>
      <c r="L110" s="238" t="e">
        <f>IF(K110="nio",0,IF(K110&gt;0,K110*I110/M110,0))*VLOOKUP(B110,'2-Kosten per locatie'!$A$11:$C$20,3,FALSE)</f>
        <v>#DIV/0!</v>
      </c>
      <c r="M110" s="320">
        <f>IF(K110="nio",0,IF(K110&gt;0,VLOOKUP(G110,'3-Productie normen'!A:J,VLOOKUP(K110,'3-Productie normen'!$B$29:$C$33,2,FALSE),FALSE)))</f>
        <v>0</v>
      </c>
      <c r="N110" s="321">
        <f>VLOOKUP(G110,'3-Productie normen'!A:J,9,FALSE)</f>
        <v>0</v>
      </c>
      <c r="O110" s="321"/>
      <c r="Q110" s="322">
        <f t="shared" si="7"/>
        <v>4207.5</v>
      </c>
    </row>
    <row r="111" spans="1:17" ht="14.1" customHeight="1">
      <c r="A111" s="65">
        <v>111</v>
      </c>
      <c r="B111" s="291" t="s">
        <v>373</v>
      </c>
      <c r="C111" s="291" t="s">
        <v>374</v>
      </c>
      <c r="D111" s="316">
        <v>1</v>
      </c>
      <c r="E111" s="317" t="s">
        <v>381</v>
      </c>
      <c r="F111" s="63" t="s">
        <v>382</v>
      </c>
      <c r="G111" s="63" t="s">
        <v>46</v>
      </c>
      <c r="H111" s="63" t="s">
        <v>376</v>
      </c>
      <c r="I111" s="318">
        <v>56</v>
      </c>
      <c r="J111" s="319">
        <f t="shared" si="6"/>
        <v>255</v>
      </c>
      <c r="K111" s="239">
        <v>255</v>
      </c>
      <c r="L111" s="238" t="e">
        <f>IF(K111="nio",0,IF(K111&gt;0,K111*I111/M111,0))*VLOOKUP(B111,'2-Kosten per locatie'!$A$11:$C$20,3,FALSE)</f>
        <v>#DIV/0!</v>
      </c>
      <c r="M111" s="320">
        <f>IF(K111="nio",0,IF(K111&gt;0,VLOOKUP(G111,'3-Productie normen'!A:J,VLOOKUP(K111,'3-Productie normen'!$B$29:$C$33,2,FALSE),FALSE)))</f>
        <v>0</v>
      </c>
      <c r="N111" s="321">
        <f>VLOOKUP(G111,'3-Productie normen'!A:J,9,FALSE)</f>
        <v>0</v>
      </c>
      <c r="O111" s="321"/>
      <c r="Q111" s="322">
        <f t="shared" si="7"/>
        <v>14280</v>
      </c>
    </row>
    <row r="112" spans="1:17" ht="14.1" customHeight="1">
      <c r="A112" s="65">
        <v>112</v>
      </c>
      <c r="B112" s="291" t="s">
        <v>373</v>
      </c>
      <c r="C112" s="291" t="s">
        <v>374</v>
      </c>
      <c r="D112" s="316">
        <v>1</v>
      </c>
      <c r="E112" s="317" t="s">
        <v>383</v>
      </c>
      <c r="F112" s="63" t="s">
        <v>384</v>
      </c>
      <c r="G112" s="63" t="s">
        <v>41</v>
      </c>
      <c r="H112" s="63" t="s">
        <v>385</v>
      </c>
      <c r="I112" s="318">
        <v>1.1000000000000001</v>
      </c>
      <c r="J112" s="319">
        <f t="shared" si="6"/>
        <v>208</v>
      </c>
      <c r="K112" s="239">
        <v>208</v>
      </c>
      <c r="L112" s="238" t="e">
        <f>IF(K112="nio",0,IF(K112&gt;0,K112*I112/M112,0))*VLOOKUP(B112,'2-Kosten per locatie'!$A$11:$C$20,3,FALSE)</f>
        <v>#DIV/0!</v>
      </c>
      <c r="M112" s="320">
        <f>IF(K112="nio",0,IF(K112&gt;0,VLOOKUP(G112,'3-Productie normen'!A:J,VLOOKUP(K112,'3-Productie normen'!$B$29:$C$33,2,FALSE),FALSE)))</f>
        <v>0</v>
      </c>
      <c r="N112" s="321">
        <f>VLOOKUP(G112,'3-Productie normen'!A:J,9,FALSE)</f>
        <v>0</v>
      </c>
      <c r="O112" s="321"/>
      <c r="Q112" s="322">
        <f t="shared" si="7"/>
        <v>228.8</v>
      </c>
    </row>
    <row r="113" spans="1:17" ht="14.1" customHeight="1">
      <c r="A113" s="65">
        <v>113</v>
      </c>
      <c r="B113" s="291" t="s">
        <v>373</v>
      </c>
      <c r="C113" s="291" t="s">
        <v>374</v>
      </c>
      <c r="D113" s="316">
        <v>1</v>
      </c>
      <c r="E113" s="317" t="s">
        <v>386</v>
      </c>
      <c r="F113" s="63" t="s">
        <v>384</v>
      </c>
      <c r="G113" s="63" t="s">
        <v>41</v>
      </c>
      <c r="H113" s="63" t="s">
        <v>385</v>
      </c>
      <c r="I113" s="318">
        <v>1.1000000000000001</v>
      </c>
      <c r="J113" s="319">
        <f t="shared" si="6"/>
        <v>208</v>
      </c>
      <c r="K113" s="239">
        <v>208</v>
      </c>
      <c r="L113" s="238" t="e">
        <f>IF(K113="nio",0,IF(K113&gt;0,K113*I113/M113,0))*VLOOKUP(B113,'2-Kosten per locatie'!$A$11:$C$20,3,FALSE)</f>
        <v>#DIV/0!</v>
      </c>
      <c r="M113" s="320">
        <f>IF(K113="nio",0,IF(K113&gt;0,VLOOKUP(G113,'3-Productie normen'!A:J,VLOOKUP(K113,'3-Productie normen'!$B$29:$C$33,2,FALSE),FALSE)))</f>
        <v>0</v>
      </c>
      <c r="N113" s="321">
        <f>VLOOKUP(G113,'3-Productie normen'!A:J,9,FALSE)</f>
        <v>0</v>
      </c>
      <c r="O113" s="321"/>
      <c r="Q113" s="322">
        <f t="shared" si="7"/>
        <v>228.8</v>
      </c>
    </row>
    <row r="114" spans="1:17" ht="14.1" customHeight="1">
      <c r="A114" s="65">
        <v>114</v>
      </c>
      <c r="B114" s="291" t="s">
        <v>373</v>
      </c>
      <c r="C114" s="291" t="s">
        <v>374</v>
      </c>
      <c r="D114" s="316">
        <v>1</v>
      </c>
      <c r="E114" s="317" t="s">
        <v>387</v>
      </c>
      <c r="F114" s="63" t="s">
        <v>388</v>
      </c>
      <c r="G114" s="63" t="s">
        <v>46</v>
      </c>
      <c r="H114" s="63" t="s">
        <v>376</v>
      </c>
      <c r="I114" s="318">
        <v>19.3</v>
      </c>
      <c r="J114" s="319">
        <f t="shared" si="6"/>
        <v>255</v>
      </c>
      <c r="K114" s="239">
        <v>255</v>
      </c>
      <c r="L114" s="238" t="e">
        <f>IF(K114="nio",0,IF(K114&gt;0,K114*I114/M114,0))*VLOOKUP(B114,'2-Kosten per locatie'!$A$11:$C$20,3,FALSE)</f>
        <v>#DIV/0!</v>
      </c>
      <c r="M114" s="320">
        <f>IF(K114="nio",0,IF(K114&gt;0,VLOOKUP(G114,'3-Productie normen'!A:J,VLOOKUP(K114,'3-Productie normen'!$B$29:$C$33,2,FALSE),FALSE)))</f>
        <v>0</v>
      </c>
      <c r="N114" s="321">
        <f>VLOOKUP(G114,'3-Productie normen'!A:J,9,FALSE)</f>
        <v>0</v>
      </c>
      <c r="O114" s="321"/>
      <c r="Q114" s="322">
        <f t="shared" si="7"/>
        <v>4921.5</v>
      </c>
    </row>
    <row r="115" spans="1:17" ht="14.1" customHeight="1">
      <c r="A115" s="65">
        <v>115</v>
      </c>
      <c r="B115" s="291" t="s">
        <v>373</v>
      </c>
      <c r="C115" s="291" t="s">
        <v>374</v>
      </c>
      <c r="D115" s="316">
        <v>1</v>
      </c>
      <c r="E115" s="317" t="s">
        <v>389</v>
      </c>
      <c r="F115" s="63" t="s">
        <v>390</v>
      </c>
      <c r="G115" s="63" t="s">
        <v>46</v>
      </c>
      <c r="H115" s="63" t="s">
        <v>376</v>
      </c>
      <c r="I115" s="318">
        <v>17.600000000000001</v>
      </c>
      <c r="J115" s="319">
        <f t="shared" si="6"/>
        <v>255</v>
      </c>
      <c r="K115" s="239">
        <v>255</v>
      </c>
      <c r="L115" s="238" t="e">
        <f>IF(K115="nio",0,IF(K115&gt;0,K115*I115/M115,0))*VLOOKUP(B115,'2-Kosten per locatie'!$A$11:$C$20,3,FALSE)</f>
        <v>#DIV/0!</v>
      </c>
      <c r="M115" s="320">
        <f>IF(K115="nio",0,IF(K115&gt;0,VLOOKUP(G115,'3-Productie normen'!A:J,VLOOKUP(K115,'3-Productie normen'!$B$29:$C$33,2,FALSE),FALSE)))</f>
        <v>0</v>
      </c>
      <c r="N115" s="321">
        <f>VLOOKUP(G115,'3-Productie normen'!A:J,9,FALSE)</f>
        <v>0</v>
      </c>
      <c r="O115" s="321"/>
      <c r="Q115" s="322">
        <f t="shared" si="7"/>
        <v>4488</v>
      </c>
    </row>
    <row r="116" spans="1:17" ht="14.1" customHeight="1">
      <c r="A116" s="65">
        <v>116</v>
      </c>
      <c r="B116" s="291" t="s">
        <v>373</v>
      </c>
      <c r="C116" s="291" t="s">
        <v>374</v>
      </c>
      <c r="D116" s="316">
        <v>1</v>
      </c>
      <c r="E116" s="317" t="s">
        <v>391</v>
      </c>
      <c r="F116" s="63" t="s">
        <v>304</v>
      </c>
      <c r="G116" s="63" t="s">
        <v>310</v>
      </c>
      <c r="H116" s="63" t="s">
        <v>376</v>
      </c>
      <c r="I116" s="318">
        <v>10.8</v>
      </c>
      <c r="J116" s="319">
        <f t="shared" si="6"/>
        <v>255</v>
      </c>
      <c r="K116" s="239">
        <v>255</v>
      </c>
      <c r="L116" s="238" t="e">
        <f>IF(K116="nio",0,IF(K116&gt;0,K116*I116/M116,0))*VLOOKUP(B116,'2-Kosten per locatie'!$A$11:$C$20,3,FALSE)</f>
        <v>#DIV/0!</v>
      </c>
      <c r="M116" s="320">
        <f>IF(K116="nio",0,IF(K116&gt;0,VLOOKUP(G116,'3-Productie normen'!A:J,VLOOKUP(K116,'3-Productie normen'!$B$29:$C$33,2,FALSE),FALSE)))</f>
        <v>0</v>
      </c>
      <c r="N116" s="321">
        <f>VLOOKUP(G116,'3-Productie normen'!A:J,9,FALSE)</f>
        <v>0</v>
      </c>
      <c r="O116" s="321"/>
      <c r="Q116" s="322">
        <f t="shared" si="7"/>
        <v>2754</v>
      </c>
    </row>
    <row r="117" spans="1:17" ht="14.1" customHeight="1">
      <c r="A117" s="65">
        <v>117</v>
      </c>
      <c r="B117" s="291" t="s">
        <v>373</v>
      </c>
      <c r="C117" s="291" t="s">
        <v>374</v>
      </c>
      <c r="D117" s="316">
        <v>1</v>
      </c>
      <c r="E117" s="317" t="s">
        <v>392</v>
      </c>
      <c r="F117" s="63" t="s">
        <v>221</v>
      </c>
      <c r="G117" s="63" t="s">
        <v>308</v>
      </c>
      <c r="H117" s="63" t="s">
        <v>376</v>
      </c>
      <c r="I117" s="318">
        <v>3.5</v>
      </c>
      <c r="J117" s="319">
        <f t="shared" si="6"/>
        <v>52</v>
      </c>
      <c r="K117" s="239">
        <v>52</v>
      </c>
      <c r="L117" s="238" t="e">
        <f>IF(K117="nio",0,IF(K117&gt;0,K117*I117/M117,0))*VLOOKUP(B117,'2-Kosten per locatie'!$A$11:$C$20,3,FALSE)</f>
        <v>#DIV/0!</v>
      </c>
      <c r="M117" s="320">
        <f>IF(K117="nio",0,IF(K117&gt;0,VLOOKUP(G117,'3-Productie normen'!A:J,VLOOKUP(K117,'3-Productie normen'!$B$29:$C$33,2,FALSE),FALSE)))</f>
        <v>0</v>
      </c>
      <c r="N117" s="321">
        <f>VLOOKUP(G117,'3-Productie normen'!A:J,9,FALSE)</f>
        <v>0</v>
      </c>
      <c r="O117" s="321"/>
      <c r="Q117" s="322">
        <f t="shared" si="7"/>
        <v>182</v>
      </c>
    </row>
    <row r="118" spans="1:17" ht="14.1" customHeight="1">
      <c r="A118" s="65">
        <v>118</v>
      </c>
      <c r="B118" s="291" t="s">
        <v>373</v>
      </c>
      <c r="C118" s="291" t="s">
        <v>374</v>
      </c>
      <c r="D118" s="316">
        <v>1</v>
      </c>
      <c r="E118" s="317" t="s">
        <v>393</v>
      </c>
      <c r="F118" s="63" t="s">
        <v>384</v>
      </c>
      <c r="G118" s="63" t="s">
        <v>41</v>
      </c>
      <c r="H118" s="63" t="s">
        <v>385</v>
      </c>
      <c r="I118" s="318">
        <v>7</v>
      </c>
      <c r="J118" s="319">
        <f t="shared" si="6"/>
        <v>208</v>
      </c>
      <c r="K118" s="239">
        <v>208</v>
      </c>
      <c r="L118" s="238" t="e">
        <f>IF(K118="nio",0,IF(K118&gt;0,K118*I118/M118,0))*VLOOKUP(B118,'2-Kosten per locatie'!$A$11:$C$20,3,FALSE)</f>
        <v>#DIV/0!</v>
      </c>
      <c r="M118" s="320">
        <f>IF(K118="nio",0,IF(K118&gt;0,VLOOKUP(G118,'3-Productie normen'!A:J,VLOOKUP(K118,'3-Productie normen'!$B$29:$C$33,2,FALSE),FALSE)))</f>
        <v>0</v>
      </c>
      <c r="N118" s="321">
        <f>VLOOKUP(G118,'3-Productie normen'!A:J,9,FALSE)</f>
        <v>0</v>
      </c>
      <c r="O118" s="321"/>
      <c r="Q118" s="322">
        <f t="shared" si="7"/>
        <v>1456</v>
      </c>
    </row>
    <row r="119" spans="1:17" ht="14.1" customHeight="1">
      <c r="A119" s="65">
        <v>119</v>
      </c>
      <c r="B119" s="291" t="s">
        <v>373</v>
      </c>
      <c r="C119" s="291" t="s">
        <v>374</v>
      </c>
      <c r="D119" s="316">
        <v>1</v>
      </c>
      <c r="E119" s="317" t="s">
        <v>394</v>
      </c>
      <c r="F119" s="63" t="s">
        <v>222</v>
      </c>
      <c r="G119" s="63" t="s">
        <v>39</v>
      </c>
      <c r="H119" s="63" t="s">
        <v>376</v>
      </c>
      <c r="I119" s="318">
        <v>37.299999999999997</v>
      </c>
      <c r="J119" s="319">
        <f t="shared" si="6"/>
        <v>156</v>
      </c>
      <c r="K119" s="239">
        <v>156</v>
      </c>
      <c r="L119" s="238" t="e">
        <f>IF(K119="nio",0,IF(K119&gt;0,K119*I119/M119,0))*VLOOKUP(B119,'2-Kosten per locatie'!$A$11:$C$20,3,FALSE)</f>
        <v>#DIV/0!</v>
      </c>
      <c r="M119" s="320">
        <f>IF(K119="nio",0,IF(K119&gt;0,VLOOKUP(G119,'3-Productie normen'!A:J,VLOOKUP(K119,'3-Productie normen'!$B$29:$C$33,2,FALSE),FALSE)))</f>
        <v>0</v>
      </c>
      <c r="N119" s="321">
        <f>VLOOKUP(G119,'3-Productie normen'!A:J,9,FALSE)</f>
        <v>0</v>
      </c>
      <c r="O119" s="321"/>
      <c r="Q119" s="322">
        <f t="shared" si="7"/>
        <v>5818.7999999999993</v>
      </c>
    </row>
    <row r="120" spans="1:17" ht="14.1" customHeight="1">
      <c r="A120" s="65">
        <v>120</v>
      </c>
      <c r="B120" s="291" t="s">
        <v>373</v>
      </c>
      <c r="C120" s="291" t="s">
        <v>374</v>
      </c>
      <c r="D120" s="316">
        <v>1</v>
      </c>
      <c r="E120" s="317" t="s">
        <v>395</v>
      </c>
      <c r="F120" s="63" t="s">
        <v>222</v>
      </c>
      <c r="G120" s="63" t="s">
        <v>39</v>
      </c>
      <c r="H120" s="63" t="s">
        <v>376</v>
      </c>
      <c r="I120" s="318">
        <v>12.3</v>
      </c>
      <c r="J120" s="319">
        <f t="shared" si="6"/>
        <v>156</v>
      </c>
      <c r="K120" s="239">
        <v>156</v>
      </c>
      <c r="L120" s="238" t="e">
        <f>IF(K120="nio",0,IF(K120&gt;0,K120*I120/M120,0))*VLOOKUP(B120,'2-Kosten per locatie'!$A$11:$C$20,3,FALSE)</f>
        <v>#DIV/0!</v>
      </c>
      <c r="M120" s="320">
        <f>IF(K120="nio",0,IF(K120&gt;0,VLOOKUP(G120,'3-Productie normen'!A:J,VLOOKUP(K120,'3-Productie normen'!$B$29:$C$33,2,FALSE),FALSE)))</f>
        <v>0</v>
      </c>
      <c r="N120" s="321">
        <f>VLOOKUP(G120,'3-Productie normen'!A:J,9,FALSE)</f>
        <v>0</v>
      </c>
      <c r="O120" s="321"/>
      <c r="Q120" s="322">
        <f t="shared" si="7"/>
        <v>1918.8000000000002</v>
      </c>
    </row>
    <row r="121" spans="1:17" ht="14.1" customHeight="1">
      <c r="A121" s="65">
        <v>121</v>
      </c>
      <c r="B121" s="291" t="s">
        <v>373</v>
      </c>
      <c r="C121" s="291" t="s">
        <v>374</v>
      </c>
      <c r="D121" s="316">
        <v>1</v>
      </c>
      <c r="E121" s="317" t="s">
        <v>396</v>
      </c>
      <c r="F121" s="63" t="s">
        <v>223</v>
      </c>
      <c r="G121" s="63" t="s">
        <v>46</v>
      </c>
      <c r="H121" s="63" t="s">
        <v>376</v>
      </c>
      <c r="I121" s="318">
        <v>12.2</v>
      </c>
      <c r="J121" s="319">
        <f t="shared" si="6"/>
        <v>255</v>
      </c>
      <c r="K121" s="239">
        <v>255</v>
      </c>
      <c r="L121" s="238" t="e">
        <f>IF(K121="nio",0,IF(K121&gt;0,K121*I121/M121,0))*VLOOKUP(B121,'2-Kosten per locatie'!$A$11:$C$20,3,FALSE)</f>
        <v>#DIV/0!</v>
      </c>
      <c r="M121" s="320">
        <f>IF(K121="nio",0,IF(K121&gt;0,VLOOKUP(G121,'3-Productie normen'!A:J,VLOOKUP(K121,'3-Productie normen'!$B$29:$C$33,2,FALSE),FALSE)))</f>
        <v>0</v>
      </c>
      <c r="N121" s="321">
        <f>VLOOKUP(G121,'3-Productie normen'!A:J,9,FALSE)</f>
        <v>0</v>
      </c>
      <c r="O121" s="321"/>
      <c r="Q121" s="322">
        <f t="shared" si="7"/>
        <v>3111</v>
      </c>
    </row>
    <row r="122" spans="1:17" ht="14.1" customHeight="1">
      <c r="A122" s="65">
        <v>122</v>
      </c>
      <c r="B122" s="291" t="s">
        <v>373</v>
      </c>
      <c r="C122" s="291" t="s">
        <v>374</v>
      </c>
      <c r="D122" s="316">
        <v>1</v>
      </c>
      <c r="E122" s="317" t="s">
        <v>397</v>
      </c>
      <c r="F122" s="63" t="s">
        <v>223</v>
      </c>
      <c r="G122" s="63" t="s">
        <v>46</v>
      </c>
      <c r="H122" s="63" t="s">
        <v>376</v>
      </c>
      <c r="I122" s="318">
        <v>12.1</v>
      </c>
      <c r="J122" s="319">
        <f t="shared" si="6"/>
        <v>255</v>
      </c>
      <c r="K122" s="239">
        <v>255</v>
      </c>
      <c r="L122" s="238" t="e">
        <f>IF(K122="nio",0,IF(K122&gt;0,K122*I122/M122,0))*VLOOKUP(B122,'2-Kosten per locatie'!$A$11:$C$20,3,FALSE)</f>
        <v>#DIV/0!</v>
      </c>
      <c r="M122" s="320">
        <f>IF(K122="nio",0,IF(K122&gt;0,VLOOKUP(G122,'3-Productie normen'!A:J,VLOOKUP(K122,'3-Productie normen'!$B$29:$C$33,2,FALSE),FALSE)))</f>
        <v>0</v>
      </c>
      <c r="N122" s="321">
        <f>VLOOKUP(G122,'3-Productie normen'!A:J,9,FALSE)</f>
        <v>0</v>
      </c>
      <c r="O122" s="321"/>
      <c r="Q122" s="322">
        <f t="shared" si="7"/>
        <v>3085.5</v>
      </c>
    </row>
    <row r="123" spans="1:17" ht="14.1" customHeight="1">
      <c r="A123" s="65">
        <v>123</v>
      </c>
      <c r="B123" s="291" t="s">
        <v>398</v>
      </c>
      <c r="C123" s="291" t="s">
        <v>399</v>
      </c>
      <c r="D123" s="316">
        <v>1</v>
      </c>
      <c r="E123" s="317" t="s">
        <v>400</v>
      </c>
      <c r="F123" s="63" t="s">
        <v>223</v>
      </c>
      <c r="G123" s="63" t="s">
        <v>46</v>
      </c>
      <c r="H123" s="63" t="s">
        <v>376</v>
      </c>
      <c r="I123" s="318">
        <v>29.25</v>
      </c>
      <c r="J123" s="319">
        <f t="shared" si="6"/>
        <v>255</v>
      </c>
      <c r="K123" s="239">
        <v>255</v>
      </c>
      <c r="L123" s="238" t="e">
        <f>IF(K123="nio",0,IF(K123&gt;0,K123*I123/M123,0))*VLOOKUP(B123,'2-Kosten per locatie'!$A$11:$C$20,3,FALSE)</f>
        <v>#DIV/0!</v>
      </c>
      <c r="M123" s="320">
        <f>IF(K123="nio",0,IF(K123&gt;0,VLOOKUP(G123,'3-Productie normen'!A:J,VLOOKUP(K123,'3-Productie normen'!$B$29:$C$33,2,FALSE),FALSE)))</f>
        <v>0</v>
      </c>
      <c r="N123" s="321">
        <f>VLOOKUP(G123,'3-Productie normen'!A:J,9,FALSE)</f>
        <v>0</v>
      </c>
      <c r="O123" s="321"/>
      <c r="Q123" s="322">
        <f t="shared" si="7"/>
        <v>7458.75</v>
      </c>
    </row>
    <row r="124" spans="1:17" ht="14.1" customHeight="1">
      <c r="A124" s="65">
        <v>124</v>
      </c>
      <c r="B124" s="291" t="s">
        <v>398</v>
      </c>
      <c r="C124" s="291" t="s">
        <v>399</v>
      </c>
      <c r="D124" s="316">
        <v>1</v>
      </c>
      <c r="E124" s="317" t="s">
        <v>401</v>
      </c>
      <c r="F124" s="63" t="s">
        <v>223</v>
      </c>
      <c r="G124" s="63" t="s">
        <v>46</v>
      </c>
      <c r="H124" s="63" t="s">
        <v>376</v>
      </c>
      <c r="I124" s="318">
        <v>24.4</v>
      </c>
      <c r="J124" s="319">
        <f t="shared" si="6"/>
        <v>255</v>
      </c>
      <c r="K124" s="239">
        <v>255</v>
      </c>
      <c r="L124" s="238" t="e">
        <f>IF(K124="nio",0,IF(K124&gt;0,K124*I124/M124,0))*VLOOKUP(B124,'2-Kosten per locatie'!$A$11:$C$20,3,FALSE)</f>
        <v>#DIV/0!</v>
      </c>
      <c r="M124" s="320">
        <f>IF(K124="nio",0,IF(K124&gt;0,VLOOKUP(G124,'3-Productie normen'!A:J,VLOOKUP(K124,'3-Productie normen'!$B$29:$C$33,2,FALSE),FALSE)))</f>
        <v>0</v>
      </c>
      <c r="N124" s="321">
        <f>VLOOKUP(G124,'3-Productie normen'!A:J,9,FALSE)</f>
        <v>0</v>
      </c>
      <c r="O124" s="321"/>
      <c r="Q124" s="322">
        <f t="shared" si="7"/>
        <v>6222</v>
      </c>
    </row>
    <row r="125" spans="1:17" ht="14.1" customHeight="1">
      <c r="A125" s="65">
        <v>125</v>
      </c>
      <c r="B125" s="291" t="s">
        <v>398</v>
      </c>
      <c r="C125" s="291" t="s">
        <v>399</v>
      </c>
      <c r="D125" s="316">
        <v>1</v>
      </c>
      <c r="E125" s="317" t="s">
        <v>377</v>
      </c>
      <c r="F125" s="63" t="s">
        <v>222</v>
      </c>
      <c r="G125" s="63" t="s">
        <v>39</v>
      </c>
      <c r="H125" s="63" t="s">
        <v>402</v>
      </c>
      <c r="I125" s="318">
        <v>13.7</v>
      </c>
      <c r="J125" s="319">
        <f t="shared" si="6"/>
        <v>156</v>
      </c>
      <c r="K125" s="239">
        <v>156</v>
      </c>
      <c r="L125" s="238" t="e">
        <f>IF(K125="nio",0,IF(K125&gt;0,K125*I125/M125,0))*VLOOKUP(B125,'2-Kosten per locatie'!$A$11:$C$20,3,FALSE)</f>
        <v>#DIV/0!</v>
      </c>
      <c r="M125" s="320">
        <f>IF(K125="nio",0,IF(K125&gt;0,VLOOKUP(G125,'3-Productie normen'!A:J,VLOOKUP(K125,'3-Productie normen'!$B$29:$C$33,2,FALSE),FALSE)))</f>
        <v>0</v>
      </c>
      <c r="N125" s="321">
        <f>VLOOKUP(G125,'3-Productie normen'!A:J,9,FALSE)</f>
        <v>0</v>
      </c>
      <c r="O125" s="321"/>
      <c r="Q125" s="322">
        <f t="shared" si="7"/>
        <v>2137.1999999999998</v>
      </c>
    </row>
    <row r="126" spans="1:17" ht="14.1" customHeight="1">
      <c r="A126" s="65">
        <v>126</v>
      </c>
      <c r="B126" s="291" t="s">
        <v>398</v>
      </c>
      <c r="C126" s="291" t="s">
        <v>399</v>
      </c>
      <c r="D126" s="316">
        <v>1</v>
      </c>
      <c r="E126" s="317" t="s">
        <v>381</v>
      </c>
      <c r="F126" s="63" t="s">
        <v>222</v>
      </c>
      <c r="G126" s="63" t="s">
        <v>39</v>
      </c>
      <c r="H126" s="63" t="s">
        <v>376</v>
      </c>
      <c r="I126" s="318">
        <v>25.55</v>
      </c>
      <c r="J126" s="319">
        <f t="shared" si="6"/>
        <v>156</v>
      </c>
      <c r="K126" s="239">
        <v>156</v>
      </c>
      <c r="L126" s="238" t="e">
        <f>IF(K126="nio",0,IF(K126&gt;0,K126*I126/M126,0))*VLOOKUP(B126,'2-Kosten per locatie'!$A$11:$C$20,3,FALSE)</f>
        <v>#DIV/0!</v>
      </c>
      <c r="M126" s="320">
        <f>IF(K126="nio",0,IF(K126&gt;0,VLOOKUP(G126,'3-Productie normen'!A:J,VLOOKUP(K126,'3-Productie normen'!$B$29:$C$33,2,FALSE),FALSE)))</f>
        <v>0</v>
      </c>
      <c r="N126" s="321">
        <f>VLOOKUP(G126,'3-Productie normen'!A:J,9,FALSE)</f>
        <v>0</v>
      </c>
      <c r="O126" s="321"/>
      <c r="Q126" s="322">
        <f t="shared" si="7"/>
        <v>3985.8</v>
      </c>
    </row>
    <row r="127" spans="1:17" ht="14.1" customHeight="1">
      <c r="A127" s="65">
        <v>127</v>
      </c>
      <c r="B127" s="291" t="s">
        <v>398</v>
      </c>
      <c r="C127" s="291" t="s">
        <v>399</v>
      </c>
      <c r="D127" s="316">
        <v>1</v>
      </c>
      <c r="E127" s="317" t="s">
        <v>383</v>
      </c>
      <c r="F127" s="63" t="s">
        <v>223</v>
      </c>
      <c r="G127" s="63" t="s">
        <v>46</v>
      </c>
      <c r="H127" s="63" t="s">
        <v>376</v>
      </c>
      <c r="I127" s="318">
        <v>28.85</v>
      </c>
      <c r="J127" s="319">
        <f t="shared" si="6"/>
        <v>255</v>
      </c>
      <c r="K127" s="239">
        <v>255</v>
      </c>
      <c r="L127" s="238" t="e">
        <f>IF(K127="nio",0,IF(K127&gt;0,K127*I127/M127,0))*VLOOKUP(B127,'2-Kosten per locatie'!$A$11:$C$20,3,FALSE)</f>
        <v>#DIV/0!</v>
      </c>
      <c r="M127" s="320">
        <f>IF(K127="nio",0,IF(K127&gt;0,VLOOKUP(G127,'3-Productie normen'!A:J,VLOOKUP(K127,'3-Productie normen'!$B$29:$C$33,2,FALSE),FALSE)))</f>
        <v>0</v>
      </c>
      <c r="N127" s="321">
        <f>VLOOKUP(G127,'3-Productie normen'!A:J,9,FALSE)</f>
        <v>0</v>
      </c>
      <c r="O127" s="321"/>
      <c r="Q127" s="322">
        <f t="shared" si="7"/>
        <v>7356.75</v>
      </c>
    </row>
    <row r="128" spans="1:17" ht="14.1" customHeight="1">
      <c r="A128" s="65">
        <v>128</v>
      </c>
      <c r="B128" s="291" t="s">
        <v>398</v>
      </c>
      <c r="C128" s="291" t="s">
        <v>399</v>
      </c>
      <c r="D128" s="316">
        <v>1</v>
      </c>
      <c r="E128" s="317" t="s">
        <v>386</v>
      </c>
      <c r="F128" s="63" t="s">
        <v>223</v>
      </c>
      <c r="G128" s="63" t="s">
        <v>46</v>
      </c>
      <c r="H128" s="63" t="s">
        <v>376</v>
      </c>
      <c r="I128" s="318">
        <v>20</v>
      </c>
      <c r="J128" s="319">
        <f t="shared" si="6"/>
        <v>255</v>
      </c>
      <c r="K128" s="239">
        <v>255</v>
      </c>
      <c r="L128" s="238" t="e">
        <f>IF(K128="nio",0,IF(K128&gt;0,K128*I128/M128,0))*VLOOKUP(B128,'2-Kosten per locatie'!$A$11:$C$20,3,FALSE)</f>
        <v>#DIV/0!</v>
      </c>
      <c r="M128" s="320">
        <f>IF(K128="nio",0,IF(K128&gt;0,VLOOKUP(G128,'3-Productie normen'!A:J,VLOOKUP(K128,'3-Productie normen'!$B$29:$C$33,2,FALSE),FALSE)))</f>
        <v>0</v>
      </c>
      <c r="N128" s="321">
        <f>VLOOKUP(G128,'3-Productie normen'!A:J,9,FALSE)</f>
        <v>0</v>
      </c>
      <c r="O128" s="321"/>
      <c r="Q128" s="322">
        <f t="shared" si="7"/>
        <v>5100</v>
      </c>
    </row>
    <row r="129" spans="1:17" ht="14.1" customHeight="1">
      <c r="A129" s="65">
        <v>129</v>
      </c>
      <c r="B129" s="291" t="s">
        <v>398</v>
      </c>
      <c r="C129" s="291" t="s">
        <v>399</v>
      </c>
      <c r="D129" s="316">
        <v>1</v>
      </c>
      <c r="E129" s="317" t="s">
        <v>387</v>
      </c>
      <c r="F129" s="63" t="s">
        <v>339</v>
      </c>
      <c r="G129" s="63" t="s">
        <v>309</v>
      </c>
      <c r="H129" s="63" t="s">
        <v>376</v>
      </c>
      <c r="I129" s="318">
        <v>47.7</v>
      </c>
      <c r="J129" s="319">
        <f t="shared" si="6"/>
        <v>255</v>
      </c>
      <c r="K129" s="239">
        <v>255</v>
      </c>
      <c r="L129" s="238" t="e">
        <f>IF(K129="nio",0,IF(K129&gt;0,K129*I129/M129,0))*VLOOKUP(B129,'2-Kosten per locatie'!$A$11:$C$20,3,FALSE)</f>
        <v>#DIV/0!</v>
      </c>
      <c r="M129" s="320">
        <f>IF(K129="nio",0,IF(K129&gt;0,VLOOKUP(G129,'3-Productie normen'!A:J,VLOOKUP(K129,'3-Productie normen'!$B$29:$C$33,2,FALSE),FALSE)))</f>
        <v>0</v>
      </c>
      <c r="N129" s="321">
        <f>VLOOKUP(G129,'3-Productie normen'!A:J,9,FALSE)</f>
        <v>0</v>
      </c>
      <c r="O129" s="321"/>
      <c r="Q129" s="322">
        <f t="shared" si="7"/>
        <v>12163.5</v>
      </c>
    </row>
    <row r="130" spans="1:17" ht="14.1" customHeight="1">
      <c r="A130" s="65">
        <v>130</v>
      </c>
      <c r="B130" s="291" t="s">
        <v>398</v>
      </c>
      <c r="C130" s="291" t="s">
        <v>399</v>
      </c>
      <c r="D130" s="316">
        <v>1</v>
      </c>
      <c r="E130" s="317" t="s">
        <v>389</v>
      </c>
      <c r="F130" s="63" t="s">
        <v>224</v>
      </c>
      <c r="G130" s="63" t="s">
        <v>46</v>
      </c>
      <c r="H130" s="63" t="s">
        <v>376</v>
      </c>
      <c r="I130" s="318">
        <v>39.9</v>
      </c>
      <c r="J130" s="319">
        <f t="shared" si="6"/>
        <v>156</v>
      </c>
      <c r="K130" s="239">
        <v>156</v>
      </c>
      <c r="L130" s="238" t="e">
        <f>IF(K130="nio",0,IF(K130&gt;0,K130*I130/M130,0))*VLOOKUP(B130,'2-Kosten per locatie'!$A$11:$C$20,3,FALSE)</f>
        <v>#DIV/0!</v>
      </c>
      <c r="M130" s="320">
        <f>IF(K130="nio",0,IF(K130&gt;0,VLOOKUP(G130,'3-Productie normen'!A:J,VLOOKUP(K130,'3-Productie normen'!$B$29:$C$33,2,FALSE),FALSE)))</f>
        <v>0</v>
      </c>
      <c r="N130" s="321">
        <f>VLOOKUP(G130,'3-Productie normen'!A:J,9,FALSE)</f>
        <v>0</v>
      </c>
      <c r="O130" s="321"/>
      <c r="Q130" s="322">
        <f t="shared" si="7"/>
        <v>6224.4</v>
      </c>
    </row>
    <row r="131" spans="1:17" ht="14.1" customHeight="1">
      <c r="A131" s="65">
        <v>131</v>
      </c>
      <c r="B131" s="291" t="s">
        <v>398</v>
      </c>
      <c r="C131" s="291" t="s">
        <v>399</v>
      </c>
      <c r="D131" s="316">
        <v>1</v>
      </c>
      <c r="E131" s="317" t="s">
        <v>391</v>
      </c>
      <c r="F131" s="63" t="s">
        <v>223</v>
      </c>
      <c r="G131" s="63" t="s">
        <v>46</v>
      </c>
      <c r="H131" s="63" t="s">
        <v>376</v>
      </c>
      <c r="I131" s="318">
        <v>21.1</v>
      </c>
      <c r="J131" s="319">
        <f t="shared" si="6"/>
        <v>255</v>
      </c>
      <c r="K131" s="239">
        <v>255</v>
      </c>
      <c r="L131" s="238" t="e">
        <f>IF(K131="nio",0,IF(K131&gt;0,K131*I131/M131,0))*VLOOKUP(B131,'2-Kosten per locatie'!$A$11:$C$20,3,FALSE)</f>
        <v>#DIV/0!</v>
      </c>
      <c r="M131" s="320">
        <f>IF(K131="nio",0,IF(K131&gt;0,VLOOKUP(G131,'3-Productie normen'!A:J,VLOOKUP(K131,'3-Productie normen'!$B$29:$C$33,2,FALSE),FALSE)))</f>
        <v>0</v>
      </c>
      <c r="N131" s="321">
        <f>VLOOKUP(G131,'3-Productie normen'!A:J,9,FALSE)</f>
        <v>0</v>
      </c>
      <c r="O131" s="321"/>
      <c r="Q131" s="322">
        <f t="shared" si="7"/>
        <v>5380.5</v>
      </c>
    </row>
    <row r="132" spans="1:17" ht="14.1" customHeight="1">
      <c r="A132" s="65">
        <v>132</v>
      </c>
      <c r="B132" s="291" t="s">
        <v>398</v>
      </c>
      <c r="C132" s="291" t="s">
        <v>399</v>
      </c>
      <c r="D132" s="316">
        <v>1</v>
      </c>
      <c r="E132" s="317" t="s">
        <v>392</v>
      </c>
      <c r="F132" s="63" t="s">
        <v>223</v>
      </c>
      <c r="G132" s="63" t="s">
        <v>46</v>
      </c>
      <c r="H132" s="63" t="s">
        <v>376</v>
      </c>
      <c r="I132" s="318">
        <v>22.9</v>
      </c>
      <c r="J132" s="319">
        <f t="shared" si="6"/>
        <v>255</v>
      </c>
      <c r="K132" s="239">
        <v>255</v>
      </c>
      <c r="L132" s="238" t="e">
        <f>IF(K132="nio",0,IF(K132&gt;0,K132*I132/M132,0))*VLOOKUP(B132,'2-Kosten per locatie'!$A$11:$C$20,3,FALSE)</f>
        <v>#DIV/0!</v>
      </c>
      <c r="M132" s="320">
        <f>IF(K132="nio",0,IF(K132&gt;0,VLOOKUP(G132,'3-Productie normen'!A:J,VLOOKUP(K132,'3-Productie normen'!$B$29:$C$33,2,FALSE),FALSE)))</f>
        <v>0</v>
      </c>
      <c r="N132" s="321">
        <f>VLOOKUP(G132,'3-Productie normen'!A:J,9,FALSE)</f>
        <v>0</v>
      </c>
      <c r="O132" s="321"/>
      <c r="Q132" s="322">
        <f t="shared" si="7"/>
        <v>5839.5</v>
      </c>
    </row>
    <row r="133" spans="1:17" ht="14.1" customHeight="1">
      <c r="A133" s="65">
        <v>133</v>
      </c>
      <c r="B133" s="291" t="s">
        <v>398</v>
      </c>
      <c r="C133" s="291" t="s">
        <v>399</v>
      </c>
      <c r="D133" s="316">
        <v>1</v>
      </c>
      <c r="E133" s="317" t="s">
        <v>403</v>
      </c>
      <c r="F133" s="63" t="s">
        <v>225</v>
      </c>
      <c r="G133" s="63" t="s">
        <v>43</v>
      </c>
      <c r="H133" s="63" t="s">
        <v>376</v>
      </c>
      <c r="I133" s="318">
        <v>72</v>
      </c>
      <c r="J133" s="319">
        <f t="shared" si="6"/>
        <v>156</v>
      </c>
      <c r="K133" s="239">
        <v>156</v>
      </c>
      <c r="L133" s="238" t="e">
        <f>IF(K133="nio",0,IF(K133&gt;0,K133*I133/M133,0))*VLOOKUP(B133,'2-Kosten per locatie'!$A$11:$C$20,3,FALSE)</f>
        <v>#DIV/0!</v>
      </c>
      <c r="M133" s="320">
        <f>IF(K133="nio",0,IF(K133&gt;0,VLOOKUP(G133,'3-Productie normen'!A:J,VLOOKUP(K133,'3-Productie normen'!$B$29:$C$33,2,FALSE),FALSE)))</f>
        <v>0</v>
      </c>
      <c r="N133" s="321">
        <f>VLOOKUP(G133,'3-Productie normen'!A:J,9,FALSE)</f>
        <v>0</v>
      </c>
      <c r="O133" s="321"/>
      <c r="Q133" s="322">
        <f t="shared" si="7"/>
        <v>11232</v>
      </c>
    </row>
    <row r="134" spans="1:17" ht="14.1" customHeight="1">
      <c r="A134" s="65">
        <v>134</v>
      </c>
      <c r="B134" s="291" t="s">
        <v>398</v>
      </c>
      <c r="C134" s="291" t="s">
        <v>399</v>
      </c>
      <c r="D134" s="316">
        <v>1</v>
      </c>
      <c r="E134" s="317" t="s">
        <v>404</v>
      </c>
      <c r="F134" s="63" t="s">
        <v>405</v>
      </c>
      <c r="G134" s="63" t="s">
        <v>39</v>
      </c>
      <c r="H134" s="63" t="s">
        <v>376</v>
      </c>
      <c r="I134" s="318">
        <v>2.9</v>
      </c>
      <c r="J134" s="319">
        <f t="shared" si="6"/>
        <v>255</v>
      </c>
      <c r="K134" s="239">
        <v>255</v>
      </c>
      <c r="L134" s="238" t="e">
        <f>IF(K134="nio",0,IF(K134&gt;0,K134*I134/M134,0))*VLOOKUP(B134,'2-Kosten per locatie'!$A$11:$C$20,3,FALSE)</f>
        <v>#DIV/0!</v>
      </c>
      <c r="M134" s="320">
        <f>IF(K134="nio",0,IF(K134&gt;0,VLOOKUP(G134,'3-Productie normen'!A:J,VLOOKUP(K134,'3-Productie normen'!$B$29:$C$33,2,FALSE),FALSE)))</f>
        <v>0</v>
      </c>
      <c r="N134" s="321">
        <f>VLOOKUP(G134,'3-Productie normen'!A:J,9,FALSE)</f>
        <v>0</v>
      </c>
      <c r="O134" s="321"/>
      <c r="Q134" s="322">
        <f t="shared" si="7"/>
        <v>739.5</v>
      </c>
    </row>
    <row r="135" spans="1:17" ht="14.1" customHeight="1">
      <c r="A135" s="65">
        <v>135</v>
      </c>
      <c r="B135" s="291" t="s">
        <v>398</v>
      </c>
      <c r="C135" s="291" t="s">
        <v>399</v>
      </c>
      <c r="D135" s="316">
        <v>1</v>
      </c>
      <c r="E135" s="317" t="s">
        <v>393</v>
      </c>
      <c r="F135" s="63" t="s">
        <v>221</v>
      </c>
      <c r="G135" s="63" t="s">
        <v>308</v>
      </c>
      <c r="H135" s="63" t="s">
        <v>376</v>
      </c>
      <c r="I135" s="318">
        <v>5.25</v>
      </c>
      <c r="J135" s="319">
        <f t="shared" si="6"/>
        <v>52</v>
      </c>
      <c r="K135" s="239">
        <v>52</v>
      </c>
      <c r="L135" s="238" t="e">
        <f>IF(K135="nio",0,IF(K135&gt;0,K135*I135/M135,0))*VLOOKUP(B135,'2-Kosten per locatie'!$A$11:$C$20,3,FALSE)</f>
        <v>#DIV/0!</v>
      </c>
      <c r="M135" s="320">
        <f>IF(K135="nio",0,IF(K135&gt;0,VLOOKUP(G135,'3-Productie normen'!A:J,VLOOKUP(K135,'3-Productie normen'!$B$29:$C$33,2,FALSE),FALSE)))</f>
        <v>0</v>
      </c>
      <c r="N135" s="321">
        <f>VLOOKUP(G135,'3-Productie normen'!A:J,9,FALSE)</f>
        <v>0</v>
      </c>
      <c r="O135" s="321"/>
      <c r="Q135" s="322">
        <f t="shared" si="7"/>
        <v>273</v>
      </c>
    </row>
    <row r="136" spans="1:17" ht="14.1" customHeight="1">
      <c r="A136" s="65">
        <v>136</v>
      </c>
      <c r="B136" s="291" t="s">
        <v>398</v>
      </c>
      <c r="C136" s="291" t="s">
        <v>399</v>
      </c>
      <c r="D136" s="316">
        <v>1</v>
      </c>
      <c r="E136" s="317" t="s">
        <v>406</v>
      </c>
      <c r="F136" s="63" t="s">
        <v>304</v>
      </c>
      <c r="G136" s="63" t="s">
        <v>310</v>
      </c>
      <c r="H136" s="63" t="s">
        <v>385</v>
      </c>
      <c r="I136" s="318">
        <v>3.5</v>
      </c>
      <c r="J136" s="319">
        <f t="shared" si="6"/>
        <v>156</v>
      </c>
      <c r="K136" s="239">
        <v>156</v>
      </c>
      <c r="L136" s="238" t="e">
        <f>IF(K136="nio",0,IF(K136&gt;0,K136*I136/M136,0))*VLOOKUP(B136,'2-Kosten per locatie'!$A$11:$C$20,3,FALSE)</f>
        <v>#DIV/0!</v>
      </c>
      <c r="M136" s="320">
        <f>IF(K136="nio",0,IF(K136&gt;0,VLOOKUP(G136,'3-Productie normen'!A:J,VLOOKUP(K136,'3-Productie normen'!$B$29:$C$33,2,FALSE),FALSE)))</f>
        <v>0</v>
      </c>
      <c r="N136" s="321">
        <f>VLOOKUP(G136,'3-Productie normen'!A:J,9,FALSE)</f>
        <v>0</v>
      </c>
      <c r="O136" s="321"/>
      <c r="Q136" s="322">
        <f t="shared" si="7"/>
        <v>546</v>
      </c>
    </row>
    <row r="137" spans="1:17" ht="14.1" customHeight="1">
      <c r="A137" s="65">
        <v>137</v>
      </c>
      <c r="B137" s="291" t="s">
        <v>398</v>
      </c>
      <c r="C137" s="291" t="s">
        <v>399</v>
      </c>
      <c r="D137" s="316">
        <v>1</v>
      </c>
      <c r="E137" s="317" t="s">
        <v>394</v>
      </c>
      <c r="F137" s="63" t="s">
        <v>384</v>
      </c>
      <c r="G137" s="63" t="s">
        <v>41</v>
      </c>
      <c r="H137" s="63" t="s">
        <v>385</v>
      </c>
      <c r="I137" s="318">
        <v>2.4500000000000002</v>
      </c>
      <c r="J137" s="319">
        <f t="shared" si="6"/>
        <v>255</v>
      </c>
      <c r="K137" s="239">
        <v>255</v>
      </c>
      <c r="L137" s="238" t="e">
        <f>IF(K137="nio",0,IF(K137&gt;0,K137*I137/M137,0))*VLOOKUP(B137,'2-Kosten per locatie'!$A$11:$C$20,3,FALSE)</f>
        <v>#DIV/0!</v>
      </c>
      <c r="M137" s="320">
        <f>IF(K137="nio",0,IF(K137&gt;0,VLOOKUP(G137,'3-Productie normen'!A:J,VLOOKUP(K137,'3-Productie normen'!$B$29:$C$33,2,FALSE),FALSE)))</f>
        <v>0</v>
      </c>
      <c r="N137" s="321">
        <f>VLOOKUP(G137,'3-Productie normen'!A:J,9,FALSE)</f>
        <v>0</v>
      </c>
      <c r="O137" s="321"/>
      <c r="Q137" s="322">
        <f t="shared" si="7"/>
        <v>624.75</v>
      </c>
    </row>
    <row r="138" spans="1:17" ht="14.1" customHeight="1">
      <c r="A138" s="65">
        <v>138</v>
      </c>
      <c r="B138" s="291" t="s">
        <v>398</v>
      </c>
      <c r="C138" s="291" t="s">
        <v>399</v>
      </c>
      <c r="D138" s="316">
        <v>1</v>
      </c>
      <c r="E138" s="317" t="s">
        <v>395</v>
      </c>
      <c r="F138" s="63" t="s">
        <v>384</v>
      </c>
      <c r="G138" s="63" t="s">
        <v>41</v>
      </c>
      <c r="H138" s="63" t="s">
        <v>385</v>
      </c>
      <c r="I138" s="318">
        <v>3.65</v>
      </c>
      <c r="J138" s="319">
        <f t="shared" si="6"/>
        <v>255</v>
      </c>
      <c r="K138" s="239">
        <v>255</v>
      </c>
      <c r="L138" s="238" t="e">
        <f>IF(K138="nio",0,IF(K138&gt;0,K138*I138/M138,0))*VLOOKUP(B138,'2-Kosten per locatie'!$A$11:$C$20,3,FALSE)</f>
        <v>#DIV/0!</v>
      </c>
      <c r="M138" s="320">
        <f>IF(K138="nio",0,IF(K138&gt;0,VLOOKUP(G138,'3-Productie normen'!A:J,VLOOKUP(K138,'3-Productie normen'!$B$29:$C$33,2,FALSE),FALSE)))</f>
        <v>0</v>
      </c>
      <c r="N138" s="321">
        <f>VLOOKUP(G138,'3-Productie normen'!A:J,9,FALSE)</f>
        <v>0</v>
      </c>
      <c r="O138" s="321"/>
      <c r="Q138" s="322">
        <f t="shared" si="7"/>
        <v>930.75</v>
      </c>
    </row>
    <row r="139" spans="1:17" ht="14.1" customHeight="1">
      <c r="A139" s="65">
        <v>139</v>
      </c>
      <c r="B139" s="291" t="s">
        <v>398</v>
      </c>
      <c r="C139" s="291" t="s">
        <v>399</v>
      </c>
      <c r="D139" s="316">
        <v>1</v>
      </c>
      <c r="E139" s="317" t="s">
        <v>396</v>
      </c>
      <c r="F139" s="63" t="s">
        <v>384</v>
      </c>
      <c r="G139" s="63" t="s">
        <v>41</v>
      </c>
      <c r="H139" s="63" t="s">
        <v>385</v>
      </c>
      <c r="I139" s="318">
        <v>3.65</v>
      </c>
      <c r="J139" s="319">
        <f t="shared" ref="J139:J143" si="8">SUM(K139:K139)</f>
        <v>255</v>
      </c>
      <c r="K139" s="239">
        <v>255</v>
      </c>
      <c r="L139" s="238" t="e">
        <f>IF(K139="nio",0,IF(K139&gt;0,K139*I139/M139,0))*VLOOKUP(B139,'2-Kosten per locatie'!$A$11:$C$20,3,FALSE)</f>
        <v>#DIV/0!</v>
      </c>
      <c r="M139" s="320">
        <f>IF(K139="nio",0,IF(K139&gt;0,VLOOKUP(G139,'3-Productie normen'!A:J,VLOOKUP(K139,'3-Productie normen'!$B$29:$C$33,2,FALSE),FALSE)))</f>
        <v>0</v>
      </c>
      <c r="N139" s="321">
        <f>VLOOKUP(G139,'3-Productie normen'!A:J,9,FALSE)</f>
        <v>0</v>
      </c>
      <c r="O139" s="321"/>
      <c r="Q139" s="322">
        <f t="shared" si="7"/>
        <v>930.75</v>
      </c>
    </row>
    <row r="140" spans="1:17" ht="14.1" customHeight="1">
      <c r="A140" s="65">
        <v>140</v>
      </c>
      <c r="B140" s="291" t="s">
        <v>398</v>
      </c>
      <c r="C140" s="291" t="s">
        <v>399</v>
      </c>
      <c r="D140" s="316">
        <v>1</v>
      </c>
      <c r="E140" s="317" t="s">
        <v>397</v>
      </c>
      <c r="F140" s="63" t="s">
        <v>407</v>
      </c>
      <c r="G140" s="63" t="s">
        <v>43</v>
      </c>
      <c r="H140" s="63" t="s">
        <v>376</v>
      </c>
      <c r="I140" s="318">
        <v>17.899999999999999</v>
      </c>
      <c r="J140" s="319">
        <f t="shared" si="8"/>
        <v>156</v>
      </c>
      <c r="K140" s="239">
        <v>156</v>
      </c>
      <c r="L140" s="238" t="e">
        <f>IF(K140="nio",0,IF(K140&gt;0,K140*I140/M140,0))*VLOOKUP(B140,'2-Kosten per locatie'!$A$11:$C$20,3,FALSE)</f>
        <v>#DIV/0!</v>
      </c>
      <c r="M140" s="320">
        <f>IF(K140="nio",0,IF(K140&gt;0,VLOOKUP(G140,'3-Productie normen'!A:J,VLOOKUP(K140,'3-Productie normen'!$B$29:$C$33,2,FALSE),FALSE)))</f>
        <v>0</v>
      </c>
      <c r="N140" s="321">
        <f>VLOOKUP(G140,'3-Productie normen'!A:J,9,FALSE)</f>
        <v>0</v>
      </c>
      <c r="O140" s="321"/>
      <c r="Q140" s="322">
        <f t="shared" si="7"/>
        <v>2792.3999999999996</v>
      </c>
    </row>
    <row r="141" spans="1:17" ht="14.1" customHeight="1">
      <c r="A141" s="65">
        <v>141</v>
      </c>
      <c r="B141" s="291" t="s">
        <v>398</v>
      </c>
      <c r="C141" s="291" t="s">
        <v>399</v>
      </c>
      <c r="D141" s="316">
        <v>1</v>
      </c>
      <c r="E141" s="317" t="s">
        <v>408</v>
      </c>
      <c r="F141" s="63" t="s">
        <v>407</v>
      </c>
      <c r="G141" s="63" t="s">
        <v>43</v>
      </c>
      <c r="H141" s="63" t="s">
        <v>376</v>
      </c>
      <c r="I141" s="318">
        <v>20.399999999999999</v>
      </c>
      <c r="J141" s="319">
        <f t="shared" si="8"/>
        <v>156</v>
      </c>
      <c r="K141" s="239">
        <v>156</v>
      </c>
      <c r="L141" s="238" t="e">
        <f>IF(K141="nio",0,IF(K141&gt;0,K141*I141/M141,0))*VLOOKUP(B141,'2-Kosten per locatie'!$A$11:$C$20,3,FALSE)</f>
        <v>#DIV/0!</v>
      </c>
      <c r="M141" s="320">
        <f>IF(K141="nio",0,IF(K141&gt;0,VLOOKUP(G141,'3-Productie normen'!A:J,VLOOKUP(K141,'3-Productie normen'!$B$29:$C$33,2,FALSE),FALSE)))</f>
        <v>0</v>
      </c>
      <c r="N141" s="321">
        <f>VLOOKUP(G141,'3-Productie normen'!A:J,9,FALSE)</f>
        <v>0</v>
      </c>
      <c r="O141" s="321"/>
      <c r="Q141" s="322">
        <f t="shared" si="7"/>
        <v>3182.3999999999996</v>
      </c>
    </row>
    <row r="142" spans="1:17" ht="14.1" customHeight="1">
      <c r="A142" s="65">
        <v>142</v>
      </c>
      <c r="B142" s="291" t="s">
        <v>398</v>
      </c>
      <c r="C142" s="291" t="s">
        <v>399</v>
      </c>
      <c r="D142" s="316">
        <v>1</v>
      </c>
      <c r="E142" s="317" t="s">
        <v>409</v>
      </c>
      <c r="F142" s="63" t="s">
        <v>410</v>
      </c>
      <c r="G142" s="63" t="s">
        <v>410</v>
      </c>
      <c r="H142" s="63" t="s">
        <v>411</v>
      </c>
      <c r="I142" s="318">
        <v>1.5</v>
      </c>
      <c r="J142" s="319">
        <f t="shared" si="8"/>
        <v>255</v>
      </c>
      <c r="K142" s="239">
        <v>255</v>
      </c>
      <c r="L142" s="238" t="e">
        <f>IF(K142="nio",0,IF(K142&gt;0,K142*I142/M142,0))*VLOOKUP(B142,'2-Kosten per locatie'!$A$11:$C$20,3,FALSE)</f>
        <v>#DIV/0!</v>
      </c>
      <c r="M142" s="320">
        <f>IF(K142="nio",0,IF(K142&gt;0,VLOOKUP(G142,'3-Productie normen'!A:J,VLOOKUP(K142,'3-Productie normen'!$B$29:$C$33,2,FALSE),FALSE)))</f>
        <v>0</v>
      </c>
      <c r="N142" s="321">
        <f>VLOOKUP(G142,'3-Productie normen'!A:J,9,FALSE)</f>
        <v>0</v>
      </c>
      <c r="O142" s="321"/>
      <c r="Q142" s="322">
        <f t="shared" ref="Q142:Q143" si="9">J142*I142</f>
        <v>382.5</v>
      </c>
    </row>
    <row r="143" spans="1:17" ht="14.1" customHeight="1">
      <c r="A143" s="65">
        <v>143</v>
      </c>
      <c r="B143" s="291" t="s">
        <v>398</v>
      </c>
      <c r="C143" s="291" t="s">
        <v>399</v>
      </c>
      <c r="D143" s="316">
        <v>1</v>
      </c>
      <c r="E143" s="317" t="s">
        <v>412</v>
      </c>
      <c r="F143" s="63" t="s">
        <v>307</v>
      </c>
      <c r="G143" s="63" t="s">
        <v>307</v>
      </c>
      <c r="H143" s="63" t="s">
        <v>376</v>
      </c>
      <c r="I143" s="318">
        <v>8.8000000000000007</v>
      </c>
      <c r="J143" s="319">
        <f t="shared" si="8"/>
        <v>255</v>
      </c>
      <c r="K143" s="239">
        <v>255</v>
      </c>
      <c r="L143" s="238" t="e">
        <f>IF(K143="nio",0,IF(K143&gt;0,K143*I143/M143,0))*VLOOKUP(B143,'2-Kosten per locatie'!$A$11:$C$20,3,FALSE)</f>
        <v>#DIV/0!</v>
      </c>
      <c r="M143" s="320">
        <f>IF(K143="nio",0,IF(K143&gt;0,VLOOKUP(G143,'3-Productie normen'!A:J,VLOOKUP(K143,'3-Productie normen'!$B$29:$C$33,2,FALSE),FALSE)))</f>
        <v>0</v>
      </c>
      <c r="N143" s="321">
        <f>VLOOKUP(G143,'3-Productie normen'!A:J,9,FALSE)</f>
        <v>0</v>
      </c>
      <c r="O143" s="321"/>
      <c r="Q143" s="322">
        <f t="shared" si="9"/>
        <v>2244</v>
      </c>
    </row>
    <row r="144" spans="1:17" ht="14.1" customHeight="1">
      <c r="B144" s="78"/>
      <c r="C144" s="78"/>
      <c r="D144" s="79"/>
      <c r="E144" s="237"/>
      <c r="F144" s="80"/>
      <c r="G144" s="80"/>
      <c r="I144" s="81"/>
      <c r="J144" s="82"/>
      <c r="K144" s="83"/>
      <c r="L144" s="84"/>
      <c r="M144" s="76"/>
      <c r="N144" s="77"/>
      <c r="O144" s="77"/>
    </row>
    <row r="145" spans="2:15" ht="14.1" customHeight="1">
      <c r="B145" s="78"/>
      <c r="C145" s="78"/>
      <c r="D145" s="79"/>
      <c r="E145" s="237"/>
      <c r="F145" s="80"/>
      <c r="G145" s="80"/>
      <c r="I145" s="81"/>
      <c r="J145" s="82"/>
      <c r="K145" s="83"/>
      <c r="L145" s="84"/>
      <c r="M145" s="76"/>
      <c r="N145" s="77"/>
      <c r="O145" s="77"/>
    </row>
    <row r="146" spans="2:15" ht="14.1" customHeight="1">
      <c r="B146" s="78"/>
      <c r="C146" s="78"/>
      <c r="D146" s="79"/>
      <c r="E146" s="237"/>
      <c r="F146" s="80"/>
      <c r="G146" s="80"/>
      <c r="I146" s="81"/>
      <c r="J146" s="82"/>
      <c r="K146" s="83"/>
      <c r="L146" s="84"/>
      <c r="M146" s="76"/>
      <c r="N146" s="77"/>
      <c r="O146" s="77"/>
    </row>
    <row r="147" spans="2:15" ht="14.1" customHeight="1">
      <c r="B147" s="78"/>
      <c r="C147" s="78"/>
      <c r="D147" s="79"/>
      <c r="E147" s="237"/>
      <c r="F147" s="80"/>
      <c r="G147" s="80"/>
      <c r="I147" s="81"/>
      <c r="J147" s="82"/>
      <c r="K147" s="83"/>
      <c r="L147" s="84"/>
      <c r="M147" s="76"/>
      <c r="N147" s="77"/>
      <c r="O147" s="77"/>
    </row>
    <row r="148" spans="2:15" ht="14.1" customHeight="1">
      <c r="B148" s="78"/>
      <c r="C148" s="78"/>
      <c r="D148" s="79"/>
      <c r="E148" s="237"/>
      <c r="F148" s="80"/>
      <c r="G148" s="80"/>
      <c r="I148" s="81"/>
      <c r="J148" s="82"/>
      <c r="K148" s="83"/>
      <c r="L148" s="84"/>
      <c r="M148" s="76"/>
      <c r="N148" s="77"/>
      <c r="O148" s="77"/>
    </row>
    <row r="149" spans="2:15" ht="14.1" customHeight="1">
      <c r="B149" s="78"/>
      <c r="C149" s="78"/>
      <c r="D149" s="79"/>
      <c r="E149" s="237"/>
      <c r="F149" s="80"/>
      <c r="G149" s="80"/>
      <c r="I149" s="81"/>
      <c r="J149" s="82"/>
      <c r="K149" s="83"/>
      <c r="L149" s="84"/>
      <c r="M149" s="76"/>
      <c r="N149" s="77"/>
      <c r="O149" s="77"/>
    </row>
    <row r="150" spans="2:15" ht="14.1" customHeight="1">
      <c r="B150" s="78"/>
      <c r="C150" s="78"/>
      <c r="D150" s="79"/>
      <c r="E150" s="237"/>
      <c r="F150" s="80"/>
      <c r="G150" s="80"/>
      <c r="I150" s="81"/>
      <c r="J150" s="82"/>
      <c r="K150" s="83"/>
      <c r="L150" s="84"/>
      <c r="M150" s="76"/>
      <c r="N150" s="77"/>
      <c r="O150" s="77"/>
    </row>
    <row r="151" spans="2:15" ht="14.1" customHeight="1">
      <c r="B151" s="78"/>
      <c r="C151" s="78"/>
      <c r="D151" s="79"/>
      <c r="E151" s="237"/>
      <c r="F151" s="80"/>
      <c r="G151" s="80"/>
      <c r="I151" s="81"/>
      <c r="J151" s="82"/>
      <c r="K151" s="83"/>
      <c r="L151" s="84"/>
      <c r="M151" s="76"/>
      <c r="N151" s="77"/>
      <c r="O151" s="77"/>
    </row>
    <row r="152" spans="2:15" ht="14.1" customHeight="1">
      <c r="B152" s="78"/>
      <c r="C152" s="78"/>
      <c r="D152" s="79"/>
      <c r="E152" s="237"/>
      <c r="F152" s="80"/>
      <c r="G152" s="80"/>
      <c r="I152" s="81"/>
      <c r="J152" s="82"/>
      <c r="K152" s="83"/>
      <c r="L152" s="84"/>
      <c r="M152" s="76"/>
      <c r="N152" s="77"/>
      <c r="O152" s="77"/>
    </row>
    <row r="153" spans="2:15" ht="14.1" customHeight="1">
      <c r="B153" s="78"/>
      <c r="C153" s="78"/>
      <c r="D153" s="79"/>
      <c r="E153" s="237"/>
      <c r="F153" s="80"/>
      <c r="G153" s="80"/>
      <c r="I153" s="81"/>
      <c r="J153" s="82"/>
      <c r="K153" s="83"/>
      <c r="L153" s="84"/>
      <c r="M153" s="76"/>
      <c r="N153" s="77"/>
      <c r="O153" s="77"/>
    </row>
    <row r="154" spans="2:15" ht="14.1" customHeight="1">
      <c r="B154" s="78"/>
      <c r="C154" s="78"/>
      <c r="D154" s="79"/>
      <c r="E154" s="237"/>
      <c r="F154" s="80"/>
      <c r="G154" s="80"/>
      <c r="I154" s="81"/>
      <c r="J154" s="82"/>
      <c r="K154" s="83"/>
      <c r="L154" s="84"/>
      <c r="M154" s="76"/>
      <c r="N154" s="77"/>
      <c r="O154" s="77"/>
    </row>
    <row r="155" spans="2:15" ht="14.1" customHeight="1">
      <c r="B155" s="78"/>
      <c r="C155" s="78"/>
      <c r="D155" s="79"/>
      <c r="E155" s="237"/>
      <c r="F155" s="80"/>
      <c r="G155" s="80"/>
      <c r="I155" s="81"/>
      <c r="J155" s="82"/>
      <c r="K155" s="83"/>
      <c r="L155" s="84"/>
      <c r="M155" s="76"/>
      <c r="N155" s="77"/>
      <c r="O155" s="77"/>
    </row>
    <row r="156" spans="2:15" ht="14.1" customHeight="1">
      <c r="B156" s="78"/>
      <c r="C156" s="78"/>
      <c r="D156" s="79"/>
      <c r="E156" s="237"/>
      <c r="F156" s="80"/>
      <c r="G156" s="80"/>
      <c r="I156" s="81"/>
      <c r="J156" s="82"/>
      <c r="K156" s="83"/>
      <c r="L156" s="84"/>
      <c r="M156" s="76"/>
      <c r="N156" s="77"/>
      <c r="O156" s="77"/>
    </row>
    <row r="157" spans="2:15" ht="14.1" customHeight="1">
      <c r="B157" s="78"/>
      <c r="C157" s="78"/>
      <c r="D157" s="79"/>
      <c r="E157" s="237"/>
      <c r="F157" s="80"/>
      <c r="G157" s="80"/>
      <c r="I157" s="81"/>
      <c r="J157" s="82"/>
      <c r="K157" s="83"/>
      <c r="L157" s="84"/>
      <c r="M157" s="76"/>
      <c r="N157" s="77"/>
      <c r="O157" s="77"/>
    </row>
    <row r="158" spans="2:15" ht="14.1" customHeight="1">
      <c r="B158" s="78"/>
      <c r="C158" s="78"/>
      <c r="D158" s="79"/>
      <c r="E158" s="237"/>
      <c r="F158" s="80"/>
      <c r="G158" s="80"/>
      <c r="I158" s="81"/>
      <c r="J158" s="82"/>
      <c r="K158" s="83"/>
      <c r="L158" s="84"/>
      <c r="M158" s="76"/>
      <c r="N158" s="77"/>
      <c r="O158" s="77"/>
    </row>
    <row r="159" spans="2:15" ht="14.1" customHeight="1">
      <c r="B159" s="78"/>
      <c r="C159" s="78"/>
      <c r="D159" s="79"/>
      <c r="E159" s="237"/>
      <c r="F159" s="80"/>
      <c r="G159" s="80"/>
      <c r="I159" s="81"/>
      <c r="J159" s="82"/>
      <c r="K159" s="83"/>
      <c r="L159" s="84"/>
      <c r="M159" s="76"/>
      <c r="N159" s="77"/>
      <c r="O159" s="77"/>
    </row>
    <row r="160" spans="2:15" ht="14.1" customHeight="1">
      <c r="B160" s="78"/>
      <c r="C160" s="78"/>
      <c r="D160" s="79"/>
      <c r="E160" s="237"/>
      <c r="F160" s="80"/>
      <c r="G160" s="80"/>
      <c r="I160" s="81"/>
      <c r="J160" s="82"/>
      <c r="K160" s="83"/>
      <c r="L160" s="84"/>
      <c r="M160" s="76"/>
      <c r="N160" s="77"/>
      <c r="O160" s="77"/>
    </row>
    <row r="161" spans="2:15" ht="14.1" customHeight="1">
      <c r="B161" s="78"/>
      <c r="C161" s="78"/>
      <c r="D161" s="79"/>
      <c r="E161" s="237"/>
      <c r="F161" s="80"/>
      <c r="G161" s="80"/>
      <c r="I161" s="81"/>
      <c r="J161" s="82"/>
      <c r="K161" s="83"/>
      <c r="L161" s="84"/>
      <c r="M161" s="76"/>
      <c r="N161" s="77"/>
      <c r="O161" s="77"/>
    </row>
    <row r="162" spans="2:15" ht="14.1" customHeight="1">
      <c r="B162" s="78"/>
      <c r="C162" s="78"/>
      <c r="D162" s="79"/>
      <c r="E162" s="237"/>
      <c r="F162" s="80"/>
      <c r="G162" s="80"/>
      <c r="I162" s="81"/>
      <c r="J162" s="82"/>
      <c r="K162" s="83"/>
      <c r="L162" s="84"/>
      <c r="M162" s="76"/>
      <c r="N162" s="77"/>
      <c r="O162" s="77"/>
    </row>
    <row r="163" spans="2:15" ht="14.1" customHeight="1">
      <c r="B163" s="78"/>
      <c r="C163" s="78"/>
      <c r="D163" s="79"/>
      <c r="E163" s="237"/>
      <c r="F163" s="80"/>
      <c r="G163" s="80"/>
      <c r="I163" s="81"/>
      <c r="J163" s="82"/>
      <c r="K163" s="83"/>
      <c r="L163" s="84"/>
      <c r="M163" s="76"/>
      <c r="N163" s="77"/>
      <c r="O163" s="77"/>
    </row>
    <row r="164" spans="2:15" ht="14.1" customHeight="1">
      <c r="B164" s="78"/>
      <c r="C164" s="78"/>
      <c r="D164" s="79"/>
      <c r="E164" s="237"/>
      <c r="F164" s="80"/>
      <c r="G164" s="80"/>
      <c r="I164" s="81"/>
      <c r="J164" s="82"/>
      <c r="K164" s="83"/>
      <c r="L164" s="84"/>
      <c r="M164" s="76"/>
      <c r="N164" s="77"/>
      <c r="O164" s="77"/>
    </row>
    <row r="165" spans="2:15" ht="14.1" customHeight="1">
      <c r="B165" s="78"/>
      <c r="C165" s="78"/>
      <c r="D165" s="79"/>
      <c r="E165" s="237"/>
      <c r="F165" s="80"/>
      <c r="G165" s="80"/>
      <c r="I165" s="81"/>
      <c r="J165" s="82"/>
      <c r="K165" s="83"/>
      <c r="L165" s="84"/>
      <c r="M165" s="76"/>
      <c r="N165" s="77"/>
      <c r="O165" s="77"/>
    </row>
    <row r="166" spans="2:15" ht="14.1" customHeight="1">
      <c r="B166" s="78"/>
      <c r="C166" s="78"/>
      <c r="D166" s="79"/>
      <c r="E166" s="237"/>
      <c r="F166" s="80"/>
      <c r="G166" s="80"/>
      <c r="I166" s="81"/>
      <c r="J166" s="82"/>
      <c r="K166" s="83"/>
      <c r="L166" s="84"/>
      <c r="M166" s="76"/>
      <c r="N166" s="77"/>
      <c r="O166" s="77"/>
    </row>
    <row r="167" spans="2:15" ht="14.1" customHeight="1">
      <c r="B167" s="78"/>
      <c r="C167" s="78"/>
      <c r="D167" s="79"/>
      <c r="E167" s="237"/>
      <c r="F167" s="80"/>
      <c r="G167" s="80"/>
      <c r="I167" s="81"/>
      <c r="J167" s="82"/>
      <c r="K167" s="83"/>
      <c r="L167" s="84"/>
      <c r="M167" s="76"/>
      <c r="N167" s="77"/>
      <c r="O167" s="77"/>
    </row>
    <row r="168" spans="2:15" ht="14.1" customHeight="1">
      <c r="B168" s="78"/>
      <c r="C168" s="78"/>
      <c r="D168" s="79"/>
      <c r="E168" s="237"/>
      <c r="F168" s="80"/>
      <c r="G168" s="80"/>
      <c r="I168" s="81"/>
      <c r="J168" s="82"/>
      <c r="K168" s="83"/>
      <c r="L168" s="84"/>
      <c r="M168" s="76"/>
      <c r="N168" s="77"/>
      <c r="O168" s="77"/>
    </row>
    <row r="169" spans="2:15" ht="14.1" customHeight="1">
      <c r="B169" s="78"/>
      <c r="C169" s="78"/>
      <c r="D169" s="79"/>
      <c r="E169" s="237"/>
      <c r="F169" s="80"/>
      <c r="G169" s="80"/>
      <c r="I169" s="81"/>
      <c r="J169" s="82"/>
      <c r="K169" s="83"/>
      <c r="L169" s="84"/>
      <c r="M169" s="76"/>
      <c r="N169" s="77"/>
      <c r="O169" s="77"/>
    </row>
    <row r="170" spans="2:15" ht="14.1" customHeight="1">
      <c r="B170" s="78"/>
      <c r="C170" s="78"/>
      <c r="D170" s="79"/>
      <c r="E170" s="237"/>
      <c r="F170" s="80"/>
      <c r="G170" s="80"/>
      <c r="I170" s="81"/>
      <c r="J170" s="82"/>
      <c r="K170" s="83"/>
      <c r="L170" s="84"/>
      <c r="M170" s="76"/>
      <c r="N170" s="77"/>
      <c r="O170" s="77"/>
    </row>
    <row r="171" spans="2:15" ht="14.1" customHeight="1">
      <c r="B171" s="78"/>
      <c r="C171" s="78"/>
      <c r="D171" s="79"/>
      <c r="E171" s="237"/>
      <c r="F171" s="80"/>
      <c r="G171" s="80"/>
      <c r="I171" s="81"/>
      <c r="J171" s="82"/>
      <c r="K171" s="83"/>
      <c r="L171" s="84"/>
      <c r="M171" s="76"/>
      <c r="N171" s="77"/>
      <c r="O171" s="77"/>
    </row>
    <row r="172" spans="2:15" ht="14.1" customHeight="1">
      <c r="B172" s="78"/>
      <c r="C172" s="78"/>
      <c r="D172" s="79"/>
      <c r="E172" s="237"/>
      <c r="F172" s="80"/>
      <c r="G172" s="80"/>
      <c r="I172" s="81"/>
      <c r="J172" s="82"/>
      <c r="K172" s="83"/>
      <c r="L172" s="84"/>
      <c r="M172" s="76"/>
      <c r="N172" s="77"/>
      <c r="O172" s="77"/>
    </row>
    <row r="173" spans="2:15" ht="14.1" customHeight="1">
      <c r="B173" s="78"/>
      <c r="C173" s="78"/>
      <c r="D173" s="79"/>
      <c r="E173" s="237"/>
      <c r="F173" s="80"/>
      <c r="G173" s="80"/>
      <c r="I173" s="81"/>
      <c r="J173" s="82"/>
      <c r="K173" s="83"/>
      <c r="L173" s="84"/>
      <c r="M173" s="76"/>
      <c r="N173" s="77"/>
      <c r="O173" s="77"/>
    </row>
    <row r="174" spans="2:15" ht="14.1" customHeight="1">
      <c r="B174" s="78"/>
      <c r="C174" s="78"/>
      <c r="D174" s="79"/>
      <c r="E174" s="237"/>
      <c r="F174" s="80"/>
      <c r="G174" s="80"/>
      <c r="I174" s="81"/>
      <c r="J174" s="82"/>
      <c r="K174" s="83"/>
      <c r="L174" s="84"/>
      <c r="M174" s="76"/>
      <c r="N174" s="77"/>
      <c r="O174" s="77"/>
    </row>
    <row r="175" spans="2:15" ht="14.1" customHeight="1">
      <c r="B175" s="78"/>
      <c r="C175" s="78"/>
      <c r="D175" s="79"/>
      <c r="E175" s="237"/>
      <c r="F175" s="80"/>
      <c r="G175" s="80"/>
      <c r="I175" s="81"/>
      <c r="J175" s="82"/>
      <c r="K175" s="83"/>
      <c r="L175" s="84"/>
      <c r="M175" s="76"/>
      <c r="N175" s="77"/>
      <c r="O175" s="77"/>
    </row>
    <row r="176" spans="2:15" ht="14.1" customHeight="1">
      <c r="B176" s="78"/>
      <c r="C176" s="78"/>
      <c r="D176" s="79"/>
      <c r="E176" s="237"/>
      <c r="F176" s="80"/>
      <c r="G176" s="80"/>
      <c r="I176" s="81"/>
      <c r="J176" s="82"/>
      <c r="K176" s="83"/>
      <c r="L176" s="84"/>
      <c r="M176" s="76"/>
      <c r="N176" s="77"/>
      <c r="O176" s="77"/>
    </row>
    <row r="177" spans="2:15" ht="14.1" customHeight="1">
      <c r="B177" s="78"/>
      <c r="C177" s="78"/>
      <c r="D177" s="79"/>
      <c r="E177" s="237"/>
      <c r="F177" s="80"/>
      <c r="G177" s="80"/>
      <c r="I177" s="81"/>
      <c r="J177" s="82"/>
      <c r="K177" s="83"/>
      <c r="L177" s="84"/>
      <c r="M177" s="76"/>
      <c r="N177" s="77"/>
      <c r="O177" s="77"/>
    </row>
    <row r="178" spans="2:15" ht="14.1" customHeight="1">
      <c r="B178" s="78"/>
      <c r="C178" s="78"/>
      <c r="D178" s="79"/>
      <c r="E178" s="237"/>
      <c r="F178" s="80"/>
      <c r="G178" s="80"/>
      <c r="I178" s="81"/>
      <c r="J178" s="82"/>
      <c r="K178" s="83"/>
      <c r="L178" s="84"/>
      <c r="M178" s="76"/>
      <c r="N178" s="77"/>
      <c r="O178" s="77"/>
    </row>
    <row r="179" spans="2:15" ht="14.1" customHeight="1">
      <c r="B179" s="78"/>
      <c r="C179" s="78"/>
      <c r="D179" s="79"/>
      <c r="E179" s="237"/>
      <c r="F179" s="80"/>
      <c r="G179" s="80"/>
      <c r="I179" s="81"/>
      <c r="J179" s="82"/>
      <c r="K179" s="83"/>
      <c r="L179" s="84"/>
      <c r="M179" s="76"/>
      <c r="N179" s="77"/>
      <c r="O179" s="77"/>
    </row>
    <row r="180" spans="2:15" ht="14.1" customHeight="1">
      <c r="B180" s="78"/>
      <c r="C180" s="78"/>
      <c r="D180" s="79"/>
      <c r="E180" s="237"/>
      <c r="F180" s="80"/>
      <c r="G180" s="80"/>
      <c r="I180" s="81"/>
      <c r="J180" s="82"/>
      <c r="K180" s="83"/>
      <c r="L180" s="84"/>
      <c r="M180" s="76"/>
      <c r="N180" s="77"/>
      <c r="O180" s="77"/>
    </row>
    <row r="181" spans="2:15" ht="14.1" customHeight="1">
      <c r="B181" s="78"/>
      <c r="C181" s="78"/>
      <c r="D181" s="79"/>
      <c r="E181" s="237"/>
      <c r="F181" s="80"/>
      <c r="G181" s="80"/>
      <c r="I181" s="81"/>
      <c r="J181" s="82"/>
      <c r="K181" s="83"/>
      <c r="L181" s="84"/>
      <c r="M181" s="76"/>
      <c r="N181" s="77"/>
      <c r="O181" s="77"/>
    </row>
    <row r="182" spans="2:15" ht="14.1" customHeight="1">
      <c r="B182" s="78"/>
      <c r="C182" s="78"/>
      <c r="D182" s="79"/>
      <c r="E182" s="237"/>
      <c r="F182" s="80"/>
      <c r="G182" s="80"/>
      <c r="I182" s="81"/>
      <c r="J182" s="82"/>
      <c r="K182" s="83"/>
      <c r="L182" s="84"/>
      <c r="M182" s="76"/>
      <c r="N182" s="77"/>
      <c r="O182" s="77"/>
    </row>
    <row r="183" spans="2:15" ht="14.1" customHeight="1">
      <c r="B183" s="78"/>
      <c r="C183" s="78"/>
      <c r="D183" s="79"/>
      <c r="E183" s="237"/>
      <c r="F183" s="80"/>
      <c r="G183" s="80"/>
      <c r="I183" s="81"/>
      <c r="J183" s="82"/>
      <c r="K183" s="83"/>
      <c r="L183" s="84"/>
      <c r="M183" s="76"/>
      <c r="N183" s="77"/>
      <c r="O183" s="77"/>
    </row>
    <row r="184" spans="2:15" ht="14.1" customHeight="1">
      <c r="B184" s="78"/>
      <c r="C184" s="78"/>
      <c r="D184" s="79"/>
      <c r="E184" s="237"/>
      <c r="F184" s="80"/>
      <c r="G184" s="80"/>
      <c r="I184" s="81"/>
      <c r="J184" s="82"/>
      <c r="K184" s="83"/>
      <c r="L184" s="84"/>
      <c r="M184" s="76"/>
      <c r="N184" s="77"/>
      <c r="O184" s="77"/>
    </row>
    <row r="185" spans="2:15" ht="14.1" customHeight="1">
      <c r="B185" s="78"/>
      <c r="C185" s="78"/>
      <c r="D185" s="79"/>
      <c r="E185" s="237"/>
      <c r="F185" s="80"/>
      <c r="G185" s="80"/>
      <c r="I185" s="81"/>
      <c r="J185" s="82"/>
      <c r="K185" s="83"/>
      <c r="L185" s="84"/>
      <c r="M185" s="76"/>
      <c r="N185" s="77"/>
      <c r="O185" s="77"/>
    </row>
    <row r="186" spans="2:15" ht="14.1" customHeight="1">
      <c r="B186" s="78"/>
      <c r="C186" s="78"/>
      <c r="D186" s="79"/>
      <c r="E186" s="237"/>
      <c r="F186" s="80"/>
      <c r="G186" s="80"/>
      <c r="I186" s="81"/>
      <c r="J186" s="82"/>
      <c r="K186" s="83"/>
      <c r="L186" s="84"/>
      <c r="M186" s="76"/>
      <c r="N186" s="77"/>
      <c r="O186" s="77"/>
    </row>
    <row r="187" spans="2:15" ht="14.1" customHeight="1">
      <c r="B187" s="78"/>
      <c r="C187" s="78"/>
      <c r="D187" s="79"/>
      <c r="E187" s="237"/>
      <c r="F187" s="80"/>
      <c r="G187" s="80"/>
      <c r="I187" s="81"/>
      <c r="J187" s="82"/>
      <c r="K187" s="83"/>
      <c r="L187" s="84"/>
      <c r="M187" s="76"/>
      <c r="N187" s="77"/>
      <c r="O187" s="77"/>
    </row>
    <row r="188" spans="2:15" ht="14.1" customHeight="1">
      <c r="B188" s="78"/>
      <c r="C188" s="78"/>
      <c r="D188" s="79"/>
      <c r="E188" s="237"/>
      <c r="F188" s="80"/>
      <c r="G188" s="80"/>
      <c r="I188" s="81"/>
      <c r="J188" s="82"/>
      <c r="K188" s="83"/>
      <c r="L188" s="84"/>
      <c r="M188" s="76"/>
      <c r="N188" s="77"/>
      <c r="O188" s="77"/>
    </row>
    <row r="189" spans="2:15" ht="14.1" customHeight="1">
      <c r="B189" s="78"/>
      <c r="C189" s="78"/>
      <c r="D189" s="79"/>
      <c r="E189" s="237"/>
      <c r="F189" s="80"/>
      <c r="G189" s="80"/>
      <c r="I189" s="81"/>
      <c r="J189" s="82"/>
      <c r="K189" s="83"/>
      <c r="L189" s="84"/>
      <c r="M189" s="76"/>
      <c r="N189" s="77"/>
      <c r="O189" s="77"/>
    </row>
    <row r="190" spans="2:15" ht="14.1" customHeight="1">
      <c r="B190" s="78"/>
      <c r="C190" s="78"/>
      <c r="D190" s="79"/>
      <c r="E190" s="237"/>
      <c r="F190" s="80"/>
      <c r="G190" s="80"/>
      <c r="I190" s="81"/>
      <c r="J190" s="82"/>
      <c r="K190" s="83"/>
      <c r="L190" s="84"/>
      <c r="M190" s="76"/>
      <c r="N190" s="77"/>
      <c r="O190" s="77"/>
    </row>
    <row r="191" spans="2:15" ht="14.1" customHeight="1">
      <c r="B191" s="78"/>
      <c r="C191" s="78"/>
      <c r="D191" s="79"/>
      <c r="E191" s="237"/>
      <c r="F191" s="80"/>
      <c r="G191" s="80"/>
      <c r="I191" s="81"/>
      <c r="J191" s="82"/>
      <c r="K191" s="83"/>
      <c r="L191" s="84"/>
      <c r="M191" s="76"/>
      <c r="N191" s="77"/>
      <c r="O191" s="77"/>
    </row>
    <row r="192" spans="2:15" ht="14.1" customHeight="1">
      <c r="B192" s="78"/>
      <c r="C192" s="78"/>
      <c r="D192" s="79"/>
      <c r="E192" s="237"/>
      <c r="F192" s="80"/>
      <c r="G192" s="80"/>
      <c r="I192" s="81"/>
      <c r="J192" s="82"/>
      <c r="K192" s="83"/>
      <c r="L192" s="84"/>
      <c r="M192" s="76"/>
      <c r="N192" s="77"/>
      <c r="O192" s="77"/>
    </row>
    <row r="193" spans="2:15" ht="14.1" customHeight="1">
      <c r="B193" s="78"/>
      <c r="C193" s="78"/>
      <c r="D193" s="79"/>
      <c r="E193" s="237"/>
      <c r="F193" s="80"/>
      <c r="G193" s="80"/>
      <c r="I193" s="81"/>
      <c r="J193" s="82"/>
      <c r="K193" s="83"/>
      <c r="L193" s="84"/>
      <c r="M193" s="76"/>
      <c r="N193" s="77"/>
      <c r="O193" s="77"/>
    </row>
    <row r="194" spans="2:15" ht="14.1" customHeight="1">
      <c r="B194" s="78"/>
      <c r="C194" s="78"/>
      <c r="D194" s="79"/>
      <c r="E194" s="237"/>
      <c r="F194" s="80"/>
      <c r="G194" s="80"/>
      <c r="I194" s="81"/>
      <c r="J194" s="82"/>
      <c r="K194" s="83"/>
      <c r="L194" s="84"/>
      <c r="M194" s="76"/>
      <c r="N194" s="77"/>
      <c r="O194" s="77"/>
    </row>
    <row r="195" spans="2:15" ht="14.1" customHeight="1">
      <c r="B195" s="78"/>
      <c r="C195" s="78"/>
      <c r="D195" s="79"/>
      <c r="E195" s="237"/>
      <c r="F195" s="80"/>
      <c r="G195" s="80"/>
      <c r="I195" s="81"/>
      <c r="J195" s="82"/>
      <c r="K195" s="83"/>
      <c r="L195" s="84"/>
      <c r="M195" s="76"/>
      <c r="N195" s="77"/>
      <c r="O195" s="77"/>
    </row>
    <row r="196" spans="2:15" ht="14.1" customHeight="1">
      <c r="B196" s="78"/>
      <c r="C196" s="78"/>
      <c r="D196" s="79"/>
      <c r="E196" s="237"/>
      <c r="F196" s="80"/>
      <c r="G196" s="80"/>
      <c r="I196" s="81"/>
      <c r="J196" s="82"/>
      <c r="K196" s="83"/>
      <c r="L196" s="84"/>
      <c r="M196" s="76"/>
      <c r="N196" s="77"/>
      <c r="O196" s="77"/>
    </row>
    <row r="197" spans="2:15" ht="14.1" customHeight="1">
      <c r="B197" s="78"/>
      <c r="C197" s="78"/>
      <c r="D197" s="79"/>
      <c r="E197" s="237"/>
      <c r="F197" s="80"/>
      <c r="G197" s="80"/>
      <c r="I197" s="81"/>
      <c r="J197" s="82"/>
      <c r="K197" s="83"/>
      <c r="L197" s="84"/>
      <c r="M197" s="76"/>
      <c r="N197" s="77"/>
      <c r="O197" s="77"/>
    </row>
    <row r="198" spans="2:15" ht="14.1" customHeight="1">
      <c r="B198" s="78"/>
      <c r="C198" s="78"/>
      <c r="D198" s="79"/>
      <c r="E198" s="237"/>
      <c r="F198" s="80"/>
      <c r="G198" s="80"/>
      <c r="I198" s="81"/>
      <c r="J198" s="82"/>
      <c r="K198" s="83"/>
      <c r="L198" s="84"/>
      <c r="M198" s="76"/>
      <c r="N198" s="77"/>
      <c r="O198" s="77"/>
    </row>
    <row r="199" spans="2:15" ht="14.1" customHeight="1">
      <c r="B199" s="78"/>
      <c r="C199" s="78"/>
      <c r="D199" s="79"/>
      <c r="E199" s="237"/>
      <c r="F199" s="80"/>
      <c r="G199" s="80"/>
      <c r="I199" s="81"/>
      <c r="J199" s="82"/>
      <c r="K199" s="83"/>
      <c r="L199" s="84"/>
      <c r="M199" s="76"/>
      <c r="N199" s="77"/>
      <c r="O199" s="77"/>
    </row>
    <row r="200" spans="2:15" ht="14.1" customHeight="1">
      <c r="B200" s="78"/>
      <c r="C200" s="78"/>
      <c r="D200" s="79"/>
      <c r="E200" s="237"/>
      <c r="F200" s="80"/>
      <c r="G200" s="80"/>
      <c r="I200" s="81"/>
      <c r="J200" s="82"/>
      <c r="K200" s="83"/>
      <c r="L200" s="84"/>
      <c r="M200" s="76"/>
      <c r="N200" s="77"/>
      <c r="O200" s="77"/>
    </row>
    <row r="201" spans="2:15" ht="14.1" customHeight="1">
      <c r="B201" s="78"/>
      <c r="C201" s="78"/>
      <c r="D201" s="79"/>
      <c r="E201" s="237"/>
      <c r="F201" s="80"/>
      <c r="G201" s="80"/>
      <c r="I201" s="81"/>
      <c r="J201" s="82"/>
      <c r="K201" s="83"/>
      <c r="L201" s="84"/>
      <c r="M201" s="76"/>
      <c r="N201" s="77"/>
      <c r="O201" s="77"/>
    </row>
    <row r="202" spans="2:15" ht="14.1" customHeight="1">
      <c r="B202" s="78"/>
      <c r="C202" s="78"/>
      <c r="D202" s="79"/>
      <c r="E202" s="237"/>
      <c r="F202" s="80"/>
      <c r="G202" s="80"/>
      <c r="I202" s="81"/>
      <c r="J202" s="82"/>
      <c r="K202" s="83"/>
      <c r="L202" s="84"/>
      <c r="M202" s="76"/>
      <c r="N202" s="77"/>
      <c r="O202" s="77"/>
    </row>
    <row r="203" spans="2:15" ht="14.1" customHeight="1">
      <c r="B203" s="78"/>
      <c r="C203" s="78"/>
      <c r="D203" s="79"/>
      <c r="E203" s="237"/>
      <c r="F203" s="80"/>
      <c r="G203" s="80"/>
      <c r="I203" s="81"/>
      <c r="J203" s="82"/>
      <c r="K203" s="83"/>
      <c r="L203" s="84"/>
      <c r="M203" s="76"/>
      <c r="N203" s="77"/>
      <c r="O203" s="77"/>
    </row>
    <row r="204" spans="2:15" ht="14.1" customHeight="1">
      <c r="B204" s="78"/>
      <c r="C204" s="78"/>
      <c r="D204" s="79"/>
      <c r="E204" s="237"/>
      <c r="F204" s="80"/>
      <c r="G204" s="80"/>
      <c r="I204" s="81"/>
      <c r="J204" s="82"/>
      <c r="K204" s="83"/>
      <c r="L204" s="84"/>
      <c r="M204" s="76"/>
      <c r="N204" s="77"/>
      <c r="O204" s="77"/>
    </row>
    <row r="205" spans="2:15" ht="14.1" customHeight="1">
      <c r="B205" s="78"/>
      <c r="C205" s="78"/>
      <c r="D205" s="79"/>
      <c r="E205" s="237"/>
      <c r="F205" s="80"/>
      <c r="G205" s="80"/>
      <c r="I205" s="81"/>
      <c r="J205" s="82"/>
      <c r="K205" s="83"/>
      <c r="L205" s="84"/>
      <c r="M205" s="76"/>
      <c r="N205" s="77"/>
      <c r="O205" s="77"/>
    </row>
    <row r="206" spans="2:15" ht="14.1" customHeight="1">
      <c r="B206" s="78"/>
      <c r="C206" s="78"/>
      <c r="D206" s="79"/>
      <c r="E206" s="237"/>
      <c r="F206" s="80"/>
      <c r="G206" s="80"/>
      <c r="I206" s="81"/>
      <c r="J206" s="82"/>
      <c r="K206" s="83"/>
      <c r="L206" s="84"/>
      <c r="M206" s="76"/>
      <c r="N206" s="77"/>
      <c r="O206" s="77"/>
    </row>
    <row r="207" spans="2:15" ht="14.1" customHeight="1">
      <c r="B207" s="78"/>
      <c r="C207" s="78"/>
      <c r="D207" s="79"/>
      <c r="E207" s="237"/>
      <c r="F207" s="80"/>
      <c r="G207" s="80"/>
      <c r="I207" s="81"/>
      <c r="J207" s="82"/>
      <c r="K207" s="83"/>
      <c r="L207" s="84"/>
      <c r="M207" s="76"/>
      <c r="N207" s="77"/>
      <c r="O207" s="77"/>
    </row>
    <row r="208" spans="2:15" ht="14.1" customHeight="1">
      <c r="B208" s="78"/>
      <c r="C208" s="78"/>
      <c r="D208" s="79"/>
      <c r="E208" s="237"/>
      <c r="F208" s="80"/>
      <c r="G208" s="80"/>
      <c r="I208" s="81"/>
      <c r="J208" s="82"/>
      <c r="K208" s="83"/>
      <c r="L208" s="84"/>
      <c r="M208" s="76"/>
      <c r="N208" s="77"/>
      <c r="O208" s="77"/>
    </row>
    <row r="209" spans="2:15" ht="14.1" customHeight="1">
      <c r="B209" s="78"/>
      <c r="C209" s="78"/>
      <c r="D209" s="79"/>
      <c r="E209" s="237"/>
      <c r="F209" s="80"/>
      <c r="G209" s="80"/>
      <c r="I209" s="81"/>
      <c r="J209" s="82"/>
      <c r="K209" s="83"/>
      <c r="L209" s="84"/>
      <c r="M209" s="76"/>
      <c r="N209" s="77"/>
      <c r="O209" s="77"/>
    </row>
    <row r="210" spans="2:15" ht="14.1" customHeight="1">
      <c r="B210" s="78"/>
      <c r="C210" s="78"/>
      <c r="D210" s="79"/>
      <c r="E210" s="237"/>
      <c r="F210" s="80"/>
      <c r="G210" s="80"/>
      <c r="I210" s="81"/>
      <c r="J210" s="82"/>
      <c r="K210" s="83"/>
      <c r="L210" s="84"/>
      <c r="M210" s="76"/>
      <c r="N210" s="77"/>
      <c r="O210" s="77"/>
    </row>
    <row r="211" spans="2:15" ht="14.1" customHeight="1">
      <c r="B211" s="78"/>
      <c r="C211" s="78"/>
      <c r="D211" s="79"/>
      <c r="E211" s="237"/>
      <c r="F211" s="80"/>
      <c r="G211" s="80"/>
      <c r="I211" s="81"/>
      <c r="J211" s="82"/>
      <c r="K211" s="83"/>
      <c r="L211" s="84"/>
      <c r="M211" s="76"/>
      <c r="N211" s="77"/>
      <c r="O211" s="77"/>
    </row>
    <row r="212" spans="2:15" ht="14.1" customHeight="1">
      <c r="B212" s="78"/>
      <c r="C212" s="78"/>
      <c r="D212" s="79"/>
      <c r="E212" s="237"/>
      <c r="F212" s="80"/>
      <c r="G212" s="80"/>
      <c r="I212" s="81"/>
      <c r="J212" s="82"/>
      <c r="K212" s="83"/>
      <c r="L212" s="84"/>
      <c r="M212" s="76"/>
      <c r="N212" s="77"/>
      <c r="O212" s="77"/>
    </row>
    <row r="213" spans="2:15" ht="14.1" customHeight="1">
      <c r="B213" s="78"/>
      <c r="C213" s="78"/>
      <c r="D213" s="79"/>
      <c r="E213" s="237"/>
      <c r="F213" s="80"/>
      <c r="G213" s="80"/>
      <c r="I213" s="81"/>
      <c r="J213" s="82"/>
      <c r="K213" s="83"/>
      <c r="L213" s="84"/>
      <c r="M213" s="76"/>
      <c r="N213" s="77"/>
      <c r="O213" s="77"/>
    </row>
    <row r="214" spans="2:15" ht="14.1" customHeight="1">
      <c r="B214" s="78"/>
      <c r="C214" s="78"/>
      <c r="D214" s="79"/>
      <c r="E214" s="237"/>
      <c r="F214" s="80"/>
      <c r="G214" s="80"/>
      <c r="I214" s="81"/>
      <c r="J214" s="82"/>
      <c r="K214" s="83"/>
      <c r="L214" s="84"/>
      <c r="M214" s="76"/>
      <c r="N214" s="77"/>
      <c r="O214" s="77"/>
    </row>
    <row r="215" spans="2:15" ht="14.1" customHeight="1">
      <c r="B215" s="78"/>
      <c r="C215" s="78"/>
      <c r="D215" s="79"/>
      <c r="E215" s="237"/>
      <c r="F215" s="80"/>
      <c r="G215" s="80"/>
      <c r="I215" s="81"/>
      <c r="J215" s="82"/>
      <c r="K215" s="83"/>
      <c r="L215" s="84"/>
      <c r="M215" s="76"/>
      <c r="N215" s="77"/>
      <c r="O215" s="77"/>
    </row>
    <row r="216" spans="2:15" ht="14.1" customHeight="1">
      <c r="B216" s="78"/>
      <c r="C216" s="78"/>
      <c r="D216" s="79"/>
      <c r="E216" s="237"/>
      <c r="F216" s="80"/>
      <c r="G216" s="80"/>
      <c r="I216" s="81"/>
      <c r="J216" s="82"/>
      <c r="K216" s="83"/>
      <c r="L216" s="84"/>
      <c r="M216" s="76"/>
      <c r="N216" s="77"/>
      <c r="O216" s="77"/>
    </row>
    <row r="217" spans="2:15" ht="14.1" customHeight="1">
      <c r="B217" s="78"/>
      <c r="C217" s="78"/>
      <c r="D217" s="79"/>
      <c r="E217" s="237"/>
      <c r="F217" s="80"/>
      <c r="G217" s="80"/>
      <c r="I217" s="81"/>
      <c r="J217" s="82"/>
      <c r="K217" s="83"/>
      <c r="L217" s="84"/>
      <c r="M217" s="76"/>
      <c r="N217" s="77"/>
      <c r="O217" s="77"/>
    </row>
    <row r="218" spans="2:15" ht="14.1" customHeight="1">
      <c r="B218" s="78"/>
      <c r="C218" s="78"/>
      <c r="D218" s="79"/>
      <c r="E218" s="237"/>
      <c r="F218" s="80"/>
      <c r="G218" s="80"/>
      <c r="I218" s="81"/>
      <c r="J218" s="82"/>
      <c r="K218" s="83"/>
      <c r="L218" s="84"/>
      <c r="M218" s="76"/>
      <c r="N218" s="77"/>
      <c r="O218" s="77"/>
    </row>
    <row r="219" spans="2:15" ht="14.1" customHeight="1">
      <c r="B219" s="78"/>
      <c r="C219" s="78"/>
      <c r="D219" s="79"/>
      <c r="E219" s="237"/>
      <c r="F219" s="80"/>
      <c r="G219" s="80"/>
      <c r="I219" s="81"/>
      <c r="J219" s="82"/>
      <c r="K219" s="83"/>
      <c r="L219" s="84"/>
      <c r="M219" s="76"/>
      <c r="N219" s="77"/>
      <c r="O219" s="77"/>
    </row>
    <row r="220" spans="2:15" ht="14.1" customHeight="1">
      <c r="B220" s="78"/>
      <c r="C220" s="78"/>
      <c r="D220" s="79"/>
      <c r="E220" s="237"/>
      <c r="F220" s="80"/>
      <c r="G220" s="80"/>
      <c r="I220" s="81"/>
      <c r="J220" s="82"/>
      <c r="K220" s="83"/>
      <c r="L220" s="84"/>
      <c r="M220" s="76"/>
      <c r="N220" s="77"/>
      <c r="O220" s="77"/>
    </row>
    <row r="221" spans="2:15" ht="14.1" customHeight="1">
      <c r="B221" s="78"/>
      <c r="C221" s="78"/>
      <c r="D221" s="79"/>
      <c r="E221" s="237"/>
      <c r="F221" s="80"/>
      <c r="G221" s="80"/>
      <c r="I221" s="81"/>
      <c r="J221" s="82"/>
      <c r="K221" s="83"/>
      <c r="L221" s="84"/>
      <c r="M221" s="76"/>
      <c r="N221" s="77"/>
      <c r="O221" s="77"/>
    </row>
    <row r="222" spans="2:15" ht="14.1" customHeight="1">
      <c r="B222" s="78"/>
      <c r="C222" s="78"/>
      <c r="D222" s="79"/>
      <c r="E222" s="237"/>
      <c r="F222" s="80"/>
      <c r="G222" s="80"/>
      <c r="I222" s="81"/>
      <c r="J222" s="82"/>
      <c r="K222" s="83"/>
      <c r="L222" s="84"/>
      <c r="M222" s="76"/>
      <c r="N222" s="77"/>
      <c r="O222" s="77"/>
    </row>
    <row r="223" spans="2:15" ht="14.1" customHeight="1">
      <c r="B223" s="78"/>
      <c r="C223" s="78"/>
      <c r="D223" s="79"/>
      <c r="E223" s="237"/>
      <c r="F223" s="80"/>
      <c r="G223" s="80"/>
      <c r="I223" s="81"/>
      <c r="J223" s="82"/>
      <c r="K223" s="83"/>
      <c r="L223" s="84"/>
      <c r="M223" s="76"/>
      <c r="N223" s="77"/>
      <c r="O223" s="77"/>
    </row>
    <row r="224" spans="2:15" ht="14.1" customHeight="1">
      <c r="B224" s="78"/>
      <c r="C224" s="78"/>
      <c r="D224" s="79"/>
      <c r="E224" s="237"/>
      <c r="F224" s="80"/>
      <c r="G224" s="80"/>
      <c r="I224" s="81"/>
      <c r="J224" s="82"/>
      <c r="K224" s="83"/>
      <c r="L224" s="84"/>
      <c r="M224" s="76"/>
      <c r="N224" s="77"/>
      <c r="O224" s="77"/>
    </row>
    <row r="225" spans="2:15" ht="14.1" customHeight="1">
      <c r="B225" s="78"/>
      <c r="C225" s="78"/>
      <c r="D225" s="79"/>
      <c r="E225" s="237"/>
      <c r="F225" s="80"/>
      <c r="G225" s="80"/>
      <c r="I225" s="81"/>
      <c r="J225" s="82"/>
      <c r="K225" s="83"/>
      <c r="L225" s="84"/>
      <c r="M225" s="76"/>
      <c r="N225" s="77"/>
      <c r="O225" s="77"/>
    </row>
    <row r="226" spans="2:15" ht="14.1" customHeight="1">
      <c r="B226" s="78"/>
      <c r="C226" s="78"/>
      <c r="D226" s="79"/>
      <c r="E226" s="237"/>
      <c r="F226" s="80"/>
      <c r="G226" s="80"/>
      <c r="I226" s="81"/>
      <c r="J226" s="82"/>
      <c r="K226" s="83"/>
      <c r="L226" s="84"/>
      <c r="M226" s="76"/>
      <c r="N226" s="77"/>
      <c r="O226" s="77"/>
    </row>
    <row r="227" spans="2:15" ht="14.1" customHeight="1">
      <c r="B227" s="78"/>
      <c r="C227" s="78"/>
      <c r="D227" s="79"/>
      <c r="E227" s="237"/>
      <c r="F227" s="80"/>
      <c r="G227" s="80"/>
      <c r="I227" s="81"/>
      <c r="J227" s="82"/>
      <c r="K227" s="83"/>
      <c r="L227" s="84"/>
      <c r="M227" s="76"/>
      <c r="N227" s="77"/>
      <c r="O227" s="77"/>
    </row>
    <row r="228" spans="2:15" ht="14.1" customHeight="1">
      <c r="B228" s="78"/>
      <c r="C228" s="78"/>
      <c r="D228" s="79"/>
      <c r="E228" s="237"/>
      <c r="F228" s="80"/>
      <c r="G228" s="80"/>
      <c r="I228" s="81"/>
      <c r="J228" s="82"/>
      <c r="K228" s="83"/>
      <c r="L228" s="84"/>
      <c r="M228" s="76"/>
      <c r="N228" s="77"/>
      <c r="O228" s="77"/>
    </row>
    <row r="229" spans="2:15" ht="14.1" customHeight="1">
      <c r="B229" s="78"/>
      <c r="C229" s="78"/>
      <c r="D229" s="79"/>
      <c r="E229" s="237"/>
      <c r="F229" s="80"/>
      <c r="G229" s="80"/>
      <c r="I229" s="81"/>
      <c r="J229" s="82"/>
      <c r="K229" s="83"/>
      <c r="L229" s="84"/>
      <c r="M229" s="76"/>
      <c r="N229" s="77"/>
      <c r="O229" s="77"/>
    </row>
    <row r="230" spans="2:15" ht="14.1" customHeight="1">
      <c r="B230" s="78"/>
      <c r="C230" s="78"/>
      <c r="D230" s="79"/>
      <c r="E230" s="237"/>
      <c r="F230" s="80"/>
      <c r="G230" s="80"/>
      <c r="I230" s="81"/>
      <c r="J230" s="82"/>
      <c r="K230" s="83"/>
      <c r="L230" s="84"/>
      <c r="M230" s="76"/>
      <c r="N230" s="77"/>
      <c r="O230" s="77"/>
    </row>
    <row r="231" spans="2:15" ht="14.1" customHeight="1">
      <c r="B231" s="78"/>
      <c r="C231" s="78"/>
      <c r="D231" s="79"/>
      <c r="E231" s="237"/>
      <c r="F231" s="80"/>
      <c r="G231" s="80"/>
      <c r="I231" s="81"/>
      <c r="J231" s="82"/>
      <c r="K231" s="83"/>
      <c r="L231" s="84"/>
      <c r="M231" s="76"/>
      <c r="N231" s="77"/>
      <c r="O231" s="77"/>
    </row>
    <row r="232" spans="2:15" ht="14.1" customHeight="1">
      <c r="B232" s="78"/>
      <c r="C232" s="78"/>
      <c r="D232" s="79"/>
      <c r="E232" s="237"/>
      <c r="F232" s="80"/>
      <c r="G232" s="80"/>
      <c r="I232" s="81"/>
      <c r="J232" s="82"/>
      <c r="K232" s="83"/>
      <c r="L232" s="84"/>
      <c r="M232" s="76"/>
      <c r="N232" s="77"/>
      <c r="O232" s="77"/>
    </row>
    <row r="233" spans="2:15" ht="14.1" customHeight="1">
      <c r="B233" s="78"/>
      <c r="C233" s="78"/>
      <c r="D233" s="79"/>
      <c r="E233" s="237"/>
      <c r="F233" s="80"/>
      <c r="G233" s="80"/>
      <c r="I233" s="81"/>
      <c r="J233" s="82"/>
      <c r="K233" s="83"/>
      <c r="L233" s="84"/>
      <c r="M233" s="76"/>
      <c r="N233" s="77"/>
      <c r="O233" s="77"/>
    </row>
    <row r="234" spans="2:15" ht="14.1" customHeight="1">
      <c r="B234" s="78"/>
      <c r="C234" s="78"/>
      <c r="D234" s="79"/>
      <c r="E234" s="237"/>
      <c r="F234" s="80"/>
      <c r="G234" s="80"/>
      <c r="I234" s="81"/>
      <c r="J234" s="82"/>
      <c r="K234" s="83"/>
      <c r="L234" s="84"/>
      <c r="M234" s="76"/>
      <c r="N234" s="77"/>
      <c r="O234" s="77"/>
    </row>
    <row r="235" spans="2:15" ht="14.1" customHeight="1">
      <c r="B235" s="78"/>
      <c r="C235" s="78"/>
      <c r="D235" s="79"/>
      <c r="E235" s="237"/>
      <c r="F235" s="80"/>
      <c r="G235" s="80"/>
      <c r="I235" s="81"/>
      <c r="J235" s="82"/>
      <c r="K235" s="83"/>
      <c r="L235" s="84"/>
      <c r="M235" s="76"/>
      <c r="N235" s="77"/>
      <c r="O235" s="77"/>
    </row>
    <row r="236" spans="2:15" ht="14.1" customHeight="1">
      <c r="B236" s="78"/>
      <c r="C236" s="78"/>
      <c r="D236" s="79"/>
      <c r="E236" s="237"/>
      <c r="F236" s="80"/>
      <c r="G236" s="80"/>
      <c r="I236" s="81"/>
      <c r="J236" s="82"/>
      <c r="K236" s="83"/>
      <c r="L236" s="84"/>
      <c r="M236" s="76"/>
      <c r="N236" s="77"/>
      <c r="O236" s="77"/>
    </row>
    <row r="237" spans="2:15" ht="14.1" customHeight="1">
      <c r="B237" s="78"/>
      <c r="C237" s="78"/>
      <c r="D237" s="79"/>
      <c r="E237" s="237"/>
      <c r="F237" s="80"/>
      <c r="G237" s="80"/>
      <c r="I237" s="81"/>
      <c r="J237" s="82"/>
      <c r="K237" s="83"/>
      <c r="L237" s="84"/>
      <c r="M237" s="76"/>
      <c r="N237" s="77"/>
      <c r="O237" s="77"/>
    </row>
    <row r="238" spans="2:15" ht="14.1" customHeight="1">
      <c r="B238" s="78"/>
      <c r="C238" s="78"/>
      <c r="D238" s="79"/>
      <c r="E238" s="237"/>
      <c r="F238" s="80"/>
      <c r="G238" s="80"/>
      <c r="I238" s="81"/>
      <c r="J238" s="82"/>
      <c r="K238" s="83"/>
      <c r="L238" s="84"/>
      <c r="M238" s="76"/>
      <c r="N238" s="77"/>
      <c r="O238" s="77"/>
    </row>
    <row r="239" spans="2:15" ht="14.1" customHeight="1">
      <c r="B239" s="78"/>
      <c r="C239" s="78"/>
      <c r="D239" s="79"/>
      <c r="E239" s="237"/>
      <c r="F239" s="80"/>
      <c r="G239" s="80"/>
      <c r="I239" s="81"/>
      <c r="J239" s="82"/>
      <c r="K239" s="83"/>
      <c r="L239" s="84"/>
      <c r="M239" s="76"/>
      <c r="N239" s="77"/>
      <c r="O239" s="77"/>
    </row>
    <row r="240" spans="2:15" ht="14.1" customHeight="1">
      <c r="B240" s="78"/>
      <c r="C240" s="78"/>
      <c r="D240" s="79"/>
      <c r="E240" s="237"/>
      <c r="F240" s="80"/>
      <c r="G240" s="80"/>
      <c r="I240" s="81"/>
      <c r="J240" s="82"/>
      <c r="K240" s="83"/>
      <c r="L240" s="84"/>
      <c r="M240" s="76"/>
      <c r="N240" s="77"/>
      <c r="O240" s="77"/>
    </row>
    <row r="241" spans="2:15" ht="14.1" customHeight="1">
      <c r="B241" s="78"/>
      <c r="C241" s="78"/>
      <c r="D241" s="79"/>
      <c r="E241" s="237"/>
      <c r="F241" s="80"/>
      <c r="G241" s="80"/>
      <c r="I241" s="81"/>
      <c r="J241" s="82"/>
      <c r="K241" s="83"/>
      <c r="L241" s="84"/>
      <c r="M241" s="76"/>
      <c r="N241" s="77"/>
      <c r="O241" s="77"/>
    </row>
    <row r="242" spans="2:15" ht="14.1" customHeight="1">
      <c r="B242" s="78"/>
      <c r="C242" s="78"/>
      <c r="D242" s="79"/>
      <c r="E242" s="237"/>
      <c r="F242" s="80"/>
      <c r="G242" s="80"/>
      <c r="I242" s="81"/>
      <c r="J242" s="82"/>
      <c r="K242" s="83"/>
      <c r="L242" s="84"/>
      <c r="M242" s="76"/>
      <c r="N242" s="77"/>
      <c r="O242" s="77"/>
    </row>
    <row r="243" spans="2:15" ht="14.1" customHeight="1">
      <c r="B243" s="78"/>
      <c r="C243" s="78"/>
      <c r="D243" s="79"/>
      <c r="E243" s="237"/>
      <c r="F243" s="80"/>
      <c r="G243" s="80"/>
      <c r="I243" s="81"/>
      <c r="J243" s="82"/>
      <c r="K243" s="83"/>
      <c r="L243" s="84"/>
      <c r="M243" s="76"/>
      <c r="N243" s="77"/>
      <c r="O243" s="77"/>
    </row>
    <row r="244" spans="2:15" ht="14.1" customHeight="1">
      <c r="B244" s="78"/>
      <c r="C244" s="78"/>
      <c r="D244" s="79"/>
      <c r="E244" s="237"/>
      <c r="F244" s="80"/>
      <c r="G244" s="80"/>
      <c r="I244" s="81"/>
      <c r="J244" s="82"/>
      <c r="K244" s="83"/>
      <c r="L244" s="84"/>
      <c r="M244" s="76"/>
      <c r="N244" s="77"/>
      <c r="O244" s="77"/>
    </row>
    <row r="245" spans="2:15" ht="14.1" customHeight="1">
      <c r="B245" s="78"/>
      <c r="C245" s="78"/>
      <c r="D245" s="79"/>
      <c r="E245" s="237"/>
      <c r="F245" s="80"/>
      <c r="G245" s="80"/>
      <c r="I245" s="81"/>
      <c r="J245" s="82"/>
      <c r="K245" s="83"/>
      <c r="L245" s="84"/>
      <c r="M245" s="76"/>
      <c r="N245" s="77"/>
      <c r="O245" s="77"/>
    </row>
    <row r="246" spans="2:15" ht="14.1" customHeight="1">
      <c r="B246" s="78"/>
      <c r="C246" s="78"/>
      <c r="D246" s="79"/>
      <c r="E246" s="237"/>
      <c r="F246" s="80"/>
      <c r="G246" s="80"/>
      <c r="I246" s="81"/>
      <c r="J246" s="82"/>
      <c r="K246" s="83"/>
      <c r="L246" s="84"/>
      <c r="M246" s="76"/>
      <c r="N246" s="77"/>
      <c r="O246" s="77"/>
    </row>
    <row r="247" spans="2:15" ht="14.1" customHeight="1">
      <c r="B247" s="78"/>
      <c r="C247" s="78"/>
      <c r="D247" s="79"/>
      <c r="E247" s="237"/>
      <c r="F247" s="80"/>
      <c r="G247" s="80"/>
      <c r="I247" s="81"/>
      <c r="J247" s="82"/>
      <c r="K247" s="83"/>
      <c r="L247" s="84"/>
      <c r="M247" s="76"/>
      <c r="N247" s="77"/>
      <c r="O247" s="77"/>
    </row>
    <row r="248" spans="2:15" ht="14.1" customHeight="1">
      <c r="B248" s="78"/>
      <c r="C248" s="78"/>
      <c r="D248" s="79"/>
      <c r="E248" s="237"/>
      <c r="F248" s="80"/>
      <c r="G248" s="80"/>
      <c r="I248" s="81"/>
      <c r="J248" s="82"/>
      <c r="K248" s="83"/>
      <c r="L248" s="84"/>
      <c r="M248" s="76"/>
      <c r="N248" s="77"/>
      <c r="O248" s="77"/>
    </row>
    <row r="249" spans="2:15" ht="14.1" customHeight="1">
      <c r="B249" s="78"/>
      <c r="C249" s="78"/>
      <c r="D249" s="79"/>
      <c r="E249" s="237"/>
      <c r="F249" s="80"/>
      <c r="G249" s="80"/>
      <c r="I249" s="81"/>
      <c r="J249" s="82"/>
      <c r="K249" s="83"/>
      <c r="L249" s="84"/>
      <c r="M249" s="76"/>
      <c r="N249" s="77"/>
      <c r="O249" s="77"/>
    </row>
    <row r="250" spans="2:15" ht="14.1" customHeight="1">
      <c r="B250" s="78"/>
      <c r="C250" s="78"/>
      <c r="D250" s="79"/>
      <c r="E250" s="237"/>
      <c r="F250" s="80"/>
      <c r="G250" s="80"/>
      <c r="I250" s="81"/>
      <c r="J250" s="82"/>
      <c r="K250" s="83"/>
      <c r="L250" s="84"/>
      <c r="M250" s="76"/>
      <c r="N250" s="77"/>
      <c r="O250" s="77"/>
    </row>
    <row r="251" spans="2:15" ht="14.1" customHeight="1">
      <c r="B251" s="78"/>
      <c r="C251" s="78"/>
      <c r="D251" s="79"/>
      <c r="E251" s="237"/>
      <c r="F251" s="80"/>
      <c r="G251" s="80"/>
      <c r="I251" s="81"/>
      <c r="J251" s="82"/>
      <c r="K251" s="83"/>
      <c r="L251" s="84"/>
      <c r="M251" s="76"/>
      <c r="N251" s="77"/>
      <c r="O251" s="77"/>
    </row>
    <row r="252" spans="2:15" ht="14.1" customHeight="1">
      <c r="B252" s="78"/>
      <c r="C252" s="78"/>
      <c r="D252" s="79"/>
      <c r="E252" s="237"/>
      <c r="F252" s="80"/>
      <c r="G252" s="80"/>
      <c r="I252" s="81"/>
      <c r="J252" s="82"/>
      <c r="K252" s="83"/>
      <c r="L252" s="84"/>
      <c r="M252" s="76"/>
      <c r="N252" s="77"/>
      <c r="O252" s="77"/>
    </row>
    <row r="253" spans="2:15" ht="14.1" customHeight="1">
      <c r="B253" s="78"/>
      <c r="C253" s="78"/>
      <c r="D253" s="79"/>
      <c r="E253" s="237"/>
      <c r="F253" s="80"/>
      <c r="G253" s="80"/>
      <c r="I253" s="81"/>
      <c r="J253" s="82"/>
      <c r="K253" s="83"/>
      <c r="L253" s="84"/>
      <c r="M253" s="76"/>
      <c r="N253" s="77"/>
      <c r="O253" s="77"/>
    </row>
    <row r="254" spans="2:15" ht="14.1" customHeight="1">
      <c r="B254" s="78"/>
      <c r="C254" s="78"/>
      <c r="D254" s="79"/>
      <c r="E254" s="237"/>
      <c r="F254" s="80"/>
      <c r="G254" s="80"/>
      <c r="I254" s="81"/>
      <c r="J254" s="82"/>
      <c r="K254" s="83"/>
      <c r="L254" s="84"/>
      <c r="M254" s="76"/>
      <c r="N254" s="77"/>
      <c r="O254" s="77"/>
    </row>
    <row r="255" spans="2:15" ht="14.1" customHeight="1">
      <c r="B255" s="78"/>
      <c r="C255" s="78"/>
      <c r="D255" s="79"/>
      <c r="E255" s="237"/>
      <c r="F255" s="80"/>
      <c r="G255" s="80"/>
      <c r="I255" s="81"/>
      <c r="J255" s="82"/>
      <c r="K255" s="83"/>
      <c r="L255" s="84"/>
      <c r="M255" s="76"/>
      <c r="N255" s="77"/>
      <c r="O255" s="77"/>
    </row>
    <row r="256" spans="2:15" ht="14.1" customHeight="1">
      <c r="B256" s="78"/>
      <c r="C256" s="78"/>
      <c r="D256" s="79"/>
      <c r="E256" s="237"/>
      <c r="F256" s="80"/>
      <c r="G256" s="80"/>
      <c r="I256" s="81"/>
      <c r="J256" s="82"/>
      <c r="K256" s="83"/>
      <c r="L256" s="84"/>
      <c r="M256" s="76"/>
      <c r="N256" s="77"/>
      <c r="O256" s="77"/>
    </row>
    <row r="257" spans="2:15" ht="14.1" customHeight="1">
      <c r="B257" s="78"/>
      <c r="C257" s="78"/>
      <c r="D257" s="79"/>
      <c r="E257" s="237"/>
      <c r="F257" s="80"/>
      <c r="G257" s="80"/>
      <c r="I257" s="81"/>
      <c r="J257" s="82"/>
      <c r="K257" s="83"/>
      <c r="L257" s="84"/>
      <c r="M257" s="76"/>
      <c r="N257" s="77"/>
      <c r="O257" s="77"/>
    </row>
    <row r="258" spans="2:15" ht="14.1" customHeight="1">
      <c r="B258" s="78"/>
      <c r="C258" s="78"/>
      <c r="D258" s="79"/>
      <c r="E258" s="237"/>
      <c r="F258" s="80"/>
      <c r="G258" s="80"/>
      <c r="I258" s="81"/>
      <c r="J258" s="82"/>
      <c r="K258" s="83"/>
      <c r="L258" s="84"/>
      <c r="M258" s="76"/>
      <c r="N258" s="77"/>
      <c r="O258" s="77"/>
    </row>
    <row r="259" spans="2:15" ht="14.1" customHeight="1">
      <c r="B259" s="78"/>
      <c r="C259" s="78"/>
      <c r="D259" s="79"/>
      <c r="E259" s="237"/>
      <c r="F259" s="80"/>
      <c r="G259" s="80"/>
      <c r="I259" s="81"/>
      <c r="J259" s="82"/>
      <c r="K259" s="83"/>
      <c r="L259" s="84"/>
      <c r="M259" s="76"/>
      <c r="N259" s="77"/>
      <c r="O259" s="77"/>
    </row>
    <row r="260" spans="2:15" ht="14.1" customHeight="1">
      <c r="B260" s="78"/>
      <c r="C260" s="78"/>
      <c r="D260" s="79"/>
      <c r="E260" s="237"/>
      <c r="F260" s="80"/>
      <c r="G260" s="80"/>
      <c r="I260" s="81"/>
      <c r="J260" s="82"/>
      <c r="K260" s="83"/>
      <c r="L260" s="84"/>
      <c r="M260" s="76"/>
      <c r="N260" s="77"/>
      <c r="O260" s="77"/>
    </row>
    <row r="261" spans="2:15" ht="14.1" customHeight="1">
      <c r="B261" s="78"/>
      <c r="C261" s="78"/>
      <c r="D261" s="79"/>
      <c r="E261" s="237"/>
      <c r="F261" s="80"/>
      <c r="G261" s="80"/>
      <c r="I261" s="81"/>
      <c r="J261" s="82"/>
      <c r="K261" s="83"/>
      <c r="L261" s="84"/>
      <c r="M261" s="76"/>
      <c r="N261" s="77"/>
      <c r="O261" s="77"/>
    </row>
    <row r="262" spans="2:15" ht="14.1" customHeight="1">
      <c r="B262" s="78"/>
      <c r="C262" s="78"/>
      <c r="D262" s="79"/>
      <c r="E262" s="237"/>
      <c r="F262" s="80"/>
      <c r="G262" s="80"/>
      <c r="I262" s="81"/>
      <c r="J262" s="82"/>
      <c r="K262" s="83"/>
      <c r="L262" s="84"/>
      <c r="M262" s="76"/>
      <c r="N262" s="77"/>
      <c r="O262" s="77"/>
    </row>
    <row r="263" spans="2:15" ht="14.1" customHeight="1">
      <c r="B263" s="78"/>
      <c r="C263" s="78"/>
      <c r="D263" s="79"/>
      <c r="E263" s="237"/>
      <c r="F263" s="80"/>
      <c r="G263" s="80"/>
      <c r="I263" s="81"/>
      <c r="J263" s="82"/>
      <c r="K263" s="83"/>
      <c r="L263" s="84"/>
      <c r="M263" s="76"/>
      <c r="N263" s="77"/>
      <c r="O263" s="77"/>
    </row>
    <row r="264" spans="2:15" ht="14.1" customHeight="1">
      <c r="B264" s="78"/>
      <c r="C264" s="78"/>
      <c r="D264" s="79"/>
      <c r="E264" s="237"/>
      <c r="F264" s="80"/>
      <c r="G264" s="80"/>
      <c r="I264" s="81"/>
      <c r="J264" s="82"/>
      <c r="K264" s="83"/>
      <c r="L264" s="84"/>
      <c r="M264" s="76"/>
      <c r="N264" s="77"/>
      <c r="O264" s="77"/>
    </row>
    <row r="265" spans="2:15" ht="14.1" customHeight="1">
      <c r="B265" s="78"/>
      <c r="C265" s="78"/>
      <c r="D265" s="79"/>
      <c r="E265" s="237"/>
      <c r="F265" s="80"/>
      <c r="G265" s="80"/>
      <c r="I265" s="81"/>
      <c r="J265" s="82"/>
      <c r="K265" s="83"/>
      <c r="L265" s="84"/>
      <c r="M265" s="76"/>
      <c r="N265" s="77"/>
      <c r="O265" s="77"/>
    </row>
    <row r="266" spans="2:15" ht="14.1" customHeight="1">
      <c r="B266" s="78"/>
      <c r="C266" s="78"/>
      <c r="D266" s="79"/>
      <c r="E266" s="237"/>
      <c r="F266" s="80"/>
      <c r="G266" s="80"/>
      <c r="I266" s="81"/>
      <c r="J266" s="82"/>
      <c r="K266" s="83"/>
      <c r="L266" s="84"/>
      <c r="M266" s="76"/>
      <c r="N266" s="77"/>
      <c r="O266" s="77"/>
    </row>
    <row r="267" spans="2:15" ht="14.1" customHeight="1">
      <c r="B267" s="78"/>
      <c r="C267" s="78"/>
      <c r="D267" s="79"/>
      <c r="E267" s="237"/>
      <c r="F267" s="80"/>
      <c r="G267" s="80"/>
      <c r="I267" s="81"/>
      <c r="J267" s="82"/>
      <c r="K267" s="83"/>
      <c r="L267" s="84"/>
      <c r="M267" s="76"/>
      <c r="N267" s="77"/>
      <c r="O267" s="77"/>
    </row>
    <row r="268" spans="2:15" ht="14.1" customHeight="1">
      <c r="B268" s="78"/>
      <c r="C268" s="78"/>
      <c r="D268" s="79"/>
      <c r="E268" s="237"/>
      <c r="F268" s="80"/>
      <c r="G268" s="80"/>
      <c r="I268" s="81"/>
      <c r="J268" s="82"/>
      <c r="K268" s="83"/>
      <c r="L268" s="84"/>
      <c r="M268" s="76"/>
      <c r="N268" s="77"/>
      <c r="O268" s="77"/>
    </row>
    <row r="269" spans="2:15" ht="14.1" customHeight="1">
      <c r="B269" s="78"/>
      <c r="C269" s="78"/>
      <c r="D269" s="79"/>
      <c r="E269" s="237"/>
      <c r="F269" s="80"/>
      <c r="G269" s="80"/>
      <c r="I269" s="81"/>
      <c r="J269" s="82"/>
      <c r="K269" s="83"/>
      <c r="L269" s="84"/>
      <c r="M269" s="76"/>
      <c r="N269" s="77"/>
      <c r="O269" s="77"/>
    </row>
    <row r="270" spans="2:15" ht="14.1" customHeight="1">
      <c r="B270" s="78"/>
      <c r="C270" s="78"/>
      <c r="D270" s="79"/>
      <c r="E270" s="237"/>
      <c r="F270" s="80"/>
      <c r="G270" s="80"/>
      <c r="I270" s="81"/>
      <c r="J270" s="82"/>
      <c r="K270" s="83"/>
      <c r="L270" s="84"/>
      <c r="M270" s="76"/>
      <c r="N270" s="77"/>
      <c r="O270" s="77"/>
    </row>
    <row r="271" spans="2:15" ht="14.1" customHeight="1">
      <c r="B271" s="78"/>
      <c r="C271" s="78"/>
      <c r="D271" s="79"/>
      <c r="E271" s="237"/>
      <c r="F271" s="80"/>
      <c r="G271" s="80"/>
      <c r="I271" s="81"/>
      <c r="J271" s="82"/>
      <c r="K271" s="83"/>
      <c r="L271" s="84"/>
      <c r="M271" s="76"/>
      <c r="N271" s="77"/>
      <c r="O271" s="77"/>
    </row>
    <row r="272" spans="2:15" ht="14.1" customHeight="1">
      <c r="B272" s="78"/>
      <c r="C272" s="78"/>
      <c r="D272" s="79"/>
      <c r="E272" s="237"/>
      <c r="F272" s="80"/>
      <c r="G272" s="80"/>
      <c r="I272" s="81"/>
      <c r="J272" s="82"/>
      <c r="K272" s="83"/>
      <c r="L272" s="84"/>
      <c r="M272" s="76"/>
      <c r="N272" s="77"/>
      <c r="O272" s="77"/>
    </row>
    <row r="273" spans="2:15" ht="14.1" customHeight="1">
      <c r="B273" s="78"/>
      <c r="C273" s="78"/>
      <c r="D273" s="79"/>
      <c r="E273" s="237"/>
      <c r="F273" s="80"/>
      <c r="G273" s="80"/>
      <c r="I273" s="81"/>
      <c r="J273" s="82"/>
      <c r="K273" s="83"/>
      <c r="L273" s="84"/>
      <c r="M273" s="76"/>
      <c r="N273" s="77"/>
      <c r="O273" s="77"/>
    </row>
    <row r="274" spans="2:15" ht="14.1" customHeight="1">
      <c r="B274" s="78"/>
      <c r="C274" s="78"/>
      <c r="D274" s="79"/>
      <c r="E274" s="237"/>
      <c r="F274" s="80"/>
      <c r="G274" s="80"/>
      <c r="I274" s="81"/>
      <c r="J274" s="82"/>
      <c r="K274" s="83"/>
      <c r="L274" s="84"/>
      <c r="M274" s="76"/>
      <c r="N274" s="77"/>
      <c r="O274" s="77"/>
    </row>
    <row r="275" spans="2:15" ht="14.1" customHeight="1">
      <c r="B275" s="78"/>
      <c r="C275" s="78"/>
      <c r="D275" s="79"/>
      <c r="E275" s="237"/>
      <c r="F275" s="80"/>
      <c r="G275" s="80"/>
      <c r="I275" s="81"/>
      <c r="J275" s="82"/>
      <c r="K275" s="83"/>
      <c r="L275" s="84"/>
      <c r="M275" s="76"/>
      <c r="N275" s="77"/>
      <c r="O275" s="77"/>
    </row>
    <row r="276" spans="2:15" ht="14.1" customHeight="1">
      <c r="B276" s="78"/>
      <c r="C276" s="78"/>
      <c r="D276" s="79"/>
      <c r="E276" s="237"/>
      <c r="F276" s="80"/>
      <c r="G276" s="80"/>
      <c r="I276" s="81"/>
      <c r="J276" s="82"/>
      <c r="K276" s="83"/>
      <c r="L276" s="84"/>
      <c r="M276" s="76"/>
      <c r="N276" s="77"/>
      <c r="O276" s="77"/>
    </row>
    <row r="277" spans="2:15" ht="14.1" customHeight="1">
      <c r="B277" s="78"/>
      <c r="C277" s="78"/>
      <c r="D277" s="79"/>
      <c r="E277" s="237"/>
      <c r="F277" s="80"/>
      <c r="G277" s="80"/>
      <c r="I277" s="81"/>
      <c r="J277" s="82"/>
      <c r="K277" s="83"/>
      <c r="L277" s="84"/>
      <c r="M277" s="76"/>
      <c r="N277" s="77"/>
      <c r="O277" s="77"/>
    </row>
    <row r="278" spans="2:15" ht="14.1" customHeight="1">
      <c r="B278" s="78"/>
      <c r="C278" s="78"/>
      <c r="D278" s="79"/>
      <c r="E278" s="237"/>
      <c r="F278" s="80"/>
      <c r="G278" s="80"/>
      <c r="I278" s="81"/>
      <c r="J278" s="82"/>
      <c r="K278" s="83"/>
      <c r="L278" s="84"/>
      <c r="M278" s="76"/>
      <c r="N278" s="77"/>
      <c r="O278" s="77"/>
    </row>
    <row r="279" spans="2:15" ht="14.1" customHeight="1">
      <c r="B279" s="78"/>
      <c r="C279" s="78"/>
      <c r="D279" s="79"/>
      <c r="E279" s="237"/>
      <c r="F279" s="80"/>
      <c r="G279" s="80"/>
      <c r="I279" s="81"/>
      <c r="J279" s="82"/>
      <c r="K279" s="83"/>
      <c r="L279" s="84"/>
      <c r="M279" s="76"/>
      <c r="N279" s="77"/>
      <c r="O279" s="77"/>
    </row>
    <row r="280" spans="2:15" ht="14.1" customHeight="1">
      <c r="B280" s="78"/>
      <c r="C280" s="78"/>
      <c r="D280" s="79"/>
      <c r="E280" s="237"/>
      <c r="F280" s="80"/>
      <c r="G280" s="80"/>
      <c r="I280" s="81"/>
      <c r="J280" s="82"/>
      <c r="K280" s="83"/>
      <c r="L280" s="84"/>
      <c r="M280" s="76"/>
      <c r="N280" s="77"/>
      <c r="O280" s="77"/>
    </row>
    <row r="281" spans="2:15" ht="14.1" customHeight="1">
      <c r="B281" s="78"/>
      <c r="C281" s="78"/>
      <c r="D281" s="79"/>
      <c r="E281" s="237"/>
      <c r="F281" s="80"/>
      <c r="G281" s="80"/>
      <c r="I281" s="81"/>
      <c r="J281" s="82"/>
      <c r="K281" s="83"/>
      <c r="L281" s="84"/>
      <c r="M281" s="76"/>
      <c r="N281" s="77"/>
      <c r="O281" s="77"/>
    </row>
    <row r="282" spans="2:15" ht="14.1" customHeight="1">
      <c r="B282" s="78"/>
      <c r="C282" s="78"/>
      <c r="D282" s="79"/>
      <c r="E282" s="237"/>
      <c r="F282" s="80"/>
      <c r="G282" s="80"/>
      <c r="I282" s="81"/>
      <c r="J282" s="82"/>
      <c r="K282" s="83"/>
      <c r="L282" s="84"/>
      <c r="M282" s="76"/>
      <c r="N282" s="77"/>
      <c r="O282" s="77"/>
    </row>
    <row r="283" spans="2:15" ht="14.1" customHeight="1">
      <c r="B283" s="78"/>
      <c r="C283" s="78"/>
      <c r="D283" s="79"/>
      <c r="E283" s="237"/>
      <c r="F283" s="80"/>
      <c r="G283" s="80"/>
      <c r="I283" s="81"/>
      <c r="J283" s="82"/>
      <c r="K283" s="83"/>
      <c r="L283" s="84"/>
      <c r="M283" s="76"/>
      <c r="N283" s="77"/>
      <c r="O283" s="77"/>
    </row>
    <row r="284" spans="2:15" ht="14.1" customHeight="1">
      <c r="B284" s="78"/>
      <c r="C284" s="78"/>
      <c r="D284" s="79"/>
      <c r="E284" s="237"/>
      <c r="F284" s="80"/>
      <c r="G284" s="80"/>
      <c r="I284" s="81"/>
      <c r="J284" s="82"/>
      <c r="K284" s="83"/>
      <c r="L284" s="84"/>
      <c r="M284" s="76"/>
      <c r="N284" s="77"/>
      <c r="O284" s="77"/>
    </row>
    <row r="285" spans="2:15" ht="14.1" customHeight="1">
      <c r="B285" s="78"/>
      <c r="C285" s="78"/>
      <c r="D285" s="79"/>
      <c r="E285" s="237"/>
      <c r="F285" s="80"/>
      <c r="G285" s="80"/>
      <c r="I285" s="81"/>
      <c r="J285" s="82"/>
      <c r="K285" s="83"/>
      <c r="L285" s="84"/>
      <c r="M285" s="76"/>
      <c r="N285" s="77"/>
      <c r="O285" s="77"/>
    </row>
    <row r="286" spans="2:15" ht="14.1" customHeight="1">
      <c r="B286" s="78"/>
      <c r="C286" s="78"/>
      <c r="D286" s="79"/>
      <c r="E286" s="237"/>
      <c r="F286" s="80"/>
      <c r="G286" s="80"/>
      <c r="I286" s="81"/>
      <c r="J286" s="82"/>
      <c r="K286" s="83"/>
      <c r="L286" s="84"/>
      <c r="M286" s="76"/>
      <c r="N286" s="77"/>
      <c r="O286" s="77"/>
    </row>
    <row r="287" spans="2:15" ht="14.1" customHeight="1">
      <c r="B287" s="78"/>
      <c r="C287" s="78"/>
      <c r="D287" s="79"/>
      <c r="E287" s="237"/>
      <c r="F287" s="80"/>
      <c r="G287" s="80"/>
      <c r="I287" s="81"/>
      <c r="J287" s="82"/>
      <c r="K287" s="83"/>
      <c r="L287" s="84"/>
      <c r="M287" s="76"/>
      <c r="N287" s="77"/>
      <c r="O287" s="77"/>
    </row>
    <row r="288" spans="2:15" ht="14.1" customHeight="1">
      <c r="B288" s="78"/>
      <c r="C288" s="78"/>
      <c r="D288" s="79"/>
      <c r="E288" s="237"/>
      <c r="F288" s="80"/>
      <c r="G288" s="80"/>
      <c r="I288" s="81"/>
      <c r="J288" s="82"/>
      <c r="K288" s="83"/>
      <c r="L288" s="84"/>
      <c r="M288" s="76"/>
      <c r="N288" s="77"/>
      <c r="O288" s="77"/>
    </row>
    <row r="289" spans="2:15" ht="14.1" customHeight="1">
      <c r="B289" s="78"/>
      <c r="C289" s="78"/>
      <c r="D289" s="79"/>
      <c r="E289" s="237"/>
      <c r="F289" s="80"/>
      <c r="G289" s="80"/>
      <c r="I289" s="81"/>
      <c r="J289" s="82"/>
      <c r="K289" s="83"/>
      <c r="L289" s="84"/>
      <c r="M289" s="76"/>
      <c r="N289" s="77"/>
      <c r="O289" s="77"/>
    </row>
    <row r="290" spans="2:15" ht="14.1" customHeight="1">
      <c r="B290" s="78"/>
      <c r="C290" s="78"/>
      <c r="D290" s="79"/>
      <c r="E290" s="237"/>
      <c r="F290" s="80"/>
      <c r="G290" s="80"/>
      <c r="I290" s="81"/>
      <c r="J290" s="82"/>
      <c r="K290" s="83"/>
      <c r="L290" s="84"/>
      <c r="M290" s="76"/>
      <c r="N290" s="77"/>
      <c r="O290" s="77"/>
    </row>
    <row r="291" spans="2:15" ht="14.1" customHeight="1">
      <c r="B291" s="78"/>
      <c r="C291" s="78"/>
      <c r="D291" s="79"/>
      <c r="E291" s="237"/>
      <c r="F291" s="80"/>
      <c r="G291" s="80"/>
      <c r="I291" s="81"/>
      <c r="J291" s="82"/>
      <c r="K291" s="83"/>
      <c r="L291" s="84"/>
      <c r="M291" s="76"/>
      <c r="N291" s="77"/>
      <c r="O291" s="77"/>
    </row>
    <row r="292" spans="2:15" ht="14.1" customHeight="1">
      <c r="B292" s="78"/>
      <c r="C292" s="78"/>
      <c r="D292" s="79"/>
      <c r="E292" s="237"/>
      <c r="F292" s="80"/>
      <c r="G292" s="80"/>
      <c r="I292" s="81"/>
      <c r="J292" s="82"/>
      <c r="K292" s="83"/>
      <c r="L292" s="84"/>
      <c r="M292" s="76"/>
      <c r="N292" s="77"/>
      <c r="O292" s="77"/>
    </row>
    <row r="293" spans="2:15" ht="14.1" customHeight="1">
      <c r="B293" s="78"/>
      <c r="C293" s="78"/>
      <c r="D293" s="79"/>
      <c r="E293" s="237"/>
      <c r="F293" s="80"/>
      <c r="G293" s="80"/>
      <c r="I293" s="81"/>
      <c r="J293" s="82"/>
      <c r="K293" s="83"/>
      <c r="L293" s="84"/>
      <c r="M293" s="76"/>
      <c r="N293" s="77"/>
      <c r="O293" s="77"/>
    </row>
    <row r="294" spans="2:15" ht="14.1" customHeight="1">
      <c r="B294" s="78"/>
      <c r="C294" s="78"/>
      <c r="D294" s="79"/>
      <c r="E294" s="237"/>
      <c r="F294" s="80"/>
      <c r="G294" s="80"/>
      <c r="I294" s="81"/>
      <c r="J294" s="82"/>
      <c r="K294" s="83"/>
      <c r="L294" s="84"/>
      <c r="M294" s="76"/>
      <c r="N294" s="77"/>
      <c r="O294" s="77"/>
    </row>
    <row r="295" spans="2:15" ht="14.1" customHeight="1">
      <c r="B295" s="78"/>
      <c r="C295" s="78"/>
      <c r="D295" s="79"/>
      <c r="E295" s="237"/>
      <c r="F295" s="80"/>
      <c r="G295" s="80"/>
      <c r="I295" s="81"/>
      <c r="J295" s="82"/>
      <c r="K295" s="83"/>
      <c r="L295" s="84"/>
      <c r="M295" s="76"/>
      <c r="N295" s="77"/>
      <c r="O295" s="77"/>
    </row>
    <row r="296" spans="2:15" ht="14.1" customHeight="1">
      <c r="B296" s="78"/>
      <c r="C296" s="78"/>
      <c r="D296" s="79"/>
      <c r="E296" s="237"/>
      <c r="F296" s="80"/>
      <c r="G296" s="80"/>
      <c r="I296" s="81"/>
      <c r="J296" s="82"/>
      <c r="K296" s="83"/>
      <c r="L296" s="84"/>
      <c r="M296" s="76"/>
      <c r="N296" s="77"/>
      <c r="O296" s="77"/>
    </row>
    <row r="297" spans="2:15" ht="14.1" customHeight="1">
      <c r="B297" s="78"/>
      <c r="C297" s="78"/>
      <c r="D297" s="79"/>
      <c r="E297" s="237"/>
      <c r="F297" s="80"/>
      <c r="G297" s="80"/>
      <c r="I297" s="81"/>
      <c r="J297" s="82"/>
      <c r="K297" s="83"/>
      <c r="L297" s="84"/>
      <c r="M297" s="76"/>
      <c r="N297" s="77"/>
      <c r="O297" s="77"/>
    </row>
    <row r="298" spans="2:15" ht="14.1" customHeight="1">
      <c r="B298" s="78"/>
      <c r="C298" s="78"/>
      <c r="D298" s="79"/>
      <c r="E298" s="237"/>
      <c r="F298" s="80"/>
      <c r="G298" s="80"/>
      <c r="I298" s="81"/>
      <c r="J298" s="82"/>
      <c r="K298" s="83"/>
      <c r="L298" s="84"/>
      <c r="M298" s="76"/>
      <c r="N298" s="77"/>
      <c r="O298" s="77"/>
    </row>
    <row r="299" spans="2:15" ht="14.1" customHeight="1">
      <c r="B299" s="78"/>
      <c r="C299" s="78"/>
      <c r="D299" s="79"/>
      <c r="E299" s="237"/>
      <c r="F299" s="80"/>
      <c r="G299" s="80"/>
      <c r="I299" s="81"/>
      <c r="J299" s="82"/>
      <c r="K299" s="83"/>
      <c r="L299" s="84"/>
      <c r="M299" s="76"/>
      <c r="N299" s="77"/>
      <c r="O299" s="77"/>
    </row>
    <row r="300" spans="2:15" ht="14.1" customHeight="1">
      <c r="B300" s="78"/>
      <c r="C300" s="78"/>
      <c r="D300" s="79"/>
      <c r="E300" s="237"/>
      <c r="F300" s="80"/>
      <c r="G300" s="80"/>
      <c r="I300" s="81"/>
      <c r="J300" s="82"/>
      <c r="K300" s="83"/>
      <c r="L300" s="84"/>
      <c r="M300" s="76"/>
      <c r="N300" s="77"/>
      <c r="O300" s="77"/>
    </row>
    <row r="301" spans="2:15" ht="14.1" customHeight="1">
      <c r="B301" s="78"/>
      <c r="C301" s="78"/>
      <c r="D301" s="79"/>
      <c r="E301" s="237"/>
      <c r="F301" s="80"/>
      <c r="G301" s="80"/>
      <c r="I301" s="81"/>
      <c r="J301" s="82"/>
      <c r="K301" s="83"/>
      <c r="L301" s="84"/>
      <c r="M301" s="76"/>
      <c r="N301" s="77"/>
      <c r="O301" s="77"/>
    </row>
    <row r="302" spans="2:15" ht="14.1" customHeight="1">
      <c r="B302" s="78"/>
      <c r="C302" s="78"/>
      <c r="D302" s="79"/>
      <c r="E302" s="237"/>
      <c r="F302" s="80"/>
      <c r="G302" s="80"/>
      <c r="I302" s="81"/>
      <c r="J302" s="82"/>
      <c r="K302" s="83"/>
      <c r="L302" s="84"/>
      <c r="M302" s="76"/>
      <c r="N302" s="77"/>
      <c r="O302" s="77"/>
    </row>
    <row r="303" spans="2:15" ht="14.1" customHeight="1">
      <c r="B303" s="78"/>
      <c r="C303" s="78"/>
      <c r="D303" s="79"/>
      <c r="E303" s="237"/>
      <c r="F303" s="80"/>
      <c r="G303" s="80"/>
      <c r="I303" s="81"/>
      <c r="J303" s="82"/>
      <c r="K303" s="83"/>
      <c r="L303" s="84"/>
      <c r="M303" s="76"/>
      <c r="N303" s="77"/>
      <c r="O303" s="77"/>
    </row>
    <row r="304" spans="2:15" ht="14.1" customHeight="1">
      <c r="B304" s="78"/>
      <c r="C304" s="78"/>
      <c r="D304" s="79"/>
      <c r="E304" s="237"/>
      <c r="F304" s="80"/>
      <c r="G304" s="80"/>
      <c r="I304" s="81"/>
      <c r="J304" s="82"/>
      <c r="K304" s="83"/>
      <c r="L304" s="84"/>
      <c r="M304" s="76"/>
      <c r="N304" s="77"/>
      <c r="O304" s="77"/>
    </row>
    <row r="305" spans="2:15" ht="14.1" customHeight="1">
      <c r="B305" s="78"/>
      <c r="C305" s="78"/>
      <c r="D305" s="79"/>
      <c r="E305" s="237"/>
      <c r="F305" s="80"/>
      <c r="G305" s="80"/>
      <c r="I305" s="81"/>
      <c r="J305" s="82"/>
      <c r="K305" s="83"/>
      <c r="L305" s="84"/>
      <c r="M305" s="76"/>
      <c r="N305" s="77"/>
      <c r="O305" s="77"/>
    </row>
    <row r="306" spans="2:15" ht="14.1" customHeight="1">
      <c r="B306" s="78"/>
      <c r="C306" s="78"/>
      <c r="D306" s="79"/>
      <c r="E306" s="237"/>
      <c r="F306" s="80"/>
      <c r="G306" s="80"/>
      <c r="I306" s="81"/>
      <c r="J306" s="82"/>
      <c r="K306" s="83"/>
      <c r="L306" s="84"/>
      <c r="M306" s="76"/>
      <c r="N306" s="77"/>
      <c r="O306" s="77"/>
    </row>
    <row r="307" spans="2:15" ht="14.1" customHeight="1">
      <c r="B307" s="78"/>
      <c r="C307" s="78"/>
      <c r="D307" s="79"/>
      <c r="E307" s="237"/>
      <c r="F307" s="80"/>
      <c r="G307" s="80"/>
      <c r="I307" s="81"/>
      <c r="J307" s="82"/>
      <c r="K307" s="83"/>
      <c r="L307" s="84"/>
      <c r="M307" s="76"/>
      <c r="N307" s="77"/>
      <c r="O307" s="77"/>
    </row>
    <row r="308" spans="2:15" ht="14.1" customHeight="1">
      <c r="B308" s="78"/>
      <c r="C308" s="78"/>
      <c r="D308" s="79"/>
      <c r="E308" s="237"/>
      <c r="F308" s="80"/>
      <c r="G308" s="80"/>
      <c r="I308" s="81"/>
      <c r="J308" s="82"/>
      <c r="K308" s="83"/>
      <c r="L308" s="84"/>
      <c r="M308" s="76"/>
      <c r="N308" s="77"/>
      <c r="O308" s="77"/>
    </row>
    <row r="309" spans="2:15" ht="14.1" customHeight="1">
      <c r="B309" s="78"/>
      <c r="C309" s="78"/>
      <c r="D309" s="79"/>
      <c r="E309" s="237"/>
      <c r="F309" s="80"/>
      <c r="G309" s="80"/>
      <c r="I309" s="81"/>
      <c r="J309" s="82"/>
      <c r="K309" s="83"/>
      <c r="L309" s="84"/>
      <c r="M309" s="76"/>
      <c r="N309" s="77"/>
      <c r="O309" s="77"/>
    </row>
    <row r="310" spans="2:15" ht="14.1" customHeight="1">
      <c r="B310" s="78"/>
      <c r="C310" s="78"/>
      <c r="D310" s="79"/>
      <c r="E310" s="237"/>
      <c r="F310" s="80"/>
      <c r="G310" s="80"/>
      <c r="I310" s="81"/>
      <c r="J310" s="82"/>
      <c r="K310" s="83"/>
      <c r="L310" s="84"/>
      <c r="M310" s="76"/>
      <c r="N310" s="77"/>
      <c r="O310" s="77"/>
    </row>
    <row r="311" spans="2:15" ht="14.1" customHeight="1">
      <c r="B311" s="78"/>
      <c r="C311" s="78"/>
      <c r="D311" s="79"/>
      <c r="E311" s="237"/>
      <c r="F311" s="80"/>
      <c r="G311" s="80"/>
      <c r="I311" s="81"/>
      <c r="J311" s="82"/>
      <c r="K311" s="83"/>
      <c r="L311" s="84"/>
      <c r="M311" s="76"/>
      <c r="N311" s="77"/>
      <c r="O311" s="77"/>
    </row>
    <row r="312" spans="2:15" ht="14.1" customHeight="1">
      <c r="B312" s="78"/>
      <c r="C312" s="78"/>
      <c r="D312" s="79"/>
      <c r="E312" s="237"/>
      <c r="F312" s="80"/>
      <c r="G312" s="80"/>
      <c r="I312" s="81"/>
      <c r="J312" s="82"/>
      <c r="K312" s="83"/>
      <c r="L312" s="84"/>
      <c r="M312" s="76"/>
      <c r="N312" s="77"/>
      <c r="O312" s="77"/>
    </row>
    <row r="313" spans="2:15" ht="14.1" customHeight="1">
      <c r="B313" s="78"/>
      <c r="C313" s="78"/>
      <c r="D313" s="79"/>
      <c r="E313" s="237"/>
      <c r="F313" s="80"/>
      <c r="G313" s="80"/>
      <c r="I313" s="81"/>
      <c r="J313" s="82"/>
      <c r="K313" s="83"/>
      <c r="L313" s="84"/>
      <c r="M313" s="76"/>
      <c r="N313" s="77"/>
      <c r="O313" s="77"/>
    </row>
    <row r="314" spans="2:15" ht="14.1" customHeight="1">
      <c r="B314" s="78"/>
      <c r="C314" s="78"/>
      <c r="D314" s="79"/>
      <c r="E314" s="237"/>
      <c r="F314" s="80"/>
      <c r="G314" s="80"/>
      <c r="I314" s="81"/>
      <c r="J314" s="82"/>
      <c r="K314" s="83"/>
      <c r="L314" s="84"/>
      <c r="M314" s="76"/>
      <c r="N314" s="77"/>
      <c r="O314" s="77"/>
    </row>
    <row r="315" spans="2:15" ht="14.1" customHeight="1">
      <c r="B315" s="78"/>
      <c r="C315" s="78"/>
      <c r="D315" s="79"/>
      <c r="E315" s="237"/>
      <c r="F315" s="80"/>
      <c r="G315" s="80"/>
      <c r="I315" s="81"/>
      <c r="J315" s="82"/>
      <c r="K315" s="83"/>
      <c r="L315" s="84"/>
      <c r="M315" s="76"/>
      <c r="N315" s="77"/>
      <c r="O315" s="77"/>
    </row>
    <row r="316" spans="2:15" ht="14.1" customHeight="1">
      <c r="B316" s="78"/>
      <c r="C316" s="78"/>
      <c r="D316" s="79"/>
      <c r="E316" s="237"/>
      <c r="F316" s="80"/>
      <c r="G316" s="80"/>
      <c r="I316" s="81"/>
      <c r="J316" s="82"/>
      <c r="K316" s="83"/>
      <c r="L316" s="84"/>
      <c r="M316" s="76"/>
      <c r="N316" s="77"/>
      <c r="O316" s="77"/>
    </row>
    <row r="317" spans="2:15" ht="14.1" customHeight="1">
      <c r="B317" s="78"/>
      <c r="C317" s="78"/>
      <c r="D317" s="79"/>
      <c r="E317" s="237"/>
      <c r="F317" s="80"/>
      <c r="G317" s="80"/>
      <c r="I317" s="81"/>
      <c r="J317" s="82"/>
      <c r="K317" s="83"/>
      <c r="L317" s="84"/>
      <c r="M317" s="76"/>
      <c r="N317" s="77"/>
      <c r="O317" s="77"/>
    </row>
    <row r="318" spans="2:15" ht="14.1" customHeight="1">
      <c r="B318" s="78"/>
      <c r="C318" s="78"/>
      <c r="D318" s="79"/>
      <c r="E318" s="237"/>
      <c r="F318" s="80"/>
      <c r="G318" s="80"/>
      <c r="I318" s="81"/>
      <c r="J318" s="82"/>
      <c r="K318" s="83"/>
      <c r="L318" s="84"/>
      <c r="M318" s="76"/>
      <c r="N318" s="77"/>
      <c r="O318" s="77"/>
    </row>
    <row r="319" spans="2:15" ht="14.1" customHeight="1">
      <c r="B319" s="78"/>
      <c r="C319" s="78"/>
      <c r="D319" s="79"/>
      <c r="E319" s="237"/>
      <c r="F319" s="80"/>
      <c r="G319" s="80"/>
      <c r="I319" s="81"/>
      <c r="J319" s="82"/>
      <c r="K319" s="83"/>
      <c r="L319" s="84"/>
      <c r="M319" s="76"/>
      <c r="N319" s="77"/>
      <c r="O319" s="77"/>
    </row>
    <row r="320" spans="2:15" ht="14.1" customHeight="1">
      <c r="B320" s="78"/>
      <c r="C320" s="78"/>
      <c r="D320" s="79"/>
      <c r="E320" s="237"/>
      <c r="F320" s="80"/>
      <c r="G320" s="80"/>
      <c r="I320" s="81"/>
      <c r="J320" s="82"/>
      <c r="K320" s="83"/>
      <c r="L320" s="84"/>
      <c r="M320" s="76"/>
      <c r="N320" s="77"/>
      <c r="O320" s="77"/>
    </row>
    <row r="321" spans="2:15" ht="14.1" customHeight="1">
      <c r="B321" s="78"/>
      <c r="C321" s="78"/>
      <c r="D321" s="79"/>
      <c r="E321" s="237"/>
      <c r="F321" s="80"/>
      <c r="G321" s="80"/>
      <c r="I321" s="81"/>
      <c r="J321" s="82"/>
      <c r="K321" s="83"/>
      <c r="L321" s="84"/>
      <c r="M321" s="76"/>
      <c r="N321" s="77"/>
      <c r="O321" s="77"/>
    </row>
    <row r="322" spans="2:15" ht="14.1" customHeight="1">
      <c r="B322" s="78"/>
      <c r="C322" s="78"/>
      <c r="D322" s="79"/>
      <c r="E322" s="237"/>
      <c r="F322" s="80"/>
      <c r="G322" s="80"/>
      <c r="I322" s="81"/>
      <c r="J322" s="82"/>
      <c r="K322" s="83"/>
      <c r="L322" s="84"/>
      <c r="M322" s="76"/>
      <c r="N322" s="77"/>
      <c r="O322" s="77"/>
    </row>
    <row r="323" spans="2:15" ht="14.1" customHeight="1">
      <c r="B323" s="78"/>
      <c r="C323" s="78"/>
      <c r="D323" s="79"/>
      <c r="E323" s="237"/>
      <c r="F323" s="80"/>
      <c r="G323" s="80"/>
      <c r="I323" s="81"/>
      <c r="J323" s="82"/>
      <c r="K323" s="83"/>
      <c r="L323" s="84"/>
      <c r="M323" s="76"/>
      <c r="N323" s="77"/>
      <c r="O323" s="77"/>
    </row>
    <row r="324" spans="2:15" ht="14.1" customHeight="1">
      <c r="B324" s="78"/>
      <c r="C324" s="78"/>
      <c r="D324" s="79"/>
      <c r="E324" s="237"/>
      <c r="F324" s="80"/>
      <c r="G324" s="80"/>
      <c r="I324" s="81"/>
      <c r="J324" s="82"/>
      <c r="K324" s="83"/>
      <c r="L324" s="84"/>
      <c r="M324" s="76"/>
      <c r="N324" s="77"/>
      <c r="O324" s="77"/>
    </row>
    <row r="325" spans="2:15" ht="14.1" customHeight="1">
      <c r="B325" s="78"/>
      <c r="C325" s="78"/>
      <c r="D325" s="79"/>
      <c r="E325" s="237"/>
      <c r="F325" s="80"/>
      <c r="G325" s="80"/>
      <c r="I325" s="81"/>
      <c r="J325" s="82"/>
      <c r="K325" s="83"/>
      <c r="L325" s="84"/>
      <c r="M325" s="76"/>
      <c r="N325" s="77"/>
      <c r="O325" s="77"/>
    </row>
    <row r="326" spans="2:15" ht="14.1" customHeight="1">
      <c r="B326" s="78"/>
      <c r="C326" s="78"/>
      <c r="D326" s="79"/>
      <c r="E326" s="237"/>
      <c r="F326" s="80"/>
      <c r="G326" s="80"/>
      <c r="I326" s="81"/>
      <c r="J326" s="82"/>
      <c r="K326" s="83"/>
      <c r="L326" s="84"/>
      <c r="M326" s="76"/>
      <c r="N326" s="77"/>
      <c r="O326" s="77"/>
    </row>
    <row r="327" spans="2:15" ht="14.1" customHeight="1">
      <c r="B327" s="78"/>
      <c r="C327" s="78"/>
      <c r="D327" s="79"/>
      <c r="E327" s="237"/>
      <c r="F327" s="80"/>
      <c r="G327" s="80"/>
      <c r="I327" s="81"/>
      <c r="J327" s="82"/>
      <c r="K327" s="83"/>
      <c r="L327" s="84"/>
      <c r="M327" s="76"/>
      <c r="N327" s="77"/>
      <c r="O327" s="77"/>
    </row>
    <row r="328" spans="2:15" ht="14.1" customHeight="1">
      <c r="B328" s="78"/>
      <c r="C328" s="78"/>
      <c r="D328" s="79"/>
      <c r="E328" s="237"/>
      <c r="F328" s="80"/>
      <c r="G328" s="80"/>
      <c r="I328" s="81"/>
      <c r="J328" s="82"/>
      <c r="K328" s="83"/>
      <c r="L328" s="84"/>
      <c r="M328" s="76"/>
      <c r="N328" s="77"/>
      <c r="O328" s="77"/>
    </row>
    <row r="329" spans="2:15" ht="14.1" customHeight="1">
      <c r="B329" s="78"/>
      <c r="C329" s="78"/>
      <c r="D329" s="79"/>
      <c r="E329" s="237"/>
      <c r="F329" s="80"/>
      <c r="G329" s="80"/>
      <c r="I329" s="81"/>
      <c r="J329" s="82"/>
      <c r="K329" s="83"/>
      <c r="L329" s="84"/>
      <c r="M329" s="76"/>
      <c r="N329" s="77"/>
      <c r="O329" s="77"/>
    </row>
    <row r="330" spans="2:15" ht="14.1" customHeight="1">
      <c r="B330" s="78"/>
      <c r="C330" s="78"/>
      <c r="D330" s="79"/>
      <c r="E330" s="237"/>
      <c r="F330" s="80"/>
      <c r="G330" s="80"/>
      <c r="I330" s="81"/>
      <c r="J330" s="82"/>
      <c r="K330" s="83"/>
      <c r="L330" s="84"/>
      <c r="M330" s="76"/>
      <c r="N330" s="77"/>
      <c r="O330" s="77"/>
    </row>
    <row r="331" spans="2:15" ht="14.1" customHeight="1">
      <c r="B331" s="78"/>
      <c r="C331" s="78"/>
      <c r="D331" s="79"/>
      <c r="E331" s="237"/>
      <c r="F331" s="80"/>
      <c r="G331" s="80"/>
      <c r="I331" s="81"/>
      <c r="J331" s="82"/>
      <c r="K331" s="83"/>
      <c r="L331" s="84"/>
      <c r="M331" s="76"/>
      <c r="N331" s="77"/>
      <c r="O331" s="77"/>
    </row>
    <row r="332" spans="2:15" ht="14.1" customHeight="1">
      <c r="B332" s="78"/>
      <c r="C332" s="78"/>
      <c r="D332" s="79"/>
      <c r="E332" s="237"/>
      <c r="F332" s="80"/>
      <c r="G332" s="80"/>
      <c r="I332" s="81"/>
      <c r="J332" s="82"/>
      <c r="K332" s="83"/>
      <c r="L332" s="84"/>
      <c r="M332" s="76"/>
      <c r="N332" s="77"/>
      <c r="O332" s="77"/>
    </row>
    <row r="333" spans="2:15" ht="14.1" customHeight="1">
      <c r="B333" s="78"/>
      <c r="C333" s="78"/>
      <c r="D333" s="79"/>
      <c r="E333" s="237"/>
      <c r="F333" s="80"/>
      <c r="G333" s="80"/>
      <c r="I333" s="81"/>
      <c r="J333" s="82"/>
      <c r="K333" s="83"/>
      <c r="L333" s="84"/>
      <c r="M333" s="76"/>
      <c r="N333" s="77"/>
      <c r="O333" s="77"/>
    </row>
    <row r="334" spans="2:15" ht="14.1" customHeight="1">
      <c r="B334" s="78"/>
      <c r="C334" s="78"/>
      <c r="D334" s="79"/>
      <c r="E334" s="237"/>
      <c r="F334" s="80"/>
      <c r="G334" s="80"/>
      <c r="I334" s="81"/>
      <c r="J334" s="82"/>
      <c r="K334" s="83"/>
      <c r="L334" s="84"/>
      <c r="M334" s="76"/>
      <c r="N334" s="77"/>
      <c r="O334" s="77"/>
    </row>
    <row r="335" spans="2:15" ht="14.1" customHeight="1">
      <c r="B335" s="78"/>
      <c r="C335" s="78"/>
      <c r="D335" s="79"/>
      <c r="E335" s="237"/>
      <c r="F335" s="80"/>
      <c r="G335" s="80"/>
      <c r="I335" s="81"/>
      <c r="J335" s="82"/>
      <c r="K335" s="83"/>
      <c r="L335" s="84"/>
      <c r="M335" s="76"/>
      <c r="N335" s="77"/>
      <c r="O335" s="77"/>
    </row>
    <row r="336" spans="2:15" ht="14.1" customHeight="1">
      <c r="B336" s="78"/>
      <c r="C336" s="78"/>
      <c r="D336" s="79"/>
      <c r="E336" s="237"/>
      <c r="F336" s="80"/>
      <c r="G336" s="80"/>
      <c r="I336" s="81"/>
      <c r="J336" s="82"/>
      <c r="K336" s="83"/>
      <c r="L336" s="84"/>
      <c r="M336" s="76"/>
      <c r="N336" s="77"/>
      <c r="O336" s="77"/>
    </row>
    <row r="337" spans="2:15" ht="14.1" customHeight="1">
      <c r="B337" s="78"/>
      <c r="C337" s="78"/>
      <c r="D337" s="79"/>
      <c r="E337" s="237"/>
      <c r="F337" s="80"/>
      <c r="G337" s="80"/>
      <c r="I337" s="81"/>
      <c r="J337" s="82"/>
      <c r="K337" s="83"/>
      <c r="L337" s="84"/>
      <c r="M337" s="76"/>
      <c r="N337" s="77"/>
      <c r="O337" s="77"/>
    </row>
    <row r="338" spans="2:15" ht="14.1" customHeight="1">
      <c r="B338" s="78"/>
      <c r="C338" s="78"/>
      <c r="D338" s="79"/>
      <c r="E338" s="237"/>
      <c r="F338" s="80"/>
      <c r="G338" s="80"/>
      <c r="I338" s="81"/>
      <c r="J338" s="82"/>
      <c r="K338" s="83"/>
      <c r="L338" s="84"/>
      <c r="M338" s="76"/>
      <c r="N338" s="77"/>
      <c r="O338" s="77"/>
    </row>
    <row r="339" spans="2:15" ht="14.1" customHeight="1">
      <c r="B339" s="78"/>
      <c r="C339" s="78"/>
      <c r="D339" s="79"/>
      <c r="E339" s="237"/>
      <c r="F339" s="80"/>
      <c r="G339" s="80"/>
      <c r="I339" s="81"/>
      <c r="J339" s="82"/>
      <c r="K339" s="83"/>
      <c r="L339" s="84"/>
      <c r="M339" s="76"/>
      <c r="N339" s="77"/>
      <c r="O339" s="77"/>
    </row>
    <row r="340" spans="2:15" ht="14.1" customHeight="1">
      <c r="B340" s="78"/>
      <c r="C340" s="78"/>
      <c r="D340" s="79"/>
      <c r="E340" s="237"/>
      <c r="F340" s="80"/>
      <c r="G340" s="80"/>
      <c r="I340" s="81"/>
      <c r="J340" s="82"/>
      <c r="K340" s="83"/>
      <c r="L340" s="84"/>
      <c r="M340" s="76"/>
      <c r="N340" s="77"/>
      <c r="O340" s="77"/>
    </row>
    <row r="341" spans="2:15" ht="14.1" customHeight="1">
      <c r="B341" s="78"/>
      <c r="C341" s="78"/>
      <c r="D341" s="79"/>
      <c r="E341" s="237"/>
      <c r="F341" s="80"/>
      <c r="G341" s="80"/>
      <c r="I341" s="81"/>
      <c r="J341" s="82"/>
      <c r="K341" s="83"/>
      <c r="L341" s="84"/>
      <c r="M341" s="76"/>
      <c r="N341" s="77"/>
      <c r="O341" s="77"/>
    </row>
    <row r="342" spans="2:15" ht="14.1" customHeight="1">
      <c r="B342" s="78"/>
      <c r="C342" s="78"/>
      <c r="D342" s="79"/>
      <c r="E342" s="237"/>
      <c r="F342" s="80"/>
      <c r="G342" s="80"/>
      <c r="I342" s="81"/>
      <c r="J342" s="82"/>
      <c r="K342" s="83"/>
      <c r="L342" s="84"/>
      <c r="M342" s="76"/>
      <c r="N342" s="77"/>
      <c r="O342" s="77"/>
    </row>
    <row r="343" spans="2:15" ht="14.1" customHeight="1">
      <c r="B343" s="78"/>
      <c r="C343" s="78"/>
      <c r="D343" s="79"/>
      <c r="E343" s="237"/>
      <c r="F343" s="80"/>
      <c r="G343" s="80"/>
      <c r="I343" s="81"/>
      <c r="J343" s="82"/>
      <c r="K343" s="83"/>
      <c r="L343" s="84"/>
      <c r="M343" s="76"/>
      <c r="N343" s="77"/>
      <c r="O343" s="77"/>
    </row>
    <row r="344" spans="2:15" ht="14.1" customHeight="1">
      <c r="B344" s="78"/>
      <c r="C344" s="78"/>
      <c r="D344" s="79"/>
      <c r="E344" s="237"/>
      <c r="F344" s="80"/>
      <c r="G344" s="80"/>
      <c r="I344" s="81"/>
      <c r="J344" s="82"/>
      <c r="K344" s="83"/>
      <c r="L344" s="84"/>
      <c r="M344" s="76"/>
      <c r="N344" s="77"/>
      <c r="O344" s="77"/>
    </row>
    <row r="345" spans="2:15" ht="14.1" customHeight="1">
      <c r="B345" s="78"/>
      <c r="C345" s="78"/>
      <c r="D345" s="79"/>
      <c r="E345" s="237"/>
      <c r="F345" s="80"/>
      <c r="G345" s="80"/>
      <c r="I345" s="81"/>
      <c r="J345" s="82"/>
      <c r="K345" s="83"/>
      <c r="L345" s="84"/>
      <c r="M345" s="76"/>
      <c r="N345" s="77"/>
      <c r="O345" s="77"/>
    </row>
    <row r="346" spans="2:15" ht="14.1" customHeight="1">
      <c r="B346" s="78"/>
      <c r="C346" s="78"/>
      <c r="D346" s="79"/>
      <c r="E346" s="237"/>
      <c r="F346" s="80"/>
      <c r="G346" s="80"/>
      <c r="I346" s="81"/>
      <c r="J346" s="82"/>
      <c r="K346" s="83"/>
      <c r="L346" s="84"/>
      <c r="M346" s="76"/>
      <c r="N346" s="77"/>
      <c r="O346" s="77"/>
    </row>
    <row r="347" spans="2:15" ht="14.1" customHeight="1">
      <c r="B347" s="78"/>
      <c r="C347" s="78"/>
      <c r="D347" s="79"/>
      <c r="E347" s="237"/>
      <c r="F347" s="80"/>
      <c r="G347" s="80"/>
      <c r="I347" s="81"/>
      <c r="J347" s="82"/>
      <c r="K347" s="83"/>
      <c r="L347" s="84"/>
      <c r="M347" s="76"/>
      <c r="N347" s="77"/>
      <c r="O347" s="77"/>
    </row>
    <row r="348" spans="2:15" ht="14.1" customHeight="1">
      <c r="B348" s="78"/>
      <c r="C348" s="78"/>
      <c r="D348" s="79"/>
      <c r="E348" s="237"/>
      <c r="F348" s="80"/>
      <c r="G348" s="80"/>
      <c r="I348" s="81"/>
      <c r="J348" s="82"/>
      <c r="K348" s="83"/>
      <c r="L348" s="84"/>
      <c r="M348" s="76"/>
      <c r="N348" s="77"/>
      <c r="O348" s="77"/>
    </row>
    <row r="349" spans="2:15" ht="14.1" customHeight="1">
      <c r="B349" s="78"/>
      <c r="C349" s="78"/>
      <c r="D349" s="79"/>
      <c r="E349" s="237"/>
      <c r="F349" s="80"/>
      <c r="G349" s="80"/>
      <c r="I349" s="81"/>
      <c r="J349" s="82"/>
      <c r="K349" s="83"/>
      <c r="L349" s="84"/>
      <c r="M349" s="76"/>
      <c r="N349" s="77"/>
      <c r="O349" s="77"/>
    </row>
    <row r="350" spans="2:15" ht="14.1" customHeight="1">
      <c r="B350" s="78"/>
      <c r="C350" s="78"/>
      <c r="D350" s="79"/>
      <c r="E350" s="237"/>
      <c r="F350" s="80"/>
      <c r="G350" s="80"/>
      <c r="I350" s="81"/>
      <c r="J350" s="82"/>
      <c r="K350" s="83"/>
      <c r="L350" s="84"/>
      <c r="M350" s="76"/>
      <c r="N350" s="77"/>
      <c r="O350" s="77"/>
    </row>
    <row r="351" spans="2:15" ht="14.1" customHeight="1">
      <c r="B351" s="78"/>
      <c r="C351" s="78"/>
      <c r="D351" s="79"/>
      <c r="E351" s="237"/>
      <c r="F351" s="80"/>
      <c r="G351" s="80"/>
      <c r="I351" s="81"/>
      <c r="J351" s="82"/>
      <c r="K351" s="83"/>
      <c r="L351" s="84"/>
      <c r="M351" s="76"/>
      <c r="N351" s="77"/>
      <c r="O351" s="77"/>
    </row>
    <row r="352" spans="2:15" ht="14.1" customHeight="1">
      <c r="B352" s="78"/>
      <c r="C352" s="78"/>
      <c r="D352" s="79"/>
      <c r="E352" s="237"/>
      <c r="F352" s="80"/>
      <c r="G352" s="80"/>
      <c r="I352" s="81"/>
      <c r="J352" s="82"/>
      <c r="K352" s="83"/>
      <c r="L352" s="84"/>
      <c r="M352" s="76"/>
      <c r="N352" s="77"/>
      <c r="O352" s="77"/>
    </row>
    <row r="353" spans="2:15" ht="14.1" customHeight="1">
      <c r="B353" s="78"/>
      <c r="C353" s="78"/>
      <c r="D353" s="79"/>
      <c r="E353" s="237"/>
      <c r="F353" s="80"/>
      <c r="G353" s="80"/>
      <c r="I353" s="81"/>
      <c r="J353" s="82"/>
      <c r="K353" s="83"/>
      <c r="L353" s="84"/>
      <c r="M353" s="76"/>
      <c r="N353" s="77"/>
      <c r="O353" s="77"/>
    </row>
    <row r="354" spans="2:15" ht="14.1" customHeight="1">
      <c r="B354" s="78"/>
      <c r="C354" s="78"/>
      <c r="D354" s="79"/>
      <c r="E354" s="237"/>
      <c r="F354" s="80"/>
      <c r="G354" s="80"/>
      <c r="I354" s="81"/>
      <c r="J354" s="82"/>
      <c r="K354" s="83"/>
      <c r="L354" s="84"/>
      <c r="M354" s="76"/>
      <c r="N354" s="77"/>
      <c r="O354" s="77"/>
    </row>
  </sheetData>
  <autoFilter ref="B9:Q143" xr:uid="{00000000-0009-0000-0000-000004000000}"/>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2" manualBreakCount="2">
    <brk id="54" min="1" max="21" man="1"/>
    <brk id="73"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sheetView>
  </sheetViews>
  <sheetFormatPr defaultColWidth="9.33203125" defaultRowHeight="13.2"/>
  <cols>
    <col min="1" max="1" width="45.5546875" style="54" customWidth="1"/>
    <col min="2" max="2" width="18.33203125" style="54" customWidth="1"/>
    <col min="3" max="3" width="18.44140625" style="54"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c r="A1" s="448" t="s">
        <v>4</v>
      </c>
      <c r="B1" s="86"/>
      <c r="C1" s="87"/>
      <c r="D1" s="1"/>
      <c r="E1" s="1"/>
      <c r="F1" s="1"/>
      <c r="G1" s="1"/>
    </row>
    <row r="2" spans="1:8">
      <c r="A2" s="87"/>
      <c r="B2" s="87"/>
      <c r="C2" s="87"/>
      <c r="D2" s="1"/>
      <c r="E2" s="1"/>
      <c r="F2" s="1"/>
      <c r="G2" s="1"/>
    </row>
    <row r="3" spans="1:8" ht="15.6">
      <c r="A3" s="37" t="str">
        <f>'2-Kosten per locatie'!A3</f>
        <v>Naam opdrachtgever</v>
      </c>
      <c r="B3" s="46" t="str">
        <f>'2-Kosten per locatie'!B3</f>
        <v>Hecht - Perceel 2</v>
      </c>
      <c r="C3" s="87"/>
      <c r="D3" s="1"/>
      <c r="E3" s="29"/>
      <c r="F3" s="1"/>
      <c r="G3" s="1"/>
    </row>
    <row r="4" spans="1:8" ht="15.6">
      <c r="A4" s="37" t="str">
        <f>'2-Kosten per locatie'!A4</f>
        <v>Calculatie onderdeel</v>
      </c>
      <c r="B4" s="46" t="str">
        <f ca="1">MID(CELL("bestandsnaam",$C$9),SEARCH("]",CELL("bestandsnaam",$C$9),1)+1,256)</f>
        <v>5-Premies en opslagen</v>
      </c>
      <c r="C4" s="88"/>
      <c r="D4" s="14"/>
      <c r="E4" s="4"/>
      <c r="F4" s="4"/>
      <c r="G4" s="4"/>
    </row>
    <row r="5" spans="1:8" ht="15.6">
      <c r="A5" s="37" t="str">
        <f>'2-Kosten per locatie'!A5</f>
        <v>Gebouw/plaats</v>
      </c>
      <c r="B5" s="46" t="str">
        <f>'2-Kosten per locatie'!B5</f>
        <v>Noord en west</v>
      </c>
      <c r="C5" s="37"/>
      <c r="D5" s="8"/>
      <c r="E5" s="15"/>
      <c r="F5" s="5"/>
      <c r="G5" s="4"/>
    </row>
    <row r="6" spans="1:8" ht="15.6">
      <c r="A6" s="37" t="str">
        <f>'2-Kosten per locatie'!A6</f>
        <v>Referentie nummer</v>
      </c>
      <c r="B6" s="46" t="str">
        <f>'2-Kosten per locatie'!B6</f>
        <v>TN513768</v>
      </c>
      <c r="C6" s="67"/>
      <c r="D6" s="8"/>
      <c r="E6" s="31"/>
      <c r="F6" s="30"/>
      <c r="G6" s="32"/>
      <c r="H6" s="33"/>
    </row>
    <row r="7" spans="1:8" ht="15.6">
      <c r="A7" s="37" t="str">
        <f>'2-Kosten per locatie'!A7</f>
        <v>Naam dienstverlener</v>
      </c>
      <c r="B7" s="46">
        <f>'2-Kosten per locatie'!B7</f>
        <v>0</v>
      </c>
      <c r="C7" s="67"/>
      <c r="D7" s="8"/>
      <c r="E7" s="15"/>
      <c r="F7" s="5"/>
      <c r="G7" s="4"/>
    </row>
    <row r="8" spans="1:8" ht="15.6">
      <c r="A8" s="37" t="str">
        <f>'2-Kosten per locatie'!A8</f>
        <v>Prijspeil</v>
      </c>
      <c r="B8" s="240">
        <f>'2-Kosten per locatie'!B8</f>
        <v>45839</v>
      </c>
      <c r="C8" s="89"/>
      <c r="D8" s="15"/>
      <c r="E8" s="15"/>
      <c r="F8" s="5"/>
      <c r="G8" s="4"/>
    </row>
    <row r="9" spans="1:8" ht="18.600000000000001">
      <c r="A9" s="196"/>
      <c r="B9" s="89"/>
      <c r="C9" s="89"/>
      <c r="D9" s="15"/>
      <c r="E9" s="15"/>
      <c r="F9" s="5"/>
      <c r="G9" s="4"/>
    </row>
    <row r="10" spans="1:8" ht="21">
      <c r="A10" s="325" t="s">
        <v>71</v>
      </c>
      <c r="B10" s="326"/>
      <c r="C10" s="327"/>
      <c r="D10" s="15"/>
      <c r="E10" s="15"/>
      <c r="F10" s="5"/>
      <c r="G10" s="4"/>
    </row>
    <row r="11" spans="1:8">
      <c r="A11" s="90"/>
      <c r="B11" s="91"/>
      <c r="C11" s="91"/>
      <c r="D11" s="15"/>
      <c r="E11" s="15"/>
      <c r="F11" s="4"/>
      <c r="G11" s="4"/>
    </row>
    <row r="12" spans="1:8">
      <c r="A12" s="328"/>
      <c r="B12" s="323"/>
      <c r="C12" s="329" t="s">
        <v>72</v>
      </c>
      <c r="D12" s="15"/>
      <c r="E12" s="15"/>
      <c r="F12" s="5"/>
      <c r="G12" s="4"/>
    </row>
    <row r="13" spans="1:8">
      <c r="A13" s="92" t="s">
        <v>73</v>
      </c>
      <c r="B13" s="323"/>
      <c r="C13" s="241">
        <v>0</v>
      </c>
      <c r="D13" s="15"/>
      <c r="E13" s="15"/>
      <c r="F13" s="16"/>
      <c r="G13" s="4"/>
    </row>
    <row r="14" spans="1:8">
      <c r="A14" s="92" t="s">
        <v>74</v>
      </c>
      <c r="B14" s="323"/>
      <c r="C14" s="241">
        <v>0</v>
      </c>
      <c r="D14" s="15"/>
      <c r="E14" s="15"/>
      <c r="F14" s="16"/>
      <c r="G14" s="4"/>
    </row>
    <row r="15" spans="1:8">
      <c r="A15" s="92" t="s">
        <v>75</v>
      </c>
      <c r="B15" s="323"/>
      <c r="C15" s="241">
        <v>0</v>
      </c>
      <c r="D15" s="15"/>
      <c r="E15" s="15"/>
      <c r="F15" s="16"/>
      <c r="G15" s="4"/>
    </row>
    <row r="16" spans="1:8">
      <c r="A16" s="330" t="s">
        <v>23</v>
      </c>
      <c r="B16" s="331"/>
      <c r="C16" s="332">
        <f>SUM(C13:C15)</f>
        <v>0</v>
      </c>
      <c r="D16" s="15"/>
      <c r="E16" s="15"/>
      <c r="F16" s="4"/>
    </row>
    <row r="17" spans="1:7">
      <c r="A17" s="330"/>
      <c r="B17" s="331"/>
      <c r="C17" s="332"/>
      <c r="D17" s="15"/>
      <c r="E17" s="15"/>
      <c r="F17" s="4"/>
    </row>
    <row r="18" spans="1:7">
      <c r="A18" s="490" t="s">
        <v>76</v>
      </c>
      <c r="B18" s="491"/>
      <c r="C18" s="241">
        <v>0</v>
      </c>
      <c r="D18" s="15"/>
      <c r="E18" s="15"/>
      <c r="F18" s="4"/>
    </row>
    <row r="19" spans="1:7">
      <c r="A19" s="92" t="s">
        <v>77</v>
      </c>
      <c r="B19" s="93"/>
      <c r="C19" s="241">
        <v>0</v>
      </c>
      <c r="D19" s="15"/>
      <c r="E19" s="15"/>
      <c r="F19" s="4"/>
    </row>
    <row r="20" spans="1:7">
      <c r="A20" s="490" t="s">
        <v>78</v>
      </c>
      <c r="B20" s="491"/>
      <c r="C20" s="241">
        <v>0</v>
      </c>
      <c r="D20" s="15"/>
      <c r="E20" s="15"/>
      <c r="F20" s="4"/>
    </row>
    <row r="21" spans="1:7">
      <c r="A21" s="490" t="s">
        <v>79</v>
      </c>
      <c r="B21" s="491"/>
      <c r="C21" s="333" t="e">
        <f>C34</f>
        <v>#DIV/0!</v>
      </c>
      <c r="D21" s="15"/>
      <c r="E21" s="15"/>
      <c r="F21" s="4"/>
    </row>
    <row r="22" spans="1:7">
      <c r="A22" s="490" t="s">
        <v>80</v>
      </c>
      <c r="B22" s="491"/>
      <c r="C22" s="241">
        <v>0</v>
      </c>
      <c r="D22" s="15"/>
      <c r="E22" s="15"/>
      <c r="F22" s="4"/>
    </row>
    <row r="23" spans="1:7">
      <c r="A23" s="490" t="s">
        <v>81</v>
      </c>
      <c r="B23" s="491"/>
      <c r="C23" s="241">
        <v>0</v>
      </c>
      <c r="D23" s="15"/>
      <c r="E23" s="15"/>
      <c r="F23" s="4"/>
    </row>
    <row r="24" spans="1:7">
      <c r="A24" s="492" t="s">
        <v>82</v>
      </c>
      <c r="B24" s="493"/>
      <c r="C24" s="334" t="e">
        <f>SUM(C16:C23)</f>
        <v>#DIV/0!</v>
      </c>
      <c r="D24" s="15"/>
      <c r="E24" s="15"/>
      <c r="F24" s="4"/>
    </row>
    <row r="25" spans="1:7">
      <c r="A25" s="94"/>
      <c r="B25" s="95"/>
      <c r="C25" s="96"/>
      <c r="D25" s="15"/>
      <c r="E25" s="15"/>
      <c r="F25" s="7"/>
      <c r="G25" s="4"/>
    </row>
    <row r="26" spans="1:7" ht="21">
      <c r="A26" s="325" t="s">
        <v>83</v>
      </c>
      <c r="B26" s="326"/>
      <c r="C26" s="327"/>
      <c r="D26" s="15"/>
      <c r="E26" s="15"/>
      <c r="F26" s="5"/>
      <c r="G26" s="4"/>
    </row>
    <row r="27" spans="1:7">
      <c r="A27" s="90"/>
      <c r="B27" s="91"/>
      <c r="C27" s="91"/>
      <c r="D27" s="15"/>
      <c r="E27" s="15"/>
      <c r="F27" s="4"/>
      <c r="G27" s="4"/>
    </row>
    <row r="28" spans="1:7">
      <c r="A28" s="91"/>
      <c r="B28" s="91"/>
      <c r="C28" s="335" t="s">
        <v>84</v>
      </c>
      <c r="D28" s="15"/>
      <c r="E28" s="15"/>
      <c r="F28" s="4"/>
      <c r="G28" s="4"/>
    </row>
    <row r="29" spans="1:7">
      <c r="A29" s="92" t="s">
        <v>85</v>
      </c>
      <c r="B29" s="323"/>
      <c r="C29" s="336">
        <f>'6-Opbouw uurtarief productie'!E21</f>
        <v>0</v>
      </c>
      <c r="D29" s="15"/>
      <c r="E29" s="15"/>
      <c r="G29" s="4"/>
    </row>
    <row r="30" spans="1:7">
      <c r="A30" s="92" t="s">
        <v>86</v>
      </c>
      <c r="B30" s="97" t="s">
        <v>87</v>
      </c>
      <c r="C30" s="337">
        <v>0</v>
      </c>
      <c r="D30" s="15"/>
      <c r="E30" s="15"/>
      <c r="F30" s="5"/>
      <c r="G30" s="4"/>
    </row>
    <row r="31" spans="1:7">
      <c r="A31" s="92" t="s">
        <v>88</v>
      </c>
      <c r="B31" s="323"/>
      <c r="C31" s="242">
        <f>C29+C30</f>
        <v>0</v>
      </c>
      <c r="D31" s="15"/>
      <c r="E31" s="15"/>
      <c r="F31" s="5"/>
      <c r="G31" s="4"/>
    </row>
    <row r="32" spans="1:7">
      <c r="A32" s="338" t="s">
        <v>89</v>
      </c>
      <c r="B32" s="98"/>
      <c r="C32" s="339">
        <v>0</v>
      </c>
      <c r="E32" s="17"/>
      <c r="F32" s="5"/>
      <c r="G32" s="4"/>
    </row>
    <row r="33" spans="1:7">
      <c r="A33" s="90"/>
      <c r="B33" s="340"/>
      <c r="C33" s="243"/>
      <c r="E33" s="3"/>
      <c r="F33" s="4"/>
      <c r="G33" s="4"/>
    </row>
    <row r="34" spans="1:7">
      <c r="A34" s="341" t="s">
        <v>90</v>
      </c>
      <c r="B34" s="342"/>
      <c r="C34" s="343" t="e">
        <f>(C31/C29)*C32</f>
        <v>#DIV/0!</v>
      </c>
      <c r="E34" s="18"/>
      <c r="F34" s="5"/>
      <c r="G34" s="19"/>
    </row>
    <row r="35" spans="1:7">
      <c r="A35" s="90"/>
      <c r="B35" s="91"/>
      <c r="C35" s="91"/>
      <c r="E35" s="18"/>
      <c r="F35" s="5"/>
      <c r="G35" s="4"/>
    </row>
    <row r="36" spans="1:7" ht="21">
      <c r="A36" s="344" t="s">
        <v>91</v>
      </c>
      <c r="B36" s="345"/>
      <c r="C36" s="346"/>
      <c r="E36" s="18"/>
      <c r="F36" s="5"/>
      <c r="G36" s="4"/>
    </row>
    <row r="37" spans="1:7">
      <c r="A37" s="94"/>
      <c r="B37" s="95"/>
      <c r="C37" s="96"/>
      <c r="E37" s="18"/>
      <c r="F37" s="5"/>
      <c r="G37" s="4"/>
    </row>
    <row r="38" spans="1:7" ht="16.2">
      <c r="A38" s="94"/>
      <c r="B38" s="347" t="s">
        <v>92</v>
      </c>
      <c r="C38" s="96"/>
      <c r="E38" s="18"/>
      <c r="F38" s="5"/>
      <c r="G38" s="4"/>
    </row>
    <row r="39" spans="1:7">
      <c r="A39" s="348" t="s">
        <v>93</v>
      </c>
      <c r="B39" s="349">
        <v>365</v>
      </c>
      <c r="C39" s="96"/>
      <c r="E39" s="18"/>
      <c r="F39" s="5"/>
      <c r="G39" s="9"/>
    </row>
    <row r="40" spans="1:7">
      <c r="A40" s="348" t="s">
        <v>94</v>
      </c>
      <c r="B40" s="349">
        <v>104</v>
      </c>
      <c r="C40" s="96"/>
      <c r="E40" s="18"/>
      <c r="F40" s="5"/>
      <c r="G40" s="9"/>
    </row>
    <row r="41" spans="1:7">
      <c r="A41" s="350" t="s">
        <v>95</v>
      </c>
      <c r="B41" s="351">
        <f>B39-B40</f>
        <v>261</v>
      </c>
      <c r="C41" s="96"/>
      <c r="E41" s="18"/>
      <c r="F41" s="5"/>
      <c r="G41" s="6"/>
    </row>
    <row r="42" spans="1:7">
      <c r="A42" s="352"/>
      <c r="B42" s="353"/>
      <c r="C42" s="96"/>
      <c r="E42" s="18"/>
      <c r="F42" s="5"/>
      <c r="G42" s="6"/>
    </row>
    <row r="43" spans="1:7">
      <c r="A43" s="348" t="s">
        <v>96</v>
      </c>
      <c r="B43" s="354">
        <v>0</v>
      </c>
      <c r="C43" s="96"/>
      <c r="E43" s="18"/>
      <c r="F43" s="5"/>
      <c r="G43" s="6"/>
    </row>
    <row r="44" spans="1:7">
      <c r="A44" s="348" t="s">
        <v>97</v>
      </c>
      <c r="B44" s="354">
        <v>0</v>
      </c>
      <c r="C44" s="96"/>
      <c r="E44" s="18"/>
      <c r="F44" s="5"/>
      <c r="G44" s="6"/>
    </row>
    <row r="45" spans="1:7">
      <c r="A45" s="348" t="s">
        <v>98</v>
      </c>
      <c r="B45" s="354">
        <v>0</v>
      </c>
      <c r="C45" s="96"/>
      <c r="E45" s="18"/>
      <c r="F45" s="5"/>
      <c r="G45" s="6"/>
    </row>
    <row r="46" spans="1:7">
      <c r="A46" s="348" t="s">
        <v>99</v>
      </c>
      <c r="B46" s="354"/>
      <c r="C46" s="96"/>
      <c r="E46" s="18"/>
      <c r="F46" s="5"/>
      <c r="G46" s="6"/>
    </row>
    <row r="47" spans="1:7">
      <c r="A47" s="350" t="s">
        <v>100</v>
      </c>
      <c r="B47" s="351">
        <f>B41-SUM(B43:B46)</f>
        <v>261</v>
      </c>
      <c r="C47" s="96"/>
      <c r="E47" s="18"/>
      <c r="F47" s="5"/>
      <c r="G47" s="6"/>
    </row>
    <row r="48" spans="1:7">
      <c r="A48" s="355"/>
      <c r="B48" s="353"/>
      <c r="C48" s="96"/>
      <c r="E48" s="18"/>
      <c r="F48" s="5"/>
      <c r="G48" s="6"/>
    </row>
    <row r="49" spans="1:7">
      <c r="A49" s="356" t="s">
        <v>101</v>
      </c>
      <c r="B49" s="357">
        <f>IF(B43=0,0,B43/$B$47)</f>
        <v>0</v>
      </c>
      <c r="C49" s="96"/>
      <c r="E49" s="18"/>
      <c r="F49" s="5"/>
      <c r="G49" s="6"/>
    </row>
    <row r="50" spans="1:7">
      <c r="A50" s="356" t="s">
        <v>97</v>
      </c>
      <c r="B50" s="357">
        <f>IF(B44=0,0,B44/$B$47)</f>
        <v>0</v>
      </c>
      <c r="C50" s="96"/>
      <c r="E50" s="18"/>
      <c r="F50" s="5"/>
      <c r="G50" s="6"/>
    </row>
    <row r="51" spans="1:7">
      <c r="A51" s="348" t="s">
        <v>98</v>
      </c>
      <c r="B51" s="357">
        <f>IF(B45=0,0,B45/$B$47)</f>
        <v>0</v>
      </c>
      <c r="C51" s="96"/>
      <c r="E51" s="18"/>
      <c r="F51" s="5"/>
      <c r="G51" s="6"/>
    </row>
    <row r="52" spans="1:7">
      <c r="A52" s="356" t="s">
        <v>99</v>
      </c>
      <c r="B52" s="357">
        <f>IF(B46=0,0,B46/$B$47)</f>
        <v>0</v>
      </c>
      <c r="C52" s="96"/>
      <c r="E52" s="18"/>
      <c r="F52" s="5"/>
      <c r="G52" s="10"/>
    </row>
    <row r="53" spans="1:7">
      <c r="A53" s="350" t="s">
        <v>102</v>
      </c>
      <c r="B53" s="358">
        <f>SUM(B49:B52)</f>
        <v>0</v>
      </c>
      <c r="C53" s="96"/>
      <c r="E53" s="18"/>
      <c r="F53" s="5"/>
      <c r="G53" s="11"/>
    </row>
    <row r="54" spans="1:7">
      <c r="A54" s="99"/>
      <c r="B54" s="99"/>
      <c r="C54" s="99"/>
      <c r="E54" s="18"/>
      <c r="F54" s="5"/>
      <c r="G54" s="1"/>
    </row>
    <row r="55" spans="1:7" ht="31.2" customHeight="1">
      <c r="A55" s="487" t="s">
        <v>103</v>
      </c>
      <c r="B55" s="488"/>
      <c r="C55" s="489"/>
      <c r="E55" s="18"/>
      <c r="F55" s="5"/>
      <c r="G55" s="1"/>
    </row>
    <row r="58" spans="1:7" ht="13.8">
      <c r="A58" s="100"/>
      <c r="B58" s="101"/>
    </row>
    <row r="59" spans="1:7" ht="13.8">
      <c r="A59" s="100"/>
      <c r="B59" s="101"/>
    </row>
    <row r="60" spans="1:7" ht="13.8">
      <c r="A60" s="100"/>
      <c r="B60" s="101"/>
    </row>
    <row r="61" spans="1:7" ht="13.8">
      <c r="A61" s="100"/>
      <c r="B61" s="101"/>
    </row>
    <row r="62" spans="1:7" ht="13.8">
      <c r="A62" s="102"/>
      <c r="B62" s="101"/>
    </row>
    <row r="63" spans="1:7" ht="13.8">
      <c r="A63" s="101"/>
      <c r="B63" s="101"/>
    </row>
    <row r="64" spans="1:7" ht="13.8">
      <c r="A64" s="101"/>
      <c r="B64" s="101"/>
    </row>
    <row r="65" spans="1:3" ht="13.8">
      <c r="A65" s="101"/>
      <c r="B65" s="101"/>
    </row>
    <row r="66" spans="1:3" ht="13.8">
      <c r="A66" s="101"/>
      <c r="B66" s="101"/>
    </row>
    <row r="67" spans="1:3" ht="13.8">
      <c r="A67" s="101"/>
      <c r="B67" s="101"/>
    </row>
    <row r="68" spans="1:3" ht="13.8">
      <c r="A68" s="101"/>
      <c r="B68" s="101"/>
    </row>
    <row r="69" spans="1:3" ht="13.8">
      <c r="A69" s="101"/>
      <c r="B69" s="101"/>
    </row>
    <row r="70" spans="1:3" ht="13.8">
      <c r="A70" s="101"/>
      <c r="B70" s="103"/>
    </row>
    <row r="71" spans="1:3" ht="13.8">
      <c r="A71" s="101"/>
      <c r="B71" s="101"/>
    </row>
    <row r="72" spans="1:3" ht="13.8">
      <c r="B72" s="101"/>
    </row>
    <row r="73" spans="1:3" ht="13.8">
      <c r="A73" s="101"/>
      <c r="B73" s="101"/>
      <c r="C73" s="101"/>
    </row>
    <row r="74" spans="1:3" ht="13.8">
      <c r="A74" s="104"/>
      <c r="B74" s="101"/>
      <c r="C74" s="104"/>
    </row>
    <row r="75" spans="1:3" ht="13.8">
      <c r="A75" s="101"/>
      <c r="B75" s="101"/>
      <c r="C75" s="101"/>
    </row>
    <row r="76" spans="1:3" ht="13.8">
      <c r="A76" s="101"/>
      <c r="B76" s="101"/>
      <c r="C76" s="101"/>
    </row>
    <row r="77" spans="1:3" ht="13.8">
      <c r="A77" s="101"/>
      <c r="B77" s="101"/>
      <c r="C77" s="101"/>
    </row>
    <row r="78" spans="1:3" ht="13.8">
      <c r="A78" s="104"/>
      <c r="B78" s="101"/>
      <c r="C78" s="104"/>
    </row>
    <row r="79" spans="1:3" ht="13.8">
      <c r="A79" s="104"/>
      <c r="B79" s="101"/>
      <c r="C79" s="104"/>
    </row>
    <row r="80" spans="1:3" ht="13.8">
      <c r="A80" s="104"/>
      <c r="B80" s="101"/>
      <c r="C80" s="104"/>
    </row>
    <row r="81" spans="1:2" ht="13.8">
      <c r="A81" s="101"/>
      <c r="B81" s="101"/>
    </row>
    <row r="82" spans="1:2" ht="13.8">
      <c r="A82" s="101"/>
      <c r="B82" s="101"/>
    </row>
    <row r="83" spans="1:2" ht="13.8">
      <c r="A83" s="101"/>
      <c r="B83" s="101"/>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C72"/>
  <sheetViews>
    <sheetView showGridLines="0" showZeros="0" showOutlineSymbols="0" zoomScale="90" zoomScaleNormal="90" zoomScalePageLayoutView="50" workbookViewId="0">
      <pane ySplit="10" topLeftCell="A11" activePane="bottomLeft" state="frozen"/>
      <selection activeCell="B1" sqref="B1"/>
      <selection pane="bottomLeft"/>
    </sheetView>
  </sheetViews>
  <sheetFormatPr defaultColWidth="11.44140625" defaultRowHeight="13.2"/>
  <cols>
    <col min="1" max="1" width="35.88671875" style="54" customWidth="1"/>
    <col min="2" max="2" width="21.6640625" style="54" customWidth="1"/>
    <col min="3" max="3" width="19.33203125" style="54" bestFit="1" customWidth="1"/>
    <col min="4" max="4" width="2" style="54" customWidth="1"/>
    <col min="5" max="5" width="14.44140625" style="54" customWidth="1"/>
    <col min="6" max="6" width="12.33203125" style="54" customWidth="1"/>
    <col min="7" max="7" width="6" style="54" customWidth="1"/>
    <col min="8" max="8" width="27.5546875" style="54" customWidth="1"/>
    <col min="9" max="15" width="11.44140625" style="54"/>
    <col min="16" max="16" width="14.5546875" style="54" customWidth="1"/>
    <col min="17" max="17" width="13.44140625" style="54" customWidth="1"/>
    <col min="18" max="20" width="11.44140625" style="54"/>
    <col min="21" max="16384" width="11.44140625" style="2"/>
  </cols>
  <sheetData>
    <row r="1" spans="1:29" ht="12.75" customHeight="1">
      <c r="A1" s="448" t="s">
        <v>4</v>
      </c>
      <c r="B1" s="86"/>
      <c r="C1" s="87"/>
      <c r="D1" s="87"/>
      <c r="E1" s="87"/>
      <c r="F1" s="87"/>
      <c r="H1" s="498"/>
      <c r="I1" s="498"/>
      <c r="J1" s="498"/>
      <c r="K1" s="498"/>
      <c r="L1" s="498"/>
      <c r="M1" s="498"/>
      <c r="N1" s="498"/>
    </row>
    <row r="2" spans="1:29">
      <c r="A2" s="87"/>
      <c r="B2" s="105"/>
      <c r="C2" s="106"/>
      <c r="D2" s="105"/>
      <c r="E2" s="107"/>
      <c r="F2" s="108"/>
      <c r="H2" s="498"/>
      <c r="I2" s="498"/>
      <c r="J2" s="498"/>
      <c r="K2" s="498"/>
      <c r="L2" s="498"/>
      <c r="M2" s="498"/>
      <c r="N2" s="498"/>
    </row>
    <row r="3" spans="1:29" ht="14.25" customHeight="1">
      <c r="A3" s="37" t="str">
        <f>'2-Kosten per locatie'!A3</f>
        <v>Naam opdrachtgever</v>
      </c>
      <c r="B3" s="109" t="str">
        <f>'2-Kosten per locatie'!B3</f>
        <v>Hecht - Perceel 2</v>
      </c>
      <c r="C3" s="110"/>
      <c r="D3" s="105"/>
      <c r="E3" s="111"/>
      <c r="F3" s="112"/>
      <c r="H3" s="498"/>
      <c r="I3" s="498"/>
      <c r="J3" s="498"/>
      <c r="K3" s="498"/>
      <c r="L3" s="498"/>
      <c r="M3" s="498"/>
      <c r="N3" s="498"/>
    </row>
    <row r="4" spans="1:29" ht="15.75" customHeight="1">
      <c r="A4" s="37" t="str">
        <f>'2-Kosten per locatie'!A4</f>
        <v>Calculatie onderdeel</v>
      </c>
      <c r="B4" s="113" t="str">
        <f ca="1">MID(CELL("bestandsnaam",$C$9),SEARCH("]",CELL("bestandsnaam",$C$9),1)+1,256)</f>
        <v>6-Opbouw uurtarief productie</v>
      </c>
      <c r="C4" s="114"/>
      <c r="D4" s="115"/>
      <c r="H4" s="498"/>
      <c r="I4" s="498"/>
      <c r="J4" s="498"/>
      <c r="K4" s="498"/>
      <c r="L4" s="498"/>
      <c r="M4" s="498"/>
      <c r="N4" s="498"/>
    </row>
    <row r="5" spans="1:29" ht="15.6">
      <c r="A5" s="37" t="str">
        <f>'2-Kosten per locatie'!A5</f>
        <v>Gebouw/plaats</v>
      </c>
      <c r="B5" s="109" t="str">
        <f>'2-Kosten per locatie'!B5</f>
        <v>Noord en west</v>
      </c>
      <c r="C5" s="114"/>
      <c r="D5" s="115"/>
      <c r="H5" s="498"/>
      <c r="I5" s="498"/>
      <c r="J5" s="498"/>
      <c r="K5" s="498"/>
      <c r="L5" s="498"/>
      <c r="M5" s="498"/>
      <c r="N5" s="498"/>
    </row>
    <row r="6" spans="1:29" ht="15.6">
      <c r="A6" s="37" t="str">
        <f>'2-Kosten per locatie'!A6</f>
        <v>Referentie nummer</v>
      </c>
      <c r="B6" s="109" t="str">
        <f>'2-Kosten per locatie'!B6</f>
        <v>TN513768</v>
      </c>
      <c r="C6" s="114"/>
      <c r="D6" s="115"/>
      <c r="H6" s="116"/>
      <c r="I6" s="116"/>
      <c r="J6" s="116"/>
      <c r="K6" s="116"/>
      <c r="L6" s="116"/>
      <c r="M6" s="116"/>
      <c r="N6" s="116"/>
    </row>
    <row r="7" spans="1:29" ht="15.6">
      <c r="A7" s="37" t="str">
        <f>'2-Kosten per locatie'!A7</f>
        <v>Naam dienstverlener</v>
      </c>
      <c r="B7" s="109">
        <f>'2-Kosten per locatie'!B7</f>
        <v>0</v>
      </c>
      <c r="C7" s="114"/>
      <c r="D7" s="115"/>
      <c r="H7" s="116"/>
      <c r="I7" s="116"/>
      <c r="J7" s="116"/>
      <c r="K7" s="116"/>
      <c r="L7" s="116"/>
      <c r="M7" s="116"/>
      <c r="N7" s="116"/>
    </row>
    <row r="8" spans="1:29" ht="15.6">
      <c r="A8" s="37" t="str">
        <f>'2-Kosten per locatie'!A8</f>
        <v>Prijspeil</v>
      </c>
      <c r="B8" s="262">
        <f>'2-Kosten per locatie'!B8</f>
        <v>45839</v>
      </c>
      <c r="C8" s="114"/>
      <c r="D8" s="115"/>
      <c r="J8" s="116"/>
      <c r="K8" s="116"/>
      <c r="L8" s="116"/>
      <c r="M8" s="116"/>
      <c r="N8" s="116"/>
      <c r="O8" s="117"/>
      <c r="P8" s="117"/>
      <c r="Q8" s="117"/>
      <c r="R8" s="117"/>
      <c r="S8" s="117"/>
      <c r="T8" s="117"/>
    </row>
    <row r="9" spans="1:29" ht="15.6">
      <c r="A9" s="118"/>
      <c r="B9" s="119"/>
      <c r="C9" s="120"/>
      <c r="D9" s="115"/>
      <c r="E9" s="121"/>
      <c r="F9" s="122"/>
    </row>
    <row r="10" spans="1:29" s="20" customFormat="1" ht="30.75" customHeight="1">
      <c r="A10" s="199" t="s">
        <v>104</v>
      </c>
      <c r="B10" s="359"/>
      <c r="C10" s="360"/>
      <c r="D10" s="197"/>
      <c r="E10" s="496" t="s">
        <v>105</v>
      </c>
      <c r="F10" s="497"/>
      <c r="G10" s="198"/>
      <c r="H10" s="199" t="s">
        <v>106</v>
      </c>
      <c r="I10" s="494" t="s">
        <v>107</v>
      </c>
      <c r="J10" s="495"/>
      <c r="K10" s="495"/>
      <c r="L10" s="495"/>
      <c r="M10" s="495"/>
      <c r="N10" s="495"/>
      <c r="O10" s="117"/>
      <c r="P10" s="117"/>
      <c r="Q10" s="117"/>
      <c r="R10" s="117"/>
      <c r="S10" s="117"/>
      <c r="T10" s="117"/>
      <c r="U10" s="2"/>
    </row>
    <row r="11" spans="1:29" ht="30" customHeight="1">
      <c r="A11" s="130"/>
      <c r="B11" s="361" t="s">
        <v>108</v>
      </c>
      <c r="C11" s="362" t="s">
        <v>108</v>
      </c>
      <c r="D11" s="115"/>
      <c r="E11" s="244"/>
      <c r="F11" s="363"/>
      <c r="H11" s="130"/>
      <c r="I11" s="265">
        <v>1</v>
      </c>
      <c r="J11" s="265">
        <v>2</v>
      </c>
      <c r="K11" s="265">
        <v>3</v>
      </c>
      <c r="L11" s="265">
        <v>4</v>
      </c>
      <c r="M11" s="265">
        <v>5</v>
      </c>
      <c r="N11" s="265">
        <v>6</v>
      </c>
      <c r="P11" s="443"/>
    </row>
    <row r="12" spans="1:29">
      <c r="A12" s="130" t="s">
        <v>109</v>
      </c>
      <c r="B12" s="364" t="s">
        <v>110</v>
      </c>
      <c r="C12" s="365"/>
      <c r="D12" s="115"/>
      <c r="E12" s="245">
        <f>SUM(I40:N40)</f>
        <v>0</v>
      </c>
      <c r="F12" s="246"/>
      <c r="H12" s="130" t="s">
        <v>111</v>
      </c>
      <c r="I12" s="442"/>
      <c r="J12" s="442"/>
      <c r="K12" s="442"/>
      <c r="L12" s="442"/>
      <c r="M12" s="442"/>
      <c r="N12" s="442"/>
      <c r="P12" s="444"/>
      <c r="V12" s="441"/>
      <c r="W12" s="441"/>
      <c r="X12" s="441"/>
      <c r="Y12" s="441"/>
      <c r="Z12" s="441"/>
      <c r="AA12" s="441"/>
      <c r="AB12" s="441"/>
      <c r="AC12" s="441"/>
    </row>
    <row r="13" spans="1:29">
      <c r="A13" s="130" t="s">
        <v>112</v>
      </c>
      <c r="B13" s="364" t="s">
        <v>110</v>
      </c>
      <c r="C13" s="366"/>
      <c r="D13" s="115"/>
      <c r="E13" s="247">
        <v>0</v>
      </c>
      <c r="F13" s="246"/>
      <c r="H13" s="130" t="s">
        <v>113</v>
      </c>
      <c r="I13" s="442"/>
      <c r="J13" s="442"/>
      <c r="K13" s="442"/>
      <c r="L13" s="442"/>
      <c r="M13" s="442"/>
      <c r="N13" s="442"/>
      <c r="P13" s="445"/>
      <c r="V13" s="441"/>
      <c r="W13" s="441"/>
      <c r="X13" s="441"/>
      <c r="Y13" s="441"/>
      <c r="Z13" s="441"/>
      <c r="AA13" s="441"/>
      <c r="AB13" s="441"/>
      <c r="AC13" s="441"/>
    </row>
    <row r="14" spans="1:29">
      <c r="A14" s="125" t="s">
        <v>114</v>
      </c>
      <c r="B14" s="364" t="s">
        <v>110</v>
      </c>
      <c r="C14" s="126"/>
      <c r="D14" s="115"/>
      <c r="E14" s="247">
        <v>0</v>
      </c>
      <c r="F14" s="246"/>
      <c r="H14" s="130" t="s">
        <v>115</v>
      </c>
      <c r="I14" s="442"/>
      <c r="J14" s="442"/>
      <c r="K14" s="442"/>
      <c r="L14" s="442"/>
      <c r="M14" s="442"/>
      <c r="N14" s="442"/>
      <c r="P14" s="446"/>
      <c r="V14" s="441"/>
      <c r="W14" s="441"/>
      <c r="X14" s="441"/>
      <c r="Y14" s="441"/>
      <c r="Z14" s="441"/>
      <c r="AA14" s="441"/>
      <c r="AB14" s="441"/>
      <c r="AC14" s="441"/>
    </row>
    <row r="15" spans="1:29">
      <c r="A15" s="367" t="s">
        <v>116</v>
      </c>
      <c r="B15" s="368"/>
      <c r="C15" s="369"/>
      <c r="D15" s="127"/>
      <c r="E15" s="248">
        <f>SUM(E12:E14)</f>
        <v>0</v>
      </c>
      <c r="F15" s="246"/>
      <c r="H15" s="130" t="s">
        <v>117</v>
      </c>
      <c r="I15" s="442"/>
      <c r="J15" s="442"/>
      <c r="K15" s="442"/>
      <c r="L15" s="442"/>
      <c r="M15" s="442"/>
      <c r="N15" s="442"/>
      <c r="V15" s="441"/>
      <c r="W15" s="441"/>
      <c r="X15" s="441"/>
      <c r="Y15" s="441"/>
      <c r="Z15" s="441"/>
      <c r="AA15" s="441"/>
      <c r="AB15" s="441"/>
      <c r="AC15" s="441"/>
    </row>
    <row r="16" spans="1:29">
      <c r="A16" s="125"/>
      <c r="B16" s="370"/>
      <c r="C16" s="371"/>
      <c r="D16" s="115"/>
      <c r="E16" s="249"/>
      <c r="F16" s="246"/>
      <c r="H16" s="130" t="s">
        <v>118</v>
      </c>
      <c r="I16" s="442"/>
      <c r="J16" s="442"/>
      <c r="K16" s="442"/>
      <c r="L16" s="442"/>
      <c r="M16" s="442"/>
      <c r="N16" s="442"/>
      <c r="V16" s="441"/>
      <c r="W16" s="441"/>
      <c r="X16" s="441"/>
      <c r="Y16" s="441"/>
      <c r="Z16" s="441"/>
      <c r="AA16" s="441"/>
      <c r="AB16" s="441"/>
      <c r="AC16" s="441"/>
    </row>
    <row r="17" spans="1:29">
      <c r="A17" s="372" t="s">
        <v>119</v>
      </c>
      <c r="B17" s="364" t="s">
        <v>110</v>
      </c>
      <c r="C17" s="373">
        <v>0</v>
      </c>
      <c r="D17" s="115"/>
      <c r="E17" s="250">
        <f>$C17*E15</f>
        <v>0</v>
      </c>
      <c r="F17" s="246"/>
      <c r="H17" s="130" t="s">
        <v>120</v>
      </c>
      <c r="I17" s="442"/>
      <c r="J17" s="442"/>
      <c r="K17" s="442"/>
      <c r="L17" s="442"/>
      <c r="M17" s="442"/>
      <c r="N17" s="442"/>
      <c r="V17" s="441"/>
      <c r="W17" s="441"/>
      <c r="X17" s="441"/>
      <c r="Y17" s="441"/>
      <c r="Z17" s="441"/>
      <c r="AA17" s="441"/>
      <c r="AB17" s="441"/>
      <c r="AC17" s="441"/>
    </row>
    <row r="18" spans="1:29">
      <c r="A18" s="372" t="s">
        <v>121</v>
      </c>
      <c r="B18" s="364" t="s">
        <v>110</v>
      </c>
      <c r="C18" s="373">
        <v>0</v>
      </c>
      <c r="D18" s="115"/>
      <c r="E18" s="251">
        <f>$C18*E15</f>
        <v>0</v>
      </c>
      <c r="F18" s="246"/>
      <c r="H18" s="130" t="s">
        <v>122</v>
      </c>
      <c r="I18" s="442"/>
      <c r="J18" s="442"/>
      <c r="K18" s="442"/>
      <c r="L18" s="442"/>
      <c r="M18" s="442"/>
      <c r="N18" s="442"/>
      <c r="V18" s="441"/>
      <c r="W18" s="441"/>
      <c r="X18" s="441"/>
      <c r="Y18" s="441"/>
      <c r="Z18" s="441"/>
      <c r="AA18" s="441"/>
      <c r="AB18" s="441"/>
      <c r="AC18" s="441"/>
    </row>
    <row r="19" spans="1:29">
      <c r="A19" s="367" t="s">
        <v>123</v>
      </c>
      <c r="B19" s="374"/>
      <c r="C19" s="126"/>
      <c r="D19" s="115"/>
      <c r="E19" s="248">
        <f>SUM(E15:E18)</f>
        <v>0</v>
      </c>
      <c r="F19" s="375">
        <f>IF(E19=0,0,E19/E$47)</f>
        <v>0</v>
      </c>
      <c r="V19" s="441"/>
      <c r="W19" s="441"/>
      <c r="X19" s="441"/>
      <c r="Y19" s="441"/>
      <c r="Z19" s="441"/>
      <c r="AA19" s="441"/>
      <c r="AB19" s="441"/>
      <c r="AC19" s="441"/>
    </row>
    <row r="20" spans="1:29" ht="15">
      <c r="A20" s="125"/>
      <c r="B20" s="370"/>
      <c r="C20" s="371"/>
      <c r="D20" s="115"/>
      <c r="E20" s="249"/>
      <c r="F20" s="246"/>
      <c r="H20" s="199" t="s">
        <v>106</v>
      </c>
      <c r="I20" s="499" t="s">
        <v>124</v>
      </c>
      <c r="J20" s="500"/>
      <c r="K20" s="500"/>
      <c r="L20" s="500"/>
      <c r="M20" s="500"/>
      <c r="N20" s="501"/>
      <c r="W20" s="441"/>
      <c r="X20" s="441"/>
      <c r="Y20" s="441"/>
      <c r="Z20" s="441"/>
      <c r="AA20" s="441"/>
      <c r="AB20" s="441"/>
      <c r="AC20" s="441"/>
    </row>
    <row r="21" spans="1:29">
      <c r="A21" s="376" t="s">
        <v>125</v>
      </c>
      <c r="B21" s="377"/>
      <c r="C21" s="371"/>
      <c r="D21" s="128"/>
      <c r="E21" s="252">
        <f>E19*0.96</f>
        <v>0</v>
      </c>
      <c r="F21" s="253"/>
      <c r="G21" s="129"/>
      <c r="H21" s="130"/>
      <c r="I21" s="265">
        <v>1</v>
      </c>
      <c r="J21" s="265">
        <v>2</v>
      </c>
      <c r="K21" s="265">
        <v>3</v>
      </c>
      <c r="L21" s="265">
        <v>4</v>
      </c>
      <c r="M21" s="265">
        <v>5</v>
      </c>
      <c r="N21" s="265">
        <v>6</v>
      </c>
      <c r="O21" s="261"/>
      <c r="W21" s="441"/>
      <c r="X21" s="441"/>
      <c r="Y21" s="441"/>
      <c r="Z21" s="441"/>
      <c r="AA21" s="441"/>
      <c r="AB21" s="441"/>
      <c r="AC21" s="441"/>
    </row>
    <row r="22" spans="1:29" s="12" customFormat="1">
      <c r="A22" s="372" t="s">
        <v>126</v>
      </c>
      <c r="B22" s="377"/>
      <c r="C22" s="378" t="s">
        <v>127</v>
      </c>
      <c r="D22" s="115"/>
      <c r="E22" s="250" t="e">
        <f>E21*'5-Premies en opslagen'!$C24</f>
        <v>#DIV/0!</v>
      </c>
      <c r="F22" s="246"/>
      <c r="G22" s="54"/>
      <c r="H22" s="130" t="s">
        <v>111</v>
      </c>
      <c r="I22" s="379"/>
      <c r="J22" s="379"/>
      <c r="K22" s="379"/>
      <c r="L22" s="379"/>
      <c r="M22" s="379"/>
      <c r="N22" s="379"/>
      <c r="O22" s="231"/>
      <c r="P22" s="54"/>
      <c r="Q22" s="54"/>
      <c r="R22" s="54"/>
      <c r="S22" s="54"/>
      <c r="T22" s="54"/>
      <c r="U22" s="2"/>
      <c r="W22" s="441"/>
      <c r="X22" s="441"/>
      <c r="Y22" s="441"/>
      <c r="Z22" s="441"/>
      <c r="AA22" s="441"/>
      <c r="AB22" s="441"/>
      <c r="AC22" s="441"/>
    </row>
    <row r="23" spans="1:29" ht="14.25" customHeight="1">
      <c r="A23" s="367" t="s">
        <v>128</v>
      </c>
      <c r="B23" s="380"/>
      <c r="C23" s="126"/>
      <c r="D23" s="115"/>
      <c r="E23" s="248" t="e">
        <f>E22+E19</f>
        <v>#DIV/0!</v>
      </c>
      <c r="F23" s="375" t="e">
        <f>IF(E23=0,0,E23/E$47)</f>
        <v>#DIV/0!</v>
      </c>
      <c r="H23" s="130" t="s">
        <v>113</v>
      </c>
      <c r="I23" s="379"/>
      <c r="J23" s="379"/>
      <c r="K23" s="379"/>
      <c r="L23" s="379"/>
      <c r="M23" s="379"/>
      <c r="N23" s="379"/>
      <c r="O23" s="231"/>
      <c r="W23" s="441"/>
      <c r="X23" s="441"/>
      <c r="Y23" s="441"/>
      <c r="Z23" s="441"/>
      <c r="AA23" s="441"/>
      <c r="AB23" s="441"/>
      <c r="AC23" s="441"/>
    </row>
    <row r="24" spans="1:29" ht="12.75" customHeight="1">
      <c r="A24" s="125"/>
      <c r="B24" s="374"/>
      <c r="C24" s="126"/>
      <c r="D24" s="115"/>
      <c r="E24" s="244"/>
      <c r="F24" s="246"/>
      <c r="H24" s="130" t="s">
        <v>115</v>
      </c>
      <c r="I24" s="379"/>
      <c r="J24" s="379"/>
      <c r="K24" s="379"/>
      <c r="L24" s="379"/>
      <c r="M24" s="379"/>
      <c r="N24" s="379"/>
      <c r="O24" s="231"/>
      <c r="W24" s="441"/>
      <c r="X24" s="441"/>
      <c r="Y24" s="441"/>
      <c r="Z24" s="441"/>
      <c r="AA24" s="441"/>
      <c r="AB24" s="441"/>
      <c r="AC24" s="441"/>
    </row>
    <row r="25" spans="1:29" ht="12.75" customHeight="1">
      <c r="A25" s="372" t="s">
        <v>129</v>
      </c>
      <c r="B25" s="377"/>
      <c r="C25" s="378" t="s">
        <v>127</v>
      </c>
      <c r="D25" s="115"/>
      <c r="E25" s="250" t="e">
        <f>E23*'5-Premies en opslagen'!$B53</f>
        <v>#DIV/0!</v>
      </c>
      <c r="F25" s="246"/>
      <c r="H25" s="130" t="s">
        <v>117</v>
      </c>
      <c r="I25" s="379"/>
      <c r="J25" s="379"/>
      <c r="K25" s="379"/>
      <c r="L25" s="379"/>
      <c r="M25" s="379"/>
      <c r="N25" s="379"/>
      <c r="O25" s="231"/>
      <c r="W25" s="441"/>
      <c r="X25" s="441"/>
      <c r="Y25" s="441"/>
      <c r="Z25" s="441"/>
      <c r="AA25" s="441"/>
      <c r="AB25" s="441"/>
      <c r="AC25" s="441"/>
    </row>
    <row r="26" spans="1:29">
      <c r="A26" s="367" t="s">
        <v>130</v>
      </c>
      <c r="B26" s="374"/>
      <c r="C26" s="126"/>
      <c r="D26" s="115"/>
      <c r="E26" s="248" t="e">
        <f>SUM(E23:E25)</f>
        <v>#DIV/0!</v>
      </c>
      <c r="F26" s="375" t="e">
        <f>IF(E26=0,0,E26/E$47)</f>
        <v>#DIV/0!</v>
      </c>
      <c r="H26" s="130" t="s">
        <v>118</v>
      </c>
      <c r="I26" s="379"/>
      <c r="J26" s="379"/>
      <c r="K26" s="379"/>
      <c r="L26" s="379"/>
      <c r="M26" s="379"/>
      <c r="N26" s="379"/>
      <c r="O26" s="231"/>
      <c r="U26" s="54"/>
    </row>
    <row r="27" spans="1:29">
      <c r="A27" s="125"/>
      <c r="B27" s="374"/>
      <c r="C27" s="126"/>
      <c r="D27" s="115"/>
      <c r="E27" s="244"/>
      <c r="F27" s="246"/>
      <c r="H27" s="130" t="s">
        <v>120</v>
      </c>
      <c r="I27" s="379"/>
      <c r="J27" s="379"/>
      <c r="K27" s="379"/>
      <c r="L27" s="379"/>
      <c r="M27" s="379"/>
      <c r="N27" s="379"/>
      <c r="O27" s="231"/>
      <c r="U27" s="54"/>
    </row>
    <row r="28" spans="1:29">
      <c r="A28" s="125" t="s">
        <v>131</v>
      </c>
      <c r="B28" s="381"/>
      <c r="C28" s="366" t="s">
        <v>132</v>
      </c>
      <c r="D28" s="115"/>
      <c r="E28" s="247">
        <v>0</v>
      </c>
      <c r="F28" s="246">
        <v>0</v>
      </c>
      <c r="H28" s="130" t="s">
        <v>122</v>
      </c>
      <c r="I28" s="379"/>
      <c r="J28" s="379"/>
      <c r="K28" s="379"/>
      <c r="L28" s="379"/>
      <c r="M28" s="379"/>
      <c r="N28" s="379"/>
      <c r="O28" s="231"/>
      <c r="U28" s="54"/>
    </row>
    <row r="29" spans="1:29">
      <c r="A29" s="125" t="s">
        <v>133</v>
      </c>
      <c r="B29" s="382"/>
      <c r="C29" s="366" t="s">
        <v>132</v>
      </c>
      <c r="D29" s="115"/>
      <c r="E29" s="247">
        <v>0</v>
      </c>
      <c r="F29" s="246">
        <v>0</v>
      </c>
      <c r="H29" s="131" t="s">
        <v>134</v>
      </c>
      <c r="I29" s="383">
        <f t="shared" ref="I29:N29" si="0">SUM(I22:I28)</f>
        <v>0</v>
      </c>
      <c r="J29" s="383">
        <f t="shared" si="0"/>
        <v>0</v>
      </c>
      <c r="K29" s="383">
        <f t="shared" si="0"/>
        <v>0</v>
      </c>
      <c r="L29" s="383">
        <f t="shared" si="0"/>
        <v>0</v>
      </c>
      <c r="M29" s="383">
        <f t="shared" si="0"/>
        <v>0</v>
      </c>
      <c r="N29" s="383">
        <f t="shared" si="0"/>
        <v>0</v>
      </c>
      <c r="O29" s="384">
        <f>SUM(I29:N29)</f>
        <v>0</v>
      </c>
    </row>
    <row r="30" spans="1:29">
      <c r="A30" s="125" t="s">
        <v>135</v>
      </c>
      <c r="B30" s="374"/>
      <c r="C30" s="126" t="s">
        <v>108</v>
      </c>
      <c r="D30" s="115"/>
      <c r="E30" s="247">
        <v>0</v>
      </c>
      <c r="F30" s="246"/>
      <c r="H30" s="129"/>
      <c r="I30" s="129"/>
      <c r="J30" s="129"/>
      <c r="K30" s="129"/>
      <c r="L30" s="129"/>
      <c r="M30" s="129"/>
      <c r="N30" s="129"/>
    </row>
    <row r="31" spans="1:29" ht="12.75" customHeight="1">
      <c r="A31" s="385"/>
      <c r="B31" s="386"/>
      <c r="C31" s="387" t="s">
        <v>108</v>
      </c>
      <c r="D31" s="115"/>
      <c r="E31" s="247">
        <v>0</v>
      </c>
      <c r="F31" s="246"/>
      <c r="H31" s="199" t="s">
        <v>106</v>
      </c>
      <c r="I31" s="494" t="s">
        <v>136</v>
      </c>
      <c r="J31" s="495"/>
      <c r="K31" s="495"/>
      <c r="L31" s="495"/>
      <c r="M31" s="495"/>
      <c r="N31" s="495"/>
    </row>
    <row r="32" spans="1:29" ht="12.75" customHeight="1">
      <c r="A32" s="367" t="s">
        <v>137</v>
      </c>
      <c r="B32" s="374"/>
      <c r="C32" s="126"/>
      <c r="D32" s="115"/>
      <c r="E32" s="248" t="e">
        <f>SUM(E26:E31)</f>
        <v>#DIV/0!</v>
      </c>
      <c r="F32" s="375" t="e">
        <f>IF(E32=0,0,E32/E$47)</f>
        <v>#DIV/0!</v>
      </c>
      <c r="H32" s="130"/>
      <c r="I32" s="124">
        <v>1</v>
      </c>
      <c r="J32" s="124">
        <v>2</v>
      </c>
      <c r="K32" s="124">
        <v>3</v>
      </c>
      <c r="L32" s="124">
        <v>4</v>
      </c>
      <c r="M32" s="124">
        <v>5</v>
      </c>
      <c r="N32" s="124">
        <v>6</v>
      </c>
    </row>
    <row r="33" spans="1:22" ht="12.75" customHeight="1">
      <c r="A33" s="125"/>
      <c r="B33" s="374"/>
      <c r="C33" s="126"/>
      <c r="D33" s="115"/>
      <c r="E33" s="244"/>
      <c r="F33" s="246"/>
      <c r="H33" s="130" t="s">
        <v>111</v>
      </c>
      <c r="I33" s="263">
        <f>I22*I12</f>
        <v>0</v>
      </c>
      <c r="J33" s="263">
        <f t="shared" ref="J33:N33" si="1">J22*J12</f>
        <v>0</v>
      </c>
      <c r="K33" s="263">
        <f t="shared" si="1"/>
        <v>0</v>
      </c>
      <c r="L33" s="263">
        <f t="shared" si="1"/>
        <v>0</v>
      </c>
      <c r="M33" s="263">
        <f t="shared" si="1"/>
        <v>0</v>
      </c>
      <c r="N33" s="451">
        <f t="shared" si="1"/>
        <v>0</v>
      </c>
      <c r="S33" s="64"/>
      <c r="T33" s="64"/>
      <c r="U33" s="449"/>
      <c r="V33" s="449"/>
    </row>
    <row r="34" spans="1:22" ht="12.75" customHeight="1">
      <c r="A34" s="125" t="s">
        <v>138</v>
      </c>
      <c r="B34" s="374"/>
      <c r="C34" s="388"/>
      <c r="D34" s="115"/>
      <c r="E34" s="247">
        <v>0</v>
      </c>
      <c r="F34" s="254" t="e">
        <f t="shared" ref="F34:F42" si="2">E34/$E$47</f>
        <v>#DIV/0!</v>
      </c>
      <c r="H34" s="130" t="s">
        <v>113</v>
      </c>
      <c r="I34" s="263">
        <f t="shared" ref="I34:N34" si="3">I23*I13</f>
        <v>0</v>
      </c>
      <c r="J34" s="263">
        <f t="shared" si="3"/>
        <v>0</v>
      </c>
      <c r="K34" s="263">
        <f t="shared" si="3"/>
        <v>0</v>
      </c>
      <c r="L34" s="263">
        <f t="shared" si="3"/>
        <v>0</v>
      </c>
      <c r="M34" s="263">
        <f t="shared" si="3"/>
        <v>0</v>
      </c>
      <c r="N34" s="451">
        <f t="shared" si="3"/>
        <v>0</v>
      </c>
      <c r="S34" s="64"/>
      <c r="T34" s="64"/>
      <c r="U34" s="449"/>
      <c r="V34" s="449"/>
    </row>
    <row r="35" spans="1:22" ht="12.75" customHeight="1">
      <c r="A35" s="125" t="s">
        <v>139</v>
      </c>
      <c r="B35" s="374"/>
      <c r="C35" s="388"/>
      <c r="D35" s="115"/>
      <c r="E35" s="247">
        <v>0</v>
      </c>
      <c r="F35" s="254" t="e">
        <f t="shared" si="2"/>
        <v>#DIV/0!</v>
      </c>
      <c r="H35" s="130" t="s">
        <v>115</v>
      </c>
      <c r="I35" s="263">
        <f t="shared" ref="I35:N35" si="4">I24*I14</f>
        <v>0</v>
      </c>
      <c r="J35" s="263">
        <f t="shared" si="4"/>
        <v>0</v>
      </c>
      <c r="K35" s="263">
        <f t="shared" si="4"/>
        <v>0</v>
      </c>
      <c r="L35" s="263">
        <f t="shared" si="4"/>
        <v>0</v>
      </c>
      <c r="M35" s="263">
        <f t="shared" si="4"/>
        <v>0</v>
      </c>
      <c r="N35" s="451">
        <f t="shared" si="4"/>
        <v>0</v>
      </c>
      <c r="O35" s="129"/>
    </row>
    <row r="36" spans="1:22" ht="14.25" customHeight="1">
      <c r="A36" s="125" t="s">
        <v>140</v>
      </c>
      <c r="B36" s="374"/>
      <c r="C36" s="388"/>
      <c r="D36" s="115"/>
      <c r="E36" s="247">
        <v>0</v>
      </c>
      <c r="F36" s="254" t="e">
        <f t="shared" si="2"/>
        <v>#DIV/0!</v>
      </c>
      <c r="H36" s="130" t="s">
        <v>117</v>
      </c>
      <c r="I36" s="263">
        <f t="shared" ref="I36:N36" si="5">I25*I15</f>
        <v>0</v>
      </c>
      <c r="J36" s="263">
        <f t="shared" si="5"/>
        <v>0</v>
      </c>
      <c r="K36" s="263">
        <f t="shared" si="5"/>
        <v>0</v>
      </c>
      <c r="L36" s="263">
        <f t="shared" si="5"/>
        <v>0</v>
      </c>
      <c r="M36" s="263">
        <f t="shared" si="5"/>
        <v>0</v>
      </c>
      <c r="N36" s="451">
        <f t="shared" si="5"/>
        <v>0</v>
      </c>
      <c r="O36" s="129"/>
    </row>
    <row r="37" spans="1:22">
      <c r="A37" s="125" t="s">
        <v>141</v>
      </c>
      <c r="B37" s="374"/>
      <c r="C37" s="389"/>
      <c r="D37" s="115"/>
      <c r="E37" s="247">
        <v>0</v>
      </c>
      <c r="F37" s="254" t="e">
        <f t="shared" si="2"/>
        <v>#DIV/0!</v>
      </c>
      <c r="H37" s="130" t="s">
        <v>118</v>
      </c>
      <c r="I37" s="263">
        <f t="shared" ref="I37:N37" si="6">I26*I16</f>
        <v>0</v>
      </c>
      <c r="J37" s="263">
        <f t="shared" si="6"/>
        <v>0</v>
      </c>
      <c r="K37" s="263">
        <f t="shared" si="6"/>
        <v>0</v>
      </c>
      <c r="L37" s="263">
        <f t="shared" si="6"/>
        <v>0</v>
      </c>
      <c r="M37" s="263">
        <f t="shared" si="6"/>
        <v>0</v>
      </c>
      <c r="N37" s="451">
        <f t="shared" si="6"/>
        <v>0</v>
      </c>
      <c r="O37" s="129"/>
    </row>
    <row r="38" spans="1:22">
      <c r="A38" s="125" t="s">
        <v>142</v>
      </c>
      <c r="B38" s="374"/>
      <c r="C38" s="388"/>
      <c r="D38" s="115"/>
      <c r="E38" s="247">
        <v>0</v>
      </c>
      <c r="F38" s="254" t="e">
        <f t="shared" si="2"/>
        <v>#DIV/0!</v>
      </c>
      <c r="H38" s="130" t="s">
        <v>120</v>
      </c>
      <c r="I38" s="263">
        <f t="shared" ref="I38:N38" si="7">I27*I17</f>
        <v>0</v>
      </c>
      <c r="J38" s="263">
        <f t="shared" si="7"/>
        <v>0</v>
      </c>
      <c r="K38" s="263">
        <f t="shared" si="7"/>
        <v>0</v>
      </c>
      <c r="L38" s="263">
        <f t="shared" si="7"/>
        <v>0</v>
      </c>
      <c r="M38" s="263">
        <f t="shared" si="7"/>
        <v>0</v>
      </c>
      <c r="N38" s="451">
        <f t="shared" si="7"/>
        <v>0</v>
      </c>
      <c r="O38" s="129"/>
    </row>
    <row r="39" spans="1:22">
      <c r="A39" s="125" t="s">
        <v>143</v>
      </c>
      <c r="B39" s="374"/>
      <c r="C39" s="389"/>
      <c r="D39" s="115"/>
      <c r="E39" s="247">
        <v>0</v>
      </c>
      <c r="F39" s="254" t="e">
        <f t="shared" si="2"/>
        <v>#DIV/0!</v>
      </c>
      <c r="H39" s="130" t="s">
        <v>122</v>
      </c>
      <c r="I39" s="263">
        <f t="shared" ref="I39:N39" si="8">I28*I18</f>
        <v>0</v>
      </c>
      <c r="J39" s="263">
        <f t="shared" si="8"/>
        <v>0</v>
      </c>
      <c r="K39" s="263">
        <f t="shared" si="8"/>
        <v>0</v>
      </c>
      <c r="L39" s="263">
        <f t="shared" si="8"/>
        <v>0</v>
      </c>
      <c r="M39" s="263">
        <f t="shared" si="8"/>
        <v>0</v>
      </c>
      <c r="N39" s="451">
        <f t="shared" si="8"/>
        <v>0</v>
      </c>
      <c r="O39" s="129"/>
    </row>
    <row r="40" spans="1:22">
      <c r="A40" s="125" t="s">
        <v>144</v>
      </c>
      <c r="B40" s="374"/>
      <c r="C40" s="366" t="s">
        <v>132</v>
      </c>
      <c r="D40" s="115"/>
      <c r="E40" s="247">
        <v>0</v>
      </c>
      <c r="F40" s="254" t="e">
        <f t="shared" si="2"/>
        <v>#DIV/0!</v>
      </c>
      <c r="H40" s="131" t="s">
        <v>134</v>
      </c>
      <c r="I40" s="264">
        <f t="shared" ref="I40:N40" si="9">SUM(I33:I39)</f>
        <v>0</v>
      </c>
      <c r="J40" s="264">
        <f t="shared" si="9"/>
        <v>0</v>
      </c>
      <c r="K40" s="264">
        <f t="shared" si="9"/>
        <v>0</v>
      </c>
      <c r="L40" s="264">
        <f t="shared" si="9"/>
        <v>0</v>
      </c>
      <c r="M40" s="264">
        <f t="shared" si="9"/>
        <v>0</v>
      </c>
      <c r="N40" s="264">
        <f t="shared" si="9"/>
        <v>0</v>
      </c>
      <c r="O40" s="129"/>
    </row>
    <row r="41" spans="1:22">
      <c r="A41" s="125" t="s">
        <v>145</v>
      </c>
      <c r="B41" s="374"/>
      <c r="C41" s="366"/>
      <c r="D41" s="115"/>
      <c r="E41" s="247">
        <v>0</v>
      </c>
      <c r="F41" s="254" t="e">
        <f t="shared" si="2"/>
        <v>#DIV/0!</v>
      </c>
      <c r="H41" s="129"/>
      <c r="I41" s="129"/>
      <c r="J41" s="129"/>
      <c r="K41" s="129"/>
      <c r="L41" s="129"/>
      <c r="M41" s="129"/>
      <c r="N41" s="129"/>
      <c r="O41" s="129"/>
    </row>
    <row r="42" spans="1:22">
      <c r="A42" s="385"/>
      <c r="B42" s="386"/>
      <c r="C42" s="390"/>
      <c r="D42" s="115"/>
      <c r="E42" s="247">
        <v>0</v>
      </c>
      <c r="F42" s="246" t="e">
        <f t="shared" si="2"/>
        <v>#DIV/0!</v>
      </c>
      <c r="H42" s="129"/>
      <c r="I42" s="129"/>
      <c r="J42" s="129"/>
      <c r="K42" s="129"/>
      <c r="L42" s="129"/>
      <c r="M42" s="129"/>
      <c r="N42" s="129"/>
      <c r="O42" s="129"/>
    </row>
    <row r="43" spans="1:22" ht="45">
      <c r="A43" s="367" t="s">
        <v>146</v>
      </c>
      <c r="B43" s="374"/>
      <c r="C43" s="126"/>
      <c r="D43" s="115"/>
      <c r="E43" s="248" t="e">
        <f>SUM(E32:E42)</f>
        <v>#DIV/0!</v>
      </c>
      <c r="F43" s="375" t="e">
        <f>IF(E43=0,0,E43/E$47)</f>
        <v>#DIV/0!</v>
      </c>
      <c r="H43" s="199" t="s">
        <v>147</v>
      </c>
      <c r="I43" s="359"/>
      <c r="J43" s="360"/>
      <c r="K43" s="200" t="s">
        <v>105</v>
      </c>
      <c r="L43" s="129"/>
      <c r="M43" s="129"/>
      <c r="N43" s="129"/>
    </row>
    <row r="44" spans="1:22">
      <c r="A44" s="125"/>
      <c r="B44" s="374"/>
      <c r="C44" s="126"/>
      <c r="D44" s="115"/>
      <c r="E44" s="244"/>
      <c r="F44" s="255"/>
      <c r="H44" s="130"/>
      <c r="I44" s="361" t="s">
        <v>108</v>
      </c>
      <c r="J44" s="362" t="s">
        <v>108</v>
      </c>
      <c r="K44" s="244"/>
      <c r="L44" s="129"/>
      <c r="M44" s="129"/>
      <c r="N44" s="129"/>
    </row>
    <row r="45" spans="1:22">
      <c r="A45" s="125" t="s">
        <v>148</v>
      </c>
      <c r="B45" s="374"/>
      <c r="C45" s="389"/>
      <c r="D45" s="115"/>
      <c r="E45" s="247">
        <v>0</v>
      </c>
      <c r="F45" s="375">
        <f>(IF(E45=0,0,E45/E$47))</f>
        <v>0</v>
      </c>
      <c r="H45" s="133" t="s">
        <v>116</v>
      </c>
      <c r="I45" s="134"/>
      <c r="J45" s="135"/>
      <c r="K45" s="248">
        <f>E15</f>
        <v>0</v>
      </c>
      <c r="L45" s="129"/>
      <c r="M45" s="129"/>
      <c r="N45" s="129"/>
    </row>
    <row r="46" spans="1:22" ht="30" customHeight="1">
      <c r="A46" s="125"/>
      <c r="B46" s="391"/>
      <c r="C46" s="126"/>
      <c r="D46" s="115"/>
      <c r="E46" s="244"/>
      <c r="F46" s="246"/>
      <c r="H46" s="136" t="s">
        <v>119</v>
      </c>
      <c r="I46" s="137"/>
      <c r="J46" s="138"/>
      <c r="K46" s="250">
        <f>E17</f>
        <v>0</v>
      </c>
      <c r="L46" s="129"/>
      <c r="M46" s="129"/>
      <c r="N46" s="129"/>
    </row>
    <row r="47" spans="1:22">
      <c r="A47" s="367" t="s">
        <v>149</v>
      </c>
      <c r="B47" s="392"/>
      <c r="C47" s="393"/>
      <c r="D47" s="115"/>
      <c r="E47" s="256" t="e">
        <f>SUM(E43:E46)</f>
        <v>#DIV/0!</v>
      </c>
      <c r="F47" s="257" t="e">
        <f>SUM(F43:F46)</f>
        <v>#DIV/0!</v>
      </c>
      <c r="H47" s="372" t="s">
        <v>121</v>
      </c>
      <c r="I47" s="137"/>
      <c r="J47" s="138"/>
      <c r="K47" s="251">
        <f>E18</f>
        <v>0</v>
      </c>
      <c r="L47" s="129"/>
      <c r="M47" s="129"/>
      <c r="N47" s="129"/>
      <c r="O47" s="129"/>
    </row>
    <row r="48" spans="1:22">
      <c r="B48" s="132"/>
      <c r="C48" s="394"/>
      <c r="D48" s="115"/>
      <c r="E48" s="231"/>
      <c r="F48" s="258"/>
      <c r="H48" s="372" t="s">
        <v>126</v>
      </c>
      <c r="I48" s="137"/>
      <c r="J48" s="138"/>
      <c r="K48" s="250" t="e">
        <f>E22</f>
        <v>#DIV/0!</v>
      </c>
      <c r="L48" s="129"/>
      <c r="M48" s="129"/>
      <c r="N48" s="129"/>
      <c r="O48" s="129"/>
    </row>
    <row r="49" spans="1:21">
      <c r="A49" s="395" t="s">
        <v>150</v>
      </c>
      <c r="B49" s="396"/>
      <c r="C49" s="397"/>
      <c r="D49" s="129"/>
      <c r="E49" s="259" t="e">
        <f>(E$26*1.3)+($E$47-$E$26)</f>
        <v>#DIV/0!</v>
      </c>
      <c r="F49" s="260"/>
      <c r="G49" s="129"/>
      <c r="H49" s="372" t="s">
        <v>129</v>
      </c>
      <c r="I49" s="377"/>
      <c r="J49" s="378"/>
      <c r="K49" s="250" t="e">
        <f>E25</f>
        <v>#DIV/0!</v>
      </c>
      <c r="L49" s="129"/>
      <c r="M49" s="129"/>
      <c r="N49" s="129"/>
      <c r="O49" s="129"/>
      <c r="P49" s="129"/>
      <c r="Q49" s="129"/>
      <c r="R49" s="129"/>
      <c r="S49" s="129"/>
      <c r="T49" s="129"/>
      <c r="U49" s="12"/>
    </row>
    <row r="50" spans="1:21" s="12" customFormat="1">
      <c r="A50" s="129"/>
      <c r="B50" s="139"/>
      <c r="C50" s="140"/>
      <c r="D50" s="129"/>
      <c r="E50" s="261"/>
      <c r="F50" s="261"/>
      <c r="G50" s="129"/>
      <c r="H50" s="125" t="s">
        <v>131</v>
      </c>
      <c r="I50" s="381"/>
      <c r="J50" s="366"/>
      <c r="K50" s="245">
        <f>E28</f>
        <v>0</v>
      </c>
      <c r="L50" s="129"/>
      <c r="M50" s="129"/>
      <c r="N50" s="129"/>
      <c r="O50" s="129"/>
      <c r="P50" s="129"/>
      <c r="Q50" s="129"/>
      <c r="R50" s="129"/>
      <c r="S50" s="129"/>
      <c r="T50" s="129"/>
    </row>
    <row r="51" spans="1:21" s="12" customFormat="1">
      <c r="A51" s="395" t="s">
        <v>151</v>
      </c>
      <c r="B51" s="396"/>
      <c r="C51" s="397"/>
      <c r="D51" s="129"/>
      <c r="E51" s="259" t="e">
        <f>(E$26*1.5)+($E$47-$E$26)</f>
        <v>#DIV/0!</v>
      </c>
      <c r="F51" s="260"/>
      <c r="G51" s="129"/>
      <c r="H51" s="125" t="s">
        <v>133</v>
      </c>
      <c r="I51" s="382"/>
      <c r="J51" s="366"/>
      <c r="K51" s="245">
        <f t="shared" ref="K51:K52" si="10">E29</f>
        <v>0</v>
      </c>
      <c r="L51" s="129"/>
      <c r="M51" s="54"/>
      <c r="N51" s="129"/>
      <c r="O51" s="129"/>
      <c r="P51" s="129"/>
      <c r="Q51" s="129"/>
      <c r="R51" s="129"/>
      <c r="S51" s="129"/>
      <c r="T51" s="129"/>
    </row>
    <row r="52" spans="1:21" s="12" customFormat="1">
      <c r="A52" s="129"/>
      <c r="B52" s="139"/>
      <c r="C52" s="140"/>
      <c r="D52" s="129"/>
      <c r="E52" s="261"/>
      <c r="F52" s="261"/>
      <c r="G52" s="129"/>
      <c r="H52" s="125" t="s">
        <v>135</v>
      </c>
      <c r="I52" s="374"/>
      <c r="J52" s="126" t="s">
        <v>108</v>
      </c>
      <c r="K52" s="245">
        <f t="shared" si="10"/>
        <v>0</v>
      </c>
      <c r="L52" s="129"/>
      <c r="M52" s="54"/>
      <c r="N52" s="129"/>
      <c r="O52" s="129"/>
      <c r="P52" s="129"/>
      <c r="Q52" s="129"/>
      <c r="R52" s="129"/>
      <c r="S52" s="129"/>
      <c r="T52" s="129"/>
    </row>
    <row r="53" spans="1:21" s="12" customFormat="1">
      <c r="A53" s="395" t="s">
        <v>152</v>
      </c>
      <c r="B53" s="396"/>
      <c r="C53" s="397"/>
      <c r="D53" s="129"/>
      <c r="E53" s="259" t="e">
        <f>(E$26*2.5)+($E$47-$E$26)</f>
        <v>#DIV/0!</v>
      </c>
      <c r="F53" s="261"/>
      <c r="G53" s="129"/>
      <c r="H53" s="125" t="s">
        <v>138</v>
      </c>
      <c r="I53" s="374"/>
      <c r="J53" s="388"/>
      <c r="K53" s="245">
        <f>E34</f>
        <v>0</v>
      </c>
      <c r="L53" s="129"/>
      <c r="M53" s="54"/>
      <c r="N53" s="129"/>
      <c r="O53" s="129"/>
      <c r="P53" s="129"/>
      <c r="Q53" s="129"/>
      <c r="R53" s="129"/>
      <c r="S53" s="129"/>
      <c r="T53" s="129"/>
    </row>
    <row r="54" spans="1:21" s="12" customFormat="1">
      <c r="A54" s="129"/>
      <c r="B54" s="139"/>
      <c r="C54" s="141"/>
      <c r="D54" s="129"/>
      <c r="E54" s="129"/>
      <c r="F54" s="142"/>
      <c r="G54" s="129"/>
      <c r="H54" s="125" t="s">
        <v>139</v>
      </c>
      <c r="I54" s="374"/>
      <c r="J54" s="388"/>
      <c r="K54" s="245">
        <f t="shared" ref="K54:K60" si="11">E35</f>
        <v>0</v>
      </c>
      <c r="L54" s="129"/>
      <c r="M54" s="54"/>
      <c r="N54" s="129"/>
      <c r="O54" s="129"/>
      <c r="P54" s="129"/>
      <c r="Q54" s="129"/>
      <c r="R54" s="129"/>
      <c r="S54" s="129"/>
      <c r="T54" s="129"/>
    </row>
    <row r="55" spans="1:21" s="12" customFormat="1">
      <c r="A55" s="129"/>
      <c r="B55" s="139"/>
      <c r="C55" s="141"/>
      <c r="D55" s="129"/>
      <c r="E55" s="129"/>
      <c r="F55" s="142"/>
      <c r="G55" s="129"/>
      <c r="H55" s="125" t="s">
        <v>140</v>
      </c>
      <c r="I55" s="374"/>
      <c r="J55" s="388"/>
      <c r="K55" s="245">
        <f t="shared" si="11"/>
        <v>0</v>
      </c>
      <c r="L55" s="129"/>
      <c r="M55" s="54"/>
      <c r="N55" s="129"/>
      <c r="O55" s="129"/>
      <c r="P55" s="129"/>
      <c r="Q55" s="129"/>
      <c r="R55" s="129"/>
      <c r="S55" s="129"/>
      <c r="T55" s="129"/>
    </row>
    <row r="56" spans="1:21" s="12" customFormat="1">
      <c r="A56" s="129"/>
      <c r="B56" s="129"/>
      <c r="C56" s="143"/>
      <c r="D56" s="129"/>
      <c r="E56" s="129"/>
      <c r="F56" s="142"/>
      <c r="G56" s="129"/>
      <c r="H56" s="125" t="s">
        <v>141</v>
      </c>
      <c r="I56" s="374"/>
      <c r="J56" s="389"/>
      <c r="K56" s="245">
        <f t="shared" si="11"/>
        <v>0</v>
      </c>
      <c r="L56" s="129"/>
      <c r="M56" s="54"/>
      <c r="N56" s="129"/>
      <c r="O56" s="129"/>
      <c r="P56" s="129"/>
      <c r="Q56" s="129"/>
      <c r="R56" s="129"/>
      <c r="S56" s="129"/>
      <c r="T56" s="129"/>
    </row>
    <row r="57" spans="1:21" s="12" customFormat="1">
      <c r="A57" s="129"/>
      <c r="B57" s="129"/>
      <c r="C57" s="143"/>
      <c r="D57" s="129"/>
      <c r="E57" s="129"/>
      <c r="F57" s="142"/>
      <c r="G57" s="129"/>
      <c r="H57" s="125" t="s">
        <v>142</v>
      </c>
      <c r="I57" s="374"/>
      <c r="J57" s="388"/>
      <c r="K57" s="245">
        <f t="shared" si="11"/>
        <v>0</v>
      </c>
      <c r="L57" s="129"/>
      <c r="M57" s="54"/>
      <c r="N57" s="129"/>
      <c r="O57" s="129"/>
      <c r="P57" s="129"/>
      <c r="Q57" s="129"/>
      <c r="R57" s="129"/>
      <c r="S57" s="129"/>
      <c r="T57" s="129"/>
    </row>
    <row r="58" spans="1:21" s="12" customFormat="1">
      <c r="A58" s="54"/>
      <c r="B58" s="129"/>
      <c r="C58" s="143"/>
      <c r="D58" s="129"/>
      <c r="E58" s="129"/>
      <c r="F58" s="142"/>
      <c r="G58" s="129"/>
      <c r="H58" s="125" t="s">
        <v>143</v>
      </c>
      <c r="I58" s="374"/>
      <c r="J58" s="389"/>
      <c r="K58" s="245">
        <f t="shared" si="11"/>
        <v>0</v>
      </c>
      <c r="L58" s="129"/>
      <c r="M58" s="54"/>
      <c r="N58" s="54"/>
      <c r="O58" s="129"/>
      <c r="P58" s="129"/>
      <c r="Q58" s="129"/>
      <c r="R58" s="129"/>
      <c r="S58" s="129"/>
      <c r="T58" s="129"/>
    </row>
    <row r="59" spans="1:21" s="12" customFormat="1">
      <c r="A59" s="129"/>
      <c r="B59" s="129"/>
      <c r="C59" s="143"/>
      <c r="D59" s="143"/>
      <c r="E59" s="143"/>
      <c r="F59" s="143"/>
      <c r="G59" s="129"/>
      <c r="H59" s="125" t="s">
        <v>144</v>
      </c>
      <c r="I59" s="374"/>
      <c r="J59" s="366"/>
      <c r="K59" s="245">
        <f t="shared" si="11"/>
        <v>0</v>
      </c>
      <c r="L59" s="129"/>
      <c r="M59" s="54"/>
      <c r="N59" s="54"/>
      <c r="O59" s="129"/>
      <c r="P59" s="129"/>
      <c r="Q59" s="129"/>
      <c r="R59" s="129"/>
      <c r="S59" s="129"/>
      <c r="T59" s="129"/>
    </row>
    <row r="60" spans="1:21" s="12" customFormat="1">
      <c r="A60" s="129"/>
      <c r="B60" s="129"/>
      <c r="C60" s="143"/>
      <c r="D60" s="129"/>
      <c r="E60" s="129"/>
      <c r="F60" s="142"/>
      <c r="G60" s="129"/>
      <c r="H60" s="125" t="s">
        <v>145</v>
      </c>
      <c r="I60" s="374"/>
      <c r="J60" s="366"/>
      <c r="K60" s="245">
        <f t="shared" si="11"/>
        <v>0</v>
      </c>
      <c r="L60" s="129"/>
      <c r="M60" s="54"/>
      <c r="N60" s="54"/>
      <c r="O60" s="129"/>
      <c r="P60" s="129"/>
      <c r="Q60" s="129"/>
      <c r="R60" s="129"/>
      <c r="S60" s="129"/>
      <c r="T60" s="129"/>
    </row>
    <row r="61" spans="1:21" s="12" customFormat="1">
      <c r="A61" s="129"/>
      <c r="B61" s="129"/>
      <c r="C61" s="143"/>
      <c r="D61" s="129"/>
      <c r="E61" s="129"/>
      <c r="F61" s="142"/>
      <c r="G61" s="129"/>
      <c r="H61" s="125" t="s">
        <v>148</v>
      </c>
      <c r="I61" s="374"/>
      <c r="J61" s="389"/>
      <c r="K61" s="245">
        <f>E45</f>
        <v>0</v>
      </c>
      <c r="L61" s="129"/>
      <c r="M61" s="54"/>
      <c r="N61" s="54"/>
      <c r="O61" s="129"/>
      <c r="P61" s="129"/>
      <c r="Q61" s="129"/>
      <c r="R61" s="129"/>
      <c r="S61" s="129"/>
      <c r="T61" s="129"/>
    </row>
    <row r="62" spans="1:21" s="12" customFormat="1">
      <c r="A62" s="129"/>
      <c r="B62" s="129"/>
      <c r="C62" s="143"/>
      <c r="D62" s="129"/>
      <c r="E62" s="129"/>
      <c r="F62" s="142"/>
      <c r="G62" s="129"/>
      <c r="H62" s="125"/>
      <c r="I62" s="391"/>
      <c r="J62" s="126"/>
      <c r="K62" s="244"/>
      <c r="L62" s="129"/>
      <c r="M62" s="54"/>
      <c r="N62" s="54"/>
      <c r="O62" s="129"/>
      <c r="P62" s="129"/>
      <c r="Q62" s="129"/>
      <c r="R62" s="129"/>
      <c r="S62" s="129"/>
      <c r="T62" s="129"/>
    </row>
    <row r="63" spans="1:21" s="12" customFormat="1">
      <c r="A63" s="129"/>
      <c r="B63" s="129"/>
      <c r="C63" s="143"/>
      <c r="D63" s="129"/>
      <c r="E63" s="129"/>
      <c r="F63" s="142"/>
      <c r="G63" s="129"/>
      <c r="H63" s="367" t="s">
        <v>149</v>
      </c>
      <c r="I63" s="392"/>
      <c r="J63" s="393"/>
      <c r="K63" s="256" t="e">
        <f>SUM(K45:K62)</f>
        <v>#DIV/0!</v>
      </c>
      <c r="L63" s="129"/>
      <c r="M63" s="54"/>
      <c r="N63" s="54"/>
      <c r="O63" s="129"/>
      <c r="P63" s="129"/>
      <c r="Q63" s="129"/>
      <c r="R63" s="129"/>
      <c r="S63" s="129"/>
      <c r="T63" s="129"/>
    </row>
    <row r="64" spans="1:21" s="12" customFormat="1">
      <c r="A64" s="129"/>
      <c r="B64" s="129"/>
      <c r="C64" s="143"/>
      <c r="D64" s="129"/>
      <c r="E64" s="129"/>
      <c r="F64" s="142"/>
      <c r="G64" s="129"/>
      <c r="H64" s="54"/>
      <c r="I64" s="132"/>
      <c r="J64" s="394"/>
      <c r="K64" s="231"/>
      <c r="L64" s="129"/>
      <c r="M64" s="54"/>
      <c r="N64" s="54"/>
      <c r="O64" s="54"/>
      <c r="P64" s="129"/>
      <c r="Q64" s="129"/>
      <c r="R64" s="129"/>
      <c r="S64" s="129"/>
      <c r="T64" s="129"/>
    </row>
    <row r="65" spans="1:21" s="12" customFormat="1">
      <c r="A65" s="129"/>
      <c r="B65" s="129"/>
      <c r="C65" s="143"/>
      <c r="D65" s="129"/>
      <c r="E65" s="54"/>
      <c r="F65" s="142"/>
      <c r="G65" s="129"/>
      <c r="H65" s="395" t="s">
        <v>150</v>
      </c>
      <c r="I65" s="396"/>
      <c r="J65" s="397"/>
      <c r="K65" s="259" t="e">
        <f>E49</f>
        <v>#DIV/0!</v>
      </c>
      <c r="L65" s="129"/>
      <c r="M65" s="54"/>
      <c r="N65" s="54"/>
      <c r="O65" s="54"/>
      <c r="P65" s="129"/>
      <c r="Q65" s="129"/>
      <c r="R65" s="129"/>
      <c r="S65" s="129"/>
      <c r="T65" s="129"/>
    </row>
    <row r="66" spans="1:21" s="12" customFormat="1">
      <c r="A66" s="54"/>
      <c r="B66" s="54"/>
      <c r="C66" s="54"/>
      <c r="D66" s="54"/>
      <c r="E66" s="54"/>
      <c r="F66" s="54"/>
      <c r="G66" s="54"/>
      <c r="H66" s="129"/>
      <c r="I66" s="139"/>
      <c r="J66" s="140"/>
      <c r="K66" s="261"/>
      <c r="L66" s="129"/>
      <c r="M66" s="54"/>
      <c r="N66" s="54"/>
      <c r="O66" s="54"/>
      <c r="P66" s="54"/>
      <c r="Q66" s="54"/>
      <c r="R66" s="54"/>
      <c r="S66" s="54"/>
      <c r="T66" s="54"/>
      <c r="U66" s="2"/>
    </row>
    <row r="67" spans="1:21">
      <c r="H67" s="395" t="s">
        <v>151</v>
      </c>
      <c r="I67" s="396"/>
      <c r="J67" s="397"/>
      <c r="K67" s="259" t="e">
        <f>E51</f>
        <v>#DIV/0!</v>
      </c>
      <c r="L67" s="129"/>
    </row>
    <row r="68" spans="1:21">
      <c r="H68" s="129"/>
      <c r="I68" s="139"/>
      <c r="J68" s="140"/>
      <c r="K68" s="261"/>
      <c r="L68" s="129"/>
    </row>
    <row r="69" spans="1:21">
      <c r="H69" s="395" t="s">
        <v>152</v>
      </c>
      <c r="I69" s="396"/>
      <c r="J69" s="397"/>
      <c r="K69" s="259" t="e">
        <f>E53</f>
        <v>#DIV/0!</v>
      </c>
      <c r="L69" s="129"/>
    </row>
    <row r="70" spans="1:21">
      <c r="L70" s="129"/>
    </row>
    <row r="71" spans="1:21">
      <c r="L71" s="129"/>
    </row>
    <row r="72" spans="1:21">
      <c r="L72" s="129"/>
    </row>
  </sheetData>
  <dataConsolidate/>
  <mergeCells count="7">
    <mergeCell ref="I31:N31"/>
    <mergeCell ref="E10:F10"/>
    <mergeCell ref="H1:N2"/>
    <mergeCell ref="H3:N3"/>
    <mergeCell ref="H4:N5"/>
    <mergeCell ref="I10:N10"/>
    <mergeCell ref="I20:N20"/>
  </mergeCells>
  <phoneticPr fontId="10"/>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B1" sqref="B1"/>
      <selection pane="bottomLeft"/>
    </sheetView>
  </sheetViews>
  <sheetFormatPr defaultColWidth="11.44140625" defaultRowHeight="13.2"/>
  <cols>
    <col min="1" max="1" width="35.88671875" style="54" customWidth="1"/>
    <col min="2" max="2" width="21.33203125" style="54" customWidth="1"/>
    <col min="3" max="3" width="19.33203125" style="54" bestFit="1" customWidth="1"/>
    <col min="4" max="4" width="2" style="54" customWidth="1"/>
    <col min="5" max="5" width="14.44140625" style="54" customWidth="1"/>
    <col min="6" max="6" width="11.6640625" style="54" customWidth="1"/>
    <col min="7" max="7" width="6" style="54" customWidth="1"/>
    <col min="8" max="8" width="27.88671875" style="54" customWidth="1"/>
    <col min="9" max="15" width="11.44140625" style="54"/>
    <col min="16" max="16384" width="11.44140625" style="2"/>
  </cols>
  <sheetData>
    <row r="1" spans="1:15" ht="12.75" customHeight="1">
      <c r="A1" s="448" t="s">
        <v>4</v>
      </c>
      <c r="B1" s="86"/>
      <c r="C1" s="87"/>
      <c r="D1" s="87"/>
      <c r="E1" s="87"/>
      <c r="F1" s="87"/>
      <c r="H1" s="498"/>
      <c r="I1" s="498"/>
      <c r="J1" s="498"/>
      <c r="K1" s="498"/>
      <c r="L1" s="498"/>
      <c r="M1" s="498"/>
      <c r="N1" s="498"/>
    </row>
    <row r="2" spans="1:15">
      <c r="A2" s="87"/>
      <c r="B2" s="105"/>
      <c r="C2" s="106"/>
      <c r="D2" s="105"/>
      <c r="E2" s="107"/>
      <c r="F2" s="108"/>
      <c r="H2" s="498"/>
      <c r="I2" s="498"/>
      <c r="J2" s="498"/>
      <c r="K2" s="498"/>
      <c r="L2" s="498"/>
      <c r="M2" s="498"/>
      <c r="N2" s="498"/>
    </row>
    <row r="3" spans="1:15" ht="14.25" customHeight="1">
      <c r="A3" s="37" t="str">
        <f>'2-Kosten per locatie'!A3</f>
        <v>Naam opdrachtgever</v>
      </c>
      <c r="B3" s="109" t="str">
        <f>'2-Kosten per locatie'!B3</f>
        <v>Hecht - Perceel 2</v>
      </c>
      <c r="C3" s="110"/>
      <c r="D3" s="105"/>
      <c r="E3" s="111"/>
      <c r="F3" s="112"/>
      <c r="H3" s="498"/>
      <c r="I3" s="498"/>
      <c r="J3" s="498"/>
      <c r="K3" s="498"/>
      <c r="L3" s="498"/>
      <c r="M3" s="498"/>
      <c r="N3" s="498"/>
    </row>
    <row r="4" spans="1:15" ht="15.75" customHeight="1">
      <c r="A4" s="37" t="str">
        <f>'2-Kosten per locatie'!A4</f>
        <v>Calculatie onderdeel</v>
      </c>
      <c r="B4" s="113" t="str">
        <f ca="1">MID(CELL("bestandsnaam",$C$9),SEARCH("]",CELL("bestandsnaam",$C$9),1)+1,256)</f>
        <v>7-Opbouw uurtarief toezicht</v>
      </c>
      <c r="C4" s="114"/>
      <c r="D4" s="115"/>
      <c r="H4" s="498"/>
      <c r="I4" s="498"/>
      <c r="J4" s="498"/>
      <c r="K4" s="498"/>
      <c r="L4" s="498"/>
      <c r="M4" s="498"/>
      <c r="N4" s="498"/>
    </row>
    <row r="5" spans="1:15" ht="15.6">
      <c r="A5" s="37" t="str">
        <f>'2-Kosten per locatie'!A5</f>
        <v>Gebouw/plaats</v>
      </c>
      <c r="B5" s="109" t="str">
        <f>'2-Kosten per locatie'!B5</f>
        <v>Noord en west</v>
      </c>
      <c r="C5" s="114"/>
      <c r="D5" s="115"/>
      <c r="H5" s="498"/>
      <c r="I5" s="498"/>
      <c r="J5" s="498"/>
      <c r="K5" s="498"/>
      <c r="L5" s="498"/>
      <c r="M5" s="498"/>
      <c r="N5" s="498"/>
    </row>
    <row r="6" spans="1:15" ht="15.6">
      <c r="A6" s="37" t="str">
        <f>'2-Kosten per locatie'!A6</f>
        <v>Referentie nummer</v>
      </c>
      <c r="B6" s="109" t="str">
        <f>'2-Kosten per locatie'!B6</f>
        <v>TN513768</v>
      </c>
      <c r="C6" s="114"/>
      <c r="D6" s="115"/>
      <c r="H6" s="116"/>
      <c r="I6" s="116"/>
      <c r="J6" s="116"/>
      <c r="K6" s="116"/>
      <c r="L6" s="116"/>
      <c r="M6" s="116"/>
      <c r="N6" s="116"/>
    </row>
    <row r="7" spans="1:15" ht="15.6">
      <c r="A7" s="37" t="str">
        <f>'2-Kosten per locatie'!A7</f>
        <v>Naam dienstverlener</v>
      </c>
      <c r="B7" s="109">
        <f>'2-Kosten per locatie'!B7</f>
        <v>0</v>
      </c>
      <c r="C7" s="114"/>
      <c r="D7" s="115"/>
      <c r="H7" s="116"/>
      <c r="I7" s="116"/>
      <c r="J7" s="116"/>
      <c r="K7" s="116"/>
      <c r="L7" s="116"/>
      <c r="M7" s="116"/>
      <c r="N7" s="116"/>
    </row>
    <row r="8" spans="1:15" ht="15.6">
      <c r="A8" s="37" t="str">
        <f>'2-Kosten per locatie'!A8</f>
        <v>Prijspeil</v>
      </c>
      <c r="B8" s="262">
        <f>'2-Kosten per locatie'!B8</f>
        <v>45839</v>
      </c>
      <c r="C8" s="114"/>
      <c r="D8" s="115"/>
      <c r="J8" s="116"/>
      <c r="K8" s="116"/>
      <c r="L8" s="116"/>
      <c r="M8" s="116"/>
      <c r="N8" s="116"/>
      <c r="O8" s="117"/>
    </row>
    <row r="9" spans="1:15" ht="15.6">
      <c r="A9" s="118"/>
      <c r="B9" s="119"/>
      <c r="C9" s="120"/>
      <c r="D9" s="115"/>
      <c r="E9" s="121"/>
      <c r="F9" s="122"/>
    </row>
    <row r="10" spans="1:15" s="20" customFormat="1" ht="30.75" customHeight="1">
      <c r="A10" s="398" t="s">
        <v>153</v>
      </c>
      <c r="B10" s="359"/>
      <c r="C10" s="360"/>
      <c r="D10" s="197"/>
      <c r="E10" s="496" t="s">
        <v>154</v>
      </c>
      <c r="F10" s="497"/>
      <c r="G10" s="117"/>
      <c r="H10" s="199" t="s">
        <v>106</v>
      </c>
      <c r="I10" s="494" t="s">
        <v>107</v>
      </c>
      <c r="J10" s="495"/>
      <c r="K10" s="495"/>
      <c r="L10" s="495"/>
      <c r="M10" s="495"/>
      <c r="N10" s="495"/>
      <c r="O10" s="117"/>
    </row>
    <row r="11" spans="1:15" ht="14.4" customHeight="1">
      <c r="A11" s="130"/>
      <c r="B11" s="361" t="s">
        <v>108</v>
      </c>
      <c r="C11" s="362" t="s">
        <v>108</v>
      </c>
      <c r="D11" s="115"/>
      <c r="E11" s="123"/>
      <c r="F11" s="399"/>
      <c r="H11" s="130"/>
      <c r="I11" s="265">
        <v>1</v>
      </c>
      <c r="J11" s="265">
        <v>2</v>
      </c>
      <c r="K11" s="265">
        <v>3</v>
      </c>
      <c r="L11" s="265">
        <v>4</v>
      </c>
      <c r="M11" s="265">
        <v>5</v>
      </c>
      <c r="N11" s="265">
        <v>6</v>
      </c>
    </row>
    <row r="12" spans="1:15" ht="12.75" customHeight="1">
      <c r="A12" s="130" t="s">
        <v>109</v>
      </c>
      <c r="B12" s="364" t="s">
        <v>110</v>
      </c>
      <c r="C12" s="365"/>
      <c r="D12" s="115"/>
      <c r="E12" s="245">
        <f>SUM(I31:N31)</f>
        <v>0</v>
      </c>
      <c r="F12" s="246"/>
      <c r="H12" s="130" t="s">
        <v>117</v>
      </c>
      <c r="I12" s="266"/>
      <c r="J12" s="266"/>
      <c r="K12" s="266"/>
      <c r="L12" s="266"/>
      <c r="M12" s="266"/>
      <c r="N12" s="266"/>
    </row>
    <row r="13" spans="1:15">
      <c r="A13" s="130" t="s">
        <v>112</v>
      </c>
      <c r="B13" s="364" t="s">
        <v>110</v>
      </c>
      <c r="C13" s="366"/>
      <c r="D13" s="115"/>
      <c r="E13" s="247">
        <v>0</v>
      </c>
      <c r="F13" s="246"/>
      <c r="H13" s="130" t="s">
        <v>118</v>
      </c>
      <c r="I13" s="266"/>
      <c r="J13" s="266"/>
      <c r="K13" s="266"/>
      <c r="L13" s="266"/>
      <c r="M13" s="266"/>
      <c r="N13" s="266"/>
    </row>
    <row r="14" spans="1:15">
      <c r="A14" s="125" t="s">
        <v>114</v>
      </c>
      <c r="B14" s="364" t="s">
        <v>110</v>
      </c>
      <c r="C14" s="126"/>
      <c r="D14" s="115"/>
      <c r="E14" s="247">
        <v>0</v>
      </c>
      <c r="F14" s="246"/>
      <c r="H14" s="130" t="s">
        <v>120</v>
      </c>
      <c r="I14" s="266"/>
      <c r="J14" s="266"/>
      <c r="K14" s="266"/>
      <c r="L14" s="266"/>
      <c r="M14" s="266"/>
      <c r="N14" s="266"/>
    </row>
    <row r="15" spans="1:15">
      <c r="A15" s="367" t="s">
        <v>116</v>
      </c>
      <c r="B15" s="368"/>
      <c r="C15" s="369"/>
      <c r="D15" s="127"/>
      <c r="E15" s="248">
        <f>SUM(E12:E14)</f>
        <v>0</v>
      </c>
      <c r="F15" s="246"/>
      <c r="H15" s="130" t="s">
        <v>122</v>
      </c>
      <c r="I15" s="266"/>
      <c r="J15" s="266"/>
      <c r="K15" s="266"/>
      <c r="L15" s="266"/>
      <c r="M15" s="266"/>
      <c r="N15" s="266"/>
    </row>
    <row r="16" spans="1:15">
      <c r="A16" s="125"/>
      <c r="B16" s="370"/>
      <c r="C16" s="371"/>
      <c r="D16" s="115"/>
      <c r="E16" s="249"/>
      <c r="F16" s="246"/>
    </row>
    <row r="17" spans="1:15" ht="14.4" customHeight="1">
      <c r="A17" s="372" t="s">
        <v>119</v>
      </c>
      <c r="B17" s="364" t="s">
        <v>110</v>
      </c>
      <c r="C17" s="373">
        <v>0</v>
      </c>
      <c r="D17" s="115"/>
      <c r="E17" s="250">
        <f>$C17*E15</f>
        <v>0</v>
      </c>
      <c r="F17" s="246"/>
      <c r="H17" s="199" t="s">
        <v>106</v>
      </c>
      <c r="I17" s="499" t="s">
        <v>124</v>
      </c>
      <c r="J17" s="502"/>
      <c r="K17" s="502"/>
      <c r="L17" s="502"/>
      <c r="M17" s="502"/>
      <c r="N17" s="503"/>
    </row>
    <row r="18" spans="1:15" ht="13.2" customHeight="1">
      <c r="A18" s="372" t="s">
        <v>121</v>
      </c>
      <c r="B18" s="364" t="s">
        <v>110</v>
      </c>
      <c r="C18" s="373">
        <v>0</v>
      </c>
      <c r="D18" s="115"/>
      <c r="E18" s="251">
        <f>$C18*E15</f>
        <v>0</v>
      </c>
      <c r="F18" s="246"/>
      <c r="H18" s="130"/>
      <c r="I18" s="265">
        <v>1</v>
      </c>
      <c r="J18" s="265">
        <v>2</v>
      </c>
      <c r="K18" s="265">
        <v>3</v>
      </c>
      <c r="L18" s="265">
        <v>4</v>
      </c>
      <c r="M18" s="265">
        <v>5</v>
      </c>
      <c r="N18" s="265">
        <v>6</v>
      </c>
      <c r="O18" s="231"/>
    </row>
    <row r="19" spans="1:15">
      <c r="A19" s="367" t="s">
        <v>123</v>
      </c>
      <c r="B19" s="374"/>
      <c r="C19" s="126"/>
      <c r="D19" s="115"/>
      <c r="E19" s="248">
        <f>SUM(E15:E18)</f>
        <v>0</v>
      </c>
      <c r="F19" s="375">
        <f>IF(E19=0,0,E19/E$47)</f>
        <v>0</v>
      </c>
      <c r="H19" s="130" t="s">
        <v>117</v>
      </c>
      <c r="I19" s="379"/>
      <c r="J19" s="379"/>
      <c r="K19" s="379"/>
      <c r="L19" s="379"/>
      <c r="M19" s="379"/>
      <c r="N19" s="379"/>
      <c r="O19" s="231"/>
    </row>
    <row r="20" spans="1:15">
      <c r="A20" s="125"/>
      <c r="B20" s="370"/>
      <c r="C20" s="371"/>
      <c r="D20" s="115"/>
      <c r="E20" s="249"/>
      <c r="F20" s="246"/>
      <c r="H20" s="130" t="s">
        <v>118</v>
      </c>
      <c r="I20" s="379"/>
      <c r="J20" s="379"/>
      <c r="K20" s="379"/>
      <c r="L20" s="379"/>
      <c r="M20" s="379"/>
      <c r="N20" s="379"/>
      <c r="O20" s="261"/>
    </row>
    <row r="21" spans="1:15">
      <c r="A21" s="376" t="s">
        <v>125</v>
      </c>
      <c r="B21" s="377"/>
      <c r="C21" s="371"/>
      <c r="D21" s="128"/>
      <c r="E21" s="252">
        <f>E19*0.96</f>
        <v>0</v>
      </c>
      <c r="F21" s="253"/>
      <c r="G21" s="129"/>
      <c r="H21" s="130" t="s">
        <v>120</v>
      </c>
      <c r="I21" s="379"/>
      <c r="J21" s="379"/>
      <c r="K21" s="379"/>
      <c r="L21" s="379"/>
      <c r="M21" s="379"/>
      <c r="N21" s="379"/>
      <c r="O21" s="231"/>
    </row>
    <row r="22" spans="1:15" s="12" customFormat="1">
      <c r="A22" s="372" t="s">
        <v>126</v>
      </c>
      <c r="B22" s="377"/>
      <c r="C22" s="378" t="s">
        <v>127</v>
      </c>
      <c r="D22" s="115"/>
      <c r="E22" s="250" t="e">
        <f>E21*'5-Premies en opslagen'!$C24</f>
        <v>#DIV/0!</v>
      </c>
      <c r="F22" s="246"/>
      <c r="G22" s="54"/>
      <c r="H22" s="130" t="s">
        <v>122</v>
      </c>
      <c r="I22" s="379"/>
      <c r="J22" s="379"/>
      <c r="K22" s="379"/>
      <c r="L22" s="379"/>
      <c r="M22" s="379"/>
      <c r="N22" s="379"/>
      <c r="O22" s="231"/>
    </row>
    <row r="23" spans="1:15" ht="14.25" customHeight="1">
      <c r="A23" s="367" t="s">
        <v>128</v>
      </c>
      <c r="B23" s="380"/>
      <c r="C23" s="126"/>
      <c r="D23" s="115"/>
      <c r="E23" s="248" t="e">
        <f>E22+E19</f>
        <v>#DIV/0!</v>
      </c>
      <c r="F23" s="375" t="e">
        <f>IF(E23=0,0,E23/E$47)</f>
        <v>#DIV/0!</v>
      </c>
      <c r="H23" s="131" t="s">
        <v>134</v>
      </c>
      <c r="I23" s="383">
        <f t="shared" ref="I23:N23" si="0">SUM(I19:I22)</f>
        <v>0</v>
      </c>
      <c r="J23" s="383">
        <f t="shared" si="0"/>
        <v>0</v>
      </c>
      <c r="K23" s="383">
        <f t="shared" si="0"/>
        <v>0</v>
      </c>
      <c r="L23" s="383">
        <f t="shared" si="0"/>
        <v>0</v>
      </c>
      <c r="M23" s="383">
        <f t="shared" si="0"/>
        <v>0</v>
      </c>
      <c r="N23" s="383">
        <f t="shared" si="0"/>
        <v>0</v>
      </c>
      <c r="O23" s="384">
        <f>SUM(I23:N23)</f>
        <v>0</v>
      </c>
    </row>
    <row r="24" spans="1:15" ht="12.75" customHeight="1">
      <c r="A24" s="125"/>
      <c r="B24" s="374"/>
      <c r="C24" s="126"/>
      <c r="D24" s="115"/>
      <c r="E24" s="244"/>
      <c r="F24" s="246"/>
    </row>
    <row r="25" spans="1:15" ht="12.75" customHeight="1">
      <c r="A25" s="372" t="s">
        <v>129</v>
      </c>
      <c r="B25" s="377"/>
      <c r="C25" s="378" t="s">
        <v>127</v>
      </c>
      <c r="D25" s="115"/>
      <c r="E25" s="250" t="e">
        <f>E23*'5-Premies en opslagen'!$B53</f>
        <v>#DIV/0!</v>
      </c>
      <c r="F25" s="246"/>
      <c r="H25" s="199" t="s">
        <v>106</v>
      </c>
      <c r="I25" s="494" t="s">
        <v>136</v>
      </c>
      <c r="J25" s="495"/>
      <c r="K25" s="495"/>
      <c r="L25" s="495"/>
      <c r="M25" s="495"/>
      <c r="N25" s="495"/>
    </row>
    <row r="26" spans="1:15">
      <c r="A26" s="367" t="s">
        <v>130</v>
      </c>
      <c r="B26" s="374"/>
      <c r="C26" s="126"/>
      <c r="D26" s="115"/>
      <c r="E26" s="248" t="e">
        <f>SUM(E23:E25)</f>
        <v>#DIV/0!</v>
      </c>
      <c r="F26" s="375" t="e">
        <f>IF(E26=0,0,E26/E$47)</f>
        <v>#DIV/0!</v>
      </c>
      <c r="H26" s="267"/>
      <c r="I26" s="265">
        <v>1</v>
      </c>
      <c r="J26" s="265">
        <v>2</v>
      </c>
      <c r="K26" s="265">
        <v>3</v>
      </c>
      <c r="L26" s="265">
        <v>4</v>
      </c>
      <c r="M26" s="265">
        <v>5</v>
      </c>
      <c r="N26" s="265">
        <v>6</v>
      </c>
    </row>
    <row r="27" spans="1:15" ht="13.2" customHeight="1">
      <c r="A27" s="125"/>
      <c r="B27" s="374"/>
      <c r="C27" s="126"/>
      <c r="D27" s="115"/>
      <c r="E27" s="244"/>
      <c r="F27" s="246"/>
      <c r="H27" s="130" t="s">
        <v>117</v>
      </c>
      <c r="I27" s="483">
        <f t="shared" ref="I27:N30" si="1">I19*I12</f>
        <v>0</v>
      </c>
      <c r="J27" s="483">
        <f t="shared" si="1"/>
        <v>0</v>
      </c>
      <c r="K27" s="483">
        <f t="shared" si="1"/>
        <v>0</v>
      </c>
      <c r="L27" s="483">
        <f t="shared" si="1"/>
        <v>0</v>
      </c>
      <c r="M27" s="483">
        <f t="shared" si="1"/>
        <v>0</v>
      </c>
      <c r="N27" s="483">
        <f t="shared" si="1"/>
        <v>0</v>
      </c>
    </row>
    <row r="28" spans="1:15">
      <c r="A28" s="125" t="s">
        <v>131</v>
      </c>
      <c r="B28" s="381"/>
      <c r="C28" s="366" t="s">
        <v>132</v>
      </c>
      <c r="D28" s="115"/>
      <c r="E28" s="247">
        <v>0</v>
      </c>
      <c r="F28" s="246">
        <v>0</v>
      </c>
      <c r="H28" s="130" t="s">
        <v>118</v>
      </c>
      <c r="I28" s="483">
        <f t="shared" si="1"/>
        <v>0</v>
      </c>
      <c r="J28" s="483">
        <f t="shared" si="1"/>
        <v>0</v>
      </c>
      <c r="K28" s="483">
        <f t="shared" si="1"/>
        <v>0</v>
      </c>
      <c r="L28" s="483">
        <f t="shared" si="1"/>
        <v>0</v>
      </c>
      <c r="M28" s="483">
        <f t="shared" si="1"/>
        <v>0</v>
      </c>
      <c r="N28" s="483">
        <f t="shared" si="1"/>
        <v>0</v>
      </c>
    </row>
    <row r="29" spans="1:15">
      <c r="A29" s="125" t="s">
        <v>133</v>
      </c>
      <c r="B29" s="382"/>
      <c r="C29" s="366" t="s">
        <v>132</v>
      </c>
      <c r="D29" s="115"/>
      <c r="E29" s="247">
        <v>0</v>
      </c>
      <c r="F29" s="246">
        <v>0</v>
      </c>
      <c r="H29" s="130" t="s">
        <v>120</v>
      </c>
      <c r="I29" s="483">
        <f t="shared" si="1"/>
        <v>0</v>
      </c>
      <c r="J29" s="483">
        <f t="shared" si="1"/>
        <v>0</v>
      </c>
      <c r="K29" s="483">
        <f t="shared" si="1"/>
        <v>0</v>
      </c>
      <c r="L29" s="483">
        <f t="shared" si="1"/>
        <v>0</v>
      </c>
      <c r="M29" s="483">
        <f t="shared" si="1"/>
        <v>0</v>
      </c>
      <c r="N29" s="483">
        <f t="shared" si="1"/>
        <v>0</v>
      </c>
    </row>
    <row r="30" spans="1:15">
      <c r="A30" s="125"/>
      <c r="B30" s="374"/>
      <c r="C30" s="126"/>
      <c r="D30" s="115"/>
      <c r="E30" s="247">
        <v>0</v>
      </c>
      <c r="F30" s="246"/>
      <c r="H30" s="130" t="s">
        <v>122</v>
      </c>
      <c r="I30" s="483">
        <f t="shared" si="1"/>
        <v>0</v>
      </c>
      <c r="J30" s="483">
        <f t="shared" si="1"/>
        <v>0</v>
      </c>
      <c r="K30" s="483">
        <f t="shared" si="1"/>
        <v>0</v>
      </c>
      <c r="L30" s="483">
        <f t="shared" si="1"/>
        <v>0</v>
      </c>
      <c r="M30" s="483">
        <f t="shared" si="1"/>
        <v>0</v>
      </c>
      <c r="N30" s="483">
        <f t="shared" si="1"/>
        <v>0</v>
      </c>
    </row>
    <row r="31" spans="1:15" ht="12.75" customHeight="1">
      <c r="A31" s="385"/>
      <c r="B31" s="386"/>
      <c r="C31" s="387" t="s">
        <v>108</v>
      </c>
      <c r="D31" s="115"/>
      <c r="E31" s="247">
        <v>0</v>
      </c>
      <c r="F31" s="246"/>
      <c r="H31" s="131" t="s">
        <v>134</v>
      </c>
      <c r="I31" s="400">
        <f t="shared" ref="I31:N31" si="2">SUM(I27:I30)</f>
        <v>0</v>
      </c>
      <c r="J31" s="400">
        <f t="shared" si="2"/>
        <v>0</v>
      </c>
      <c r="K31" s="400">
        <f t="shared" si="2"/>
        <v>0</v>
      </c>
      <c r="L31" s="400">
        <f t="shared" si="2"/>
        <v>0</v>
      </c>
      <c r="M31" s="400">
        <f t="shared" si="2"/>
        <v>0</v>
      </c>
      <c r="N31" s="400">
        <f t="shared" si="2"/>
        <v>0</v>
      </c>
    </row>
    <row r="32" spans="1:15" ht="12.75" customHeight="1">
      <c r="A32" s="367" t="s">
        <v>137</v>
      </c>
      <c r="B32" s="374"/>
      <c r="C32" s="126"/>
      <c r="D32" s="115"/>
      <c r="E32" s="248" t="e">
        <f>SUM(E26:E31)</f>
        <v>#DIV/0!</v>
      </c>
      <c r="F32" s="375" t="e">
        <f>IF(E32=0,0,E32/E$47)</f>
        <v>#DIV/0!</v>
      </c>
    </row>
    <row r="33" spans="1:15" ht="12.75" customHeight="1">
      <c r="A33" s="125"/>
      <c r="B33" s="374"/>
      <c r="C33" s="126"/>
      <c r="D33" s="115"/>
      <c r="E33" s="244"/>
      <c r="F33" s="246"/>
    </row>
    <row r="34" spans="1:15" ht="12.75" customHeight="1">
      <c r="A34" s="125" t="s">
        <v>138</v>
      </c>
      <c r="B34" s="374"/>
      <c r="C34" s="388"/>
      <c r="D34" s="115"/>
      <c r="E34" s="247">
        <v>0</v>
      </c>
      <c r="F34" s="254" t="e">
        <f>E34/$E$47</f>
        <v>#DIV/0!</v>
      </c>
    </row>
    <row r="35" spans="1:15" ht="12.75" customHeight="1">
      <c r="A35" s="125" t="s">
        <v>139</v>
      </c>
      <c r="B35" s="374"/>
      <c r="C35" s="388"/>
      <c r="D35" s="115"/>
      <c r="E35" s="247">
        <v>0</v>
      </c>
      <c r="F35" s="254" t="e">
        <f t="shared" ref="F35:F41" si="3">E35/$E$47</f>
        <v>#DIV/0!</v>
      </c>
    </row>
    <row r="36" spans="1:15" ht="14.25" customHeight="1">
      <c r="A36" s="125" t="s">
        <v>140</v>
      </c>
      <c r="B36" s="374"/>
      <c r="C36" s="388"/>
      <c r="D36" s="115"/>
      <c r="E36" s="247">
        <v>0</v>
      </c>
      <c r="F36" s="254" t="e">
        <f t="shared" si="3"/>
        <v>#DIV/0!</v>
      </c>
    </row>
    <row r="37" spans="1:15">
      <c r="A37" s="125" t="s">
        <v>141</v>
      </c>
      <c r="B37" s="374"/>
      <c r="C37" s="389"/>
      <c r="D37" s="115"/>
      <c r="E37" s="247">
        <v>0</v>
      </c>
      <c r="F37" s="254" t="e">
        <f t="shared" si="3"/>
        <v>#DIV/0!</v>
      </c>
    </row>
    <row r="38" spans="1:15">
      <c r="A38" s="125" t="s">
        <v>142</v>
      </c>
      <c r="B38" s="374"/>
      <c r="C38" s="388"/>
      <c r="D38" s="115"/>
      <c r="E38" s="247">
        <v>0</v>
      </c>
      <c r="F38" s="254" t="e">
        <f t="shared" si="3"/>
        <v>#DIV/0!</v>
      </c>
    </row>
    <row r="39" spans="1:15">
      <c r="A39" s="125" t="s">
        <v>143</v>
      </c>
      <c r="B39" s="374"/>
      <c r="C39" s="389"/>
      <c r="D39" s="115"/>
      <c r="E39" s="247">
        <v>0</v>
      </c>
      <c r="F39" s="254" t="e">
        <f t="shared" si="3"/>
        <v>#DIV/0!</v>
      </c>
    </row>
    <row r="40" spans="1:15">
      <c r="A40" s="125" t="s">
        <v>144</v>
      </c>
      <c r="B40" s="374"/>
      <c r="C40" s="366" t="s">
        <v>132</v>
      </c>
      <c r="D40" s="115"/>
      <c r="E40" s="247">
        <v>0</v>
      </c>
      <c r="F40" s="254" t="e">
        <f t="shared" si="3"/>
        <v>#DIV/0!</v>
      </c>
    </row>
    <row r="41" spans="1:15">
      <c r="A41" s="125" t="s">
        <v>145</v>
      </c>
      <c r="B41" s="374"/>
      <c r="C41" s="366"/>
      <c r="D41" s="115"/>
      <c r="E41" s="247">
        <v>0</v>
      </c>
      <c r="F41" s="254" t="e">
        <f t="shared" si="3"/>
        <v>#DIV/0!</v>
      </c>
      <c r="H41" s="129"/>
      <c r="I41" s="129"/>
      <c r="J41" s="129"/>
      <c r="K41" s="129"/>
      <c r="L41" s="129"/>
      <c r="M41" s="129"/>
      <c r="N41" s="129"/>
      <c r="O41" s="129"/>
    </row>
    <row r="42" spans="1:15">
      <c r="A42" s="385"/>
      <c r="B42" s="386"/>
      <c r="C42" s="390"/>
      <c r="D42" s="115"/>
      <c r="E42" s="247">
        <v>0</v>
      </c>
      <c r="F42" s="246"/>
      <c r="H42" s="129"/>
      <c r="I42" s="129"/>
      <c r="J42" s="129"/>
      <c r="K42" s="129"/>
      <c r="L42" s="129"/>
      <c r="M42" s="129"/>
      <c r="N42" s="129"/>
      <c r="O42" s="129"/>
    </row>
    <row r="43" spans="1:15" ht="45">
      <c r="A43" s="367" t="s">
        <v>146</v>
      </c>
      <c r="B43" s="374"/>
      <c r="C43" s="126"/>
      <c r="D43" s="115"/>
      <c r="E43" s="248" t="e">
        <f>SUM(E32:E42)</f>
        <v>#DIV/0!</v>
      </c>
      <c r="F43" s="375" t="e">
        <f>IF(E43=0,0,E43/E$47)</f>
        <v>#DIV/0!</v>
      </c>
      <c r="H43" s="398" t="s">
        <v>147</v>
      </c>
      <c r="I43" s="359"/>
      <c r="J43" s="360"/>
      <c r="K43" s="200" t="s">
        <v>105</v>
      </c>
      <c r="L43" s="129"/>
      <c r="M43" s="129"/>
      <c r="N43" s="129"/>
    </row>
    <row r="44" spans="1:15">
      <c r="A44" s="125"/>
      <c r="B44" s="374"/>
      <c r="C44" s="126"/>
      <c r="D44" s="115"/>
      <c r="E44" s="244"/>
      <c r="F44" s="255"/>
      <c r="H44" s="130"/>
      <c r="I44" s="361" t="s">
        <v>108</v>
      </c>
      <c r="J44" s="362" t="s">
        <v>108</v>
      </c>
      <c r="K44" s="244"/>
      <c r="L44" s="129"/>
      <c r="M44" s="129"/>
      <c r="N44" s="129"/>
    </row>
    <row r="45" spans="1:15">
      <c r="A45" s="125" t="s">
        <v>148</v>
      </c>
      <c r="B45" s="374"/>
      <c r="C45" s="389"/>
      <c r="D45" s="115"/>
      <c r="E45" s="247">
        <v>0</v>
      </c>
      <c r="F45" s="375">
        <f>(IF(E45=0,0,E45/E$47))</f>
        <v>0</v>
      </c>
      <c r="H45" s="133" t="s">
        <v>116</v>
      </c>
      <c r="I45" s="134"/>
      <c r="J45" s="135"/>
      <c r="K45" s="248">
        <f>E15</f>
        <v>0</v>
      </c>
      <c r="L45" s="129"/>
      <c r="M45" s="129"/>
      <c r="N45" s="129"/>
    </row>
    <row r="46" spans="1:15">
      <c r="A46" s="125"/>
      <c r="B46" s="391"/>
      <c r="C46" s="126"/>
      <c r="D46" s="115"/>
      <c r="E46" s="244"/>
      <c r="F46" s="246"/>
      <c r="H46" s="136" t="s">
        <v>119</v>
      </c>
      <c r="I46" s="137"/>
      <c r="J46" s="138"/>
      <c r="K46" s="250">
        <f>E17</f>
        <v>0</v>
      </c>
      <c r="L46" s="129"/>
      <c r="M46" s="129"/>
      <c r="N46" s="129"/>
    </row>
    <row r="47" spans="1:15">
      <c r="A47" s="367" t="s">
        <v>149</v>
      </c>
      <c r="B47" s="392"/>
      <c r="C47" s="393"/>
      <c r="D47" s="115"/>
      <c r="E47" s="256" t="e">
        <f>SUM(E43:E46)</f>
        <v>#DIV/0!</v>
      </c>
      <c r="F47" s="257" t="e">
        <f>SUM(F43:F46)</f>
        <v>#DIV/0!</v>
      </c>
      <c r="H47" s="372" t="s">
        <v>121</v>
      </c>
      <c r="I47" s="137"/>
      <c r="J47" s="138"/>
      <c r="K47" s="251">
        <f>E18</f>
        <v>0</v>
      </c>
      <c r="L47" s="129"/>
      <c r="M47" s="129"/>
      <c r="N47" s="129"/>
      <c r="O47" s="129"/>
    </row>
    <row r="48" spans="1:15">
      <c r="B48" s="132"/>
      <c r="C48" s="394"/>
      <c r="D48" s="115"/>
      <c r="E48" s="231"/>
      <c r="F48" s="258"/>
      <c r="H48" s="372" t="s">
        <v>126</v>
      </c>
      <c r="I48" s="137"/>
      <c r="J48" s="138"/>
      <c r="K48" s="250" t="e">
        <f>E22</f>
        <v>#DIV/0!</v>
      </c>
      <c r="L48" s="129"/>
      <c r="M48" s="129"/>
      <c r="N48" s="129"/>
      <c r="O48" s="129"/>
    </row>
    <row r="49" spans="1:15">
      <c r="A49" s="395" t="s">
        <v>150</v>
      </c>
      <c r="B49" s="396"/>
      <c r="C49" s="397"/>
      <c r="D49" s="129"/>
      <c r="E49" s="259" t="e">
        <f>(E$26*1.3)+($E$47-$E$26)</f>
        <v>#DIV/0!</v>
      </c>
      <c r="F49" s="260"/>
      <c r="G49" s="129"/>
      <c r="H49" s="372" t="s">
        <v>129</v>
      </c>
      <c r="I49" s="377"/>
      <c r="J49" s="378"/>
      <c r="K49" s="250" t="e">
        <f>E25</f>
        <v>#DIV/0!</v>
      </c>
      <c r="L49" s="129"/>
      <c r="M49" s="129"/>
      <c r="N49" s="129"/>
      <c r="O49" s="129"/>
    </row>
    <row r="50" spans="1:15" s="12" customFormat="1">
      <c r="A50" s="129"/>
      <c r="B50" s="139"/>
      <c r="C50" s="140"/>
      <c r="D50" s="129"/>
      <c r="E50" s="261"/>
      <c r="F50" s="261"/>
      <c r="G50" s="129"/>
      <c r="H50" s="125" t="s">
        <v>131</v>
      </c>
      <c r="I50" s="381"/>
      <c r="J50" s="366"/>
      <c r="K50" s="245">
        <f>E28</f>
        <v>0</v>
      </c>
      <c r="L50" s="129"/>
      <c r="M50" s="129"/>
      <c r="N50" s="129"/>
      <c r="O50" s="129"/>
    </row>
    <row r="51" spans="1:15" s="12" customFormat="1">
      <c r="A51" s="395" t="s">
        <v>151</v>
      </c>
      <c r="B51" s="396"/>
      <c r="C51" s="397"/>
      <c r="D51" s="129"/>
      <c r="E51" s="259" t="e">
        <f>(E$26*1.5)+($E$47-$E$26)</f>
        <v>#DIV/0!</v>
      </c>
      <c r="F51" s="260"/>
      <c r="G51" s="129"/>
      <c r="H51" s="125" t="s">
        <v>133</v>
      </c>
      <c r="I51" s="382"/>
      <c r="J51" s="366"/>
      <c r="K51" s="245">
        <f t="shared" ref="K51:K52" si="4">E29</f>
        <v>0</v>
      </c>
      <c r="L51" s="129"/>
      <c r="M51" s="54"/>
      <c r="N51" s="129"/>
      <c r="O51" s="129"/>
    </row>
    <row r="52" spans="1:15" s="12" customFormat="1">
      <c r="A52" s="129"/>
      <c r="B52" s="139"/>
      <c r="C52" s="140"/>
      <c r="D52" s="129"/>
      <c r="E52" s="261"/>
      <c r="F52" s="261"/>
      <c r="G52" s="129"/>
      <c r="H52" s="125" t="s">
        <v>135</v>
      </c>
      <c r="I52" s="374"/>
      <c r="J52" s="126" t="s">
        <v>108</v>
      </c>
      <c r="K52" s="245">
        <f t="shared" si="4"/>
        <v>0</v>
      </c>
      <c r="L52" s="129"/>
      <c r="M52" s="54"/>
      <c r="N52" s="129"/>
      <c r="O52" s="129"/>
    </row>
    <row r="53" spans="1:15" s="12" customFormat="1">
      <c r="A53" s="395" t="s">
        <v>152</v>
      </c>
      <c r="B53" s="396"/>
      <c r="C53" s="397"/>
      <c r="D53" s="129"/>
      <c r="E53" s="259" t="e">
        <f>(E$26*2.5)+($E$47-$E$26)</f>
        <v>#DIV/0!</v>
      </c>
      <c r="F53" s="261"/>
      <c r="G53" s="129"/>
      <c r="H53" s="125" t="s">
        <v>138</v>
      </c>
      <c r="I53" s="374"/>
      <c r="J53" s="388"/>
      <c r="K53" s="245">
        <f>E34</f>
        <v>0</v>
      </c>
      <c r="L53" s="129"/>
      <c r="M53" s="54"/>
      <c r="N53" s="129"/>
      <c r="O53" s="129"/>
    </row>
    <row r="54" spans="1:15" s="12" customFormat="1">
      <c r="A54" s="129"/>
      <c r="B54" s="139"/>
      <c r="C54" s="141"/>
      <c r="D54" s="129"/>
      <c r="E54" s="129"/>
      <c r="F54" s="142"/>
      <c r="G54" s="129"/>
      <c r="H54" s="125" t="s">
        <v>139</v>
      </c>
      <c r="I54" s="374"/>
      <c r="J54" s="388"/>
      <c r="K54" s="245">
        <f t="shared" ref="K54:K60" si="5">E35</f>
        <v>0</v>
      </c>
      <c r="L54" s="129"/>
      <c r="M54" s="54"/>
      <c r="N54" s="129"/>
      <c r="O54" s="129"/>
    </row>
    <row r="55" spans="1:15" s="12" customFormat="1">
      <c r="A55" s="129"/>
      <c r="B55" s="139"/>
      <c r="C55" s="141"/>
      <c r="D55" s="129"/>
      <c r="E55" s="129"/>
      <c r="F55" s="142"/>
      <c r="G55" s="129"/>
      <c r="H55" s="125" t="s">
        <v>140</v>
      </c>
      <c r="I55" s="374"/>
      <c r="J55" s="388"/>
      <c r="K55" s="245">
        <f t="shared" si="5"/>
        <v>0</v>
      </c>
      <c r="L55" s="129"/>
      <c r="M55" s="54"/>
      <c r="N55" s="129"/>
      <c r="O55" s="129"/>
    </row>
    <row r="56" spans="1:15" s="12" customFormat="1">
      <c r="A56" s="129"/>
      <c r="B56" s="129"/>
      <c r="C56" s="143"/>
      <c r="D56" s="129"/>
      <c r="E56" s="129"/>
      <c r="F56" s="142"/>
      <c r="G56" s="129"/>
      <c r="H56" s="125" t="s">
        <v>141</v>
      </c>
      <c r="I56" s="374"/>
      <c r="J56" s="389"/>
      <c r="K56" s="245">
        <f t="shared" si="5"/>
        <v>0</v>
      </c>
      <c r="L56" s="129"/>
      <c r="M56" s="54"/>
      <c r="N56" s="129"/>
      <c r="O56" s="129"/>
    </row>
    <row r="57" spans="1:15" s="12" customFormat="1">
      <c r="A57" s="129"/>
      <c r="B57" s="129"/>
      <c r="C57" s="143"/>
      <c r="D57" s="129"/>
      <c r="E57" s="129"/>
      <c r="F57" s="142"/>
      <c r="G57" s="129"/>
      <c r="H57" s="125" t="s">
        <v>142</v>
      </c>
      <c r="I57" s="374"/>
      <c r="J57" s="388"/>
      <c r="K57" s="245">
        <f t="shared" si="5"/>
        <v>0</v>
      </c>
      <c r="L57" s="129"/>
      <c r="M57" s="54"/>
      <c r="N57" s="129"/>
      <c r="O57" s="129"/>
    </row>
    <row r="58" spans="1:15" s="12" customFormat="1">
      <c r="A58" s="54"/>
      <c r="B58" s="129"/>
      <c r="C58" s="143"/>
      <c r="D58" s="129"/>
      <c r="E58" s="129"/>
      <c r="F58" s="142"/>
      <c r="G58" s="129"/>
      <c r="H58" s="125" t="s">
        <v>143</v>
      </c>
      <c r="I58" s="374"/>
      <c r="J58" s="389"/>
      <c r="K58" s="245">
        <f t="shared" si="5"/>
        <v>0</v>
      </c>
      <c r="L58" s="129"/>
      <c r="M58" s="54"/>
      <c r="N58" s="54"/>
      <c r="O58" s="129"/>
    </row>
    <row r="59" spans="1:15" s="12" customFormat="1">
      <c r="A59" s="129"/>
      <c r="B59" s="129"/>
      <c r="C59" s="143"/>
      <c r="D59" s="129"/>
      <c r="E59" s="129"/>
      <c r="F59" s="142"/>
      <c r="G59" s="129"/>
      <c r="H59" s="125" t="s">
        <v>144</v>
      </c>
      <c r="I59" s="374"/>
      <c r="J59" s="366"/>
      <c r="K59" s="245">
        <f t="shared" si="5"/>
        <v>0</v>
      </c>
      <c r="L59" s="129"/>
      <c r="M59" s="54"/>
      <c r="N59" s="54"/>
      <c r="O59" s="129"/>
    </row>
    <row r="60" spans="1:15" s="12" customFormat="1">
      <c r="A60" s="129"/>
      <c r="B60" s="129"/>
      <c r="C60" s="143"/>
      <c r="D60" s="129"/>
      <c r="E60" s="129"/>
      <c r="F60" s="142"/>
      <c r="G60" s="129"/>
      <c r="H60" s="125" t="s">
        <v>145</v>
      </c>
      <c r="I60" s="374"/>
      <c r="J60" s="366"/>
      <c r="K60" s="245">
        <f t="shared" si="5"/>
        <v>0</v>
      </c>
      <c r="L60" s="129"/>
      <c r="M60" s="54"/>
      <c r="N60" s="54"/>
      <c r="O60" s="129"/>
    </row>
    <row r="61" spans="1:15" s="12" customFormat="1">
      <c r="A61" s="129"/>
      <c r="B61" s="129"/>
      <c r="C61" s="143"/>
      <c r="D61" s="129"/>
      <c r="E61" s="129"/>
      <c r="F61" s="142"/>
      <c r="G61" s="129"/>
      <c r="H61" s="125" t="s">
        <v>148</v>
      </c>
      <c r="I61" s="374"/>
      <c r="J61" s="389"/>
      <c r="K61" s="245">
        <f>E45</f>
        <v>0</v>
      </c>
      <c r="L61" s="129"/>
      <c r="M61" s="54"/>
      <c r="N61" s="54"/>
      <c r="O61" s="129"/>
    </row>
    <row r="62" spans="1:15" s="12" customFormat="1">
      <c r="A62" s="129"/>
      <c r="B62" s="129"/>
      <c r="C62" s="143"/>
      <c r="D62" s="129"/>
      <c r="E62" s="129"/>
      <c r="F62" s="142"/>
      <c r="G62" s="129"/>
      <c r="H62" s="125"/>
      <c r="I62" s="391"/>
      <c r="J62" s="126"/>
      <c r="K62" s="244"/>
      <c r="L62" s="129"/>
      <c r="M62" s="54"/>
      <c r="N62" s="54"/>
      <c r="O62" s="129"/>
    </row>
    <row r="63" spans="1:15" s="12" customFormat="1">
      <c r="A63" s="129"/>
      <c r="B63" s="129"/>
      <c r="C63" s="143"/>
      <c r="D63" s="129"/>
      <c r="E63" s="129"/>
      <c r="F63" s="142"/>
      <c r="G63" s="129"/>
      <c r="H63" s="367" t="s">
        <v>149</v>
      </c>
      <c r="I63" s="392"/>
      <c r="J63" s="393"/>
      <c r="K63" s="256" t="e">
        <f>SUM(K45:K62)</f>
        <v>#DIV/0!</v>
      </c>
      <c r="L63" s="129"/>
      <c r="M63" s="54"/>
      <c r="N63" s="54"/>
      <c r="O63" s="129"/>
    </row>
    <row r="64" spans="1:15" s="12" customFormat="1">
      <c r="A64" s="129"/>
      <c r="B64" s="129"/>
      <c r="C64" s="143"/>
      <c r="D64" s="129"/>
      <c r="E64" s="129"/>
      <c r="F64" s="142"/>
      <c r="G64" s="129"/>
      <c r="H64" s="54"/>
      <c r="I64" s="132"/>
      <c r="J64" s="394"/>
      <c r="K64" s="231"/>
      <c r="L64" s="129"/>
      <c r="M64" s="54"/>
      <c r="N64" s="54"/>
      <c r="O64" s="54"/>
    </row>
    <row r="65" spans="1:15" s="12" customFormat="1">
      <c r="A65" s="129"/>
      <c r="B65" s="129"/>
      <c r="C65" s="143"/>
      <c r="D65" s="129"/>
      <c r="E65" s="54"/>
      <c r="F65" s="142"/>
      <c r="G65" s="129"/>
      <c r="H65" s="395" t="s">
        <v>150</v>
      </c>
      <c r="I65" s="396"/>
      <c r="J65" s="397"/>
      <c r="K65" s="259" t="e">
        <f>E49</f>
        <v>#DIV/0!</v>
      </c>
      <c r="L65" s="129"/>
      <c r="M65" s="54"/>
      <c r="N65" s="54"/>
      <c r="O65" s="54"/>
    </row>
    <row r="66" spans="1:15">
      <c r="H66" s="129"/>
      <c r="I66" s="139"/>
      <c r="J66" s="140"/>
      <c r="K66" s="261"/>
      <c r="L66" s="129"/>
    </row>
    <row r="67" spans="1:15">
      <c r="H67" s="395" t="s">
        <v>151</v>
      </c>
      <c r="I67" s="396"/>
      <c r="J67" s="397"/>
      <c r="K67" s="259" t="e">
        <f>E51</f>
        <v>#DIV/0!</v>
      </c>
      <c r="L67" s="129"/>
    </row>
    <row r="68" spans="1:15">
      <c r="H68" s="129"/>
      <c r="I68" s="139"/>
      <c r="J68" s="140"/>
      <c r="K68" s="261"/>
      <c r="L68" s="129"/>
    </row>
    <row r="69" spans="1:15">
      <c r="H69" s="395" t="s">
        <v>152</v>
      </c>
      <c r="I69" s="396"/>
      <c r="J69" s="397"/>
      <c r="K69" s="259" t="e">
        <f>E53</f>
        <v>#DIV/0!</v>
      </c>
      <c r="L69" s="129"/>
    </row>
    <row r="70" spans="1:15">
      <c r="L70" s="129"/>
      <c r="O70" s="129"/>
    </row>
    <row r="71" spans="1:15">
      <c r="O71" s="129"/>
    </row>
    <row r="72" spans="1:15">
      <c r="O72" s="129"/>
    </row>
    <row r="73" spans="1:15">
      <c r="O73" s="129"/>
    </row>
    <row r="74" spans="1:15">
      <c r="O74" s="129"/>
    </row>
    <row r="75" spans="1:15">
      <c r="O75" s="129"/>
    </row>
    <row r="76" spans="1:15">
      <c r="O76" s="129"/>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E6DF7-0EF3-4CEE-8F1F-9C3A0CACFD2E}">
  <sheetPr>
    <tabColor theme="0" tint="-0.14999847407452621"/>
    <pageSetUpPr fitToPage="1"/>
  </sheetPr>
  <dimension ref="A1:M35"/>
  <sheetViews>
    <sheetView showGridLines="0" zoomScaleNormal="100" workbookViewId="0">
      <pane ySplit="10" topLeftCell="A11" activePane="bottomLeft" state="frozen"/>
      <selection activeCell="B1" sqref="B1"/>
      <selection pane="bottomLeft"/>
    </sheetView>
  </sheetViews>
  <sheetFormatPr defaultColWidth="9.109375" defaultRowHeight="13.2"/>
  <cols>
    <col min="1" max="1" width="28.109375" style="54" customWidth="1"/>
    <col min="2" max="2" width="30.5546875" style="54" bestFit="1" customWidth="1"/>
    <col min="3" max="3" width="12.88671875" style="54" customWidth="1"/>
    <col min="4" max="4" width="22" style="54" customWidth="1"/>
    <col min="5" max="5" width="15.33203125" style="54" customWidth="1"/>
    <col min="6" max="6" width="12.88671875" style="54" customWidth="1"/>
    <col min="7" max="7" width="12.33203125" style="54" bestFit="1" customWidth="1"/>
    <col min="8" max="8" width="13.6640625" style="54" bestFit="1" customWidth="1"/>
    <col min="9" max="9" width="19.88671875" style="2" customWidth="1"/>
    <col min="10" max="16384" width="9.109375" style="2"/>
  </cols>
  <sheetData>
    <row r="1" spans="1:9">
      <c r="A1" s="448" t="s">
        <v>4</v>
      </c>
    </row>
    <row r="2" spans="1:9">
      <c r="A2" s="87"/>
    </row>
    <row r="3" spans="1:9" ht="15.6">
      <c r="A3" s="37" t="s">
        <v>0</v>
      </c>
      <c r="B3" s="145" t="s">
        <v>437</v>
      </c>
    </row>
    <row r="4" spans="1:9" ht="15.6">
      <c r="A4" s="37" t="s">
        <v>1</v>
      </c>
      <c r="B4" s="46" t="str">
        <f ca="1">MID(CELL("bestandsnaam",$C$9),SEARCH("]",CELL("bestandsnaam",$C$9),1)+1,256)</f>
        <v>8-Additionele kosten</v>
      </c>
    </row>
    <row r="5" spans="1:9" ht="15.6">
      <c r="A5" s="37" t="s">
        <v>2</v>
      </c>
      <c r="B5" s="145" t="s">
        <v>438</v>
      </c>
    </row>
    <row r="6" spans="1:9" ht="15.6">
      <c r="A6" s="37" t="s">
        <v>3</v>
      </c>
      <c r="B6" s="145">
        <v>0</v>
      </c>
    </row>
    <row r="7" spans="1:9" ht="15" customHeight="1">
      <c r="A7" s="37" t="s">
        <v>12</v>
      </c>
      <c r="B7" s="145">
        <v>0</v>
      </c>
      <c r="I7" s="462"/>
    </row>
    <row r="8" spans="1:9" ht="15.6">
      <c r="A8" s="37" t="s">
        <v>13</v>
      </c>
      <c r="B8" s="268">
        <v>45839</v>
      </c>
      <c r="I8" s="462"/>
    </row>
    <row r="10" spans="1:9" ht="32.4">
      <c r="A10" s="463" t="s">
        <v>15</v>
      </c>
      <c r="B10" s="463" t="s">
        <v>413</v>
      </c>
      <c r="C10" s="463" t="s">
        <v>414</v>
      </c>
      <c r="D10" s="463" t="s">
        <v>415</v>
      </c>
      <c r="E10" s="463" t="s">
        <v>416</v>
      </c>
      <c r="F10" s="463" t="s">
        <v>417</v>
      </c>
      <c r="G10" s="463" t="s">
        <v>418</v>
      </c>
      <c r="H10" s="463" t="s">
        <v>419</v>
      </c>
    </row>
    <row r="11" spans="1:9">
      <c r="A11" s="293" t="s">
        <v>373</v>
      </c>
      <c r="B11" s="63" t="s">
        <v>420</v>
      </c>
      <c r="C11" s="401">
        <v>1</v>
      </c>
      <c r="D11" s="401">
        <v>2</v>
      </c>
      <c r="E11" s="464">
        <v>0</v>
      </c>
      <c r="F11" s="465">
        <f>E11*D11</f>
        <v>0</v>
      </c>
      <c r="G11" s="466">
        <v>0</v>
      </c>
      <c r="H11" s="467">
        <f>G11*F11</f>
        <v>0</v>
      </c>
    </row>
    <row r="12" spans="1:9">
      <c r="A12" s="293" t="s">
        <v>398</v>
      </c>
      <c r="B12" s="63" t="s">
        <v>420</v>
      </c>
      <c r="C12" s="401">
        <v>1</v>
      </c>
      <c r="D12" s="401">
        <v>2</v>
      </c>
      <c r="E12" s="464">
        <v>0</v>
      </c>
      <c r="F12" s="465">
        <f t="shared" ref="F12:F14" si="0">E12*D12</f>
        <v>0</v>
      </c>
      <c r="G12" s="466">
        <v>0</v>
      </c>
      <c r="H12" s="467">
        <f t="shared" ref="H12:H14" si="1">G12*F12</f>
        <v>0</v>
      </c>
    </row>
    <row r="13" spans="1:9">
      <c r="A13" s="293" t="s">
        <v>328</v>
      </c>
      <c r="B13" s="63" t="s">
        <v>420</v>
      </c>
      <c r="C13" s="401">
        <v>1</v>
      </c>
      <c r="D13" s="401">
        <v>2</v>
      </c>
      <c r="E13" s="464">
        <v>0</v>
      </c>
      <c r="F13" s="465">
        <f t="shared" si="0"/>
        <v>0</v>
      </c>
      <c r="G13" s="466">
        <v>0</v>
      </c>
      <c r="H13" s="467">
        <f t="shared" si="1"/>
        <v>0</v>
      </c>
    </row>
    <row r="14" spans="1:9">
      <c r="A14" s="293" t="s">
        <v>347</v>
      </c>
      <c r="B14" s="63" t="s">
        <v>420</v>
      </c>
      <c r="C14" s="401">
        <v>1</v>
      </c>
      <c r="D14" s="401">
        <v>2</v>
      </c>
      <c r="E14" s="464">
        <v>0</v>
      </c>
      <c r="F14" s="465">
        <f t="shared" si="0"/>
        <v>0</v>
      </c>
      <c r="G14" s="466">
        <v>0</v>
      </c>
      <c r="H14" s="467">
        <f t="shared" si="1"/>
        <v>0</v>
      </c>
    </row>
    <row r="15" spans="1:9">
      <c r="A15" s="293" t="s">
        <v>373</v>
      </c>
      <c r="B15" s="63" t="s">
        <v>435</v>
      </c>
      <c r="C15" s="401">
        <v>1</v>
      </c>
      <c r="D15" s="401">
        <v>52</v>
      </c>
      <c r="E15" s="464">
        <v>0</v>
      </c>
      <c r="F15" s="465">
        <f t="shared" ref="F15:F18" si="2">E15*D15</f>
        <v>0</v>
      </c>
      <c r="G15" s="466">
        <v>0</v>
      </c>
      <c r="H15" s="467">
        <f t="shared" ref="H15:H19" si="3">G15*F15</f>
        <v>0</v>
      </c>
    </row>
    <row r="16" spans="1:9">
      <c r="A16" s="293" t="s">
        <v>398</v>
      </c>
      <c r="B16" s="63" t="s">
        <v>435</v>
      </c>
      <c r="C16" s="401">
        <v>1</v>
      </c>
      <c r="D16" s="401">
        <v>52</v>
      </c>
      <c r="E16" s="464">
        <v>0</v>
      </c>
      <c r="F16" s="465">
        <f t="shared" si="2"/>
        <v>0</v>
      </c>
      <c r="G16" s="466">
        <v>0</v>
      </c>
      <c r="H16" s="467">
        <f t="shared" si="3"/>
        <v>0</v>
      </c>
    </row>
    <row r="17" spans="1:13">
      <c r="A17" s="293" t="s">
        <v>328</v>
      </c>
      <c r="B17" s="63" t="s">
        <v>435</v>
      </c>
      <c r="C17" s="401">
        <v>1</v>
      </c>
      <c r="D17" s="401">
        <v>52</v>
      </c>
      <c r="E17" s="464">
        <v>0</v>
      </c>
      <c r="F17" s="465">
        <f t="shared" si="2"/>
        <v>0</v>
      </c>
      <c r="G17" s="466">
        <v>0</v>
      </c>
      <c r="H17" s="467">
        <f t="shared" si="3"/>
        <v>0</v>
      </c>
    </row>
    <row r="18" spans="1:13">
      <c r="A18" s="293" t="s">
        <v>347</v>
      </c>
      <c r="B18" s="63" t="s">
        <v>435</v>
      </c>
      <c r="C18" s="401">
        <v>1</v>
      </c>
      <c r="D18" s="401">
        <v>52</v>
      </c>
      <c r="E18" s="464">
        <v>0</v>
      </c>
      <c r="F18" s="465">
        <f t="shared" si="2"/>
        <v>0</v>
      </c>
      <c r="G18" s="466">
        <v>0</v>
      </c>
      <c r="H18" s="467">
        <f t="shared" si="3"/>
        <v>0</v>
      </c>
    </row>
    <row r="19" spans="1:13">
      <c r="A19" s="293" t="s">
        <v>226</v>
      </c>
      <c r="B19" s="63" t="s">
        <v>439</v>
      </c>
      <c r="C19" s="401">
        <v>36</v>
      </c>
      <c r="D19" s="401">
        <v>12</v>
      </c>
      <c r="E19" s="464">
        <v>0</v>
      </c>
      <c r="F19" s="465">
        <f t="shared" ref="F19" si="4">E19*D19</f>
        <v>0</v>
      </c>
      <c r="G19" s="419">
        <v>0</v>
      </c>
      <c r="H19" s="467">
        <f t="shared" si="3"/>
        <v>0</v>
      </c>
    </row>
    <row r="20" spans="1:13">
      <c r="A20" s="85"/>
      <c r="C20" s="468"/>
      <c r="D20" s="468"/>
      <c r="E20" s="468"/>
      <c r="F20" s="468"/>
      <c r="G20" s="468"/>
      <c r="H20" s="468"/>
    </row>
    <row r="21" spans="1:13">
      <c r="H21" s="231"/>
    </row>
    <row r="22" spans="1:13" s="470" customFormat="1">
      <c r="A22" s="330" t="s">
        <v>23</v>
      </c>
      <c r="B22" s="342"/>
      <c r="C22" s="342"/>
      <c r="D22" s="342"/>
      <c r="E22" s="342"/>
      <c r="F22" s="469">
        <f>SUM(F11:F14)</f>
        <v>0</v>
      </c>
      <c r="G22" s="342"/>
      <c r="H22" s="264">
        <f>SUM(H11:H21)</f>
        <v>0</v>
      </c>
    </row>
    <row r="26" spans="1:13" s="54" customFormat="1">
      <c r="I26" s="2"/>
      <c r="J26" s="2"/>
      <c r="K26" s="2"/>
      <c r="L26" s="2"/>
      <c r="M26" s="2"/>
    </row>
    <row r="27" spans="1:13" s="54" customFormat="1">
      <c r="I27" s="2"/>
      <c r="J27" s="2"/>
      <c r="K27" s="2"/>
      <c r="L27" s="2"/>
      <c r="M27" s="2"/>
    </row>
    <row r="28" spans="1:13" s="54" customFormat="1">
      <c r="I28" s="2"/>
      <c r="J28" s="2"/>
      <c r="K28" s="2"/>
      <c r="L28" s="2"/>
      <c r="M28" s="2"/>
    </row>
    <row r="29" spans="1:13" s="54" customFormat="1">
      <c r="I29" s="2"/>
      <c r="J29" s="2"/>
      <c r="K29" s="2"/>
      <c r="L29" s="2"/>
      <c r="M29" s="2"/>
    </row>
    <row r="30" spans="1:13" s="54" customFormat="1">
      <c r="I30" s="2"/>
      <c r="J30" s="2"/>
      <c r="K30" s="2"/>
      <c r="L30" s="2"/>
      <c r="M30" s="2"/>
    </row>
    <row r="31" spans="1:13" s="54" customFormat="1">
      <c r="I31" s="2"/>
      <c r="J31" s="2"/>
      <c r="K31" s="2"/>
      <c r="L31" s="2"/>
      <c r="M31" s="2"/>
    </row>
    <row r="32" spans="1:13" s="54" customFormat="1">
      <c r="I32" s="2"/>
      <c r="J32" s="2"/>
      <c r="K32" s="2"/>
      <c r="L32" s="2"/>
      <c r="M32" s="2"/>
    </row>
    <row r="33" spans="9:13" s="54" customFormat="1">
      <c r="I33" s="2"/>
      <c r="J33" s="2"/>
      <c r="K33" s="2"/>
      <c r="L33" s="2"/>
      <c r="M33" s="2"/>
    </row>
    <row r="34" spans="9:13" s="54" customFormat="1">
      <c r="I34" s="2"/>
      <c r="J34" s="2"/>
      <c r="K34" s="2"/>
      <c r="L34" s="2"/>
      <c r="M34" s="2"/>
    </row>
    <row r="35" spans="9:13" s="54" customFormat="1">
      <c r="I35" s="2"/>
      <c r="J35" s="2"/>
      <c r="K35" s="2"/>
      <c r="L35" s="2"/>
      <c r="M35" s="2"/>
    </row>
  </sheetData>
  <autoFilter ref="A10:I14" xr:uid="{00000000-0001-0000-0800-000000000000}"/>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45"/>
  <sheetViews>
    <sheetView showGridLines="0" showZeros="0" zoomScaleNormal="100" zoomScaleSheetLayoutView="75" zoomScalePageLayoutView="50" workbookViewId="0">
      <pane ySplit="10" topLeftCell="A11" activePane="bottomLeft" state="frozen"/>
      <selection activeCell="B1" sqref="B1"/>
      <selection pane="bottomLeft"/>
    </sheetView>
  </sheetViews>
  <sheetFormatPr defaultColWidth="11.44140625" defaultRowHeight="13.2"/>
  <cols>
    <col min="1" max="1" width="39" style="54" customWidth="1"/>
    <col min="2" max="2" width="20.33203125" style="54" customWidth="1"/>
    <col min="3" max="6" width="17.5546875" style="54" customWidth="1"/>
    <col min="7" max="16384" width="11.44140625" style="2"/>
  </cols>
  <sheetData>
    <row r="1" spans="1:6">
      <c r="A1" s="448" t="s">
        <v>4</v>
      </c>
      <c r="B1" s="146"/>
      <c r="C1" s="146"/>
      <c r="D1" s="147"/>
    </row>
    <row r="2" spans="1:6">
      <c r="A2" s="87"/>
    </row>
    <row r="3" spans="1:6" ht="15.6">
      <c r="A3" s="37" t="str">
        <f>'2-Kosten per locatie'!A3</f>
        <v>Naam opdrachtgever</v>
      </c>
      <c r="B3" s="46" t="str">
        <f>'2-Kosten per locatie'!B3</f>
        <v>Hecht - Perceel 2</v>
      </c>
      <c r="C3" s="148"/>
      <c r="D3" s="148"/>
    </row>
    <row r="4" spans="1:6" ht="15.6">
      <c r="A4" s="37" t="str">
        <f>'2-Kosten per locatie'!A4</f>
        <v>Calculatie onderdeel</v>
      </c>
      <c r="B4" s="46" t="str">
        <f ca="1">MID(CELL("bestandsnaam",$C$9),SEARCH("]",CELL("bestandsnaam",$C$9),1)+1,256)</f>
        <v>9-Afroepprijs</v>
      </c>
      <c r="C4" s="149"/>
      <c r="D4" s="150"/>
    </row>
    <row r="5" spans="1:6" ht="15.6">
      <c r="A5" s="37" t="str">
        <f>'2-Kosten per locatie'!A5</f>
        <v>Gebouw/plaats</v>
      </c>
      <c r="B5" s="46" t="str">
        <f>'2-Kosten per locatie'!B5</f>
        <v>Noord en west</v>
      </c>
      <c r="C5" s="149"/>
      <c r="D5" s="150"/>
    </row>
    <row r="6" spans="1:6" ht="15.6">
      <c r="A6" s="37" t="str">
        <f>'2-Kosten per locatie'!A6</f>
        <v>Referentie nummer</v>
      </c>
      <c r="B6" s="46" t="str">
        <f>'2-Kosten per locatie'!B6</f>
        <v>TN513768</v>
      </c>
      <c r="C6" s="149"/>
      <c r="D6" s="150"/>
    </row>
    <row r="7" spans="1:6" ht="15.6">
      <c r="A7" s="37" t="str">
        <f>'2-Kosten per locatie'!A7</f>
        <v>Naam dienstverlener</v>
      </c>
      <c r="B7" s="46">
        <f>'2-Kosten per locatie'!B7</f>
        <v>0</v>
      </c>
      <c r="C7" s="149"/>
      <c r="D7" s="150"/>
    </row>
    <row r="8" spans="1:6" ht="15.6">
      <c r="A8" s="37" t="str">
        <f>'2-Kosten per locatie'!A8</f>
        <v>Prijspeil</v>
      </c>
      <c r="B8" s="240">
        <f>'2-Kosten per locatie'!B8</f>
        <v>45839</v>
      </c>
      <c r="C8" s="149"/>
      <c r="D8" s="150"/>
    </row>
    <row r="9" spans="1:6" ht="15.6">
      <c r="A9" s="151"/>
      <c r="B9" s="152"/>
      <c r="C9" s="149"/>
      <c r="D9" s="150"/>
    </row>
    <row r="10" spans="1:6">
      <c r="A10" s="153"/>
      <c r="B10" s="154"/>
      <c r="C10" s="154"/>
      <c r="D10" s="154"/>
    </row>
    <row r="11" spans="1:6" ht="18.600000000000001">
      <c r="A11" s="402" t="s">
        <v>158</v>
      </c>
      <c r="B11" s="403"/>
      <c r="C11" s="403"/>
      <c r="D11" s="404"/>
      <c r="E11" s="404"/>
      <c r="F11" s="405"/>
    </row>
    <row r="13" spans="1:6">
      <c r="A13" s="406"/>
      <c r="B13" s="407"/>
      <c r="C13" s="504" t="s">
        <v>159</v>
      </c>
      <c r="D13" s="505"/>
      <c r="E13" s="505"/>
      <c r="F13" s="506"/>
    </row>
    <row r="14" spans="1:6">
      <c r="A14" s="408" t="s">
        <v>160</v>
      </c>
      <c r="B14" s="408" t="s">
        <v>161</v>
      </c>
      <c r="C14" s="409" t="s">
        <v>162</v>
      </c>
      <c r="D14" s="401" t="s">
        <v>163</v>
      </c>
      <c r="E14" s="401" t="s">
        <v>164</v>
      </c>
      <c r="F14" s="401" t="s">
        <v>165</v>
      </c>
    </row>
    <row r="15" spans="1:6">
      <c r="A15" s="410" t="s">
        <v>166</v>
      </c>
      <c r="B15" s="410" t="s">
        <v>167</v>
      </c>
      <c r="C15" s="411">
        <v>0</v>
      </c>
      <c r="D15" s="411">
        <v>0</v>
      </c>
      <c r="E15" s="411">
        <v>0</v>
      </c>
      <c r="F15" s="411">
        <v>0</v>
      </c>
    </row>
    <row r="16" spans="1:6">
      <c r="A16" s="410" t="s">
        <v>168</v>
      </c>
      <c r="B16" s="410" t="s">
        <v>167</v>
      </c>
      <c r="C16" s="411">
        <v>0</v>
      </c>
      <c r="D16" s="411">
        <v>0</v>
      </c>
      <c r="E16" s="411">
        <v>0</v>
      </c>
      <c r="F16" s="411">
        <v>0</v>
      </c>
    </row>
    <row r="17" spans="1:6">
      <c r="A17" s="410" t="s">
        <v>169</v>
      </c>
      <c r="B17" s="410" t="s">
        <v>170</v>
      </c>
      <c r="C17" s="411">
        <v>0</v>
      </c>
      <c r="D17" s="411">
        <v>0</v>
      </c>
      <c r="E17" s="411">
        <v>0</v>
      </c>
      <c r="F17" s="411">
        <v>0</v>
      </c>
    </row>
    <row r="18" spans="1:6">
      <c r="A18" s="408" t="s">
        <v>171</v>
      </c>
      <c r="B18" s="410"/>
      <c r="C18" s="411">
        <v>0</v>
      </c>
      <c r="D18" s="411">
        <v>0</v>
      </c>
      <c r="E18" s="411">
        <v>0</v>
      </c>
      <c r="F18" s="411">
        <v>0</v>
      </c>
    </row>
    <row r="19" spans="1:6">
      <c r="A19" s="408" t="s">
        <v>402</v>
      </c>
      <c r="B19" s="412" t="s">
        <v>436</v>
      </c>
      <c r="C19" s="411">
        <v>0</v>
      </c>
      <c r="D19" s="411">
        <v>0</v>
      </c>
      <c r="E19" s="411">
        <v>0</v>
      </c>
      <c r="F19" s="411">
        <v>0</v>
      </c>
    </row>
    <row r="20" spans="1:6">
      <c r="A20" s="155"/>
      <c r="B20" s="155"/>
      <c r="C20" s="155"/>
      <c r="D20" s="146"/>
    </row>
    <row r="21" spans="1:6" ht="18.600000000000001">
      <c r="A21" s="402" t="s">
        <v>445</v>
      </c>
      <c r="B21" s="413"/>
      <c r="C21" s="413"/>
      <c r="D21" s="413"/>
      <c r="E21" s="413"/>
      <c r="F21" s="414"/>
    </row>
    <row r="22" spans="1:6">
      <c r="A22" s="2"/>
      <c r="B22" s="2"/>
      <c r="C22" s="2"/>
      <c r="D22" s="2"/>
      <c r="E22" s="2"/>
      <c r="F22" s="2"/>
    </row>
    <row r="23" spans="1:6">
      <c r="A23" s="406"/>
      <c r="B23" s="480"/>
      <c r="C23" s="478"/>
      <c r="D23" s="479"/>
      <c r="E23" s="504" t="s">
        <v>446</v>
      </c>
      <c r="F23" s="506"/>
    </row>
    <row r="24" spans="1:6">
      <c r="A24" s="408" t="s">
        <v>160</v>
      </c>
      <c r="B24" s="406" t="s">
        <v>161</v>
      </c>
      <c r="C24" s="415"/>
      <c r="D24" s="415"/>
      <c r="E24" s="409" t="s">
        <v>449</v>
      </c>
      <c r="F24" s="409" t="s">
        <v>450</v>
      </c>
    </row>
    <row r="25" spans="1:6">
      <c r="A25" s="410" t="s">
        <v>447</v>
      </c>
      <c r="B25" s="157" t="s">
        <v>448</v>
      </c>
      <c r="C25" s="157"/>
      <c r="D25" s="157"/>
      <c r="E25" s="411">
        <v>0</v>
      </c>
      <c r="F25" s="411">
        <v>0</v>
      </c>
    </row>
    <row r="27" spans="1:6" ht="18.600000000000001">
      <c r="A27" s="402" t="s">
        <v>172</v>
      </c>
      <c r="B27" s="413"/>
      <c r="C27" s="413"/>
      <c r="D27" s="413"/>
      <c r="E27" s="413"/>
      <c r="F27" s="414"/>
    </row>
    <row r="28" spans="1:6">
      <c r="A28" s="156"/>
      <c r="B28" s="155"/>
      <c r="C28" s="155"/>
      <c r="D28" s="146"/>
    </row>
    <row r="29" spans="1:6">
      <c r="A29" s="408" t="s">
        <v>160</v>
      </c>
      <c r="B29" s="406" t="s">
        <v>161</v>
      </c>
      <c r="C29" s="415"/>
      <c r="D29" s="415"/>
      <c r="E29" s="415"/>
      <c r="F29" s="416" t="s">
        <v>173</v>
      </c>
    </row>
    <row r="30" spans="1:6">
      <c r="A30" s="410" t="s">
        <v>174</v>
      </c>
      <c r="B30" s="157" t="s">
        <v>155</v>
      </c>
      <c r="C30" s="157"/>
      <c r="D30" s="157"/>
      <c r="E30" s="157"/>
      <c r="F30" s="411">
        <v>0</v>
      </c>
    </row>
    <row r="31" spans="1:6">
      <c r="A31" s="410" t="s">
        <v>174</v>
      </c>
      <c r="B31" s="157" t="s">
        <v>156</v>
      </c>
      <c r="C31" s="157"/>
      <c r="D31" s="157"/>
      <c r="E31" s="157"/>
      <c r="F31" s="411">
        <v>0</v>
      </c>
    </row>
    <row r="32" spans="1:6">
      <c r="A32" s="410" t="s">
        <v>174</v>
      </c>
      <c r="B32" s="157" t="s">
        <v>157</v>
      </c>
      <c r="C32" s="157"/>
      <c r="D32" s="157"/>
      <c r="E32" s="157"/>
      <c r="F32" s="411">
        <v>0</v>
      </c>
    </row>
    <row r="33" spans="1:6">
      <c r="A33" s="410" t="s">
        <v>175</v>
      </c>
      <c r="B33" s="157" t="s">
        <v>155</v>
      </c>
      <c r="C33" s="157"/>
      <c r="D33" s="157"/>
      <c r="E33" s="157"/>
      <c r="F33" s="411">
        <v>0</v>
      </c>
    </row>
    <row r="34" spans="1:6">
      <c r="A34" s="155"/>
      <c r="B34" s="146"/>
      <c r="C34" s="146"/>
      <c r="D34" s="155"/>
    </row>
    <row r="35" spans="1:6" ht="15.6">
      <c r="A35" s="201" t="s">
        <v>176</v>
      </c>
      <c r="B35" s="146"/>
      <c r="C35" s="146"/>
      <c r="D35" s="155"/>
    </row>
    <row r="36" spans="1:6">
      <c r="A36" s="155" t="s">
        <v>177</v>
      </c>
    </row>
    <row r="37" spans="1:6" ht="12.75" customHeight="1">
      <c r="A37" s="155" t="s">
        <v>178</v>
      </c>
      <c r="B37" s="146"/>
      <c r="C37" s="146"/>
      <c r="D37" s="155"/>
    </row>
    <row r="38" spans="1:6">
      <c r="A38" s="155"/>
      <c r="B38" s="146"/>
      <c r="C38" s="146"/>
      <c r="D38" s="155"/>
    </row>
    <row r="39" spans="1:6">
      <c r="A39" s="155"/>
      <c r="B39" s="146"/>
      <c r="C39" s="146"/>
      <c r="D39" s="155"/>
    </row>
    <row r="40" spans="1:6">
      <c r="A40" s="155"/>
      <c r="B40" s="146"/>
      <c r="C40" s="146"/>
      <c r="D40" s="155"/>
    </row>
    <row r="42" spans="1:6">
      <c r="A42" s="158"/>
      <c r="B42" s="146"/>
      <c r="C42" s="146"/>
      <c r="D42" s="146"/>
    </row>
    <row r="43" spans="1:6">
      <c r="A43" s="158"/>
    </row>
    <row r="44" spans="1:6">
      <c r="A44" s="158"/>
    </row>
    <row r="45" spans="1:6">
      <c r="A45" s="158"/>
    </row>
  </sheetData>
  <mergeCells count="2">
    <mergeCell ref="C13:F13"/>
    <mergeCell ref="E23:F23"/>
  </mergeCells>
  <phoneticPr fontId="12"/>
  <conditionalFormatting sqref="E25:F25">
    <cfRule type="cellIs" dxfId="1" priority="1" stopIfTrue="1" operator="equal">
      <formula>"nvt"</formula>
    </cfRule>
  </conditionalFormatting>
  <conditionalFormatting sqref="F30:F33">
    <cfRule type="cellIs" dxfId="0" priority="4"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E4837-CE50-4A32-A54A-9639DA900BA8}">
  <ds:schemaRef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elements/1.1/"/>
    <ds:schemaRef ds:uri="http://purl.org/dc/terms/"/>
    <ds:schemaRef ds:uri="96af1940-cf19-4b50-92f4-053594182cfa"/>
    <ds:schemaRef ds:uri="2bdcc3f3-49a5-47c4-ae00-3e6a3f4b5f23"/>
    <ds:schemaRef ds:uri="http://purl.org/dc/dcmitype/"/>
  </ds:schemaRefs>
</ds:datastoreItem>
</file>

<file path=customXml/itemProps2.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3.xml><?xml version="1.0" encoding="utf-8"?>
<ds:datastoreItem xmlns:ds="http://schemas.openxmlformats.org/officeDocument/2006/customXml" ds:itemID="{CEA50076-DEBB-458E-81EE-54B3550B5B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18</vt:i4>
      </vt:variant>
    </vt:vector>
  </HeadingPairs>
  <TitlesOfParts>
    <vt:vector size="31"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11-Vloeronderhoud</vt:lpstr>
      <vt:lpstr>12-Sanitaire voorzieningen</vt:lpstr>
      <vt:lpstr>13-Machinekosten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'11-Vloeronderhoud'!Afdruktitels</vt:lpstr>
      <vt:lpstr>'12-Sanitaire voorzieningen'!Afdruktitels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Matthijs Bergers</cp:lastModifiedBy>
  <cp:revision/>
  <dcterms:created xsi:type="dcterms:W3CDTF">1999-10-05T12:28:40Z</dcterms:created>
  <dcterms:modified xsi:type="dcterms:W3CDTF">2025-04-02T10:51:00Z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