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echt (voormalig RDOG)/2. Inschrijfdocumenten/2.4 Publicatieversies/"/>
    </mc:Choice>
  </mc:AlternateContent>
  <xr:revisionPtr revIDLastSave="59" documentId="14_{87F17A5F-E823-4E5B-843A-107BB6BABE21}" xr6:coauthVersionLast="47" xr6:coauthVersionMax="47" xr10:uidLastSave="{0B639BE0-E8D5-4AD1-8892-B6FA112182F5}"/>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 name="13-Machinekosten" sheetId="40"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'10-Glasbewassing'!$A$12:$Z$31</definedName>
    <definedName name="_xlnm._FilterDatabase" localSheetId="10" hidden="1">'11-Vloeronderhoud'!$A$10:$Z$32</definedName>
    <definedName name="_xlnm._FilterDatabase" localSheetId="11" hidden="1">'12-Sanitaire voorzieningen'!$A$10:$X$66</definedName>
    <definedName name="_xlnm._FilterDatabase" localSheetId="1" hidden="1">'2-Kosten per locatie'!$A$12:$J$25</definedName>
    <definedName name="_xlnm._FilterDatabase" localSheetId="3" hidden="1">'4-Basis ruimtestaat'!$B$9:$Q$164</definedName>
    <definedName name="_xlnm._FilterDatabase" localSheetId="7" hidden="1">'8-Additionele kosten'!$A$10:$I$24</definedName>
    <definedName name="_Hlk39130726" localSheetId="0">'1-Uitgangspunten'!$A$16</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locatie'!$A$3:$AB$24</definedName>
    <definedName name="_xlnm.Print_Area" localSheetId="3">'4-Basis ruimtestaat'!$B$3:$Q$164</definedName>
    <definedName name="_xlnm.Print_Area" localSheetId="4">'5-Premies en opslagen'!$A$3:$E$55</definedName>
    <definedName name="_xlnm.Print_Area" localSheetId="5">'6-Opbouw uurtarief productie'!$A$1:$Q$63</definedName>
    <definedName name="_xlnm.Print_Area" localSheetId="8">'9-Afroepprijs'!$A$3:$F$40</definedName>
    <definedName name="_xlnm.Print_Titles" localSheetId="9">'10-Glasbewassing'!$12:$12</definedName>
    <definedName name="_xlnm.Print_Titles" localSheetId="10">'11-Vloeronderhoud'!$10:$10</definedName>
    <definedName name="_xlnm.Print_Titles" localSheetId="11">'12-Sanitaire voorzieningen'!$10:$10</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2" l="1"/>
  <c r="E13" i="42"/>
  <c r="E14" i="42"/>
  <c r="E15" i="42"/>
  <c r="E16" i="42"/>
  <c r="E17" i="42"/>
  <c r="E18" i="42"/>
  <c r="E19" i="42"/>
  <c r="E20" i="42"/>
  <c r="E21" i="42"/>
  <c r="E22" i="42"/>
  <c r="E23" i="42"/>
  <c r="E24" i="42"/>
  <c r="E25" i="42"/>
  <c r="E26" i="42"/>
  <c r="E27" i="42"/>
  <c r="E28" i="42"/>
  <c r="E29" i="42"/>
  <c r="E30" i="42"/>
  <c r="E31" i="42"/>
  <c r="E32" i="42"/>
  <c r="E33" i="42"/>
  <c r="E34" i="42"/>
  <c r="E35" i="42"/>
  <c r="E36" i="42"/>
  <c r="E37" i="42"/>
  <c r="E38" i="42"/>
  <c r="E39" i="42"/>
  <c r="E40" i="42"/>
  <c r="E41" i="42"/>
  <c r="E42" i="42"/>
  <c r="E43" i="42"/>
  <c r="E44" i="42"/>
  <c r="E45" i="42"/>
  <c r="E46" i="42"/>
  <c r="E47" i="42"/>
  <c r="E48" i="42"/>
  <c r="E49" i="42"/>
  <c r="E50" i="42"/>
  <c r="E51" i="42"/>
  <c r="E52" i="42"/>
  <c r="E53" i="42"/>
  <c r="E54" i="42"/>
  <c r="E55" i="42"/>
  <c r="E56" i="42"/>
  <c r="E57" i="42"/>
  <c r="E58" i="42"/>
  <c r="E59" i="42"/>
  <c r="E60" i="42"/>
  <c r="E61" i="42"/>
  <c r="E62" i="42"/>
  <c r="E63" i="42"/>
  <c r="E64" i="42"/>
  <c r="E11" i="42"/>
  <c r="F18" i="31" l="1"/>
  <c r="F19" i="31"/>
  <c r="F20" i="31"/>
  <c r="F21" i="31"/>
  <c r="H11" i="28"/>
  <c r="H12" i="28"/>
  <c r="H13" i="28"/>
  <c r="H14" i="28"/>
  <c r="H15" i="28"/>
  <c r="H16" i="28"/>
  <c r="H17" i="28"/>
  <c r="H18" i="28"/>
  <c r="H19" i="28"/>
  <c r="H20" i="28"/>
  <c r="H21" i="28"/>
  <c r="H22" i="28"/>
  <c r="H23" i="28"/>
  <c r="H25" i="28"/>
  <c r="E15" i="39"/>
  <c r="F15" i="39" s="1"/>
  <c r="H15" i="39" s="1"/>
  <c r="E16" i="39"/>
  <c r="F16" i="39" s="1"/>
  <c r="H16" i="39" s="1"/>
  <c r="E17" i="39"/>
  <c r="F17" i="39" s="1"/>
  <c r="H17" i="39" s="1"/>
  <c r="E18" i="39"/>
  <c r="F18" i="39" s="1"/>
  <c r="H18" i="39" s="1"/>
  <c r="E19" i="39"/>
  <c r="F19" i="39" s="1"/>
  <c r="H19" i="39" s="1"/>
  <c r="E20" i="39"/>
  <c r="F20" i="39" s="1"/>
  <c r="H20" i="39" s="1"/>
  <c r="E21" i="39"/>
  <c r="F21" i="39" s="1"/>
  <c r="H21" i="39" s="1"/>
  <c r="E22" i="39"/>
  <c r="F22" i="39" s="1"/>
  <c r="H22" i="39" s="1"/>
  <c r="E23" i="39"/>
  <c r="F23" i="39" s="1"/>
  <c r="H23" i="39" s="1"/>
  <c r="E24" i="39"/>
  <c r="F24" i="39" s="1"/>
  <c r="H24" i="39" s="1"/>
  <c r="E25" i="39"/>
  <c r="F25" i="39" s="1"/>
  <c r="H25" i="39" s="1"/>
  <c r="E26" i="39"/>
  <c r="F26" i="39" s="1"/>
  <c r="H26" i="39" s="1"/>
  <c r="E27" i="39"/>
  <c r="F27" i="39" s="1"/>
  <c r="H27" i="39" s="1"/>
  <c r="E11" i="39"/>
  <c r="F12" i="42"/>
  <c r="F13"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11" i="42"/>
  <c r="E15" i="35" l="1"/>
  <c r="F15" i="35" s="1"/>
  <c r="H15" i="35" s="1"/>
  <c r="E16" i="35"/>
  <c r="F16" i="35" s="1"/>
  <c r="H16" i="35" s="1"/>
  <c r="E17" i="35"/>
  <c r="F17" i="35" s="1"/>
  <c r="H17" i="35" s="1"/>
  <c r="E18" i="35"/>
  <c r="F18" i="35" s="1"/>
  <c r="H18" i="35" s="1"/>
  <c r="E19" i="35"/>
  <c r="F19" i="35" s="1"/>
  <c r="H19" i="35" s="1"/>
  <c r="E20" i="35"/>
  <c r="F20" i="35" s="1"/>
  <c r="H20" i="35" s="1"/>
  <c r="E21" i="35"/>
  <c r="F21" i="35" s="1"/>
  <c r="H21" i="35" s="1"/>
  <c r="E22" i="35"/>
  <c r="F22" i="35" s="1"/>
  <c r="H22" i="35" s="1"/>
  <c r="E23" i="35"/>
  <c r="F23" i="35" s="1"/>
  <c r="H23" i="35" s="1"/>
  <c r="E24" i="35"/>
  <c r="F24" i="35" s="1"/>
  <c r="H24" i="35" s="1"/>
  <c r="E25" i="35"/>
  <c r="F25" i="35" s="1"/>
  <c r="H25" i="35" s="1"/>
  <c r="E26" i="35"/>
  <c r="F26" i="35" s="1"/>
  <c r="H26" i="35" s="1"/>
  <c r="E27" i="35"/>
  <c r="F27" i="35" s="1"/>
  <c r="H27" i="35" s="1"/>
  <c r="E28" i="35"/>
  <c r="F28" i="35" s="1"/>
  <c r="H28" i="35" s="1"/>
  <c r="E29" i="35"/>
  <c r="F29" i="35" s="1"/>
  <c r="H29" i="35" s="1"/>
  <c r="F14" i="42"/>
  <c r="E13" i="39" l="1"/>
  <c r="E14" i="39"/>
  <c r="E28" i="39"/>
  <c r="E29" i="39"/>
  <c r="E30" i="39"/>
  <c r="F22" i="31"/>
  <c r="F23" i="31"/>
  <c r="F24" i="31"/>
  <c r="F11" i="31"/>
  <c r="F12" i="31"/>
  <c r="F13" i="31"/>
  <c r="F14" i="31"/>
  <c r="F15" i="31"/>
  <c r="F16" i="31"/>
  <c r="F17" i="31"/>
  <c r="F27" i="31" l="1"/>
  <c r="A8" i="40" l="1"/>
  <c r="A7" i="40"/>
  <c r="A6" i="40"/>
  <c r="A5" i="40"/>
  <c r="A4" i="40"/>
  <c r="A3" i="40"/>
  <c r="N39" i="18"/>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J27" i="2" l="1"/>
  <c r="Q27" i="2" s="1"/>
  <c r="J28" i="2"/>
  <c r="Q28" i="2" s="1"/>
  <c r="J29" i="2"/>
  <c r="Q29" i="2" s="1"/>
  <c r="J30" i="2"/>
  <c r="Q30" i="2" s="1"/>
  <c r="J31" i="2"/>
  <c r="Q31" i="2" s="1"/>
  <c r="J32" i="2"/>
  <c r="Q32" i="2" s="1"/>
  <c r="J33" i="2"/>
  <c r="Q33" i="2" s="1"/>
  <c r="J34" i="2"/>
  <c r="Q34" i="2" s="1"/>
  <c r="J35" i="2"/>
  <c r="Q35" i="2" s="1"/>
  <c r="J36" i="2"/>
  <c r="Q36" i="2" s="1"/>
  <c r="J37" i="2"/>
  <c r="Q37" i="2" s="1"/>
  <c r="J38" i="2"/>
  <c r="Q38" i="2" s="1"/>
  <c r="J39" i="2"/>
  <c r="Q39" i="2" s="1"/>
  <c r="J40" i="2"/>
  <c r="Q40" i="2" s="1"/>
  <c r="J41" i="2"/>
  <c r="Q41" i="2" s="1"/>
  <c r="J42" i="2"/>
  <c r="Q42" i="2" s="1"/>
  <c r="J43" i="2"/>
  <c r="Q43" i="2" s="1"/>
  <c r="J44" i="2"/>
  <c r="Q44" i="2" s="1"/>
  <c r="J45" i="2"/>
  <c r="Q45" i="2" s="1"/>
  <c r="J46" i="2"/>
  <c r="Q46" i="2" s="1"/>
  <c r="J47" i="2"/>
  <c r="Q47" i="2" s="1"/>
  <c r="J48" i="2"/>
  <c r="Q48" i="2" s="1"/>
  <c r="J49" i="2"/>
  <c r="Q49" i="2" s="1"/>
  <c r="J50" i="2"/>
  <c r="Q50" i="2" s="1"/>
  <c r="J51" i="2"/>
  <c r="Q51" i="2" s="1"/>
  <c r="J52" i="2"/>
  <c r="Q52" i="2" s="1"/>
  <c r="J53" i="2"/>
  <c r="Q53" i="2" s="1"/>
  <c r="J54" i="2"/>
  <c r="Q54" i="2" s="1"/>
  <c r="J55" i="2"/>
  <c r="Q55" i="2" s="1"/>
  <c r="J56" i="2"/>
  <c r="Q56" i="2" s="1"/>
  <c r="J57" i="2"/>
  <c r="Q57" i="2" s="1"/>
  <c r="J58" i="2"/>
  <c r="Q58" i="2" s="1"/>
  <c r="J59" i="2"/>
  <c r="Q59" i="2" s="1"/>
  <c r="J60" i="2"/>
  <c r="Q60" i="2" s="1"/>
  <c r="J61" i="2"/>
  <c r="Q61" i="2" s="1"/>
  <c r="J62" i="2"/>
  <c r="Q62" i="2" s="1"/>
  <c r="J63" i="2"/>
  <c r="Q63" i="2" s="1"/>
  <c r="J64" i="2"/>
  <c r="Q64" i="2" s="1"/>
  <c r="J65" i="2"/>
  <c r="Q65" i="2" s="1"/>
  <c r="J66" i="2"/>
  <c r="Q66" i="2" s="1"/>
  <c r="J67" i="2"/>
  <c r="Q67" i="2" s="1"/>
  <c r="J68" i="2"/>
  <c r="Q68" i="2" s="1"/>
  <c r="J69" i="2"/>
  <c r="Q69" i="2" s="1"/>
  <c r="J70" i="2"/>
  <c r="Q70" i="2" s="1"/>
  <c r="J71" i="2"/>
  <c r="Q71" i="2" s="1"/>
  <c r="J72" i="2"/>
  <c r="Q72" i="2" s="1"/>
  <c r="J73" i="2"/>
  <c r="Q73" i="2" s="1"/>
  <c r="J74" i="2"/>
  <c r="Q74" i="2" s="1"/>
  <c r="J75" i="2"/>
  <c r="Q75" i="2" s="1"/>
  <c r="J76" i="2"/>
  <c r="Q76" i="2" s="1"/>
  <c r="J77" i="2"/>
  <c r="Q77" i="2" s="1"/>
  <c r="J78" i="2"/>
  <c r="Q78" i="2" s="1"/>
  <c r="J79" i="2"/>
  <c r="Q79" i="2" s="1"/>
  <c r="J80" i="2"/>
  <c r="Q80" i="2" s="1"/>
  <c r="J81" i="2"/>
  <c r="Q81" i="2" s="1"/>
  <c r="J82" i="2"/>
  <c r="Q82" i="2" s="1"/>
  <c r="J83" i="2"/>
  <c r="Q83" i="2" s="1"/>
  <c r="J84" i="2"/>
  <c r="Q84" i="2" s="1"/>
  <c r="J85" i="2"/>
  <c r="Q85" i="2" s="1"/>
  <c r="J86" i="2"/>
  <c r="Q86" i="2" s="1"/>
  <c r="J87" i="2"/>
  <c r="Q87" i="2" s="1"/>
  <c r="J88" i="2"/>
  <c r="Q88" i="2" s="1"/>
  <c r="J89" i="2"/>
  <c r="Q89" i="2" s="1"/>
  <c r="J90" i="2"/>
  <c r="Q90" i="2" s="1"/>
  <c r="J91" i="2"/>
  <c r="Q91" i="2" s="1"/>
  <c r="J92" i="2"/>
  <c r="Q92" i="2" s="1"/>
  <c r="J93" i="2"/>
  <c r="Q93" i="2" s="1"/>
  <c r="J94" i="2"/>
  <c r="Q94" i="2" s="1"/>
  <c r="J95" i="2"/>
  <c r="Q95" i="2" s="1"/>
  <c r="J96" i="2"/>
  <c r="Q96" i="2" s="1"/>
  <c r="J97" i="2"/>
  <c r="Q97" i="2" s="1"/>
  <c r="J98" i="2"/>
  <c r="Q98" i="2" s="1"/>
  <c r="J99" i="2"/>
  <c r="Q99" i="2" s="1"/>
  <c r="J100" i="2"/>
  <c r="Q100" i="2" s="1"/>
  <c r="J101" i="2"/>
  <c r="Q101" i="2" s="1"/>
  <c r="J102" i="2"/>
  <c r="Q102" i="2" s="1"/>
  <c r="J103" i="2"/>
  <c r="Q103" i="2" s="1"/>
  <c r="J104" i="2"/>
  <c r="Q104" i="2" s="1"/>
  <c r="J105" i="2"/>
  <c r="Q105" i="2" s="1"/>
  <c r="J106" i="2"/>
  <c r="Q106" i="2" s="1"/>
  <c r="J107" i="2"/>
  <c r="Q107" i="2" s="1"/>
  <c r="J108" i="2"/>
  <c r="Q108" i="2" s="1"/>
  <c r="J109" i="2"/>
  <c r="Q109" i="2" s="1"/>
  <c r="J110" i="2"/>
  <c r="Q110" i="2" s="1"/>
  <c r="J111" i="2"/>
  <c r="Q111" i="2" s="1"/>
  <c r="J112" i="2"/>
  <c r="Q112" i="2" s="1"/>
  <c r="J113" i="2"/>
  <c r="Q113" i="2" s="1"/>
  <c r="J114" i="2"/>
  <c r="Q114" i="2" s="1"/>
  <c r="J115" i="2"/>
  <c r="Q115" i="2" s="1"/>
  <c r="J116" i="2"/>
  <c r="Q116" i="2" s="1"/>
  <c r="J117" i="2"/>
  <c r="Q117" i="2" s="1"/>
  <c r="J118" i="2"/>
  <c r="Q118" i="2" s="1"/>
  <c r="J119" i="2"/>
  <c r="Q119" i="2" s="1"/>
  <c r="J120" i="2"/>
  <c r="Q120" i="2" s="1"/>
  <c r="J121" i="2"/>
  <c r="Q121" i="2" s="1"/>
  <c r="J122" i="2"/>
  <c r="Q122" i="2" s="1"/>
  <c r="J123" i="2"/>
  <c r="Q123" i="2" s="1"/>
  <c r="J124" i="2"/>
  <c r="Q124" i="2" s="1"/>
  <c r="J125" i="2"/>
  <c r="Q125" i="2" s="1"/>
  <c r="J126" i="2"/>
  <c r="Q126" i="2" s="1"/>
  <c r="J127" i="2"/>
  <c r="Q127" i="2" s="1"/>
  <c r="J128" i="2"/>
  <c r="Q128" i="2" s="1"/>
  <c r="J129" i="2"/>
  <c r="Q129" i="2" s="1"/>
  <c r="J130" i="2"/>
  <c r="Q130" i="2" s="1"/>
  <c r="J131" i="2"/>
  <c r="Q131" i="2" s="1"/>
  <c r="J132" i="2"/>
  <c r="Q132" i="2" s="1"/>
  <c r="J133" i="2"/>
  <c r="Q133" i="2" s="1"/>
  <c r="J134" i="2"/>
  <c r="Q134" i="2" s="1"/>
  <c r="J135" i="2"/>
  <c r="Q135" i="2" s="1"/>
  <c r="J136" i="2"/>
  <c r="Q136" i="2" s="1"/>
  <c r="J137" i="2"/>
  <c r="Q137" i="2" s="1"/>
  <c r="J138" i="2"/>
  <c r="Q138" i="2" s="1"/>
  <c r="J139" i="2"/>
  <c r="Q139" i="2" s="1"/>
  <c r="J140" i="2"/>
  <c r="Q140" i="2" s="1"/>
  <c r="J141" i="2"/>
  <c r="Q141" i="2" s="1"/>
  <c r="J142" i="2"/>
  <c r="Q142" i="2" s="1"/>
  <c r="J143" i="2"/>
  <c r="Q143" i="2" s="1"/>
  <c r="J144" i="2"/>
  <c r="Q144" i="2" s="1"/>
  <c r="J145" i="2"/>
  <c r="Q145" i="2" s="1"/>
  <c r="J146" i="2"/>
  <c r="Q146" i="2" s="1"/>
  <c r="J147" i="2"/>
  <c r="Q147" i="2" s="1"/>
  <c r="J148" i="2"/>
  <c r="Q148" i="2" s="1"/>
  <c r="J149" i="2"/>
  <c r="Q149" i="2" s="1"/>
  <c r="J150" i="2"/>
  <c r="Q150" i="2" s="1"/>
  <c r="J151" i="2"/>
  <c r="Q151" i="2" s="1"/>
  <c r="J152" i="2"/>
  <c r="Q152" i="2" s="1"/>
  <c r="J153" i="2"/>
  <c r="Q153" i="2" s="1"/>
  <c r="J154" i="2"/>
  <c r="Q154" i="2" s="1"/>
  <c r="J155" i="2"/>
  <c r="Q155" i="2" s="1"/>
  <c r="J156" i="2"/>
  <c r="Q156" i="2" s="1"/>
  <c r="J157" i="2"/>
  <c r="Q157" i="2" s="1"/>
  <c r="J158" i="2"/>
  <c r="Q158" i="2" s="1"/>
  <c r="J159" i="2"/>
  <c r="Q159" i="2" s="1"/>
  <c r="J160" i="2"/>
  <c r="Q160" i="2" s="1"/>
  <c r="J161" i="2"/>
  <c r="Q161" i="2" s="1"/>
  <c r="J162" i="2"/>
  <c r="Q162" i="2" s="1"/>
  <c r="J163" i="2"/>
  <c r="Q163" i="2" s="1"/>
  <c r="J164" i="2"/>
  <c r="Q164" i="2" s="1"/>
  <c r="B4" i="41" l="1"/>
  <c r="B3" i="41"/>
  <c r="D66" i="42"/>
  <c r="B8" i="42"/>
  <c r="A8" i="42"/>
  <c r="B7" i="42"/>
  <c r="A7" i="42"/>
  <c r="B6" i="42"/>
  <c r="A6" i="42"/>
  <c r="B5" i="42"/>
  <c r="A5" i="42"/>
  <c r="B4" i="42"/>
  <c r="A4" i="42"/>
  <c r="B3" i="42"/>
  <c r="A3" i="42"/>
  <c r="Q23" i="37" l="1"/>
  <c r="Q14" i="37"/>
  <c r="Q18" i="37"/>
  <c r="Q17" i="37"/>
  <c r="Q20" i="37"/>
  <c r="Q21" i="37"/>
  <c r="Q19" i="37"/>
  <c r="Q15" i="37"/>
  <c r="Q16" i="37"/>
  <c r="Q22" i="37"/>
  <c r="Q13" i="37"/>
  <c r="F66" i="42"/>
  <c r="Q24" i="37" l="1"/>
  <c r="B1" i="41"/>
  <c r="B2" i="41"/>
  <c r="K52" i="38" l="1"/>
  <c r="K60" i="38" l="1"/>
  <c r="K59" i="38"/>
  <c r="K58" i="38"/>
  <c r="K57" i="38"/>
  <c r="K56" i="38"/>
  <c r="K55" i="38"/>
  <c r="K54" i="38"/>
  <c r="K53" i="38"/>
  <c r="K51" i="38"/>
  <c r="K50" i="38"/>
  <c r="E14" i="40"/>
  <c r="E15" i="40"/>
  <c r="E16" i="40"/>
  <c r="E17" i="40"/>
  <c r="E13" i="40"/>
  <c r="B5" i="40"/>
  <c r="B6" i="40"/>
  <c r="B7" i="40"/>
  <c r="B8" i="40"/>
  <c r="B3" i="40"/>
  <c r="P19" i="40" l="1"/>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14" i="40" l="1"/>
  <c r="Q14" i="40" s="1"/>
  <c r="N17" i="40"/>
  <c r="Q17" i="40" s="1"/>
  <c r="N15" i="40"/>
  <c r="Q15" i="40" s="1"/>
  <c r="N16" i="40"/>
  <c r="Q16" i="40" s="1"/>
  <c r="N13" i="40"/>
  <c r="Q13" i="40" s="1"/>
  <c r="Q19" i="40" l="1"/>
  <c r="L23" i="37" s="1"/>
  <c r="N23" i="37" s="1"/>
  <c r="B5" i="39"/>
  <c r="B6" i="39"/>
  <c r="B7" i="39"/>
  <c r="B8" i="39"/>
  <c r="B4" i="39"/>
  <c r="B3" i="39"/>
  <c r="A4" i="39"/>
  <c r="A5" i="39"/>
  <c r="A6" i="39"/>
  <c r="A7" i="39"/>
  <c r="A8" i="39"/>
  <c r="A3" i="39"/>
  <c r="E12" i="39"/>
  <c r="B3" i="35"/>
  <c r="B5" i="35"/>
  <c r="B6" i="35"/>
  <c r="B7" i="35"/>
  <c r="B8" i="35"/>
  <c r="B4"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Q11" i="2" s="1"/>
  <c r="J12" i="2"/>
  <c r="Q12" i="2" s="1"/>
  <c r="J13" i="2"/>
  <c r="Q13" i="2" s="1"/>
  <c r="J14" i="2"/>
  <c r="Q14" i="2" s="1"/>
  <c r="J15" i="2"/>
  <c r="Q15" i="2" s="1"/>
  <c r="J16" i="2"/>
  <c r="Q16" i="2" s="1"/>
  <c r="J17" i="2"/>
  <c r="Q17" i="2" s="1"/>
  <c r="J18" i="2"/>
  <c r="Q18" i="2" s="1"/>
  <c r="J19" i="2"/>
  <c r="Q19" i="2" s="1"/>
  <c r="J20" i="2"/>
  <c r="Q20" i="2" s="1"/>
  <c r="J21" i="2"/>
  <c r="Q21" i="2" s="1"/>
  <c r="J22" i="2"/>
  <c r="Q22" i="2" s="1"/>
  <c r="J23" i="2"/>
  <c r="Q23" i="2" s="1"/>
  <c r="J24" i="2"/>
  <c r="Q24" i="2" s="1"/>
  <c r="J25" i="2"/>
  <c r="Q25" i="2" s="1"/>
  <c r="J26" i="2"/>
  <c r="Q26" i="2" s="1"/>
  <c r="J10" i="2"/>
  <c r="Q10" i="2" s="1"/>
  <c r="B6" i="28"/>
  <c r="B5" i="28"/>
  <c r="B3" i="28"/>
  <c r="A4" i="28"/>
  <c r="A5" i="28"/>
  <c r="A6" i="28"/>
  <c r="A3" i="28"/>
  <c r="B7" i="2"/>
  <c r="B6" i="2"/>
  <c r="B5" i="2"/>
  <c r="B4" i="2"/>
  <c r="B3" i="2"/>
  <c r="C7" i="2"/>
  <c r="C6" i="2"/>
  <c r="C5" i="2"/>
  <c r="C3" i="2"/>
  <c r="K54" i="18"/>
  <c r="K55" i="18"/>
  <c r="K56" i="18"/>
  <c r="K57" i="18"/>
  <c r="K58" i="18"/>
  <c r="K59" i="18"/>
  <c r="K60" i="18"/>
  <c r="K53" i="18"/>
  <c r="K51" i="18"/>
  <c r="K50" i="18"/>
  <c r="M76" i="2" l="1"/>
  <c r="L76" i="2" s="1"/>
  <c r="M73" i="2"/>
  <c r="L73" i="2" s="1"/>
  <c r="N11" i="2"/>
  <c r="N19" i="2"/>
  <c r="N27" i="2"/>
  <c r="N35" i="2"/>
  <c r="N43" i="2"/>
  <c r="N51" i="2"/>
  <c r="N59" i="2"/>
  <c r="N67" i="2"/>
  <c r="N75" i="2"/>
  <c r="N83" i="2"/>
  <c r="N92" i="2"/>
  <c r="N100" i="2"/>
  <c r="N108" i="2"/>
  <c r="N116" i="2"/>
  <c r="N124" i="2"/>
  <c r="N132" i="2"/>
  <c r="N140" i="2"/>
  <c r="N148" i="2"/>
  <c r="N156" i="2"/>
  <c r="N164" i="2"/>
  <c r="N20" i="2"/>
  <c r="N28" i="2"/>
  <c r="N36" i="2"/>
  <c r="N44" i="2"/>
  <c r="N52" i="2"/>
  <c r="N60" i="2"/>
  <c r="N68" i="2"/>
  <c r="N76" i="2"/>
  <c r="N84" i="2"/>
  <c r="N93" i="2"/>
  <c r="N101" i="2"/>
  <c r="N109" i="2"/>
  <c r="N117" i="2"/>
  <c r="N125" i="2"/>
  <c r="N133" i="2"/>
  <c r="N141" i="2"/>
  <c r="N149" i="2"/>
  <c r="N157" i="2"/>
  <c r="N12" i="2"/>
  <c r="N13" i="2"/>
  <c r="N21" i="2"/>
  <c r="N29" i="2"/>
  <c r="N37" i="2"/>
  <c r="N45" i="2"/>
  <c r="N53" i="2"/>
  <c r="N61" i="2"/>
  <c r="N69" i="2"/>
  <c r="N77" i="2"/>
  <c r="N85" i="2"/>
  <c r="N94" i="2"/>
  <c r="N102" i="2"/>
  <c r="N110" i="2"/>
  <c r="N118" i="2"/>
  <c r="N126" i="2"/>
  <c r="N134" i="2"/>
  <c r="N142" i="2"/>
  <c r="N150" i="2"/>
  <c r="N158" i="2"/>
  <c r="N33" i="2"/>
  <c r="N41" i="2"/>
  <c r="N57" i="2"/>
  <c r="N73" i="2"/>
  <c r="N98" i="2"/>
  <c r="N106" i="2"/>
  <c r="N138" i="2"/>
  <c r="N42" i="2"/>
  <c r="N74" i="2"/>
  <c r="N90" i="2"/>
  <c r="N115" i="2"/>
  <c r="N147" i="2"/>
  <c r="N10" i="2"/>
  <c r="N14" i="2"/>
  <c r="N22" i="2"/>
  <c r="N30" i="2"/>
  <c r="N38" i="2"/>
  <c r="N46" i="2"/>
  <c r="N54" i="2"/>
  <c r="N62" i="2"/>
  <c r="N70" i="2"/>
  <c r="N78" i="2"/>
  <c r="N86" i="2"/>
  <c r="N95" i="2"/>
  <c r="N103" i="2"/>
  <c r="N111" i="2"/>
  <c r="N119" i="2"/>
  <c r="N127" i="2"/>
  <c r="N135" i="2"/>
  <c r="N143" i="2"/>
  <c r="N151" i="2"/>
  <c r="N159" i="2"/>
  <c r="N122" i="2"/>
  <c r="N146" i="2"/>
  <c r="N50" i="2"/>
  <c r="N82" i="2"/>
  <c r="N107" i="2"/>
  <c r="N131" i="2"/>
  <c r="N163" i="2"/>
  <c r="N15" i="2"/>
  <c r="N23" i="2"/>
  <c r="N31" i="2"/>
  <c r="N39" i="2"/>
  <c r="N47" i="2"/>
  <c r="N55" i="2"/>
  <c r="N63" i="2"/>
  <c r="N71" i="2"/>
  <c r="N79" i="2"/>
  <c r="N87" i="2"/>
  <c r="N96" i="2"/>
  <c r="N104" i="2"/>
  <c r="N112" i="2"/>
  <c r="N120" i="2"/>
  <c r="N128" i="2"/>
  <c r="N136" i="2"/>
  <c r="N144" i="2"/>
  <c r="N152" i="2"/>
  <c r="N160" i="2"/>
  <c r="N25" i="2"/>
  <c r="N49" i="2"/>
  <c r="N65" i="2"/>
  <c r="N89" i="2"/>
  <c r="N154" i="2"/>
  <c r="N26" i="2"/>
  <c r="N58" i="2"/>
  <c r="N99" i="2"/>
  <c r="N139" i="2"/>
  <c r="N16" i="2"/>
  <c r="N24" i="2"/>
  <c r="N32" i="2"/>
  <c r="N40" i="2"/>
  <c r="N48" i="2"/>
  <c r="N56" i="2"/>
  <c r="N64" i="2"/>
  <c r="N72" i="2"/>
  <c r="N80" i="2"/>
  <c r="N88" i="2"/>
  <c r="N97" i="2"/>
  <c r="N105" i="2"/>
  <c r="N113" i="2"/>
  <c r="N121" i="2"/>
  <c r="N129" i="2"/>
  <c r="N137" i="2"/>
  <c r="N145" i="2"/>
  <c r="N153" i="2"/>
  <c r="N161" i="2"/>
  <c r="N81" i="2"/>
  <c r="N114" i="2"/>
  <c r="N130" i="2"/>
  <c r="N162" i="2"/>
  <c r="N34" i="2"/>
  <c r="N66" i="2"/>
  <c r="N91" i="2"/>
  <c r="N123" i="2"/>
  <c r="N155" i="2"/>
  <c r="N17" i="2"/>
  <c r="N18" i="2"/>
  <c r="M112" i="2"/>
  <c r="L112" i="2" s="1"/>
  <c r="M123" i="2"/>
  <c r="L123" i="2" s="1"/>
  <c r="M150" i="2"/>
  <c r="L150" i="2" s="1"/>
  <c r="M94" i="2"/>
  <c r="L94" i="2" s="1"/>
  <c r="M102" i="2"/>
  <c r="L102" i="2" s="1"/>
  <c r="M126" i="2"/>
  <c r="L126" i="2" s="1"/>
  <c r="M156" i="2"/>
  <c r="L156" i="2" s="1"/>
  <c r="M157" i="2"/>
  <c r="L157" i="2" s="1"/>
  <c r="M113" i="2"/>
  <c r="L113" i="2" s="1"/>
  <c r="M124" i="2"/>
  <c r="L124" i="2" s="1"/>
  <c r="M141" i="2"/>
  <c r="L141" i="2" s="1"/>
  <c r="M158" i="2"/>
  <c r="L158" i="2" s="1"/>
  <c r="M114" i="2"/>
  <c r="L114" i="2" s="1"/>
  <c r="M15" i="2"/>
  <c r="L15" i="2" s="1"/>
  <c r="M153" i="2"/>
  <c r="L153" i="2" s="1"/>
  <c r="M149" i="2"/>
  <c r="L149" i="2" s="1"/>
  <c r="M14" i="2"/>
  <c r="L14" i="2" s="1"/>
  <c r="M115" i="2"/>
  <c r="L115" i="2" s="1"/>
  <c r="M159" i="2"/>
  <c r="L159" i="2" s="1"/>
  <c r="M20" i="2"/>
  <c r="L20" i="2" s="1"/>
  <c r="M103" i="2"/>
  <c r="L103" i="2" s="1"/>
  <c r="M146" i="2"/>
  <c r="L146" i="2" s="1"/>
  <c r="M154" i="2"/>
  <c r="L154" i="2" s="1"/>
  <c r="M160" i="2"/>
  <c r="L160" i="2" s="1"/>
  <c r="M121" i="2"/>
  <c r="L121" i="2" s="1"/>
  <c r="M128" i="2"/>
  <c r="L128" i="2" s="1"/>
  <c r="M122" i="2"/>
  <c r="L122" i="2" s="1"/>
  <c r="M120" i="2"/>
  <c r="L120" i="2" s="1"/>
  <c r="M127" i="2"/>
  <c r="L127" i="2" s="1"/>
  <c r="M147" i="2"/>
  <c r="L147" i="2" s="1"/>
  <c r="M155" i="2"/>
  <c r="L155" i="2" s="1"/>
  <c r="M161" i="2"/>
  <c r="L161" i="2" s="1"/>
  <c r="M105" i="2"/>
  <c r="L105" i="2" s="1"/>
  <c r="M148" i="2"/>
  <c r="L148" i="2" s="1"/>
  <c r="M129" i="2"/>
  <c r="L129" i="2" s="1"/>
  <c r="M21" i="2"/>
  <c r="L21" i="2" s="1"/>
  <c r="M28" i="2"/>
  <c r="L28" i="2" s="1"/>
  <c r="M32" i="2"/>
  <c r="L32" i="2" s="1"/>
  <c r="M72" i="2"/>
  <c r="L72" i="2" s="1"/>
  <c r="M84" i="2"/>
  <c r="L84" i="2" s="1"/>
  <c r="M136" i="2"/>
  <c r="L136" i="2" s="1"/>
  <c r="M144" i="2"/>
  <c r="L144" i="2" s="1"/>
  <c r="M152" i="2"/>
  <c r="L152" i="2" s="1"/>
  <c r="M48" i="2"/>
  <c r="L48" i="2" s="1"/>
  <c r="M62" i="2"/>
  <c r="L62" i="2" s="1"/>
  <c r="M91" i="2"/>
  <c r="L91" i="2" s="1"/>
  <c r="M135" i="2"/>
  <c r="L135" i="2" s="1"/>
  <c r="M143" i="2"/>
  <c r="L143" i="2" s="1"/>
  <c r="M151" i="2"/>
  <c r="L151" i="2" s="1"/>
  <c r="M133" i="2"/>
  <c r="L133" i="2" s="1"/>
  <c r="M19" i="2"/>
  <c r="L19" i="2" s="1"/>
  <c r="M27" i="2"/>
  <c r="L27" i="2" s="1"/>
  <c r="M35" i="2"/>
  <c r="L35" i="2" s="1"/>
  <c r="M56" i="2"/>
  <c r="L56" i="2" s="1"/>
  <c r="M61" i="2"/>
  <c r="L61" i="2" s="1"/>
  <c r="M71" i="2"/>
  <c r="L71" i="2" s="1"/>
  <c r="M90" i="2"/>
  <c r="L90" i="2" s="1"/>
  <c r="M134" i="2"/>
  <c r="L134" i="2" s="1"/>
  <c r="M142" i="2"/>
  <c r="L142" i="2" s="1"/>
  <c r="M60" i="2"/>
  <c r="L60" i="2" s="1"/>
  <c r="M82" i="2"/>
  <c r="L82" i="2" s="1"/>
  <c r="M89" i="2"/>
  <c r="L89" i="2" s="1"/>
  <c r="M117" i="2"/>
  <c r="L117" i="2" s="1"/>
  <c r="M125" i="2"/>
  <c r="L125" i="2" s="1"/>
  <c r="M42" i="2"/>
  <c r="L42" i="2" s="1"/>
  <c r="M22" i="2"/>
  <c r="L22" i="2" s="1"/>
  <c r="M43" i="2"/>
  <c r="L43" i="2" s="1"/>
  <c r="M38" i="2"/>
  <c r="L38" i="2" s="1"/>
  <c r="M81" i="2"/>
  <c r="L81" i="2" s="1"/>
  <c r="M116" i="2"/>
  <c r="L116" i="2" s="1"/>
  <c r="M132" i="2"/>
  <c r="L132" i="2" s="1"/>
  <c r="M140" i="2"/>
  <c r="L140" i="2" s="1"/>
  <c r="M164" i="2"/>
  <c r="L164" i="2" s="1"/>
  <c r="M101" i="2"/>
  <c r="L101" i="2" s="1"/>
  <c r="M93" i="2"/>
  <c r="L93" i="2" s="1"/>
  <c r="M137" i="2"/>
  <c r="L137" i="2" s="1"/>
  <c r="M131" i="2"/>
  <c r="L131" i="2" s="1"/>
  <c r="M162" i="2"/>
  <c r="L162" i="2" s="1"/>
  <c r="M130" i="2"/>
  <c r="L130" i="2" s="1"/>
  <c r="M163" i="2"/>
  <c r="L163" i="2" s="1"/>
  <c r="M85" i="2"/>
  <c r="L85" i="2" s="1"/>
  <c r="M139" i="2"/>
  <c r="L139" i="2" s="1"/>
  <c r="M145" i="2"/>
  <c r="L145" i="2" s="1"/>
  <c r="M63" i="2"/>
  <c r="L63" i="2" s="1"/>
  <c r="M92" i="2"/>
  <c r="L92" i="2" s="1"/>
  <c r="M37" i="2"/>
  <c r="L37" i="2" s="1"/>
  <c r="M138" i="2"/>
  <c r="L138" i="2" s="1"/>
  <c r="M54" i="2"/>
  <c r="L54" i="2" s="1"/>
  <c r="E23" i="37"/>
  <c r="D17" i="37"/>
  <c r="B16" i="37"/>
  <c r="B21" i="37"/>
  <c r="B17" i="37"/>
  <c r="B18" i="37"/>
  <c r="B19" i="37"/>
  <c r="B22" i="37"/>
  <c r="B20" i="37"/>
  <c r="D20" i="37"/>
  <c r="D23" i="37"/>
  <c r="D21" i="37"/>
  <c r="B23" i="37"/>
  <c r="D18" i="37"/>
  <c r="D16" i="37"/>
  <c r="D19" i="37"/>
  <c r="D22" i="37"/>
  <c r="D13" i="37"/>
  <c r="D14" i="37"/>
  <c r="D15" i="37"/>
  <c r="F28" i="39" l="1"/>
  <c r="H28" i="39" s="1"/>
  <c r="F13" i="39"/>
  <c r="H13" i="39" s="1"/>
  <c r="F29" i="39"/>
  <c r="H29" i="39" s="1"/>
  <c r="K14" i="37"/>
  <c r="F11" i="39"/>
  <c r="H11" i="39" s="1"/>
  <c r="F30" i="39"/>
  <c r="H30" i="39" s="1"/>
  <c r="F14" i="39"/>
  <c r="H14" i="39" s="1"/>
  <c r="K16" i="37" s="1"/>
  <c r="F12" i="39"/>
  <c r="H12" i="39" s="1"/>
  <c r="K15" i="37" s="1"/>
  <c r="E22" i="37"/>
  <c r="G23" i="37"/>
  <c r="F23" i="37"/>
  <c r="I30" i="38"/>
  <c r="I27" i="38"/>
  <c r="J27" i="38"/>
  <c r="K27" i="38"/>
  <c r="L27" i="38"/>
  <c r="M27" i="38"/>
  <c r="N27" i="38"/>
  <c r="I28" i="38"/>
  <c r="J28" i="38"/>
  <c r="K28" i="38"/>
  <c r="L28" i="38"/>
  <c r="M28" i="38"/>
  <c r="N28" i="38"/>
  <c r="I29" i="38"/>
  <c r="J29" i="38"/>
  <c r="K29" i="38"/>
  <c r="L29" i="38"/>
  <c r="M29" i="38"/>
  <c r="N29" i="38"/>
  <c r="K17" i="37" l="1"/>
  <c r="K19" i="37"/>
  <c r="K21" i="37"/>
  <c r="K22" i="37"/>
  <c r="H32" i="39"/>
  <c r="K13" i="37"/>
  <c r="K20" i="37"/>
  <c r="K18" i="37"/>
  <c r="D32" i="39"/>
  <c r="G22" i="37"/>
  <c r="F22" i="37"/>
  <c r="K24" i="37" l="1"/>
  <c r="C16" i="17"/>
  <c r="N30" i="38" l="1"/>
  <c r="M30" i="38"/>
  <c r="L30" i="38"/>
  <c r="K30" i="38"/>
  <c r="J30" i="38"/>
  <c r="J31" i="38" l="1"/>
  <c r="I31" i="38"/>
  <c r="M31" i="38"/>
  <c r="L31" i="38"/>
  <c r="I40" i="18"/>
  <c r="N40" i="18"/>
  <c r="M40" i="18"/>
  <c r="M58" i="2"/>
  <c r="L58" i="2" s="1"/>
  <c r="H10" i="28"/>
  <c r="M36" i="2" s="1"/>
  <c r="L36" i="2" s="1"/>
  <c r="N23" i="38"/>
  <c r="M23" i="38"/>
  <c r="L23" i="38"/>
  <c r="K23" i="38"/>
  <c r="J23" i="38"/>
  <c r="I23" i="38"/>
  <c r="B4" i="38"/>
  <c r="E13" i="35"/>
  <c r="F13" i="35" s="1"/>
  <c r="E14" i="35"/>
  <c r="F14" i="35" s="1"/>
  <c r="B4" i="37"/>
  <c r="B4" i="5"/>
  <c r="B4" i="31"/>
  <c r="D31" i="35"/>
  <c r="N29" i="18"/>
  <c r="M29" i="18"/>
  <c r="L29" i="18"/>
  <c r="K29" i="18"/>
  <c r="J29" i="18"/>
  <c r="I29" i="18"/>
  <c r="B4" i="28"/>
  <c r="C4" i="2"/>
  <c r="B4" i="18"/>
  <c r="B4" i="17"/>
  <c r="B41" i="17"/>
  <c r="B47" i="17" s="1"/>
  <c r="B51" i="17" s="1"/>
  <c r="B52" i="17"/>
  <c r="M47" i="2" l="1"/>
  <c r="L47" i="2" s="1"/>
  <c r="M45" i="2"/>
  <c r="L45" i="2" s="1"/>
  <c r="M50" i="2"/>
  <c r="L50" i="2" s="1"/>
  <c r="M40" i="2"/>
  <c r="L40" i="2" s="1"/>
  <c r="M74" i="2"/>
  <c r="L74" i="2" s="1"/>
  <c r="M41" i="2"/>
  <c r="L41" i="2" s="1"/>
  <c r="M108" i="2"/>
  <c r="L108" i="2" s="1"/>
  <c r="M75" i="2"/>
  <c r="L75" i="2" s="1"/>
  <c r="M95" i="2"/>
  <c r="L95" i="2" s="1"/>
  <c r="M80" i="2"/>
  <c r="L80" i="2" s="1"/>
  <c r="M39" i="2"/>
  <c r="L39" i="2" s="1"/>
  <c r="M88" i="2"/>
  <c r="L88" i="2" s="1"/>
  <c r="M44" i="2"/>
  <c r="L44" i="2" s="1"/>
  <c r="M59" i="2"/>
  <c r="L59" i="2" s="1"/>
  <c r="M104" i="2"/>
  <c r="L104" i="2" s="1"/>
  <c r="M87" i="2"/>
  <c r="L87" i="2" s="1"/>
  <c r="M18" i="2"/>
  <c r="L18" i="2" s="1"/>
  <c r="M83" i="2"/>
  <c r="L83" i="2" s="1"/>
  <c r="M111" i="2"/>
  <c r="L111" i="2" s="1"/>
  <c r="M49" i="2"/>
  <c r="L49" i="2" s="1"/>
  <c r="M46" i="2"/>
  <c r="L46" i="2" s="1"/>
  <c r="M69" i="2"/>
  <c r="L69" i="2" s="1"/>
  <c r="M77" i="2"/>
  <c r="L77" i="2" s="1"/>
  <c r="M10" i="2"/>
  <c r="L10" i="2" s="1"/>
  <c r="M57" i="2"/>
  <c r="L57" i="2" s="1"/>
  <c r="M16" i="2"/>
  <c r="L16" i="2" s="1"/>
  <c r="M96" i="2"/>
  <c r="L96" i="2" s="1"/>
  <c r="M65" i="2"/>
  <c r="L65" i="2" s="1"/>
  <c r="M23" i="2"/>
  <c r="L23" i="2" s="1"/>
  <c r="M51" i="2"/>
  <c r="L51" i="2" s="1"/>
  <c r="M30" i="2"/>
  <c r="L30" i="2" s="1"/>
  <c r="M55" i="2"/>
  <c r="L55" i="2" s="1"/>
  <c r="M26" i="2"/>
  <c r="L26" i="2" s="1"/>
  <c r="M11" i="2"/>
  <c r="L11" i="2" s="1"/>
  <c r="M110" i="2"/>
  <c r="L110" i="2" s="1"/>
  <c r="M68" i="2"/>
  <c r="L68" i="2" s="1"/>
  <c r="M33" i="2"/>
  <c r="L33" i="2" s="1"/>
  <c r="M67" i="2"/>
  <c r="L67" i="2" s="1"/>
  <c r="M24" i="2"/>
  <c r="L24" i="2" s="1"/>
  <c r="M66" i="2"/>
  <c r="L66" i="2" s="1"/>
  <c r="M34" i="2"/>
  <c r="L34" i="2" s="1"/>
  <c r="M86" i="2"/>
  <c r="L86" i="2" s="1"/>
  <c r="M12" i="2"/>
  <c r="L12" i="2" s="1"/>
  <c r="M17" i="2"/>
  <c r="L17" i="2" s="1"/>
  <c r="M53" i="2"/>
  <c r="L53" i="2" s="1"/>
  <c r="M13" i="2"/>
  <c r="L13" i="2" s="1"/>
  <c r="M52" i="2"/>
  <c r="L52" i="2" s="1"/>
  <c r="M64" i="2"/>
  <c r="L64" i="2" s="1"/>
  <c r="M70" i="2"/>
  <c r="L70" i="2" s="1"/>
  <c r="M25" i="2"/>
  <c r="L25" i="2" s="1"/>
  <c r="M29" i="2"/>
  <c r="L29" i="2" s="1"/>
  <c r="M99" i="2"/>
  <c r="L99" i="2" s="1"/>
  <c r="M98" i="2"/>
  <c r="L98" i="2" s="1"/>
  <c r="M31" i="2"/>
  <c r="L31" i="2" s="1"/>
  <c r="M107" i="2"/>
  <c r="L107" i="2" s="1"/>
  <c r="M106" i="2"/>
  <c r="L106" i="2" s="1"/>
  <c r="M118" i="2"/>
  <c r="L118" i="2" s="1"/>
  <c r="M79" i="2"/>
  <c r="L79" i="2" s="1"/>
  <c r="M100" i="2"/>
  <c r="L100" i="2" s="1"/>
  <c r="M97" i="2"/>
  <c r="L97" i="2" s="1"/>
  <c r="M78" i="2"/>
  <c r="L78" i="2" s="1"/>
  <c r="M109" i="2"/>
  <c r="L109" i="2" s="1"/>
  <c r="M119" i="2"/>
  <c r="L119" i="2" s="1"/>
  <c r="B14" i="37"/>
  <c r="B13" i="37"/>
  <c r="B15" i="37"/>
  <c r="M22" i="37"/>
  <c r="M17" i="37"/>
  <c r="H14" i="35"/>
  <c r="H13" i="35"/>
  <c r="O29" i="18"/>
  <c r="B49" i="17"/>
  <c r="B50" i="17"/>
  <c r="H27" i="28"/>
  <c r="O23" i="38"/>
  <c r="K31" i="38"/>
  <c r="J40" i="18"/>
  <c r="N31" i="38"/>
  <c r="L40" i="18"/>
  <c r="K40" i="18"/>
  <c r="E16" i="37" l="1"/>
  <c r="G16" i="37" s="1"/>
  <c r="E20" i="37"/>
  <c r="G20" i="37" s="1"/>
  <c r="E18" i="37"/>
  <c r="E21" i="37"/>
  <c r="G21" i="37" s="1"/>
  <c r="E19" i="37"/>
  <c r="G19" i="37" s="1"/>
  <c r="M18" i="37"/>
  <c r="M19" i="37"/>
  <c r="M16" i="37"/>
  <c r="M15" i="37"/>
  <c r="M14" i="37"/>
  <c r="M13" i="37"/>
  <c r="M20" i="37"/>
  <c r="M21" i="37"/>
  <c r="E17" i="37"/>
  <c r="E15" i="37"/>
  <c r="E14" i="37"/>
  <c r="E13" i="37"/>
  <c r="B24" i="37"/>
  <c r="E12" i="18"/>
  <c r="E15" i="18" s="1"/>
  <c r="H31" i="35"/>
  <c r="B53" i="17"/>
  <c r="E12" i="38"/>
  <c r="E15" i="38" s="1"/>
  <c r="F16" i="37" l="1"/>
  <c r="F20" i="37"/>
  <c r="F18" i="37"/>
  <c r="G18" i="37"/>
  <c r="F21" i="37"/>
  <c r="F19" i="37"/>
  <c r="M24" i="37"/>
  <c r="G17" i="37"/>
  <c r="F17" i="37"/>
  <c r="E17" i="38"/>
  <c r="K46" i="38" s="1"/>
  <c r="K45" i="38"/>
  <c r="F14" i="37"/>
  <c r="G13" i="37"/>
  <c r="G14" i="37"/>
  <c r="E18" i="18"/>
  <c r="K47" i="18" s="1"/>
  <c r="K45" i="18"/>
  <c r="E24" i="37"/>
  <c r="F13" i="37"/>
  <c r="F15" i="37"/>
  <c r="G15" i="37"/>
  <c r="E18" i="38"/>
  <c r="E17" i="18"/>
  <c r="G6" i="28" l="1"/>
  <c r="K52" i="18"/>
  <c r="G24" i="37"/>
  <c r="E19" i="38"/>
  <c r="E21" i="38" s="1"/>
  <c r="K47" i="38"/>
  <c r="F24" i="37"/>
  <c r="E19" i="18"/>
  <c r="E21" i="18" s="1"/>
  <c r="C29" i="17" s="1"/>
  <c r="C31" i="17" s="1"/>
  <c r="C34" i="17" s="1"/>
  <c r="C21" i="17" s="1"/>
  <c r="C24" i="17" s="1"/>
  <c r="K46" i="18"/>
  <c r="E22" i="38" l="1"/>
  <c r="E23" i="38" s="1"/>
  <c r="E25" i="38" s="1"/>
  <c r="E22" i="18"/>
  <c r="K48" i="38" l="1"/>
  <c r="E26" i="38"/>
  <c r="E32" i="38" s="1"/>
  <c r="E43" i="38" s="1"/>
  <c r="K49" i="38"/>
  <c r="E23" i="18"/>
  <c r="E25" i="18" s="1"/>
  <c r="K48" i="18"/>
  <c r="K61" i="38" l="1"/>
  <c r="K63" i="38" s="1"/>
  <c r="E26" i="18"/>
  <c r="E32" i="18" s="1"/>
  <c r="K49" i="18"/>
  <c r="E47" i="38" l="1"/>
  <c r="J19" i="37" s="1"/>
  <c r="F19" i="38"/>
  <c r="F26" i="38"/>
  <c r="F23" i="38"/>
  <c r="E43" i="18"/>
  <c r="J22" i="37" l="1"/>
  <c r="J13" i="37"/>
  <c r="E51" i="38"/>
  <c r="K67" i="38" s="1"/>
  <c r="F41" i="38"/>
  <c r="J14" i="37"/>
  <c r="F39" i="38"/>
  <c r="J17" i="37"/>
  <c r="F45" i="38"/>
  <c r="F38" i="38"/>
  <c r="J18" i="37"/>
  <c r="F37" i="38"/>
  <c r="J20" i="37"/>
  <c r="F43" i="38"/>
  <c r="F34" i="38"/>
  <c r="F35" i="38"/>
  <c r="J16" i="37"/>
  <c r="F40" i="38"/>
  <c r="J21" i="37"/>
  <c r="E53" i="38"/>
  <c r="K69" i="38" s="1"/>
  <c r="F36" i="38"/>
  <c r="F32" i="38"/>
  <c r="E49" i="38"/>
  <c r="K65" i="38" s="1"/>
  <c r="J15" i="37"/>
  <c r="K61" i="18"/>
  <c r="K63" i="18" s="1"/>
  <c r="E47" i="18" l="1"/>
  <c r="I18" i="37" s="1"/>
  <c r="F47" i="38"/>
  <c r="J24" i="37"/>
  <c r="H21" i="31"/>
  <c r="H20" i="31"/>
  <c r="H18" i="31"/>
  <c r="H19" i="31"/>
  <c r="F32" i="18"/>
  <c r="E49" i="18" l="1"/>
  <c r="K65" i="18" s="1"/>
  <c r="I14" i="37"/>
  <c r="I13" i="37"/>
  <c r="E53" i="18"/>
  <c r="K69" i="18" s="1"/>
  <c r="F34" i="18"/>
  <c r="F41" i="18"/>
  <c r="I21" i="37"/>
  <c r="F40" i="18"/>
  <c r="I22" i="37"/>
  <c r="F23" i="18"/>
  <c r="F39" i="18"/>
  <c r="I16" i="37"/>
  <c r="F26" i="18"/>
  <c r="I20" i="37"/>
  <c r="F37" i="18"/>
  <c r="I17" i="37"/>
  <c r="F19" i="18"/>
  <c r="E51" i="18"/>
  <c r="K67" i="18" s="1"/>
  <c r="F36" i="18"/>
  <c r="I19" i="37"/>
  <c r="I15" i="37"/>
  <c r="F38" i="18"/>
  <c r="F45" i="18"/>
  <c r="F43" i="18"/>
  <c r="F47" i="18" s="1"/>
  <c r="F42" i="18"/>
  <c r="F35" i="18"/>
  <c r="H23" i="31"/>
  <c r="H22" i="31"/>
  <c r="H24" i="31"/>
  <c r="H11" i="31"/>
  <c r="L15" i="37" s="1"/>
  <c r="H17" i="31"/>
  <c r="L13" i="37"/>
  <c r="H12" i="31"/>
  <c r="H13" i="31"/>
  <c r="H14" i="31"/>
  <c r="L19" i="37" s="1"/>
  <c r="H15" i="31"/>
  <c r="L20" i="37" s="1"/>
  <c r="I24" i="37" l="1"/>
  <c r="N13" i="37"/>
  <c r="N15" i="37"/>
  <c r="N19" i="37"/>
  <c r="N20" i="37"/>
  <c r="L17" i="37"/>
  <c r="N17" i="37" s="1"/>
  <c r="L14" i="37"/>
  <c r="N14" i="37" s="1"/>
  <c r="L16" i="37"/>
  <c r="N16" i="37" s="1"/>
  <c r="L22" i="37"/>
  <c r="N22" i="37" s="1"/>
  <c r="H16" i="31"/>
  <c r="L18" i="37" s="1"/>
  <c r="N18" i="37" s="1"/>
  <c r="H27" i="31" l="1"/>
  <c r="L21" i="37"/>
  <c r="N21" i="37" s="1"/>
  <c r="L24" i="37" l="1"/>
  <c r="O13" i="37" l="1"/>
  <c r="O14" i="37"/>
  <c r="O22" i="37"/>
  <c r="O18" i="37"/>
  <c r="O21" i="37"/>
  <c r="O20" i="37"/>
  <c r="O15" i="37"/>
  <c r="O16" i="37"/>
  <c r="N24" i="37"/>
  <c r="P1" i="37" s="1"/>
  <c r="P2" i="37" s="1"/>
  <c r="P3" i="37" s="1"/>
  <c r="O19" i="37"/>
  <c r="O17" i="37"/>
  <c r="O24" i="37" l="1"/>
</calcChain>
</file>

<file path=xl/sharedStrings.xml><?xml version="1.0" encoding="utf-8"?>
<sst xmlns="http://schemas.openxmlformats.org/spreadsheetml/2006/main" count="1793" uniqueCount="472">
  <si>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</si>
  <si>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</si>
  <si>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</si>
  <si>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</si>
  <si>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</si>
  <si>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</si>
  <si>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</si>
  <si>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</si>
  <si>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</si>
  <si>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</si>
  <si>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</si>
  <si>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</si>
  <si>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Naam dienstverlener</t>
  </si>
  <si>
    <t>Voorcalculatie</t>
  </si>
  <si>
    <t>Prijspeil</t>
  </si>
  <si>
    <t>Versie</t>
  </si>
  <si>
    <t>Locatie</t>
  </si>
  <si>
    <t>Totaal m2</t>
  </si>
  <si>
    <t>Locatie factor</t>
  </si>
  <si>
    <t>Hoogste frequentie ma t/m vr</t>
  </si>
  <si>
    <t>Productie uren ma t/m vr</t>
  </si>
  <si>
    <t>Uren minimale taakgrootte ma t/m vrij</t>
  </si>
  <si>
    <t>Toezicht uren per jaar ma t/m vr</t>
  </si>
  <si>
    <t>Algemeen</t>
  </si>
  <si>
    <t>Totaal</t>
  </si>
  <si>
    <t>Kosten productie per jaar ma t/m vr incl minimale taakgrootte</t>
  </si>
  <si>
    <t xml:space="preserve">Kosten toezicht per jaar ma t/m vr </t>
  </si>
  <si>
    <t>Kosten vloeronderhoud per jaar</t>
  </si>
  <si>
    <t>Kosten Additioneel per jaar</t>
  </si>
  <si>
    <t>Kosten glasbewassing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</si>
  <si>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</si>
  <si>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</si>
  <si>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</si>
  <si>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</si>
  <si>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</si>
  <si>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</si>
  <si>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</si>
  <si>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</si>
  <si>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</si>
  <si>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</si>
  <si>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</si>
  <si>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Sanitaire ruimten</t>
  </si>
  <si>
    <t>Gang, hal</t>
  </si>
  <si>
    <t>Vergaderruimten</t>
  </si>
  <si>
    <t>Entree</t>
  </si>
  <si>
    <t>Lift</t>
  </si>
  <si>
    <t>Kolom voor matrix</t>
  </si>
  <si>
    <t>Frequentie verklaring</t>
  </si>
  <si>
    <t>Freq</t>
  </si>
  <si>
    <t>Kolom</t>
  </si>
  <si>
    <t>1 x per week (52 weken)</t>
  </si>
  <si>
    <t>2 x per week (52 weken)</t>
  </si>
  <si>
    <t>3 x per week (52 weken)</t>
  </si>
  <si>
    <t>5 x per week (52 weken)</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</si>
  <si>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</si>
  <si>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</si>
  <si>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</si>
  <si>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</si>
  <si>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</si>
  <si>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</si>
  <si>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</si>
  <si>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</si>
  <si>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</si>
  <si>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</si>
  <si>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</si>
  <si>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</si>
  <si>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</si>
  <si>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</si>
  <si>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</si>
  <si>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</si>
  <si>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</si>
  <si>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</si>
  <si>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</si>
  <si>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</si>
  <si>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</si>
  <si>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</si>
  <si>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</si>
  <si>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</si>
  <si>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</si>
  <si>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</si>
  <si>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</si>
  <si>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</si>
  <si>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</si>
  <si>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</si>
  <si>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</si>
  <si>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</si>
  <si>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</si>
  <si>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</si>
  <si>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</si>
  <si>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</si>
  <si>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</si>
  <si>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</si>
  <si>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</si>
  <si>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</si>
  <si>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</si>
  <si>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</si>
  <si>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</si>
  <si>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</si>
  <si>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</si>
  <si>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</si>
  <si>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</si>
  <si>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</si>
  <si>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</si>
  <si>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</si>
  <si>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</si>
  <si>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2025</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</si>
  <si>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</si>
  <si>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</si>
  <si>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</si>
  <si>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</si>
  <si>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</si>
  <si>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</si>
  <si>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</si>
  <si>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</si>
  <si>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</si>
  <si>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</si>
  <si>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</si>
  <si>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</si>
  <si>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</si>
  <si>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</si>
  <si>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</si>
  <si>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</si>
  <si>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</si>
  <si>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</si>
  <si>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</si>
  <si>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</si>
  <si>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</si>
  <si>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</si>
  <si>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</si>
  <si>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</si>
  <si>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</si>
  <si>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</si>
  <si>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</si>
  <si>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</si>
  <si>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</si>
  <si>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</si>
  <si>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</si>
  <si>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</si>
  <si>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</si>
  <si>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</si>
  <si>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</si>
  <si>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</si>
  <si>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</si>
  <si>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</si>
  <si>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</si>
  <si>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</si>
  <si>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</si>
  <si>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</si>
  <si>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</si>
  <si>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</si>
  <si>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</si>
  <si>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</si>
  <si>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</si>
  <si>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</si>
  <si>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</si>
  <si>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</si>
  <si>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</si>
  <si>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</si>
  <si>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</si>
  <si>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</si>
  <si>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</si>
  <si>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</si>
  <si>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</si>
  <si>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</si>
  <si>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</si>
  <si>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</si>
  <si>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</si>
  <si>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</si>
  <si>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</si>
  <si>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</si>
  <si>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</si>
  <si>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</si>
  <si>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</si>
  <si>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</si>
  <si>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</si>
  <si>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</si>
  <si>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</si>
  <si>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</si>
  <si>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</si>
  <si>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</si>
  <si>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</si>
  <si>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</si>
  <si>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</si>
  <si>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</si>
  <si>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</si>
  <si>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</si>
  <si>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</si>
  <si>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</si>
  <si>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</si>
  <si>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</si>
  <si>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</si>
  <si>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</si>
  <si>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</si>
  <si>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</si>
  <si>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</si>
  <si>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</si>
  <si>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</si>
  <si>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</si>
  <si>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</si>
  <si>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</si>
  <si>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</si>
  <si>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</si>
  <si>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</si>
  <si>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1</t>
  </si>
  <si>
    <t>12</t>
  </si>
  <si>
    <t>Omschrijving automaat /artikel</t>
  </si>
  <si>
    <t>Kosten per week per stuk</t>
  </si>
  <si>
    <t>Kosten per jaar</t>
  </si>
  <si>
    <t>Artikel</t>
  </si>
  <si>
    <t>Merk en productlijn</t>
  </si>
  <si>
    <t>Omschrijving verbruiksartikelen</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</si>
  <si>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</si>
  <si>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</si>
  <si>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</si>
  <si>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</si>
  <si>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</si>
  <si>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</si>
  <si>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</si>
  <si>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</si>
  <si>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</si>
  <si>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</si>
  <si>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</si>
  <si>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</si>
  <si>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</si>
  <si>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</si>
  <si>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</si>
  <si>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</si>
  <si>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bg</t>
  </si>
  <si>
    <t>0.01</t>
  </si>
  <si>
    <t>0.02</t>
  </si>
  <si>
    <t>0.03</t>
  </si>
  <si>
    <t>0.04</t>
  </si>
  <si>
    <t>0.05</t>
  </si>
  <si>
    <t>Opslag</t>
  </si>
  <si>
    <t>0.06</t>
  </si>
  <si>
    <t>0.08</t>
  </si>
  <si>
    <t>0.09</t>
  </si>
  <si>
    <t>0.10</t>
  </si>
  <si>
    <t>0.12</t>
  </si>
  <si>
    <t>0.13</t>
  </si>
  <si>
    <t>0.14</t>
  </si>
  <si>
    <t>0.15</t>
  </si>
  <si>
    <t>0.16</t>
  </si>
  <si>
    <t>0.17</t>
  </si>
  <si>
    <t>0.20</t>
  </si>
  <si>
    <t>0.21</t>
  </si>
  <si>
    <t>1.01</t>
  </si>
  <si>
    <t>Kantoor</t>
  </si>
  <si>
    <t>1.03</t>
  </si>
  <si>
    <t>1.04</t>
  </si>
  <si>
    <t>Spreekkamer</t>
  </si>
  <si>
    <t>1.05</t>
  </si>
  <si>
    <t>1.06</t>
  </si>
  <si>
    <t>1.08</t>
  </si>
  <si>
    <t>1.10</t>
  </si>
  <si>
    <t>1.11</t>
  </si>
  <si>
    <t>1.13</t>
  </si>
  <si>
    <t>Werkkast ICT</t>
  </si>
  <si>
    <t>1.15</t>
  </si>
  <si>
    <t>Vergaderruimte</t>
  </si>
  <si>
    <t>5.02</t>
  </si>
  <si>
    <t>5.03</t>
  </si>
  <si>
    <t>5.04</t>
  </si>
  <si>
    <t>5.06</t>
  </si>
  <si>
    <t>5.07</t>
  </si>
  <si>
    <t>Gang</t>
  </si>
  <si>
    <t>tapijt</t>
  </si>
  <si>
    <t>vinyl</t>
  </si>
  <si>
    <t>1.02</t>
  </si>
  <si>
    <t>1.07</t>
  </si>
  <si>
    <t>Toilet</t>
  </si>
  <si>
    <t>Reproruimte</t>
  </si>
  <si>
    <t>Pantry</t>
  </si>
  <si>
    <t>Wachtruimte</t>
  </si>
  <si>
    <t>linoleum</t>
  </si>
  <si>
    <t>gietvloer</t>
  </si>
  <si>
    <t>CJG Ridderveld</t>
  </si>
  <si>
    <t>Troubadourweg 2A</t>
  </si>
  <si>
    <t>CJG Wilsonplein</t>
  </si>
  <si>
    <t>Wilsonplein 2</t>
  </si>
  <si>
    <t>CJG Lekkenburg</t>
  </si>
  <si>
    <t>Lekkenburg 1</t>
  </si>
  <si>
    <t>CJG Zevenhuizen</t>
  </si>
  <si>
    <t>Dorpsstraat 75</t>
  </si>
  <si>
    <t>CJG Nieuwerkerk</t>
  </si>
  <si>
    <t>Raadhuisplein 35</t>
  </si>
  <si>
    <t>CJG Moordrecht</t>
  </si>
  <si>
    <t>Prinses Beatrixstraat 15A</t>
  </si>
  <si>
    <t>CJG Bodegraven</t>
  </si>
  <si>
    <t>Spoorlaan 2A</t>
  </si>
  <si>
    <t>X</t>
  </si>
  <si>
    <t>5.05</t>
  </si>
  <si>
    <t>0.07</t>
  </si>
  <si>
    <t>0.11</t>
  </si>
  <si>
    <t>0.20A</t>
  </si>
  <si>
    <t>1.5</t>
  </si>
  <si>
    <t>0.2.04</t>
  </si>
  <si>
    <t>0.2.05</t>
  </si>
  <si>
    <t>0.2.06</t>
  </si>
  <si>
    <t>0.2.07</t>
  </si>
  <si>
    <t>0.2.08</t>
  </si>
  <si>
    <t>0.2.09</t>
  </si>
  <si>
    <t>0.v.05</t>
  </si>
  <si>
    <t>0.2.10</t>
  </si>
  <si>
    <t>0.v.06</t>
  </si>
  <si>
    <t>0.s.03</t>
  </si>
  <si>
    <t>0.s.04</t>
  </si>
  <si>
    <t>0.s.08</t>
  </si>
  <si>
    <t>0.s.07</t>
  </si>
  <si>
    <t>0.11A</t>
  </si>
  <si>
    <t>V00.1</t>
  </si>
  <si>
    <t>V00.3</t>
  </si>
  <si>
    <t>B00.1</t>
  </si>
  <si>
    <t>B00.2</t>
  </si>
  <si>
    <t>B00.3</t>
  </si>
  <si>
    <t>B00.4</t>
  </si>
  <si>
    <t>B00.5</t>
  </si>
  <si>
    <t>S00.1</t>
  </si>
  <si>
    <t>S00.3</t>
  </si>
  <si>
    <t>B00.01</t>
  </si>
  <si>
    <t>B00.02</t>
  </si>
  <si>
    <t>V00.01</t>
  </si>
  <si>
    <t>B00.03</t>
  </si>
  <si>
    <t>B00.04</t>
  </si>
  <si>
    <t>B00.09</t>
  </si>
  <si>
    <t>B00.10</t>
  </si>
  <si>
    <t>B0.04</t>
  </si>
  <si>
    <t>B0.05</t>
  </si>
  <si>
    <t>B0.06</t>
  </si>
  <si>
    <t>B0.12</t>
  </si>
  <si>
    <t>Boxenkamer</t>
  </si>
  <si>
    <t>Receptie</t>
  </si>
  <si>
    <t>Hal</t>
  </si>
  <si>
    <t>Trap</t>
  </si>
  <si>
    <t>Gang onder trap</t>
  </si>
  <si>
    <t>Kast koelkast</t>
  </si>
  <si>
    <t>Flexruimte</t>
  </si>
  <si>
    <t>inloopmat</t>
  </si>
  <si>
    <t>Kopieerruimte</t>
  </si>
  <si>
    <t>Techniekruimte</t>
  </si>
  <si>
    <t>Sanitaire ruimte</t>
  </si>
  <si>
    <t>CV</t>
  </si>
  <si>
    <t>Speelruimte</t>
  </si>
  <si>
    <t>Stiltewerkplek</t>
  </si>
  <si>
    <t>Magazijn/ingang</t>
  </si>
  <si>
    <t>Bezoekerstoiltten</t>
  </si>
  <si>
    <t>boxenkamer</t>
  </si>
  <si>
    <t>spreekkamer</t>
  </si>
  <si>
    <t>opslag en archief</t>
  </si>
  <si>
    <t>gez. Entree</t>
  </si>
  <si>
    <t>Keuken</t>
  </si>
  <si>
    <t>Flex</t>
  </si>
  <si>
    <t>Toilet peuters</t>
  </si>
  <si>
    <t>wachtruimte</t>
  </si>
  <si>
    <t>Opslagruimten</t>
  </si>
  <si>
    <t>Behandelruimten</t>
  </si>
  <si>
    <t>Keuken, pantry</t>
  </si>
  <si>
    <t>Niet in onderhoud</t>
  </si>
  <si>
    <t>nio</t>
  </si>
  <si>
    <t>4 x per week (52 weken)</t>
  </si>
  <si>
    <t>Koelkast in pantry reinigen</t>
  </si>
  <si>
    <t>Verschonen luieremmer</t>
  </si>
  <si>
    <t>Harde vloeren zonder waslaag (sanitair)</t>
  </si>
  <si>
    <t>3</t>
  </si>
  <si>
    <t>52</t>
  </si>
  <si>
    <t>Handdoekautomaat (losse vellen)</t>
  </si>
  <si>
    <t>Zeepdispenser</t>
  </si>
  <si>
    <t>Toiletroldispenser</t>
  </si>
  <si>
    <t>Luchtverfrisser</t>
  </si>
  <si>
    <t>Afvalbak</t>
  </si>
  <si>
    <t>Toiletborstel met houder</t>
  </si>
  <si>
    <t>Toiletborstel los</t>
  </si>
  <si>
    <t>CWS Vision Wit</t>
  </si>
  <si>
    <t>CWS Vision
Cremezeep</t>
  </si>
  <si>
    <t>CWS Digitaal</t>
  </si>
  <si>
    <t>Handdoekautomaat (rol)</t>
  </si>
  <si>
    <t>Seatcleaner</t>
  </si>
  <si>
    <t>Luieremmer</t>
  </si>
  <si>
    <t>CWS</t>
  </si>
  <si>
    <t>Merkloos</t>
  </si>
  <si>
    <t>Hostess</t>
  </si>
  <si>
    <t>Apura</t>
  </si>
  <si>
    <t>Kimberly-Clark</t>
  </si>
  <si>
    <t>Tork</t>
  </si>
  <si>
    <t>merkloos</t>
  </si>
  <si>
    <t>Hecht - Perceel 3</t>
  </si>
  <si>
    <t>Zuid en oost</t>
  </si>
  <si>
    <t>RAV Alphen</t>
  </si>
  <si>
    <t>Vorkweg 2</t>
  </si>
  <si>
    <t>Berendsen</t>
  </si>
  <si>
    <t>Gietvloer</t>
  </si>
  <si>
    <t>Medicijnen magazijn</t>
  </si>
  <si>
    <t>0.04A</t>
  </si>
  <si>
    <t>0.04B</t>
  </si>
  <si>
    <t>Vuile wasruimte</t>
  </si>
  <si>
    <t>0.04C</t>
  </si>
  <si>
    <t>Schone wasruimte</t>
  </si>
  <si>
    <t>0.6</t>
  </si>
  <si>
    <t>0.7</t>
  </si>
  <si>
    <t>0.8</t>
  </si>
  <si>
    <t>Spoelruimte</t>
  </si>
  <si>
    <t>Trappenhuis</t>
  </si>
  <si>
    <t>Gietvloer/Hout</t>
  </si>
  <si>
    <t>Bergkast</t>
  </si>
  <si>
    <t>Multifunctionele ruimte</t>
  </si>
  <si>
    <t>Multifunctionele ruimten</t>
  </si>
  <si>
    <t>1.14A</t>
  </si>
  <si>
    <t>Computerruimte</t>
  </si>
  <si>
    <t>1.14B</t>
  </si>
  <si>
    <t>Toilet heren</t>
  </si>
  <si>
    <t>Toilet dames</t>
  </si>
  <si>
    <t>Douche heren</t>
  </si>
  <si>
    <t>Doucheruimten</t>
  </si>
  <si>
    <t>Douche dames</t>
  </si>
  <si>
    <t>Kleedruimte heren</t>
  </si>
  <si>
    <t>Kleed- wasruimten</t>
  </si>
  <si>
    <t>Kleedruimte Dames</t>
  </si>
  <si>
    <t>Utility ruimte</t>
  </si>
  <si>
    <t>Opslag 2</t>
  </si>
  <si>
    <t>Opslag 3</t>
  </si>
  <si>
    <t>RAV Gouda</t>
  </si>
  <si>
    <t>Zuider Ijsseldijk 50</t>
  </si>
  <si>
    <t>Berging</t>
  </si>
  <si>
    <t>0.05B</t>
  </si>
  <si>
    <t>Werkkast</t>
  </si>
  <si>
    <t>Kantine</t>
  </si>
  <si>
    <t>Restauratieve ruimten</t>
  </si>
  <si>
    <t>Overdruk sluis</t>
  </si>
  <si>
    <t>Twayn</t>
  </si>
  <si>
    <t>Zuurstofruimte</t>
  </si>
  <si>
    <t xml:space="preserve">0.17 </t>
  </si>
  <si>
    <t>Couveuse opslag</t>
  </si>
  <si>
    <t>0.18</t>
  </si>
  <si>
    <t>Kleedkamer</t>
  </si>
  <si>
    <t>1.04A</t>
  </si>
  <si>
    <t>RAV Moordrecht</t>
  </si>
  <si>
    <t>Middelweg 18D</t>
  </si>
  <si>
    <t>0.1</t>
  </si>
  <si>
    <t>0.2</t>
  </si>
  <si>
    <t>0.3</t>
  </si>
  <si>
    <t>0.4</t>
  </si>
  <si>
    <t>CJG Wilsonsplein</t>
  </si>
  <si>
    <t>Alcoholdispenser</t>
  </si>
  <si>
    <t>Tampondispenser</t>
  </si>
  <si>
    <t>Vendor</t>
  </si>
  <si>
    <t>Harde vloeren zonder waslaag (overige ruimten)</t>
  </si>
  <si>
    <t>Harde vloeren met waslaag</t>
  </si>
  <si>
    <t>B</t>
  </si>
  <si>
    <t>O</t>
  </si>
  <si>
    <t>S</t>
  </si>
  <si>
    <t>V</t>
  </si>
  <si>
    <t>Aantal dispensers</t>
  </si>
  <si>
    <t>MAXIMALE BOVENGRENS PLAFONDBEDRAG INSCHRIJVINGSBEDRAG EXCL BTW</t>
  </si>
  <si>
    <t>excl. sanitaire voorzieningen</t>
  </si>
  <si>
    <t>MAXIMALE ONDERGRENS INSCHRIJVINGSBEDRAG EXCL BTW</t>
  </si>
  <si>
    <t>TN513768</t>
  </si>
  <si>
    <t>Gevel</t>
  </si>
  <si>
    <t>Prijs p/beurt excl. btw</t>
  </si>
  <si>
    <t>&lt; 5m²</t>
  </si>
  <si>
    <t>&gt; 5m²</t>
  </si>
  <si>
    <t>Pandbenaming/bebording</t>
  </si>
  <si>
    <t>Reinigen, dmv hoge druk</t>
  </si>
  <si>
    <t>Damesverband container</t>
  </si>
  <si>
    <t>CWS 2-wekelijkse wissel</t>
  </si>
  <si>
    <t>2-wekelijkse wissel</t>
  </si>
  <si>
    <t>Fictief verbruik</t>
  </si>
  <si>
    <t>Eenheid</t>
  </si>
  <si>
    <t>doos à 6 stuks</t>
  </si>
  <si>
    <t>doos à 3200 stuks</t>
  </si>
  <si>
    <t>doos à 12 flacons</t>
  </si>
  <si>
    <t>baal à 40 rollen</t>
  </si>
  <si>
    <t>do0s à 6 flacons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</si>
</sst>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
  </numFmts>
  <fonts count="147">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15">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4" applyFont="1" applyAlignment="1">
      <alignment wrapText="1"/>
    </xf>
    <xf numFmtId="0" fontId="74" fillId="0" borderId="0" xfId="84" applyFont="1"/>
    <xf numFmtId="0" fontId="75" fillId="0" borderId="0" xfId="0" applyFont="1"/>
    <xf numFmtId="2" fontId="76" fillId="0" borderId="0" xfId="12" applyNumberFormat="1" applyFont="1"/>
    <xf numFmtId="2" fontId="77" fillId="2" borderId="0" xfId="12" applyNumberFormat="1" applyFont="1" applyFill="1"/>
    <xf numFmtId="0" fontId="79" fillId="0" borderId="0" xfId="89" applyFont="1"/>
    <xf numFmtId="167" fontId="79" fillId="0" borderId="0" xfId="8" applyFont="1"/>
    <xf numFmtId="173" fontId="81" fillId="0" borderId="0" xfId="8" applyNumberFormat="1" applyFont="1" applyAlignment="1">
      <alignment horizontal="center"/>
    </xf>
    <xf numFmtId="167" fontId="79" fillId="0" borderId="34" xfId="8" applyFont="1" applyBorder="1"/>
    <xf numFmtId="49" fontId="83" fillId="0" borderId="0" xfId="63" applyNumberFormat="1" applyFont="1"/>
    <xf numFmtId="0" fontId="83" fillId="0" borderId="0" xfId="63" applyFont="1"/>
    <xf numFmtId="10" fontId="83" fillId="0" borderId="0" xfId="63" applyNumberFormat="1" applyFont="1" applyAlignment="1">
      <alignment horizontal="left"/>
    </xf>
    <xf numFmtId="2" fontId="77" fillId="0" borderId="0" xfId="12" applyNumberFormat="1" applyFont="1"/>
    <xf numFmtId="188" fontId="84" fillId="0" borderId="0" xfId="63" applyNumberFormat="1" applyFont="1" applyAlignment="1">
      <alignment horizontal="left"/>
    </xf>
    <xf numFmtId="0" fontId="79" fillId="0" borderId="0" xfId="63" applyFont="1"/>
    <xf numFmtId="2" fontId="84" fillId="0" borderId="0" xfId="12" applyNumberFormat="1" applyFont="1"/>
    <xf numFmtId="0" fontId="83" fillId="0" borderId="0" xfId="89" applyFont="1"/>
    <xf numFmtId="167" fontId="83" fillId="0" borderId="0" xfId="8" applyFont="1"/>
    <xf numFmtId="2" fontId="81" fillId="0" borderId="0" xfId="89" applyNumberFormat="1" applyFont="1"/>
    <xf numFmtId="0" fontId="86" fillId="0" borderId="0" xfId="89" applyFont="1"/>
    <xf numFmtId="0" fontId="81" fillId="0" borderId="0" xfId="89"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7" applyFont="1" applyAlignment="1">
      <alignment horizontal="center"/>
    </xf>
    <xf numFmtId="2" fontId="79" fillId="0" borderId="0" xfId="8" applyNumberFormat="1" applyFont="1" applyAlignment="1">
      <alignment horizontal="left"/>
    </xf>
    <xf numFmtId="172" fontId="79" fillId="0" borderId="0" xfId="17"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7" applyFont="1"/>
    <xf numFmtId="0" fontId="79" fillId="0" borderId="36" xfId="0" applyFont="1" applyBorder="1"/>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0" fontId="79" fillId="0" borderId="4" xfId="0" applyFont="1" applyBorder="1"/>
    <xf numFmtId="1" fontId="79" fillId="0" borderId="4" xfId="0" applyNumberFormat="1" applyFont="1" applyBorder="1" applyAlignment="1">
      <alignment horizontal="center"/>
    </xf>
    <xf numFmtId="167" fontId="86" fillId="0" borderId="0" xfId="8" applyFont="1" applyFill="1" applyBorder="1" applyAlignment="1">
      <alignment horizontal="center"/>
    </xf>
    <xf numFmtId="2" fontId="86" fillId="0" borderId="0" xfId="8" applyNumberFormat="1" applyFont="1" applyFill="1" applyBorder="1" applyAlignment="1">
      <alignment horizontal="center"/>
    </xf>
    <xf numFmtId="2" fontId="79" fillId="0" borderId="0" xfId="0" applyNumberFormat="1" applyFont="1"/>
    <xf numFmtId="1" fontId="79" fillId="0" borderId="0" xfId="0" applyNumberFormat="1" applyFont="1" applyAlignment="1">
      <alignment horizontal="center"/>
    </xf>
    <xf numFmtId="0" fontId="79" fillId="0" borderId="0" xfId="8" applyNumberFormat="1" applyFont="1" applyFill="1" applyBorder="1" applyAlignment="1"/>
    <xf numFmtId="2" fontId="79" fillId="0" borderId="0" xfId="0" applyNumberFormat="1" applyFont="1" applyAlignment="1">
      <alignment horizontal="right"/>
    </xf>
    <xf numFmtId="1" fontId="83" fillId="0" borderId="0" xfId="0" applyNumberFormat="1" applyFont="1" applyAlignment="1">
      <alignment horizontal="center"/>
    </xf>
    <xf numFmtId="1" fontId="85" fillId="0" borderId="0" xfId="0" applyNumberFormat="1" applyFont="1" applyAlignment="1">
      <alignment horizontal="center"/>
    </xf>
    <xf numFmtId="43" fontId="86" fillId="0" borderId="0" xfId="8" applyNumberFormat="1" applyFont="1" applyFill="1" applyBorder="1" applyAlignment="1">
      <alignment horizontal="center"/>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5" xfId="0" applyFont="1" applyBorder="1"/>
    <xf numFmtId="0" fontId="79" fillId="0" borderId="34"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4"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89" fillId="0" borderId="36" xfId="3" applyNumberFormat="1" applyFont="1" applyFill="1" applyBorder="1" applyAlignment="1" applyProtection="1">
      <protection hidden="1"/>
    </xf>
    <xf numFmtId="1" fontId="81" fillId="0" borderId="36" xfId="13" applyNumberFormat="1" applyFont="1" applyBorder="1" applyAlignment="1" applyProtection="1">
      <alignment horizontal="center"/>
      <protection hidden="1"/>
    </xf>
    <xf numFmtId="0" fontId="79" fillId="0" borderId="35" xfId="13" applyFont="1" applyBorder="1" applyProtection="1">
      <protection hidden="1"/>
    </xf>
    <xf numFmtId="0" fontId="104" fillId="0" borderId="34"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5" xfId="13" applyNumberFormat="1" applyFont="1" applyBorder="1" applyProtection="1">
      <protection hidden="1"/>
    </xf>
    <xf numFmtId="0" fontId="81" fillId="0" borderId="36" xfId="0" applyFont="1" applyBorder="1"/>
    <xf numFmtId="0" fontId="105" fillId="0" borderId="0" xfId="0" applyFont="1"/>
    <xf numFmtId="0" fontId="108" fillId="0" borderId="35" xfId="13" applyFont="1" applyBorder="1" applyProtection="1">
      <protection hidden="1"/>
    </xf>
    <xf numFmtId="0" fontId="109" fillId="0" borderId="37" xfId="13" applyFont="1" applyBorder="1" applyProtection="1">
      <protection hidden="1"/>
    </xf>
    <xf numFmtId="0" fontId="109" fillId="0" borderId="34" xfId="13" applyFont="1" applyBorder="1" applyAlignment="1" applyProtection="1">
      <alignment horizontal="right"/>
      <protection hidden="1"/>
    </xf>
    <xf numFmtId="0" fontId="89" fillId="0" borderId="33"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6" xfId="16"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2" fontId="76" fillId="0" borderId="0" xfId="63" applyNumberFormat="1" applyFont="1"/>
    <xf numFmtId="2" fontId="77" fillId="0" borderId="0" xfId="63" applyNumberFormat="1" applyFont="1"/>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88" fillId="0" borderId="0" xfId="14" applyFont="1"/>
    <xf numFmtId="2" fontId="88" fillId="0" borderId="0" xfId="14" applyNumberFormat="1" applyFont="1"/>
    <xf numFmtId="0" fontId="79" fillId="0" borderId="0" xfId="10" applyFont="1"/>
    <xf numFmtId="0" fontId="81" fillId="0" borderId="0" xfId="9" applyFont="1" applyAlignment="1" applyProtection="1">
      <alignment horizontal="left" vertical="center"/>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4" applyFont="1"/>
    <xf numFmtId="175" fontId="110" fillId="0" borderId="0" xfId="3" applyNumberFormat="1" applyFont="1" applyFill="1" applyBorder="1" applyAlignment="1" applyProtection="1">
      <alignment horizontal="center"/>
      <protection hidden="1"/>
    </xf>
    <xf numFmtId="2" fontId="91"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9" fillId="0" borderId="0" xfId="103" applyFont="1"/>
    <xf numFmtId="0" fontId="79" fillId="0" borderId="0" xfId="103" applyFont="1" applyAlignment="1">
      <alignment horizontal="center"/>
    </xf>
    <xf numFmtId="167" fontId="79" fillId="0" borderId="0" xfId="105" applyFont="1"/>
    <xf numFmtId="173" fontId="79" fillId="0" borderId="0" xfId="8" applyNumberFormat="1" applyFont="1"/>
    <xf numFmtId="0" fontId="79" fillId="0" borderId="0" xfId="84" applyFont="1" applyAlignment="1">
      <alignment horizontal="center" vertical="center"/>
    </xf>
    <xf numFmtId="175" fontId="79" fillId="0" borderId="0" xfId="84" applyNumberFormat="1" applyFont="1" applyAlignment="1">
      <alignment horizontal="center" vertical="center"/>
    </xf>
    <xf numFmtId="0" fontId="79" fillId="0" borderId="36" xfId="89" applyFont="1" applyBorder="1"/>
    <xf numFmtId="0" fontId="79" fillId="0" borderId="36" xfId="84" applyFont="1" applyBorder="1"/>
    <xf numFmtId="2" fontId="81" fillId="2" borderId="36" xfId="84" applyNumberFormat="1" applyFont="1" applyFill="1" applyBorder="1" applyAlignment="1">
      <alignment vertical="top" wrapText="1"/>
    </xf>
    <xf numFmtId="0" fontId="111" fillId="0" borderId="0" xfId="10" applyFont="1"/>
    <xf numFmtId="0" fontId="105" fillId="0" borderId="0" xfId="10" applyFont="1" applyAlignment="1">
      <alignment horizontal="center"/>
    </xf>
    <xf numFmtId="0" fontId="79" fillId="0" borderId="0" xfId="97" applyFont="1"/>
    <xf numFmtId="2" fontId="91" fillId="0" borderId="0" xfId="63" applyNumberFormat="1" applyFont="1"/>
    <xf numFmtId="196" fontId="112" fillId="0" borderId="0" xfId="63" applyNumberFormat="1" applyFont="1" applyAlignment="1">
      <alignment horizontal="left"/>
    </xf>
    <xf numFmtId="0" fontId="81" fillId="0" borderId="35" xfId="84" applyFont="1" applyBorder="1"/>
    <xf numFmtId="0" fontId="81" fillId="0" borderId="37" xfId="84" applyFont="1" applyBorder="1"/>
    <xf numFmtId="0" fontId="80" fillId="63" borderId="36" xfId="0" applyFont="1" applyFill="1" applyBorder="1" applyAlignment="1">
      <alignment wrapText="1"/>
    </xf>
    <xf numFmtId="0" fontId="80" fillId="63" borderId="36" xfId="0" applyFont="1" applyFill="1" applyBorder="1"/>
    <xf numFmtId="2" fontId="77" fillId="64" borderId="0" xfId="12" applyNumberFormat="1" applyFont="1" applyFill="1"/>
    <xf numFmtId="2" fontId="76" fillId="64" borderId="0" xfId="12" applyNumberFormat="1" applyFont="1" applyFill="1"/>
    <xf numFmtId="3" fontId="89" fillId="64" borderId="36" xfId="62" applyNumberFormat="1" applyFont="1" applyFill="1" applyBorder="1" applyAlignment="1" applyProtection="1">
      <alignment horizontal="left"/>
      <protection hidden="1"/>
    </xf>
    <xf numFmtId="3" fontId="79" fillId="64" borderId="36" xfId="62" applyNumberFormat="1" applyFont="1" applyFill="1" applyBorder="1" applyAlignment="1" applyProtection="1">
      <alignment horizontal="left"/>
      <protection hidden="1"/>
    </xf>
    <xf numFmtId="3" fontId="89" fillId="64" borderId="36" xfId="62" applyNumberFormat="1" applyFont="1" applyFill="1" applyBorder="1" applyAlignment="1" applyProtection="1">
      <alignment horizontal="left" wrapText="1"/>
      <protection hidden="1"/>
    </xf>
    <xf numFmtId="3" fontId="89" fillId="64" borderId="36" xfId="62" applyNumberFormat="1" applyFont="1" applyFill="1" applyBorder="1" applyAlignment="1" applyProtection="1">
      <alignment horizontal="left" vertical="top" wrapText="1"/>
      <protection hidden="1"/>
    </xf>
    <xf numFmtId="167" fontId="115" fillId="63" borderId="32" xfId="8" applyFont="1" applyFill="1" applyBorder="1" applyAlignment="1">
      <alignment horizontal="center" vertical="top" wrapText="1"/>
    </xf>
    <xf numFmtId="0" fontId="114" fillId="0" borderId="0" xfId="0" applyFont="1" applyAlignment="1">
      <alignment horizontal="center" vertical="center"/>
    </xf>
    <xf numFmtId="2" fontId="118" fillId="0" borderId="0" xfId="0" applyNumberFormat="1" applyFont="1"/>
    <xf numFmtId="2" fontId="117" fillId="63" borderId="32" xfId="0" applyNumberFormat="1" applyFont="1" applyFill="1" applyBorder="1" applyAlignment="1">
      <alignment horizontal="center" vertical="top" wrapText="1"/>
    </xf>
    <xf numFmtId="0" fontId="114"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4" fillId="0" borderId="0" xfId="0" applyFont="1" applyAlignment="1">
      <alignment horizontal="center" wrapText="1"/>
    </xf>
    <xf numFmtId="2" fontId="123" fillId="63" borderId="35" xfId="13" applyNumberFormat="1" applyFont="1" applyFill="1" applyBorder="1" applyAlignment="1" applyProtection="1">
      <alignment horizontal="left" vertical="center" wrapText="1"/>
      <protection hidden="1"/>
    </xf>
    <xf numFmtId="2" fontId="123" fillId="63" borderId="36" xfId="3" applyNumberFormat="1" applyFont="1" applyFill="1" applyBorder="1" applyAlignment="1" applyProtection="1">
      <alignment vertical="center" wrapText="1"/>
      <protection hidden="1"/>
    </xf>
    <xf numFmtId="0" fontId="84" fillId="0" borderId="0" xfId="9" applyFont="1" applyAlignment="1" applyProtection="1">
      <alignment horizontal="left" vertical="center"/>
      <protection hidden="1"/>
    </xf>
    <xf numFmtId="179" fontId="115" fillId="63" borderId="36" xfId="89" applyNumberFormat="1" applyFont="1" applyFill="1" applyBorder="1" applyAlignment="1" applyProtection="1">
      <alignment horizontal="center" vertical="top" wrapText="1"/>
      <protection hidden="1"/>
    </xf>
    <xf numFmtId="2" fontId="115" fillId="63" borderId="36" xfId="89" applyNumberFormat="1" applyFont="1" applyFill="1" applyBorder="1" applyAlignment="1" applyProtection="1">
      <alignment horizontal="center" vertical="top" wrapText="1"/>
      <protection hidden="1"/>
    </xf>
    <xf numFmtId="0" fontId="116" fillId="0" borderId="0" xfId="103" applyFont="1"/>
    <xf numFmtId="179" fontId="115" fillId="63" borderId="36" xfId="89" applyNumberFormat="1" applyFont="1" applyFill="1" applyBorder="1" applyAlignment="1" applyProtection="1">
      <alignment vertical="center" wrapText="1"/>
      <protection hidden="1"/>
    </xf>
    <xf numFmtId="179" fontId="115" fillId="63" borderId="36" xfId="89" applyNumberFormat="1" applyFont="1" applyFill="1" applyBorder="1" applyAlignment="1" applyProtection="1">
      <alignment horizontal="center" vertical="center" wrapText="1"/>
      <protection hidden="1"/>
    </xf>
    <xf numFmtId="0" fontId="115" fillId="63" borderId="32" xfId="89" applyFont="1" applyFill="1" applyBorder="1" applyAlignment="1" applyProtection="1">
      <alignment horizontal="left" vertical="center" wrapText="1"/>
      <protection hidden="1"/>
    </xf>
    <xf numFmtId="2" fontId="115" fillId="63" borderId="32" xfId="0" applyNumberFormat="1" applyFont="1" applyFill="1" applyBorder="1" applyAlignment="1">
      <alignment horizontal="left" vertical="top" wrapText="1"/>
    </xf>
    <xf numFmtId="0" fontId="114" fillId="0" borderId="0" xfId="84" applyFont="1"/>
    <xf numFmtId="166" fontId="129" fillId="2" borderId="34" xfId="18" applyFont="1" applyFill="1" applyBorder="1" applyAlignment="1"/>
    <xf numFmtId="167" fontId="35" fillId="64" borderId="36" xfId="8" applyFont="1" applyFill="1" applyBorder="1" applyAlignment="1">
      <alignment horizontal="left"/>
    </xf>
    <xf numFmtId="0" fontId="130" fillId="0" borderId="0" xfId="63" applyFont="1"/>
    <xf numFmtId="178" fontId="130" fillId="0" borderId="2" xfId="6" applyNumberFormat="1" applyFont="1" applyFill="1" applyBorder="1" applyAlignment="1"/>
    <xf numFmtId="44" fontId="130" fillId="0" borderId="0" xfId="63" applyNumberFormat="1" applyFont="1"/>
    <xf numFmtId="44" fontId="127" fillId="63" borderId="34" xfId="63" applyNumberFormat="1" applyFont="1" applyFill="1" applyBorder="1"/>
    <xf numFmtId="2" fontId="35" fillId="64" borderId="36" xfId="8" applyNumberFormat="1" applyFont="1" applyFill="1" applyBorder="1" applyAlignment="1">
      <alignment horizontal="center"/>
    </xf>
    <xf numFmtId="1" fontId="128" fillId="2" borderId="36" xfId="8" applyNumberFormat="1" applyFont="1" applyFill="1" applyBorder="1" applyAlignment="1">
      <alignment horizontal="center"/>
    </xf>
    <xf numFmtId="173" fontId="128" fillId="2" borderId="36" xfId="8" applyNumberFormat="1" applyFont="1" applyFill="1" applyBorder="1"/>
    <xf numFmtId="167" fontId="128" fillId="2" borderId="36" xfId="8" applyFont="1" applyFill="1" applyBorder="1"/>
    <xf numFmtId="166" fontId="35" fillId="0" borderId="36" xfId="18" applyFont="1" applyBorder="1"/>
    <xf numFmtId="173" fontId="80" fillId="63" borderId="35" xfId="8" applyNumberFormat="1" applyFont="1" applyFill="1" applyBorder="1" applyAlignment="1">
      <alignment horizontal="left"/>
    </xf>
    <xf numFmtId="167" fontId="80" fillId="63" borderId="34" xfId="8" applyFont="1" applyFill="1" applyBorder="1"/>
    <xf numFmtId="49" fontId="82" fillId="0" borderId="35" xfId="63" applyNumberFormat="1" applyFont="1" applyBorder="1" applyAlignment="1">
      <alignment vertical="top"/>
    </xf>
    <xf numFmtId="0" fontId="79" fillId="0" borderId="37" xfId="63" applyFont="1" applyBorder="1"/>
    <xf numFmtId="49" fontId="81" fillId="0" borderId="37" xfId="63" applyNumberFormat="1" applyFont="1" applyBorder="1"/>
    <xf numFmtId="49" fontId="80" fillId="63" borderId="35" xfId="63" applyNumberFormat="1" applyFont="1" applyFill="1" applyBorder="1"/>
    <xf numFmtId="0" fontId="80" fillId="63" borderId="37" xfId="63" applyFont="1" applyFill="1" applyBorder="1"/>
    <xf numFmtId="173" fontId="80" fillId="63" borderId="36" xfId="8" applyNumberFormat="1" applyFont="1" applyFill="1" applyBorder="1" applyAlignment="1">
      <alignment vertical="top" wrapText="1"/>
    </xf>
    <xf numFmtId="173" fontId="80" fillId="63" borderId="36" xfId="8" applyNumberFormat="1" applyFont="1" applyFill="1" applyBorder="1" applyAlignment="1">
      <alignment horizontal="center" vertical="top" wrapText="1"/>
    </xf>
    <xf numFmtId="167" fontId="80" fillId="63" borderId="36" xfId="8" applyFont="1" applyFill="1" applyBorder="1" applyAlignment="1">
      <alignment horizontal="center" vertical="top" wrapText="1"/>
    </xf>
    <xf numFmtId="167" fontId="80" fillId="63" borderId="32" xfId="8" applyFont="1" applyFill="1" applyBorder="1" applyAlignment="1">
      <alignment horizontal="center" vertical="top" wrapText="1"/>
    </xf>
    <xf numFmtId="0" fontId="35" fillId="0" borderId="0" xfId="17" applyFont="1"/>
    <xf numFmtId="0" fontId="128" fillId="0" borderId="0" xfId="17" applyFont="1"/>
    <xf numFmtId="0" fontId="35" fillId="0" borderId="0" xfId="0" applyFont="1"/>
    <xf numFmtId="0" fontId="35" fillId="0" borderId="0" xfId="0" applyFont="1" applyAlignment="1">
      <alignment horizontal="center"/>
    </xf>
    <xf numFmtId="2" fontId="128" fillId="0" borderId="0" xfId="0" applyNumberFormat="1" applyFont="1" applyAlignment="1">
      <alignment horizontal="center"/>
    </xf>
    <xf numFmtId="2" fontId="131" fillId="0" borderId="0" xfId="0" applyNumberFormat="1" applyFont="1" applyAlignment="1">
      <alignment horizontal="center"/>
    </xf>
    <xf numFmtId="2" fontId="136"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3" fillId="0" borderId="36" xfId="8" applyNumberFormat="1" applyFont="1" applyFill="1" applyBorder="1" applyAlignment="1">
      <alignment horizontal="center"/>
    </xf>
    <xf numFmtId="1" fontId="134" fillId="0" borderId="36" xfId="0" applyNumberFormat="1" applyFont="1" applyBorder="1" applyAlignment="1">
      <alignment horizontal="center"/>
    </xf>
    <xf numFmtId="14" fontId="132" fillId="0" borderId="0" xfId="12" applyNumberFormat="1" applyFont="1" applyAlignment="1">
      <alignment horizontal="left"/>
    </xf>
    <xf numFmtId="177" fontId="35" fillId="64" borderId="36" xfId="11" applyNumberFormat="1" applyFont="1" applyFill="1" applyBorder="1" applyAlignment="1" applyProtection="1">
      <alignment vertical="center"/>
      <protection hidden="1"/>
    </xf>
    <xf numFmtId="179" fontId="137"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7" fillId="0" borderId="36" xfId="3" applyNumberFormat="1" applyFont="1" applyFill="1" applyBorder="1" applyAlignment="1" applyProtection="1">
      <protection hidden="1"/>
    </xf>
    <xf numFmtId="166" fontId="137" fillId="35" borderId="36" xfId="18" applyFont="1" applyFill="1" applyBorder="1" applyAlignment="1" applyProtection="1">
      <protection locked="0"/>
    </xf>
    <xf numFmtId="175" fontId="138" fillId="0" borderId="5" xfId="0" applyNumberFormat="1" applyFont="1" applyBorder="1" applyAlignment="1">
      <alignment horizontal="center" vertical="center"/>
    </xf>
    <xf numFmtId="166" fontId="137" fillId="65" borderId="36" xfId="18" applyFont="1" applyFill="1" applyBorder="1" applyAlignment="1" applyProtection="1">
      <protection locked="0"/>
    </xf>
    <xf numFmtId="179" fontId="128" fillId="0" borderId="36" xfId="3" applyNumberFormat="1" applyFont="1" applyFill="1" applyBorder="1" applyAlignment="1" applyProtection="1">
      <protection hidden="1"/>
    </xf>
    <xf numFmtId="169" fontId="137" fillId="0" borderId="36" xfId="3" applyFont="1" applyFill="1" applyBorder="1" applyAlignment="1" applyProtection="1">
      <protection hidden="1"/>
    </xf>
    <xf numFmtId="166" fontId="137" fillId="0" borderId="36" xfId="18" applyFont="1" applyFill="1" applyBorder="1" applyAlignment="1" applyProtection="1">
      <protection locked="0"/>
    </xf>
    <xf numFmtId="169" fontId="137" fillId="0" borderId="36" xfId="3" applyFont="1" applyFill="1" applyBorder="1" applyAlignment="1" applyProtection="1">
      <protection locked="0"/>
    </xf>
    <xf numFmtId="166" fontId="140" fillId="2" borderId="36" xfId="18" applyFont="1" applyFill="1" applyBorder="1" applyAlignment="1" applyProtection="1">
      <alignment horizontal="right"/>
      <protection locked="0"/>
    </xf>
    <xf numFmtId="175" fontId="133" fillId="0" borderId="5" xfId="0" applyNumberFormat="1" applyFont="1" applyBorder="1" applyAlignment="1">
      <alignment horizontal="center" vertical="center"/>
    </xf>
    <xf numFmtId="175" fontId="141" fillId="0" borderId="5" xfId="0" applyNumberFormat="1" applyFont="1" applyBorder="1" applyAlignment="1">
      <alignment horizontal="center" vertical="center"/>
    </xf>
    <xf numFmtId="175" fontId="35" fillId="0" borderId="5" xfId="0" applyNumberFormat="1" applyFont="1" applyBorder="1"/>
    <xf numFmtId="179" fontId="128"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2" fillId="0" borderId="36" xfId="5" applyNumberFormat="1" applyFont="1" applyFill="1" applyBorder="1" applyAlignment="1" applyProtection="1">
      <protection hidden="1"/>
    </xf>
    <xf numFmtId="179" fontId="133" fillId="0" borderId="0" xfId="0" applyNumberFormat="1" applyFont="1"/>
    <xf numFmtId="0" fontId="133" fillId="0" borderId="0" xfId="0" applyFont="1"/>
    <xf numFmtId="14" fontId="132" fillId="0" borderId="0" xfId="0" applyNumberFormat="1" applyFont="1" applyAlignment="1">
      <alignment horizontal="left"/>
    </xf>
    <xf numFmtId="166" fontId="35" fillId="0" borderId="35" xfId="18" applyFont="1" applyFill="1" applyBorder="1" applyAlignment="1" applyProtection="1">
      <protection hidden="1"/>
    </xf>
    <xf numFmtId="166" fontId="128" fillId="0" borderId="36" xfId="18" applyFont="1" applyBorder="1"/>
    <xf numFmtId="1" fontId="128" fillId="0" borderId="36" xfId="13" applyNumberFormat="1" applyFont="1" applyBorder="1" applyAlignment="1" applyProtection="1">
      <alignment horizontal="center"/>
      <protection hidden="1"/>
    </xf>
    <xf numFmtId="166" fontId="35" fillId="64" borderId="36" xfId="18" applyFont="1" applyFill="1" applyBorder="1"/>
    <xf numFmtId="2" fontId="35" fillId="0" borderId="35" xfId="13" applyNumberFormat="1" applyFont="1" applyBorder="1" applyProtection="1">
      <protection hidden="1"/>
    </xf>
    <xf numFmtId="44" fontId="35" fillId="65" borderId="34" xfId="66" applyFont="1" applyFill="1" applyBorder="1" applyAlignment="1" applyProtection="1">
      <protection locked="0"/>
    </xf>
    <xf numFmtId="14" fontId="132" fillId="0" borderId="0" xfId="63" applyNumberFormat="1" applyFont="1" applyAlignment="1">
      <alignment horizontal="left"/>
    </xf>
    <xf numFmtId="0" fontId="35" fillId="0" borderId="0" xfId="103" applyFont="1"/>
    <xf numFmtId="166" fontId="35" fillId="64" borderId="36" xfId="18" applyFont="1" applyFill="1" applyBorder="1" applyAlignment="1">
      <alignment horizontal="center"/>
    </xf>
    <xf numFmtId="14" fontId="145" fillId="0" borderId="0" xfId="63" applyNumberFormat="1" applyFont="1" applyAlignment="1">
      <alignment horizontal="left"/>
    </xf>
    <xf numFmtId="0" fontId="137" fillId="0" borderId="32" xfId="62" applyFont="1" applyBorder="1" applyAlignment="1" applyProtection="1">
      <alignment horizontal="left" textRotation="90"/>
      <protection hidden="1"/>
    </xf>
    <xf numFmtId="175" fontId="137" fillId="64" borderId="32" xfId="65" applyNumberFormat="1" applyFont="1" applyFill="1" applyBorder="1" applyAlignment="1" applyProtection="1">
      <alignment horizontal="center"/>
      <protection hidden="1"/>
    </xf>
    <xf numFmtId="0" fontId="137" fillId="0" borderId="0" xfId="62" applyFont="1" applyAlignment="1" applyProtection="1">
      <alignment horizontal="left" textRotation="90"/>
      <protection hidden="1"/>
    </xf>
    <xf numFmtId="0" fontId="35" fillId="0" borderId="0" xfId="84" applyFont="1"/>
    <xf numFmtId="0" fontId="146" fillId="0" borderId="0" xfId="62" applyFont="1" applyAlignment="1" applyProtection="1">
      <alignment horizontal="left" textRotation="90"/>
      <protection hidden="1"/>
    </xf>
    <xf numFmtId="179" fontId="137" fillId="64" borderId="36" xfId="62" applyNumberFormat="1" applyFont="1" applyFill="1" applyBorder="1" applyAlignment="1" applyProtection="1">
      <alignment horizontal="center"/>
      <protection hidden="1"/>
    </xf>
    <xf numFmtId="179" fontId="137" fillId="2" borderId="36" xfId="62" applyNumberFormat="1" applyFont="1" applyFill="1" applyBorder="1" applyAlignment="1" applyProtection="1">
      <alignment horizontal="center"/>
      <protection hidden="1"/>
    </xf>
    <xf numFmtId="179" fontId="137" fillId="0" borderId="36" xfId="62" applyNumberFormat="1" applyFont="1" applyBorder="1" applyAlignment="1" applyProtection="1">
      <alignment horizontal="center"/>
      <protection hidden="1"/>
    </xf>
    <xf numFmtId="3" fontId="137" fillId="64" borderId="36" xfId="62" applyNumberFormat="1" applyFont="1" applyFill="1" applyBorder="1" applyAlignment="1" applyProtection="1">
      <alignment horizontal="center"/>
      <protection hidden="1"/>
    </xf>
    <xf numFmtId="166" fontId="35" fillId="0" borderId="36" xfId="102" applyFont="1" applyBorder="1"/>
    <xf numFmtId="180" fontId="35" fillId="0" borderId="36" xfId="84" applyNumberFormat="1" applyFont="1" applyBorder="1"/>
    <xf numFmtId="197" fontId="35" fillId="0" borderId="36" xfId="84" applyNumberFormat="1" applyFont="1" applyBorder="1"/>
    <xf numFmtId="166" fontId="35" fillId="0" borderId="36" xfId="84" applyNumberFormat="1" applyFont="1" applyBorder="1"/>
    <xf numFmtId="0" fontId="128" fillId="0" borderId="37" xfId="84" applyFont="1" applyBorder="1"/>
    <xf numFmtId="0" fontId="128" fillId="0" borderId="34" xfId="84" applyFont="1" applyBorder="1"/>
    <xf numFmtId="49" fontId="128" fillId="0" borderId="36" xfId="8" applyNumberFormat="1" applyFont="1" applyBorder="1" applyAlignment="1">
      <alignment horizontal="center"/>
    </xf>
    <xf numFmtId="166" fontId="128" fillId="0" borderId="36" xfId="84" applyNumberFormat="1" applyFont="1" applyBorder="1"/>
    <xf numFmtId="49" fontId="78" fillId="65" borderId="36" xfId="62" applyNumberFormat="1" applyFont="1" applyFill="1" applyBorder="1" applyAlignment="1" applyProtection="1">
      <alignment horizontal="left" vertical="top"/>
      <protection hidden="1"/>
    </xf>
    <xf numFmtId="2" fontId="80" fillId="63" borderId="36" xfId="89" applyNumberFormat="1" applyFont="1" applyFill="1" applyBorder="1" applyAlignment="1">
      <alignment vertical="top" wrapText="1"/>
    </xf>
    <xf numFmtId="2" fontId="79" fillId="0" borderId="36" xfId="0" applyNumberFormat="1" applyFont="1" applyBorder="1"/>
    <xf numFmtId="2" fontId="79" fillId="0" borderId="36" xfId="89" applyNumberFormat="1" applyFont="1" applyBorder="1"/>
    <xf numFmtId="0" fontId="85" fillId="0" borderId="36" xfId="0" applyFont="1" applyBorder="1"/>
    <xf numFmtId="0" fontId="81" fillId="0" borderId="36" xfId="89" applyFont="1" applyBorder="1"/>
    <xf numFmtId="1" fontId="113" fillId="0" borderId="35" xfId="0" applyNumberFormat="1" applyFont="1" applyBorder="1" applyAlignment="1">
      <alignment horizontal="left" vertical="center"/>
    </xf>
    <xf numFmtId="1" fontId="113" fillId="0" borderId="37" xfId="0" applyNumberFormat="1" applyFont="1" applyBorder="1" applyAlignment="1">
      <alignment horizontal="left" vertical="center"/>
    </xf>
    <xf numFmtId="1" fontId="135" fillId="0" borderId="37" xfId="0" applyNumberFormat="1" applyFont="1" applyBorder="1" applyAlignment="1">
      <alignment horizontal="center" vertical="center" wrapText="1"/>
    </xf>
    <xf numFmtId="1" fontId="113" fillId="0" borderId="34" xfId="0" applyNumberFormat="1" applyFont="1" applyBorder="1" applyAlignment="1">
      <alignment horizontal="center" vertical="center" wrapText="1"/>
    </xf>
    <xf numFmtId="2" fontId="115" fillId="63" borderId="36" xfId="0" applyNumberFormat="1" applyFont="1" applyFill="1" applyBorder="1" applyAlignment="1">
      <alignment horizontal="left" vertical="center" wrapText="1"/>
    </xf>
    <xf numFmtId="1" fontId="115" fillId="63" borderId="36" xfId="0" applyNumberFormat="1" applyFont="1" applyFill="1" applyBorder="1" applyAlignment="1">
      <alignment horizontal="center" vertical="center" wrapText="1"/>
    </xf>
    <xf numFmtId="0" fontId="115" fillId="63" borderId="36" xfId="0" applyFont="1" applyFill="1" applyBorder="1" applyAlignment="1">
      <alignment horizontal="left" vertical="center" wrapText="1"/>
    </xf>
    <xf numFmtId="2" fontId="115" fillId="63" borderId="36" xfId="0" applyNumberFormat="1" applyFont="1" applyFill="1" applyBorder="1" applyAlignment="1">
      <alignment horizontal="center" vertical="center" wrapText="1"/>
    </xf>
    <xf numFmtId="0" fontId="79" fillId="2" borderId="36" xfId="0" applyFont="1" applyFill="1" applyBorder="1" applyAlignment="1">
      <alignment vertical="center"/>
    </xf>
    <xf numFmtId="173" fontId="35" fillId="0" borderId="36" xfId="8" applyNumberFormat="1" applyFont="1" applyFill="1" applyBorder="1" applyAlignment="1">
      <alignment horizontal="center" vertical="center"/>
    </xf>
    <xf numFmtId="0" fontId="79" fillId="0" borderId="36" xfId="0" applyFont="1" applyBorder="1" applyAlignment="1">
      <alignment horizontal="center" vertical="center"/>
    </xf>
    <xf numFmtId="0" fontId="79" fillId="0" borderId="36" xfId="0" applyFont="1" applyBorder="1" applyAlignment="1">
      <alignment vertical="center"/>
    </xf>
    <xf numFmtId="173" fontId="128" fillId="0" borderId="36" xfId="8" applyNumberFormat="1" applyFont="1" applyFill="1" applyBorder="1" applyAlignment="1">
      <alignment horizontal="center"/>
    </xf>
    <xf numFmtId="49" fontId="35" fillId="0" borderId="36" xfId="0" applyNumberFormat="1" applyFont="1" applyBorder="1" applyAlignment="1">
      <alignment horizontal="center"/>
    </xf>
    <xf numFmtId="0" fontId="81" fillId="0" borderId="36" xfId="0" applyFont="1" applyBorder="1" applyAlignment="1">
      <alignment vertical="center"/>
    </xf>
    <xf numFmtId="0" fontId="128" fillId="0" borderId="36" xfId="0" applyFont="1" applyBorder="1"/>
    <xf numFmtId="173" fontId="128" fillId="0" borderId="36" xfId="8" applyNumberFormat="1" applyFont="1" applyFill="1" applyBorder="1" applyAlignment="1">
      <alignment horizontal="center" vertical="center"/>
    </xf>
    <xf numFmtId="0" fontId="81" fillId="0" borderId="36" xfId="0" applyFont="1" applyBorder="1" applyAlignment="1">
      <alignment horizontal="center" vertical="center"/>
    </xf>
    <xf numFmtId="1" fontId="115" fillId="63" borderId="36" xfId="0" applyNumberFormat="1" applyFont="1" applyFill="1" applyBorder="1" applyAlignment="1">
      <alignment horizontal="left"/>
    </xf>
    <xf numFmtId="1" fontId="115" fillId="63" borderId="36" xfId="0" applyNumberFormat="1" applyFont="1" applyFill="1" applyBorder="1" applyAlignment="1">
      <alignment horizontal="center"/>
    </xf>
    <xf numFmtId="0" fontId="115" fillId="63" borderId="32" xfId="0" applyFont="1" applyFill="1" applyBorder="1" applyAlignment="1">
      <alignment horizontal="left" vertical="top" wrapText="1"/>
    </xf>
    <xf numFmtId="182" fontId="115" fillId="63" borderId="32" xfId="8" applyNumberFormat="1" applyFont="1" applyFill="1" applyBorder="1" applyAlignment="1">
      <alignment horizontal="left" vertical="top" wrapText="1"/>
    </xf>
    <xf numFmtId="167" fontId="117" fillId="63" borderId="32" xfId="8" applyFont="1" applyFill="1" applyBorder="1" applyAlignment="1">
      <alignment horizontal="center" vertical="top" wrapText="1"/>
    </xf>
    <xf numFmtId="1" fontId="79" fillId="0" borderId="36" xfId="0" applyNumberFormat="1" applyFont="1" applyBorder="1" applyAlignment="1">
      <alignment horizontal="center"/>
    </xf>
    <xf numFmtId="174" fontId="35" fillId="0" borderId="36" xfId="0" applyNumberFormat="1" applyFont="1" applyBorder="1" applyAlignment="1">
      <alignment horizontal="center"/>
    </xf>
    <xf numFmtId="2" fontId="35" fillId="0" borderId="36" xfId="0" applyNumberFormat="1" applyFont="1" applyBorder="1" applyAlignment="1">
      <alignment horizontal="right"/>
    </xf>
    <xf numFmtId="1" fontId="130" fillId="0" borderId="36" xfId="0" applyNumberFormat="1" applyFont="1" applyBorder="1" applyAlignment="1">
      <alignment horizontal="center"/>
    </xf>
    <xf numFmtId="1" fontId="133" fillId="0" borderId="36" xfId="8" applyNumberFormat="1" applyFont="1" applyFill="1" applyBorder="1" applyAlignment="1">
      <alignment horizontal="center"/>
    </xf>
    <xf numFmtId="2" fontId="86" fillId="0" borderId="36" xfId="8" applyNumberFormat="1" applyFont="1" applyFill="1" applyBorder="1" applyAlignment="1">
      <alignment horizontal="center"/>
    </xf>
    <xf numFmtId="173" fontId="133" fillId="0" borderId="36" xfId="8" applyNumberFormat="1" applyFont="1" applyFill="1" applyBorder="1" applyAlignment="1">
      <alignment horizontal="center"/>
    </xf>
    <xf numFmtId="0" fontId="79" fillId="0" borderId="34" xfId="0" applyFont="1" applyBorder="1"/>
    <xf numFmtId="0" fontId="79" fillId="0" borderId="32" xfId="0" applyFont="1" applyBorder="1"/>
    <xf numFmtId="2" fontId="35" fillId="0" borderId="34" xfId="0" applyNumberFormat="1" applyFont="1" applyBorder="1" applyAlignment="1">
      <alignment horizontal="right"/>
    </xf>
    <xf numFmtId="2" fontId="120" fillId="63" borderId="35" xfId="13" applyNumberFormat="1" applyFont="1" applyFill="1" applyBorder="1" applyAlignment="1" applyProtection="1">
      <alignment horizontal="left" vertical="center"/>
      <protection hidden="1"/>
    </xf>
    <xf numFmtId="2" fontId="92" fillId="63" borderId="37" xfId="11" applyNumberFormat="1" applyFont="1" applyFill="1" applyBorder="1" applyProtection="1">
      <protection hidden="1"/>
    </xf>
    <xf numFmtId="2" fontId="92" fillId="63" borderId="34" xfId="11" applyNumberFormat="1" applyFont="1" applyFill="1" applyBorder="1" applyProtection="1">
      <protection hidden="1"/>
    </xf>
    <xf numFmtId="2" fontId="79" fillId="0" borderId="35" xfId="11" applyNumberFormat="1" applyFont="1" applyBorder="1" applyProtection="1">
      <protection hidden="1"/>
    </xf>
    <xf numFmtId="2" fontId="79" fillId="0" borderId="34" xfId="11" applyNumberFormat="1" applyFont="1" applyBorder="1" applyProtection="1">
      <protection hidden="1"/>
    </xf>
    <xf numFmtId="0" fontId="81" fillId="0" borderId="35" xfId="0" applyFont="1" applyBorder="1"/>
    <xf numFmtId="0" fontId="81" fillId="0" borderId="34" xfId="0" applyFont="1" applyBorder="1"/>
    <xf numFmtId="177" fontId="128" fillId="0" borderId="36" xfId="11" applyNumberFormat="1" applyFont="1" applyBorder="1" applyAlignment="1" applyProtection="1">
      <alignment vertical="center"/>
      <protection hidden="1"/>
    </xf>
    <xf numFmtId="177" fontId="35" fillId="0" borderId="36" xfId="11" applyNumberFormat="1" applyFont="1" applyBorder="1" applyAlignment="1" applyProtection="1">
      <alignment vertical="center"/>
      <protection hidden="1"/>
    </xf>
    <xf numFmtId="10" fontId="128" fillId="0" borderId="34" xfId="0" applyNumberFormat="1" applyFont="1" applyBorder="1"/>
    <xf numFmtId="2" fontId="81" fillId="0" borderId="36" xfId="11" applyNumberFormat="1" applyFont="1" applyBorder="1" applyAlignment="1" applyProtection="1">
      <alignment horizontal="center"/>
      <protection hidden="1"/>
    </xf>
    <xf numFmtId="179" fontId="137" fillId="0" borderId="36" xfId="13" applyNumberFormat="1" applyFont="1" applyBorder="1" applyAlignment="1" applyProtection="1">
      <alignment horizontal="left" vertical="center"/>
      <protection hidden="1"/>
    </xf>
    <xf numFmtId="166" fontId="137" fillId="64" borderId="36" xfId="18" applyFont="1" applyFill="1" applyBorder="1" applyAlignment="1" applyProtection="1">
      <alignment horizontal="right" vertical="center"/>
      <protection hidden="1"/>
    </xf>
    <xf numFmtId="0" fontId="79"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9" fillId="0" borderId="37" xfId="0" applyFont="1" applyBorder="1"/>
    <xf numFmtId="0" fontId="81" fillId="0" borderId="35" xfId="13" applyFont="1" applyBorder="1" applyAlignment="1" applyProtection="1">
      <alignment vertical="center"/>
      <protection hidden="1"/>
    </xf>
    <xf numFmtId="0" fontId="81" fillId="0" borderId="37" xfId="0" applyFont="1" applyBorder="1"/>
    <xf numFmtId="10" fontId="128" fillId="0" borderId="36" xfId="16" applyNumberFormat="1" applyFont="1" applyFill="1" applyBorder="1" applyAlignment="1"/>
    <xf numFmtId="0" fontId="120" fillId="63" borderId="35" xfId="13" applyFont="1" applyFill="1" applyBorder="1" applyAlignment="1" applyProtection="1">
      <alignment horizontal="left" vertical="center"/>
      <protection hidden="1"/>
    </xf>
    <xf numFmtId="0" fontId="121" fillId="63" borderId="37" xfId="13" applyFont="1" applyFill="1" applyBorder="1" applyAlignment="1" applyProtection="1">
      <alignment horizontal="left" vertical="center"/>
      <protection hidden="1"/>
    </xf>
    <xf numFmtId="9" fontId="122" fillId="63" borderId="34" xfId="13" applyNumberFormat="1" applyFont="1" applyFill="1" applyBorder="1" applyAlignment="1" applyProtection="1">
      <alignment vertical="center"/>
      <protection hidden="1"/>
    </xf>
    <xf numFmtId="0" fontId="115" fillId="63" borderId="36" xfId="13" applyFont="1" applyFill="1" applyBorder="1" applyAlignment="1" applyProtection="1">
      <alignment horizontal="left" vertical="center"/>
      <protection hidden="1"/>
    </xf>
    <xf numFmtId="0" fontId="89" fillId="0" borderId="36" xfId="13" applyFont="1" applyBorder="1" applyAlignment="1" applyProtection="1">
      <alignment horizontal="left" vertical="center"/>
      <protection hidden="1"/>
    </xf>
    <xf numFmtId="2" fontId="137" fillId="2" borderId="36" xfId="13" applyNumberFormat="1" applyFont="1" applyFill="1" applyBorder="1" applyAlignment="1" applyProtection="1">
      <alignment horizontal="right" vertical="center"/>
      <protection hidden="1"/>
    </xf>
    <xf numFmtId="0" fontId="81" fillId="0" borderId="36" xfId="13" applyFont="1" applyBorder="1" applyAlignment="1" applyProtection="1">
      <alignment vertical="center"/>
      <protection hidden="1"/>
    </xf>
    <xf numFmtId="2" fontId="128" fillId="0" borderId="36" xfId="13" applyNumberFormat="1" applyFont="1" applyBorder="1" applyAlignment="1" applyProtection="1">
      <alignment vertical="center"/>
      <protection hidden="1"/>
    </xf>
    <xf numFmtId="0" fontId="93" fillId="0" borderId="36" xfId="13" applyFont="1" applyBorder="1" applyAlignment="1" applyProtection="1">
      <alignment vertical="center"/>
      <protection hidden="1"/>
    </xf>
    <xf numFmtId="0" fontId="35" fillId="0" borderId="36" xfId="0" applyFont="1" applyBorder="1" applyAlignment="1">
      <alignment vertical="center"/>
    </xf>
    <xf numFmtId="2" fontId="137" fillId="64" borderId="36" xfId="13" applyNumberFormat="1" applyFont="1" applyFill="1" applyBorder="1" applyAlignment="1" applyProtection="1">
      <alignment horizontal="right" vertical="center"/>
      <protection hidden="1"/>
    </xf>
    <xf numFmtId="0" fontId="94" fillId="0" borderId="36" xfId="13" applyFont="1" applyBorder="1" applyAlignment="1" applyProtection="1">
      <alignment vertical="center"/>
      <protection hidden="1"/>
    </xf>
    <xf numFmtId="0" fontId="79" fillId="0" borderId="36" xfId="13" applyFont="1" applyBorder="1" applyAlignment="1" applyProtection="1">
      <alignment vertical="center"/>
      <protection hidden="1"/>
    </xf>
    <xf numFmtId="10" fontId="137" fillId="0" borderId="36" xfId="16" applyNumberFormat="1" applyFont="1" applyFill="1" applyBorder="1" applyAlignment="1" applyProtection="1">
      <alignment vertical="center"/>
      <protection hidden="1"/>
    </xf>
    <xf numFmtId="10" fontId="128" fillId="0" borderId="36" xfId="16" applyNumberFormat="1" applyFont="1" applyFill="1" applyBorder="1" applyAlignment="1" applyProtection="1">
      <alignment vertical="center"/>
      <protection hidden="1"/>
    </xf>
    <xf numFmtId="2" fontId="123" fillId="63" borderId="37" xfId="13" applyNumberFormat="1" applyFont="1" applyFill="1" applyBorder="1" applyAlignment="1" applyProtection="1">
      <alignment horizontal="center" wrapText="1"/>
      <protection hidden="1"/>
    </xf>
    <xf numFmtId="2" fontId="123" fillId="63" borderId="34" xfId="13" applyNumberFormat="1" applyFont="1" applyFill="1" applyBorder="1" applyAlignment="1" applyProtection="1">
      <alignment horizontal="right" wrapText="1"/>
      <protection hidden="1"/>
    </xf>
    <xf numFmtId="2" fontId="101" fillId="0" borderId="37" xfId="3" applyNumberFormat="1" applyFont="1" applyFill="1" applyBorder="1" applyAlignment="1" applyProtection="1">
      <alignment horizontal="center" vertical="center"/>
      <protection hidden="1"/>
    </xf>
    <xf numFmtId="2" fontId="101" fillId="0" borderId="34" xfId="3" applyNumberFormat="1" applyFont="1" applyFill="1" applyBorder="1" applyAlignment="1" applyProtection="1">
      <alignment horizontal="right" vertical="center"/>
      <protection hidden="1"/>
    </xf>
    <xf numFmtId="175" fontId="138" fillId="0" borderId="38" xfId="0" applyNumberFormat="1" applyFont="1" applyBorder="1" applyAlignment="1">
      <alignment horizontal="center" vertical="center"/>
    </xf>
    <xf numFmtId="2" fontId="102" fillId="0" borderId="37" xfId="3" applyNumberFormat="1" applyFont="1" applyFill="1" applyBorder="1" applyAlignment="1" applyProtection="1">
      <alignment horizontal="left" vertical="center"/>
      <protection hidden="1"/>
    </xf>
    <xf numFmtId="2" fontId="96" fillId="0" borderId="34" xfId="3" applyNumberFormat="1" applyFont="1" applyFill="1" applyBorder="1" applyAlignment="1" applyProtection="1">
      <alignment horizontal="right" vertical="center"/>
      <protection hidden="1"/>
    </xf>
    <xf numFmtId="10" fontId="103" fillId="0" borderId="34" xfId="16" applyNumberFormat="1" applyFont="1" applyFill="1" applyBorder="1" applyAlignment="1" applyProtection="1">
      <alignment horizontal="right"/>
      <protection hidden="1"/>
    </xf>
    <xf numFmtId="0" fontId="81" fillId="0" borderId="35" xfId="13" applyFont="1" applyBorder="1" applyProtection="1">
      <protection hidden="1"/>
    </xf>
    <xf numFmtId="0" fontId="105" fillId="0" borderId="37" xfId="13" applyFont="1" applyBorder="1" applyProtection="1">
      <protection hidden="1"/>
    </xf>
    <xf numFmtId="0" fontId="105" fillId="0" borderId="34" xfId="13" applyFont="1" applyBorder="1" applyAlignment="1" applyProtection="1">
      <alignment horizontal="right"/>
      <protection hidden="1"/>
    </xf>
    <xf numFmtId="0" fontId="103" fillId="0" borderId="37" xfId="13" applyFont="1" applyBorder="1" applyAlignment="1" applyProtection="1">
      <alignment horizontal="right"/>
      <protection hidden="1"/>
    </xf>
    <xf numFmtId="0" fontId="103" fillId="0" borderId="34" xfId="13" applyFont="1" applyBorder="1" applyAlignment="1" applyProtection="1">
      <alignment horizontal="right"/>
      <protection hidden="1"/>
    </xf>
    <xf numFmtId="0" fontId="89" fillId="0" borderId="35" xfId="13" applyFont="1" applyBorder="1" applyProtection="1">
      <protection hidden="1"/>
    </xf>
    <xf numFmtId="10" fontId="143" fillId="64" borderId="36" xfId="16" applyNumberFormat="1" applyFont="1" applyFill="1" applyBorder="1" applyAlignment="1" applyProtection="1">
      <alignment horizontal="right"/>
      <protection hidden="1"/>
    </xf>
    <xf numFmtId="0" fontId="104" fillId="0" borderId="37" xfId="13" applyFont="1" applyBorder="1" applyAlignment="1" applyProtection="1">
      <alignment horizontal="center"/>
      <protection hidden="1"/>
    </xf>
    <xf numFmtId="175" fontId="139" fillId="0" borderId="36" xfId="16" applyNumberFormat="1" applyFont="1" applyFill="1" applyBorder="1" applyAlignment="1" applyProtection="1">
      <alignment horizontal="center"/>
      <protection hidden="1"/>
    </xf>
    <xf numFmtId="0" fontId="86" fillId="0" borderId="35" xfId="13" applyFont="1" applyBorder="1" applyProtection="1">
      <protection hidden="1"/>
    </xf>
    <xf numFmtId="10" fontId="103" fillId="0" borderId="37" xfId="13" applyNumberFormat="1" applyFont="1" applyBorder="1" applyAlignment="1" applyProtection="1">
      <alignment horizontal="right"/>
      <protection hidden="1"/>
    </xf>
    <xf numFmtId="175" fontId="104" fillId="0" borderId="34" xfId="16" applyNumberFormat="1" applyFont="1" applyFill="1" applyBorder="1" applyAlignment="1" applyProtection="1">
      <alignment horizontal="right"/>
      <protection hidden="1"/>
    </xf>
    <xf numFmtId="9" fontId="137" fillId="64" borderId="36" xfId="16" applyFont="1" applyFill="1" applyBorder="1" applyAlignment="1" applyProtection="1">
      <alignment horizontal="center"/>
      <protection hidden="1"/>
    </xf>
    <xf numFmtId="0" fontId="107" fillId="0" borderId="37" xfId="13" applyFont="1" applyBorder="1" applyAlignment="1" applyProtection="1">
      <alignment horizontal="center"/>
      <protection hidden="1"/>
    </xf>
    <xf numFmtId="169" fontId="104" fillId="0" borderId="37" xfId="13" applyNumberFormat="1" applyFont="1" applyBorder="1" applyAlignment="1" applyProtection="1">
      <alignment horizontal="center"/>
      <protection hidden="1"/>
    </xf>
    <xf numFmtId="165" fontId="104" fillId="0" borderId="37" xfId="13" applyNumberFormat="1" applyFont="1" applyBorder="1" applyAlignment="1" applyProtection="1">
      <alignment horizontal="center"/>
      <protection hidden="1"/>
    </xf>
    <xf numFmtId="9" fontId="128" fillId="0" borderId="36" xfId="0" applyNumberFormat="1" applyFont="1" applyBorder="1" applyAlignment="1">
      <alignment horizontal="center"/>
    </xf>
    <xf numFmtId="9" fontId="128" fillId="61" borderId="36" xfId="65" applyFont="1" applyFill="1" applyBorder="1" applyAlignment="1">
      <alignment horizontal="center"/>
    </xf>
    <xf numFmtId="0" fontId="79" fillId="64" borderId="35" xfId="13" applyFont="1" applyFill="1" applyBorder="1" applyProtection="1">
      <protection hidden="1"/>
    </xf>
    <xf numFmtId="0" fontId="104" fillId="64" borderId="37" xfId="13" applyFont="1" applyFill="1" applyBorder="1" applyAlignment="1" applyProtection="1">
      <alignment horizontal="center"/>
      <protection hidden="1"/>
    </xf>
    <xf numFmtId="0" fontId="104" fillId="64" borderId="34" xfId="13" applyFont="1" applyFill="1" applyBorder="1" applyAlignment="1" applyProtection="1">
      <alignment horizontal="right"/>
      <protection hidden="1"/>
    </xf>
    <xf numFmtId="167" fontId="104" fillId="0" borderId="34" xfId="8" applyFont="1" applyFill="1" applyBorder="1" applyAlignment="1" applyProtection="1">
      <alignment horizontal="right"/>
      <protection hidden="1"/>
    </xf>
    <xf numFmtId="10" fontId="104" fillId="0" borderId="34" xfId="16" applyNumberFormat="1" applyFont="1" applyFill="1" applyBorder="1" applyAlignment="1" applyProtection="1">
      <alignment horizontal="right"/>
      <protection hidden="1"/>
    </xf>
    <xf numFmtId="10" fontId="104" fillId="64" borderId="34" xfId="16" applyNumberFormat="1" applyFont="1" applyFill="1" applyBorder="1" applyAlignment="1" applyProtection="1">
      <alignment horizontal="right"/>
      <protection hidden="1"/>
    </xf>
    <xf numFmtId="0" fontId="104" fillId="0" borderId="37" xfId="13" applyFont="1" applyBorder="1" applyProtection="1">
      <protection hidden="1"/>
    </xf>
    <xf numFmtId="169" fontId="105" fillId="0" borderId="37" xfId="13" applyNumberFormat="1" applyFont="1" applyBorder="1" applyProtection="1">
      <protection hidden="1"/>
    </xf>
    <xf numFmtId="169" fontId="104" fillId="0" borderId="34" xfId="13" applyNumberFormat="1" applyFont="1" applyBorder="1" applyAlignment="1" applyProtection="1">
      <alignment horizontal="right"/>
      <protection hidden="1"/>
    </xf>
    <xf numFmtId="0" fontId="105" fillId="0" borderId="38" xfId="0" applyFont="1" applyBorder="1" applyAlignment="1">
      <alignment horizontal="right"/>
    </xf>
    <xf numFmtId="0" fontId="90" fillId="0" borderId="35" xfId="13" applyFont="1" applyBorder="1" applyProtection="1">
      <protection hidden="1"/>
    </xf>
    <xf numFmtId="169" fontId="103" fillId="0" borderId="37" xfId="13" applyNumberFormat="1" applyFont="1" applyBorder="1" applyProtection="1">
      <protection hidden="1"/>
    </xf>
    <xf numFmtId="169" fontId="103" fillId="0" borderId="34" xfId="13" applyNumberFormat="1" applyFont="1" applyBorder="1" applyAlignment="1" applyProtection="1">
      <alignment horizontal="right"/>
      <protection hidden="1"/>
    </xf>
    <xf numFmtId="2" fontId="121" fillId="63" borderId="35" xfId="13" applyNumberFormat="1" applyFont="1" applyFill="1" applyBorder="1" applyAlignment="1" applyProtection="1">
      <alignment horizontal="left" vertical="center" wrapText="1"/>
      <protection hidden="1"/>
    </xf>
    <xf numFmtId="175" fontId="88" fillId="0" borderId="38" xfId="0" applyNumberFormat="1" applyFont="1" applyBorder="1" applyAlignment="1">
      <alignment horizontal="center" vertical="center"/>
    </xf>
    <xf numFmtId="166" fontId="128" fillId="0" borderId="36" xfId="18" applyFont="1" applyBorder="1" applyAlignment="1">
      <alignment horizontal="center"/>
    </xf>
    <xf numFmtId="0" fontId="115" fillId="63" borderId="36" xfId="59"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167" fontId="128" fillId="0" borderId="36" xfId="8" applyFont="1" applyBorder="1"/>
    <xf numFmtId="0" fontId="121" fillId="63" borderId="35" xfId="9" applyFont="1" applyFill="1" applyBorder="1" applyAlignment="1" applyProtection="1">
      <alignment horizontal="left" vertical="center"/>
      <protection hidden="1"/>
    </xf>
    <xf numFmtId="0" fontId="122" fillId="63" borderId="37" xfId="10" applyFont="1" applyFill="1" applyBorder="1"/>
    <xf numFmtId="0" fontId="125" fillId="63" borderId="37" xfId="10" applyFont="1" applyFill="1" applyBorder="1"/>
    <xf numFmtId="0" fontId="125" fillId="63" borderId="34" xfId="10" applyFont="1" applyFill="1" applyBorder="1"/>
    <xf numFmtId="0" fontId="79" fillId="0" borderId="35" xfId="9" applyFont="1" applyBorder="1" applyAlignment="1" applyProtection="1">
      <alignment horizontal="left"/>
      <protection hidden="1"/>
    </xf>
    <xf numFmtId="0" fontId="79" fillId="0" borderId="34" xfId="9" applyFont="1" applyBorder="1" applyAlignment="1" applyProtection="1">
      <alignment horizontal="left"/>
      <protection hidden="1"/>
    </xf>
    <xf numFmtId="0" fontId="79" fillId="0" borderId="36" xfId="9" applyFont="1" applyBorder="1" applyAlignment="1" applyProtection="1">
      <alignment horizontal="left"/>
      <protection hidden="1"/>
    </xf>
    <xf numFmtId="0" fontId="35" fillId="0" borderId="36" xfId="9" applyFont="1" applyBorder="1" applyAlignment="1" applyProtection="1">
      <alignment horizontal="center"/>
      <protection hidden="1"/>
    </xf>
    <xf numFmtId="0" fontId="79" fillId="0" borderId="36" xfId="10" applyFont="1" applyBorder="1"/>
    <xf numFmtId="179" fontId="144" fillId="64" borderId="36" xfId="10" applyNumberFormat="1" applyFont="1" applyFill="1" applyBorder="1"/>
    <xf numFmtId="0" fontId="79" fillId="64" borderId="36" xfId="10" applyFont="1" applyFill="1" applyBorder="1"/>
    <xf numFmtId="0" fontId="92" fillId="63" borderId="37" xfId="10" applyFont="1" applyFill="1" applyBorder="1"/>
    <xf numFmtId="0" fontId="92" fillId="63" borderId="34" xfId="10" applyFont="1" applyFill="1" applyBorder="1"/>
    <xf numFmtId="0" fontId="79" fillId="0" borderId="37" xfId="10" applyFont="1" applyBorder="1"/>
    <xf numFmtId="0" fontId="79" fillId="0" borderId="36" xfId="9" applyFont="1" applyBorder="1" applyAlignment="1" applyProtection="1">
      <alignment horizontal="right"/>
      <protection hidden="1"/>
    </xf>
    <xf numFmtId="173" fontId="115" fillId="63" borderId="32" xfId="8" applyNumberFormat="1" applyFont="1" applyFill="1" applyBorder="1" applyAlignment="1">
      <alignment vertical="top" wrapText="1"/>
    </xf>
    <xf numFmtId="0" fontId="79" fillId="0" borderId="36" xfId="103" applyFont="1" applyBorder="1" applyAlignment="1">
      <alignment vertical="top" wrapText="1"/>
    </xf>
    <xf numFmtId="44" fontId="35" fillId="65" borderId="36" xfId="66" applyFont="1" applyFill="1" applyBorder="1" applyAlignment="1" applyProtection="1">
      <protection locked="0"/>
    </xf>
    <xf numFmtId="0" fontId="79" fillId="0" borderId="36" xfId="103" applyFont="1" applyBorder="1" applyAlignment="1">
      <alignment vertical="top"/>
    </xf>
    <xf numFmtId="2" fontId="115" fillId="63" borderId="32" xfId="84" applyNumberFormat="1" applyFont="1" applyFill="1" applyBorder="1" applyAlignment="1">
      <alignment horizontal="left" vertical="top" wrapText="1"/>
    </xf>
    <xf numFmtId="2" fontId="115" fillId="63" borderId="32" xfId="84" applyNumberFormat="1" applyFont="1" applyFill="1" applyBorder="1" applyAlignment="1">
      <alignment vertical="top" wrapText="1"/>
    </xf>
    <xf numFmtId="2" fontId="79" fillId="0" borderId="36" xfId="84" applyNumberFormat="1" applyFont="1" applyBorder="1"/>
    <xf numFmtId="3" fontId="35" fillId="0" borderId="36" xfId="8" applyNumberFormat="1" applyFont="1" applyFill="1" applyBorder="1" applyAlignment="1">
      <alignment horizontal="center" vertical="top" wrapText="1"/>
    </xf>
    <xf numFmtId="166" fontId="35" fillId="0" borderId="36" xfId="18" applyFont="1" applyBorder="1" applyAlignment="1">
      <alignment horizontal="center" vertical="top" wrapText="1"/>
    </xf>
    <xf numFmtId="44" fontId="35" fillId="0" borderId="36" xfId="66" applyFont="1" applyBorder="1" applyAlignment="1">
      <alignment vertical="top" wrapText="1"/>
    </xf>
    <xf numFmtId="49" fontId="35" fillId="0" borderId="36" xfId="103" applyNumberFormat="1" applyFont="1" applyBorder="1" applyAlignment="1">
      <alignment horizontal="center" vertical="top" wrapText="1"/>
    </xf>
    <xf numFmtId="0" fontId="79" fillId="2" borderId="36" xfId="84" applyFont="1" applyFill="1" applyBorder="1"/>
    <xf numFmtId="0" fontId="79" fillId="2" borderId="36" xfId="89" applyFont="1" applyFill="1" applyBorder="1"/>
    <xf numFmtId="2" fontId="81" fillId="2" borderId="35" xfId="84" applyNumberFormat="1" applyFont="1" applyFill="1" applyBorder="1" applyAlignment="1">
      <alignment vertical="top" wrapText="1"/>
    </xf>
    <xf numFmtId="2" fontId="81" fillId="2" borderId="34" xfId="84" applyNumberFormat="1" applyFont="1" applyFill="1" applyBorder="1" applyAlignment="1">
      <alignment vertical="top" wrapText="1"/>
    </xf>
    <xf numFmtId="2" fontId="81" fillId="2" borderId="37" xfId="84" applyNumberFormat="1" applyFont="1" applyFill="1" applyBorder="1" applyAlignment="1">
      <alignment vertical="top" wrapText="1"/>
    </xf>
    <xf numFmtId="3" fontId="128" fillId="2" borderId="37" xfId="8" applyNumberFormat="1" applyFont="1" applyFill="1" applyBorder="1" applyAlignment="1">
      <alignment horizontal="center" vertical="top" wrapText="1"/>
    </xf>
    <xf numFmtId="2" fontId="128" fillId="2" borderId="34" xfId="84" applyNumberFormat="1" applyFont="1" applyFill="1" applyBorder="1" applyAlignment="1">
      <alignment vertical="top" wrapText="1"/>
    </xf>
    <xf numFmtId="180" fontId="128" fillId="2" borderId="35" xfId="84" applyNumberFormat="1" applyFont="1" applyFill="1" applyBorder="1" applyAlignment="1">
      <alignment vertical="top" wrapText="1"/>
    </xf>
    <xf numFmtId="2" fontId="128" fillId="2" borderId="37" xfId="84" applyNumberFormat="1" applyFont="1" applyFill="1" applyBorder="1" applyAlignment="1">
      <alignment vertical="top" wrapText="1"/>
    </xf>
    <xf numFmtId="180" fontId="128" fillId="2" borderId="34" xfId="84" applyNumberFormat="1" applyFont="1" applyFill="1" applyBorder="1" applyAlignment="1">
      <alignment vertical="top" wrapText="1"/>
    </xf>
    <xf numFmtId="3" fontId="81" fillId="2" borderId="37" xfId="8" applyNumberFormat="1" applyFont="1" applyFill="1" applyBorder="1" applyAlignment="1">
      <alignment horizontal="center" vertical="top" wrapText="1"/>
    </xf>
    <xf numFmtId="3" fontId="35" fillId="2" borderId="36" xfId="8" applyNumberFormat="1" applyFont="1" applyFill="1" applyBorder="1" applyAlignment="1">
      <alignment horizontal="center"/>
    </xf>
    <xf numFmtId="3" fontId="128" fillId="2" borderId="36" xfId="8" applyNumberFormat="1" applyFont="1" applyFill="1" applyBorder="1" applyAlignment="1">
      <alignment horizontal="center"/>
    </xf>
    <xf numFmtId="4" fontId="35" fillId="2" borderId="36" xfId="8" applyNumberFormat="1" applyFont="1" applyFill="1" applyBorder="1" applyAlignment="1">
      <alignment horizontal="center"/>
    </xf>
    <xf numFmtId="4" fontId="128" fillId="2" borderId="36" xfId="8" applyNumberFormat="1" applyFont="1" applyFill="1" applyBorder="1" applyAlignment="1">
      <alignment horizontal="center"/>
    </xf>
    <xf numFmtId="0" fontId="7" fillId="0" borderId="0" xfId="0" applyFont="1"/>
    <xf numFmtId="166" fontId="7" fillId="64" borderId="36" xfId="18" applyFont="1" applyFill="1" applyBorder="1"/>
    <xf numFmtId="9" fontId="79" fillId="0" borderId="0" xfId="0" applyNumberFormat="1" applyFont="1"/>
    <xf numFmtId="166" fontId="79" fillId="0" borderId="0" xfId="18" applyFont="1"/>
    <xf numFmtId="9" fontId="79" fillId="0" borderId="0" xfId="16" applyFont="1"/>
    <xf numFmtId="44" fontId="79" fillId="0" borderId="0" xfId="0" applyNumberFormat="1" applyFont="1"/>
    <xf numFmtId="49" fontId="78" fillId="65" borderId="36" xfId="9" applyNumberFormat="1" applyFont="1" applyFill="1" applyBorder="1" applyAlignment="1" applyProtection="1">
      <alignment horizontal="left" vertical="top"/>
      <protection hidden="1"/>
    </xf>
    <xf numFmtId="0" fontId="81" fillId="64" borderId="36" xfId="13" applyFont="1" applyFill="1" applyBorder="1" applyProtection="1">
      <protection hidden="1"/>
    </xf>
    <xf numFmtId="0" fontId="68" fillId="0" borderId="0" xfId="0" applyFont="1"/>
    <xf numFmtId="10" fontId="35" fillId="64" borderId="36" xfId="16" applyNumberFormat="1" applyFont="1" applyFill="1" applyBorder="1" applyAlignment="1">
      <alignment horizontal="center"/>
    </xf>
    <xf numFmtId="166" fontId="35" fillId="0" borderId="36" xfId="18" applyFont="1" applyFill="1" applyBorder="1" applyAlignment="1" applyProtection="1">
      <protection hidden="1"/>
    </xf>
    <xf numFmtId="166" fontId="128" fillId="2" borderId="36" xfId="18" applyFont="1" applyFill="1" applyBorder="1" applyAlignment="1">
      <alignment horizontal="center"/>
    </xf>
    <xf numFmtId="166" fontId="79" fillId="0" borderId="36" xfId="18" applyFont="1" applyBorder="1"/>
    <xf numFmtId="166" fontId="79" fillId="0" borderId="36" xfId="89" applyNumberFormat="1" applyFont="1" applyBorder="1"/>
    <xf numFmtId="44" fontId="79" fillId="0" borderId="36" xfId="89" applyNumberFormat="1" applyFont="1" applyBorder="1"/>
    <xf numFmtId="198" fontId="137" fillId="64" borderId="36" xfId="62" applyNumberFormat="1" applyFont="1" applyFill="1" applyBorder="1" applyAlignment="1" applyProtection="1">
      <alignment horizontal="center"/>
      <protection hidden="1"/>
    </xf>
    <xf numFmtId="2" fontId="79" fillId="0" borderId="36" xfId="63" applyNumberFormat="1" applyFont="1" applyBorder="1"/>
    <xf numFmtId="188" fontId="79" fillId="0" borderId="36" xfId="63" applyNumberFormat="1" applyFont="1" applyBorder="1"/>
    <xf numFmtId="0" fontId="79" fillId="0" borderId="36" xfId="103" applyFont="1" applyBorder="1"/>
    <xf numFmtId="2" fontId="115" fillId="63" borderId="32" xfId="84" applyNumberFormat="1" applyFont="1" applyFill="1" applyBorder="1" applyAlignment="1">
      <alignment horizontal="left" vertical="top"/>
    </xf>
    <xf numFmtId="2" fontId="81" fillId="2" borderId="34" xfId="84" applyNumberFormat="1" applyFont="1" applyFill="1" applyBorder="1" applyAlignment="1">
      <alignment vertical="top"/>
    </xf>
    <xf numFmtId="2" fontId="115" fillId="63" borderId="32" xfId="84" applyNumberFormat="1" applyFont="1" applyFill="1" applyBorder="1" applyAlignment="1">
      <alignment vertical="top"/>
    </xf>
    <xf numFmtId="2" fontId="81" fillId="2" borderId="37" xfId="84" applyNumberFormat="1" applyFont="1" applyFill="1" applyBorder="1" applyAlignment="1">
      <alignment vertical="top"/>
    </xf>
    <xf numFmtId="1" fontId="35" fillId="0" borderId="36" xfId="61" applyNumberFormat="1" applyFont="1" applyBorder="1" applyAlignment="1">
      <alignment horizontal="center"/>
    </xf>
    <xf numFmtId="1" fontId="128" fillId="0" borderId="36" xfId="61" applyNumberFormat="1" applyFont="1" applyBorder="1" applyAlignment="1">
      <alignment horizontal="center"/>
    </xf>
    <xf numFmtId="173" fontId="128" fillId="64" borderId="36" xfId="8" applyNumberFormat="1" applyFont="1" applyFill="1" applyBorder="1" applyAlignment="1">
      <alignment horizontal="center"/>
    </xf>
    <xf numFmtId="44" fontId="79" fillId="0" borderId="0" xfId="89" applyNumberFormat="1" applyFont="1"/>
    <xf numFmtId="166" fontId="81" fillId="2" borderId="36" xfId="18" applyFont="1" applyFill="1" applyBorder="1" applyAlignment="1">
      <alignment vertical="top" wrapText="1"/>
    </xf>
    <xf numFmtId="0" fontId="79" fillId="0" borderId="37" xfId="9" applyFont="1" applyBorder="1" applyAlignment="1" applyProtection="1">
      <alignment horizontal="left"/>
      <protection hidden="1"/>
    </xf>
    <xf numFmtId="0" fontId="79" fillId="0" borderId="37" xfId="9" applyFont="1" applyBorder="1" applyProtection="1">
      <protection hidden="1"/>
    </xf>
    <xf numFmtId="0" fontId="79" fillId="0" borderId="34" xfId="9" applyFont="1" applyBorder="1" applyProtection="1">
      <protection hidden="1"/>
    </xf>
    <xf numFmtId="1" fontId="79" fillId="0" borderId="36" xfId="63" applyNumberFormat="1" applyFont="1" applyBorder="1" applyAlignment="1">
      <alignment horizontal="center"/>
    </xf>
    <xf numFmtId="0" fontId="79" fillId="0" borderId="36" xfId="63" applyFont="1" applyBorder="1" applyAlignment="1">
      <alignment horizontal="center"/>
    </xf>
    <xf numFmtId="166" fontId="137" fillId="0" borderId="36" xfId="18" applyFont="1" applyFill="1" applyBorder="1" applyAlignment="1" applyProtection="1">
      <alignment horizontal="center"/>
      <protection hidden="1"/>
    </xf>
    <xf numFmtId="2" fontId="115" fillId="63" borderId="35" xfId="0" applyNumberFormat="1" applyFont="1" applyFill="1" applyBorder="1" applyAlignment="1">
      <alignment horizontal="center" vertical="center" wrapText="1"/>
    </xf>
    <xf numFmtId="2" fontId="115" fillId="63" borderId="37" xfId="0" applyNumberFormat="1" applyFont="1" applyFill="1" applyBorder="1" applyAlignment="1">
      <alignment horizontal="center" vertical="center" wrapText="1"/>
    </xf>
    <xf numFmtId="49" fontId="115" fillId="63" borderId="35" xfId="63" applyNumberFormat="1" applyFont="1" applyFill="1" applyBorder="1" applyAlignment="1">
      <alignment horizontal="left" vertical="top" wrapText="1"/>
    </xf>
    <xf numFmtId="49" fontId="115" fillId="62" borderId="37" xfId="63" applyNumberFormat="1" applyFont="1" applyFill="1" applyBorder="1" applyAlignment="1">
      <alignment horizontal="left" vertical="top" wrapText="1"/>
    </xf>
    <xf numFmtId="49" fontId="115" fillId="62" borderId="34" xfId="63" applyNumberFormat="1" applyFont="1" applyFill="1" applyBorder="1" applyAlignment="1">
      <alignment horizontal="left" vertical="top" wrapText="1"/>
    </xf>
    <xf numFmtId="0" fontId="79" fillId="0" borderId="35" xfId="0" applyFont="1" applyBorder="1" applyAlignment="1">
      <alignment horizontal="left"/>
    </xf>
    <xf numFmtId="0" fontId="79" fillId="0" borderId="34" xfId="0" applyFont="1" applyBorder="1" applyAlignment="1">
      <alignment horizontal="left"/>
    </xf>
    <xf numFmtId="0" fontId="81" fillId="0" borderId="35" xfId="13" applyFont="1" applyBorder="1" applyAlignment="1" applyProtection="1">
      <alignment horizontal="left" vertical="center"/>
      <protection hidden="1"/>
    </xf>
    <xf numFmtId="0" fontId="81" fillId="0" borderId="34" xfId="13" applyFont="1" applyBorder="1" applyAlignment="1" applyProtection="1">
      <alignment horizontal="left" vertical="center"/>
      <protection hidden="1"/>
    </xf>
    <xf numFmtId="2" fontId="123" fillId="63" borderId="36" xfId="13" applyNumberFormat="1" applyFont="1" applyFill="1" applyBorder="1" applyAlignment="1" applyProtection="1">
      <alignment horizontal="center" vertical="center" wrapText="1"/>
      <protection hidden="1"/>
    </xf>
    <xf numFmtId="2" fontId="123" fillId="62" borderId="36" xfId="13" applyNumberFormat="1" applyFont="1" applyFill="1" applyBorder="1" applyAlignment="1" applyProtection="1">
      <alignment horizontal="center" vertical="center" wrapText="1"/>
      <protection hidden="1"/>
    </xf>
    <xf numFmtId="2" fontId="123" fillId="63" borderId="35" xfId="3" applyNumberFormat="1" applyFont="1" applyFill="1" applyBorder="1" applyAlignment="1" applyProtection="1">
      <alignment horizontal="center" vertical="center" wrapText="1"/>
      <protection hidden="1"/>
    </xf>
    <xf numFmtId="0" fontId="115" fillId="62" borderId="34" xfId="0" applyFont="1" applyFill="1" applyBorder="1" applyAlignment="1">
      <alignment horizontal="center" vertical="center" wrapText="1"/>
    </xf>
    <xf numFmtId="0" fontId="79" fillId="0" borderId="0" xfId="0" applyFont="1" applyAlignment="1">
      <alignment horizontal="left" vertical="top" wrapText="1"/>
    </xf>
    <xf numFmtId="2" fontId="123" fillId="63" borderId="35"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2" fontId="123" fillId="62" borderId="34" xfId="13" applyNumberFormat="1" applyFont="1" applyFill="1" applyBorder="1" applyAlignment="1" applyProtection="1">
      <alignment horizontal="center" vertical="center" wrapText="1"/>
      <protection hidden="1"/>
    </xf>
    <xf numFmtId="2" fontId="123" fillId="63" borderId="37" xfId="13" applyNumberFormat="1" applyFont="1" applyFill="1" applyBorder="1" applyAlignment="1" applyProtection="1">
      <alignment horizontal="center" vertical="center" wrapText="1"/>
      <protection hidden="1"/>
    </xf>
    <xf numFmtId="2" fontId="123" fillId="63" borderId="34" xfId="13" applyNumberFormat="1" applyFont="1" applyFill="1" applyBorder="1" applyAlignment="1" applyProtection="1">
      <alignment horizontal="center" vertical="center" wrapText="1"/>
      <protection hidden="1"/>
    </xf>
    <xf numFmtId="0" fontId="79" fillId="0" borderId="35" xfId="9" applyFont="1" applyBorder="1" applyAlignment="1" applyProtection="1">
      <alignment horizontal="center"/>
      <protection hidden="1"/>
    </xf>
    <xf numFmtId="0" fontId="79" fillId="0" borderId="37" xfId="9" applyFont="1" applyBorder="1" applyAlignment="1" applyProtection="1">
      <alignment horizontal="center"/>
      <protection hidden="1"/>
    </xf>
    <xf numFmtId="0" fontId="79" fillId="0" borderId="34" xfId="9" applyFont="1" applyBorder="1" applyAlignment="1" applyProtection="1">
      <alignment horizontal="center"/>
      <protection hidden="1"/>
    </xf>
    <xf numFmtId="0" fontId="111" fillId="0" borderId="0" xfId="89" applyFont="1" applyAlignment="1">
      <alignment horizontal="left" vertical="center" wrapText="1"/>
    </xf>
    <xf numFmtId="3" fontId="137" fillId="0" borderId="36" xfId="62" applyNumberFormat="1" applyFont="1" applyFill="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60</xdr:row>
      <xdr:rowOff>9525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2504"/>
          <a:ext cx="11172825" cy="88849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2025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 </a:t>
          </a:r>
        </a:p>
        <a:p>
          <a:r>
            <a:rPr lang="nl-NL" sz="12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200" b="0">
              <a:solidFill>
                <a:sysClr val="windowText" lastClr="000000"/>
              </a:solidFill>
              <a:effectLst/>
              <a:latin typeface="Georgia" panose="02040502050405020303" pitchFamily="18" charset="0"/>
              <a:ea typeface="+mn-ea"/>
              <a:cs typeface="+mn-cs"/>
            </a:rPr>
            <a:t> </a:t>
          </a:r>
          <a:r>
            <a:rPr lang="nl-NL" sz="12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investeringsvoorstel van de dienstverlener.</a:t>
          </a:r>
          <a:r>
            <a:rPr lang="nl-NL" sz="12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200" baseline="0">
              <a:solidFill>
                <a:sysClr val="windowText" lastClr="000000"/>
              </a:solidFill>
              <a:effectLst/>
              <a:latin typeface="Georgia" panose="02040502050405020303" pitchFamily="18" charset="0"/>
              <a:ea typeface="+mn-ea"/>
              <a:cs typeface="+mn-cs"/>
            </a:rPr>
            <a:t>- I</a:t>
          </a:r>
          <a:r>
            <a:rPr lang="nl-NL" sz="12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2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200" baseline="0">
              <a:solidFill>
                <a:sysClr val="windowText" lastClr="000000"/>
              </a:solidFill>
              <a:effectLst/>
              <a:latin typeface="Georgia" panose="02040502050405020303" pitchFamily="18" charset="0"/>
              <a:ea typeface="+mn-ea"/>
              <a:cs typeface="+mn-cs"/>
            </a:rPr>
            <a:t>- A</a:t>
          </a:r>
          <a:r>
            <a:rPr lang="nl-NL" sz="12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200" b="1">
            <a:solidFill>
              <a:sysClr val="windowText" lastClr="000000"/>
            </a:solidFill>
            <a:effectLst/>
            <a:latin typeface="Georgia" panose="02040502050405020303" pitchFamily="18" charset="0"/>
            <a:ea typeface="+mn-ea"/>
            <a:cs typeface="+mn-cs"/>
          </a:endParaRPr>
        </a:p>
        <a:p>
          <a:endParaRPr lang="nl-NL" sz="1200">
            <a:solidFill>
              <a:sysClr val="windowText" lastClr="000000"/>
            </a:solidFill>
            <a:effectLst/>
            <a:latin typeface="Georgia" panose="02040502050405020303" pitchFamily="18" charset="0"/>
          </a:endParaRPr>
        </a:p>
        <a:p>
          <a:pPr eaLnBrk="1" fontAlgn="auto" latinLnBrk="0" hangingPunct="1"/>
          <a:r>
            <a:rPr lang="nl-NL" sz="12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2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30</xdr:row>
      <xdr:rowOff>9525</xdr:rowOff>
    </xdr:from>
    <xdr:to>
      <xdr:col>8</xdr:col>
      <xdr:colOff>112395</xdr:colOff>
      <xdr:row>37</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5.6">
      <c r="A1" s="39" t="s">
        <v>0</v>
      </c>
      <c r="B1" s="40" t="str">
        <f>'2-Kosten per locatie'!B3</f>
        <v>Hecht - Perceel 3</v>
      </c>
    </row>
    <row r="2" spans="1:13" ht="15.6">
      <c r="A2" s="39" t="s">
        <v>1</v>
      </c>
      <c r="B2" s="40" t="str">
        <f ca="1">MID(CELL("bestandsnaam",$B$11),SEARCH("]",CELL("bestandsnaam",$B$11),1)+1,256)</f>
        <v>1-Uitgangspunten</v>
      </c>
    </row>
    <row r="3" spans="1:13" ht="15.6">
      <c r="A3" s="39" t="s">
        <v>2</v>
      </c>
      <c r="B3" s="40" t="str">
        <f>'2-Kosten per locatie'!B5</f>
        <v>Zuid en oost</v>
      </c>
    </row>
    <row r="4" spans="1:13" ht="15.6">
      <c r="A4" s="39" t="s">
        <v>3</v>
      </c>
      <c r="B4" s="40" t="str">
        <f>'2-Kosten per locatie'!B6</f>
        <v>TN513768</v>
      </c>
      <c r="G4" s="38"/>
      <c r="H4" s="38"/>
      <c r="I4" s="38"/>
      <c r="J4" s="38"/>
      <c r="K4" s="38"/>
      <c r="L4" s="38"/>
      <c r="M4" s="3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45"/>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71" customWidth="1"/>
    <col min="2" max="2" width="29.109375" style="172" customWidth="1"/>
    <col min="3" max="3" width="27.5546875" style="172" customWidth="1"/>
    <col min="4" max="4" width="12.109375" style="171" customWidth="1"/>
    <col min="5" max="5" width="24.33203125" style="173" customWidth="1"/>
    <col min="6" max="6" width="16.109375" style="174" customWidth="1"/>
    <col min="7" max="7" width="13.6640625" style="173" customWidth="1"/>
    <col min="8" max="8" width="15.88671875" style="173"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64" t="s">
        <v>4</v>
      </c>
      <c r="B1" s="164"/>
      <c r="C1" s="164"/>
      <c r="D1" s="92"/>
      <c r="E1" s="92"/>
      <c r="F1" s="165"/>
      <c r="G1" s="92"/>
      <c r="H1" s="92"/>
    </row>
    <row r="2" spans="1:26" s="23" customFormat="1" ht="16.2">
      <c r="A2" s="92"/>
      <c r="B2" s="164"/>
      <c r="C2" s="164"/>
      <c r="D2" s="166"/>
      <c r="E2" s="431" t="s">
        <v>185</v>
      </c>
      <c r="F2" s="431" t="s">
        <v>186</v>
      </c>
      <c r="G2" s="166"/>
      <c r="H2" s="92"/>
    </row>
    <row r="3" spans="1:26" s="23" customFormat="1" ht="15.6">
      <c r="A3" s="39" t="str">
        <f>'2-Kosten per locatie'!A3</f>
        <v>Naam opdrachtgever</v>
      </c>
      <c r="B3" s="150" t="str">
        <f>'2-Kosten per locatie'!B3</f>
        <v>Hecht - Perceel 3</v>
      </c>
      <c r="C3" s="150"/>
      <c r="D3" s="166"/>
      <c r="E3" s="432" t="s">
        <v>187</v>
      </c>
      <c r="F3" s="433">
        <v>0</v>
      </c>
      <c r="G3" s="166"/>
      <c r="H3" s="92"/>
    </row>
    <row r="4" spans="1:26" s="23" customFormat="1" ht="15.6">
      <c r="A4" s="39" t="str">
        <f>'2-Kosten per locatie'!A4</f>
        <v>Calculatie onderdeel</v>
      </c>
      <c r="B4" s="150" t="str">
        <f ca="1">MID(CELL("bestandsnaam",$C$9),SEARCH("]",CELL("bestandsnaam",$C$9),1)+1,256)</f>
        <v>10-Glasbewassing</v>
      </c>
      <c r="C4" s="150"/>
      <c r="D4" s="166"/>
      <c r="E4" s="432" t="s">
        <v>188</v>
      </c>
      <c r="F4" s="433">
        <v>0</v>
      </c>
      <c r="G4" s="166"/>
      <c r="H4" s="92"/>
    </row>
    <row r="5" spans="1:26" s="23" customFormat="1" ht="15.6">
      <c r="A5" s="39" t="str">
        <f>'2-Kosten per locatie'!A5</f>
        <v>Gebouw/plaats</v>
      </c>
      <c r="B5" s="150" t="str">
        <f>'2-Kosten per locatie'!B5</f>
        <v>Zuid en oost</v>
      </c>
      <c r="C5" s="150"/>
      <c r="D5" s="166"/>
      <c r="E5" s="434" t="s">
        <v>189</v>
      </c>
      <c r="F5" s="433">
        <v>0</v>
      </c>
      <c r="G5" s="166"/>
      <c r="H5" s="167"/>
      <c r="J5" s="25"/>
      <c r="K5" s="24"/>
      <c r="L5" s="25"/>
      <c r="M5" s="25"/>
      <c r="N5" s="24"/>
      <c r="O5" s="26"/>
      <c r="P5" s="25"/>
      <c r="Q5" s="24"/>
      <c r="R5" s="25"/>
      <c r="S5" s="25"/>
      <c r="T5" s="24"/>
      <c r="U5" s="25"/>
      <c r="V5" s="25"/>
      <c r="W5" s="24"/>
      <c r="X5" s="25"/>
      <c r="Y5" s="25"/>
      <c r="Z5" s="24"/>
    </row>
    <row r="6" spans="1:26" s="23" customFormat="1" ht="17.25" customHeight="1">
      <c r="A6" s="39" t="str">
        <f>'2-Kosten per locatie'!A6</f>
        <v>Referentie nummer</v>
      </c>
      <c r="B6" s="150" t="str">
        <f>'2-Kosten per locatie'!B6</f>
        <v>TN513768</v>
      </c>
      <c r="C6" s="150"/>
      <c r="D6" s="166"/>
      <c r="E6" s="166"/>
      <c r="F6" s="166"/>
      <c r="G6" s="166"/>
      <c r="H6" s="167"/>
      <c r="J6" s="25"/>
      <c r="K6" s="24"/>
      <c r="L6" s="25"/>
      <c r="M6" s="27"/>
      <c r="N6" s="28"/>
      <c r="O6" s="26"/>
      <c r="P6" s="27"/>
      <c r="Q6" s="28"/>
      <c r="R6" s="25"/>
      <c r="S6" s="27"/>
      <c r="T6" s="28"/>
      <c r="U6" s="25"/>
      <c r="V6" s="27"/>
      <c r="W6" s="28"/>
      <c r="X6" s="25"/>
      <c r="Y6" s="27"/>
      <c r="Z6" s="28"/>
    </row>
    <row r="7" spans="1:26" s="23" customFormat="1" ht="17.25" customHeight="1">
      <c r="A7" s="39" t="str">
        <f>'2-Kosten per locatie'!A7</f>
        <v>Naam dienstverlener</v>
      </c>
      <c r="B7" s="150">
        <f>'2-Kosten per locatie'!B7</f>
        <v>0</v>
      </c>
      <c r="C7" s="114"/>
      <c r="D7" s="166"/>
      <c r="E7" s="166"/>
      <c r="F7" s="166"/>
      <c r="G7" s="166"/>
      <c r="H7" s="167"/>
      <c r="J7" s="25"/>
      <c r="K7" s="24"/>
    </row>
    <row r="8" spans="1:26" s="23" customFormat="1" ht="17.25" customHeight="1">
      <c r="A8" s="39" t="str">
        <f>'2-Kosten per locatie'!A8</f>
        <v>Prijspeil</v>
      </c>
      <c r="B8" s="276">
        <f>'2-Kosten per locatie'!B8</f>
        <v>45839</v>
      </c>
      <c r="C8" s="49"/>
      <c r="D8" s="166"/>
      <c r="E8" s="166"/>
      <c r="F8" s="166"/>
      <c r="G8" s="166"/>
      <c r="H8" s="167"/>
      <c r="J8" s="25"/>
      <c r="K8" s="24"/>
    </row>
    <row r="9" spans="1:26" s="23" customFormat="1" ht="17.25" customHeight="1">
      <c r="A9" s="166"/>
      <c r="B9" s="166"/>
      <c r="C9" s="49"/>
      <c r="D9" s="166"/>
      <c r="E9" s="166"/>
      <c r="F9" s="166"/>
      <c r="G9" s="166"/>
      <c r="H9" s="167"/>
      <c r="K9" s="24"/>
    </row>
    <row r="10" spans="1:26" s="23" customFormat="1" ht="17.25" customHeight="1">
      <c r="A10" s="166"/>
      <c r="B10" s="166"/>
      <c r="C10" s="166"/>
      <c r="D10" s="166"/>
      <c r="E10" s="166"/>
      <c r="F10" s="166"/>
      <c r="G10" s="166"/>
      <c r="H10" s="167"/>
      <c r="K10" s="24"/>
    </row>
    <row r="11" spans="1:26" s="23" customFormat="1" ht="15.6">
      <c r="A11" s="168"/>
      <c r="B11" s="166"/>
      <c r="C11" s="166"/>
      <c r="D11" s="169"/>
      <c r="E11" s="166"/>
      <c r="F11" s="170"/>
      <c r="G11" s="169"/>
      <c r="H11" s="167"/>
      <c r="K11" s="24"/>
    </row>
    <row r="12" spans="1:26" s="30" customFormat="1" ht="43.5" customHeight="1">
      <c r="A12" s="435" t="s">
        <v>16</v>
      </c>
      <c r="B12" s="436" t="s">
        <v>185</v>
      </c>
      <c r="C12" s="436" t="s">
        <v>190</v>
      </c>
      <c r="D12" s="431" t="s">
        <v>191</v>
      </c>
      <c r="E12" s="436" t="s">
        <v>192</v>
      </c>
      <c r="F12" s="436" t="s">
        <v>193</v>
      </c>
      <c r="G12" s="436" t="s">
        <v>194</v>
      </c>
      <c r="H12" s="436" t="s">
        <v>195</v>
      </c>
    </row>
    <row r="13" spans="1:26">
      <c r="A13" s="434" t="s">
        <v>387</v>
      </c>
      <c r="B13" s="434" t="s">
        <v>187</v>
      </c>
      <c r="C13" s="434"/>
      <c r="D13" s="438">
        <v>80.3</v>
      </c>
      <c r="E13" s="439">
        <f>VLOOKUP(B13,$E$3:$F$10,2,FALSE)</f>
        <v>0</v>
      </c>
      <c r="F13" s="440">
        <f t="shared" ref="F13:F14" si="0">(D13*E13)</f>
        <v>0</v>
      </c>
      <c r="G13" s="441" t="s">
        <v>196</v>
      </c>
      <c r="H13" s="440">
        <f t="shared" ref="H13:H14" si="1">G13*F13</f>
        <v>0</v>
      </c>
    </row>
    <row r="14" spans="1:26">
      <c r="A14" s="434" t="s">
        <v>387</v>
      </c>
      <c r="B14" s="434" t="s">
        <v>188</v>
      </c>
      <c r="C14" s="434"/>
      <c r="D14" s="438">
        <v>80.3</v>
      </c>
      <c r="E14" s="439">
        <f>VLOOKUP(B14,$E$3:$F$10,2,FALSE)</f>
        <v>0</v>
      </c>
      <c r="F14" s="440">
        <f t="shared" si="0"/>
        <v>0</v>
      </c>
      <c r="G14" s="441" t="s">
        <v>196</v>
      </c>
      <c r="H14" s="440">
        <f t="shared" si="1"/>
        <v>0</v>
      </c>
    </row>
    <row r="15" spans="1:26">
      <c r="A15" s="434" t="s">
        <v>387</v>
      </c>
      <c r="B15" s="434" t="s">
        <v>189</v>
      </c>
      <c r="C15" s="434"/>
      <c r="D15" s="438">
        <v>7.3</v>
      </c>
      <c r="E15" s="439">
        <f t="shared" ref="E15:E29" si="2">VLOOKUP(B15,$E$3:$F$10,2,FALSE)</f>
        <v>0</v>
      </c>
      <c r="F15" s="440">
        <f t="shared" ref="F15:F29" si="3">(D15*E15)</f>
        <v>0</v>
      </c>
      <c r="G15" s="441" t="s">
        <v>196</v>
      </c>
      <c r="H15" s="440">
        <f t="shared" ref="H15:H29" si="4">G15*F15</f>
        <v>0</v>
      </c>
    </row>
    <row r="16" spans="1:26">
      <c r="A16" s="434" t="s">
        <v>288</v>
      </c>
      <c r="B16" s="434" t="s">
        <v>188</v>
      </c>
      <c r="C16" s="434"/>
      <c r="D16" s="438">
        <v>42</v>
      </c>
      <c r="E16" s="439">
        <f t="shared" si="2"/>
        <v>0</v>
      </c>
      <c r="F16" s="440">
        <f t="shared" si="3"/>
        <v>0</v>
      </c>
      <c r="G16" s="441" t="s">
        <v>196</v>
      </c>
      <c r="H16" s="440">
        <f t="shared" si="4"/>
        <v>0</v>
      </c>
    </row>
    <row r="17" spans="1:8">
      <c r="A17" s="434" t="s">
        <v>288</v>
      </c>
      <c r="B17" s="434" t="s">
        <v>189</v>
      </c>
      <c r="C17" s="434"/>
      <c r="D17" s="438">
        <v>26</v>
      </c>
      <c r="E17" s="439">
        <f t="shared" si="2"/>
        <v>0</v>
      </c>
      <c r="F17" s="440">
        <f t="shared" si="3"/>
        <v>0</v>
      </c>
      <c r="G17" s="441" t="s">
        <v>196</v>
      </c>
      <c r="H17" s="440">
        <f t="shared" si="4"/>
        <v>0</v>
      </c>
    </row>
    <row r="18" spans="1:8">
      <c r="A18" s="434" t="s">
        <v>420</v>
      </c>
      <c r="B18" s="434" t="s">
        <v>187</v>
      </c>
      <c r="C18" s="434"/>
      <c r="D18" s="438">
        <v>82.1</v>
      </c>
      <c r="E18" s="439">
        <f t="shared" si="2"/>
        <v>0</v>
      </c>
      <c r="F18" s="440">
        <f t="shared" si="3"/>
        <v>0</v>
      </c>
      <c r="G18" s="441" t="s">
        <v>196</v>
      </c>
      <c r="H18" s="440">
        <f t="shared" si="4"/>
        <v>0</v>
      </c>
    </row>
    <row r="19" spans="1:8">
      <c r="A19" s="434" t="s">
        <v>420</v>
      </c>
      <c r="B19" s="434" t="s">
        <v>188</v>
      </c>
      <c r="C19" s="434"/>
      <c r="D19" s="438">
        <v>1.5</v>
      </c>
      <c r="E19" s="439">
        <f t="shared" si="2"/>
        <v>0</v>
      </c>
      <c r="F19" s="440">
        <f t="shared" si="3"/>
        <v>0</v>
      </c>
      <c r="G19" s="441" t="s">
        <v>196</v>
      </c>
      <c r="H19" s="440">
        <f t="shared" si="4"/>
        <v>0</v>
      </c>
    </row>
    <row r="20" spans="1:8">
      <c r="A20" s="434" t="s">
        <v>441</v>
      </c>
      <c r="B20" s="434" t="s">
        <v>188</v>
      </c>
      <c r="C20" s="434"/>
      <c r="D20" s="438">
        <v>27.6</v>
      </c>
      <c r="E20" s="439">
        <f t="shared" si="2"/>
        <v>0</v>
      </c>
      <c r="F20" s="440">
        <f t="shared" si="3"/>
        <v>0</v>
      </c>
      <c r="G20" s="441" t="s">
        <v>196</v>
      </c>
      <c r="H20" s="440">
        <f t="shared" si="4"/>
        <v>0</v>
      </c>
    </row>
    <row r="21" spans="1:8">
      <c r="A21" s="434" t="s">
        <v>441</v>
      </c>
      <c r="B21" s="434" t="s">
        <v>189</v>
      </c>
      <c r="C21" s="434"/>
      <c r="D21" s="438">
        <v>22.8</v>
      </c>
      <c r="E21" s="439">
        <f t="shared" si="2"/>
        <v>0</v>
      </c>
      <c r="F21" s="440">
        <f t="shared" si="3"/>
        <v>0</v>
      </c>
      <c r="G21" s="441" t="s">
        <v>196</v>
      </c>
      <c r="H21" s="440">
        <f t="shared" si="4"/>
        <v>0</v>
      </c>
    </row>
    <row r="22" spans="1:8">
      <c r="A22" s="434" t="s">
        <v>435</v>
      </c>
      <c r="B22" s="434" t="s">
        <v>187</v>
      </c>
      <c r="C22" s="434"/>
      <c r="D22" s="438">
        <v>9.9</v>
      </c>
      <c r="E22" s="439">
        <f t="shared" si="2"/>
        <v>0</v>
      </c>
      <c r="F22" s="440">
        <f t="shared" si="3"/>
        <v>0</v>
      </c>
      <c r="G22" s="441" t="s">
        <v>196</v>
      </c>
      <c r="H22" s="440">
        <f t="shared" si="4"/>
        <v>0</v>
      </c>
    </row>
    <row r="23" spans="1:8">
      <c r="A23" s="434" t="s">
        <v>435</v>
      </c>
      <c r="B23" s="434" t="s">
        <v>188</v>
      </c>
      <c r="C23" s="434"/>
      <c r="D23" s="438">
        <v>9.9</v>
      </c>
      <c r="E23" s="439">
        <f t="shared" si="2"/>
        <v>0</v>
      </c>
      <c r="F23" s="440">
        <f t="shared" si="3"/>
        <v>0</v>
      </c>
      <c r="G23" s="441" t="s">
        <v>196</v>
      </c>
      <c r="H23" s="440">
        <f t="shared" si="4"/>
        <v>0</v>
      </c>
    </row>
    <row r="24" spans="1:8">
      <c r="A24" s="434" t="s">
        <v>276</v>
      </c>
      <c r="B24" s="434" t="s">
        <v>187</v>
      </c>
      <c r="C24" s="434"/>
      <c r="D24" s="438">
        <v>73</v>
      </c>
      <c r="E24" s="439">
        <f t="shared" si="2"/>
        <v>0</v>
      </c>
      <c r="F24" s="440">
        <f t="shared" si="3"/>
        <v>0</v>
      </c>
      <c r="G24" s="441" t="s">
        <v>196</v>
      </c>
      <c r="H24" s="440">
        <f t="shared" si="4"/>
        <v>0</v>
      </c>
    </row>
    <row r="25" spans="1:8">
      <c r="A25" s="434" t="s">
        <v>276</v>
      </c>
      <c r="B25" s="434" t="s">
        <v>188</v>
      </c>
      <c r="C25" s="434"/>
      <c r="D25" s="438">
        <v>73</v>
      </c>
      <c r="E25" s="439">
        <f t="shared" si="2"/>
        <v>0</v>
      </c>
      <c r="F25" s="440">
        <f t="shared" si="3"/>
        <v>0</v>
      </c>
      <c r="G25" s="441" t="s">
        <v>196</v>
      </c>
      <c r="H25" s="440">
        <f t="shared" si="4"/>
        <v>0</v>
      </c>
    </row>
    <row r="26" spans="1:8">
      <c r="A26" s="434" t="s">
        <v>276</v>
      </c>
      <c r="B26" s="434" t="s">
        <v>189</v>
      </c>
      <c r="C26" s="434"/>
      <c r="D26" s="438">
        <v>30</v>
      </c>
      <c r="E26" s="439">
        <f t="shared" si="2"/>
        <v>0</v>
      </c>
      <c r="F26" s="440">
        <f t="shared" si="3"/>
        <v>0</v>
      </c>
      <c r="G26" s="441" t="s">
        <v>196</v>
      </c>
      <c r="H26" s="440">
        <f t="shared" si="4"/>
        <v>0</v>
      </c>
    </row>
    <row r="27" spans="1:8">
      <c r="A27" s="434" t="s">
        <v>282</v>
      </c>
      <c r="B27" s="434" t="s">
        <v>187</v>
      </c>
      <c r="C27" s="434"/>
      <c r="D27" s="438">
        <v>26</v>
      </c>
      <c r="E27" s="439">
        <f t="shared" si="2"/>
        <v>0</v>
      </c>
      <c r="F27" s="440">
        <f t="shared" si="3"/>
        <v>0</v>
      </c>
      <c r="G27" s="441" t="s">
        <v>196</v>
      </c>
      <c r="H27" s="440">
        <f t="shared" si="4"/>
        <v>0</v>
      </c>
    </row>
    <row r="28" spans="1:8">
      <c r="A28" s="434" t="s">
        <v>282</v>
      </c>
      <c r="B28" s="434" t="s">
        <v>188</v>
      </c>
      <c r="C28" s="434"/>
      <c r="D28" s="438">
        <v>26</v>
      </c>
      <c r="E28" s="439">
        <f t="shared" si="2"/>
        <v>0</v>
      </c>
      <c r="F28" s="440">
        <f t="shared" si="3"/>
        <v>0</v>
      </c>
      <c r="G28" s="441" t="s">
        <v>196</v>
      </c>
      <c r="H28" s="440">
        <f t="shared" si="4"/>
        <v>0</v>
      </c>
    </row>
    <row r="29" spans="1:8">
      <c r="A29" s="434" t="s">
        <v>282</v>
      </c>
      <c r="B29" s="434" t="s">
        <v>189</v>
      </c>
      <c r="C29" s="434"/>
      <c r="D29" s="438">
        <v>1</v>
      </c>
      <c r="E29" s="439">
        <f t="shared" si="2"/>
        <v>0</v>
      </c>
      <c r="F29" s="440">
        <f t="shared" si="3"/>
        <v>0</v>
      </c>
      <c r="G29" s="441" t="s">
        <v>196</v>
      </c>
      <c r="H29" s="440">
        <f t="shared" si="4"/>
        <v>0</v>
      </c>
    </row>
    <row r="30" spans="1:8">
      <c r="B30" s="171"/>
      <c r="C30" s="171"/>
      <c r="D30" s="277"/>
      <c r="E30" s="277"/>
      <c r="F30" s="277"/>
      <c r="G30" s="277"/>
      <c r="H30" s="277"/>
    </row>
    <row r="31" spans="1:8">
      <c r="A31" s="444" t="s">
        <v>24</v>
      </c>
      <c r="B31" s="445"/>
      <c r="C31" s="446"/>
      <c r="D31" s="447">
        <f>SUM(D13:D29)</f>
        <v>618.70000000000005</v>
      </c>
      <c r="E31" s="448"/>
      <c r="F31" s="449"/>
      <c r="G31" s="450"/>
      <c r="H31" s="451">
        <f>SUM(H13:H29)</f>
        <v>0</v>
      </c>
    </row>
    <row r="35" spans="1:1">
      <c r="A35" s="57"/>
    </row>
    <row r="36" spans="1:1">
      <c r="A36" s="57"/>
    </row>
    <row r="37" spans="1:1">
      <c r="A37" s="57"/>
    </row>
    <row r="38" spans="1:1">
      <c r="A38" s="57"/>
    </row>
    <row r="39" spans="1:1">
      <c r="A39" s="57"/>
    </row>
    <row r="40" spans="1:1">
      <c r="A40" s="57"/>
    </row>
    <row r="41" spans="1:1">
      <c r="A41" s="57"/>
    </row>
    <row r="42" spans="1:1">
      <c r="A42" s="57"/>
    </row>
    <row r="43" spans="1:1">
      <c r="A43" s="57"/>
    </row>
    <row r="44" spans="1:1">
      <c r="A44" s="57"/>
    </row>
    <row r="45" spans="1:1">
      <c r="A45" s="57"/>
    </row>
  </sheetData>
  <phoneticPr fontId="73"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32"/>
  <sheetViews>
    <sheetView showGridLines="0" zoomScale="85" zoomScaleNormal="85"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27.21875" style="171" bestFit="1" customWidth="1"/>
    <col min="2" max="2" width="56.109375" style="172" customWidth="1"/>
    <col min="3" max="3" width="27.5546875" style="172" customWidth="1"/>
    <col min="4" max="4" width="12.109375" style="171" customWidth="1"/>
    <col min="5" max="5" width="24.33203125" style="173" customWidth="1"/>
    <col min="6" max="6" width="16.109375" style="174" customWidth="1"/>
    <col min="7" max="7" width="13.6640625" style="173" customWidth="1"/>
    <col min="8" max="8" width="15.88671875" style="173"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c r="A1" s="464" t="s">
        <v>4</v>
      </c>
      <c r="B1" s="164"/>
      <c r="C1" s="164"/>
      <c r="D1" s="92"/>
      <c r="E1" s="92"/>
      <c r="F1" s="165"/>
      <c r="G1" s="92"/>
      <c r="H1" s="92"/>
    </row>
    <row r="2" spans="1:26" s="23" customFormat="1" ht="48.6">
      <c r="A2" s="92"/>
      <c r="B2" s="164"/>
      <c r="C2" s="164"/>
      <c r="D2" s="166"/>
      <c r="E2" s="431" t="s">
        <v>197</v>
      </c>
      <c r="F2" s="431" t="s">
        <v>198</v>
      </c>
      <c r="G2" s="166"/>
      <c r="H2" s="92"/>
    </row>
    <row r="3" spans="1:26" s="23" customFormat="1" ht="15.6">
      <c r="A3" s="39" t="str">
        <f>'2-Kosten per locatie'!A3</f>
        <v>Naam opdrachtgever</v>
      </c>
      <c r="B3" s="150" t="str">
        <f>'2-Kosten per locatie'!B3</f>
        <v>Hecht - Perceel 3</v>
      </c>
      <c r="C3" s="150"/>
      <c r="D3" s="166"/>
      <c r="E3" s="432" t="s">
        <v>199</v>
      </c>
      <c r="F3" s="433">
        <v>0</v>
      </c>
      <c r="G3" s="166"/>
      <c r="H3" s="92"/>
    </row>
    <row r="4" spans="1:26" s="23" customFormat="1" ht="15.6">
      <c r="A4" s="39" t="str">
        <f>'2-Kosten per locatie'!A4</f>
        <v>Calculatie onderdeel</v>
      </c>
      <c r="B4" s="150" t="str">
        <f ca="1">MID(CELL("bestandsnaam",$C$9),SEARCH("]",CELL("bestandsnaam",$C$9),1)+1,256)</f>
        <v>11-Vloeronderhoud</v>
      </c>
      <c r="C4" s="150"/>
      <c r="D4" s="166"/>
      <c r="E4" s="432" t="s">
        <v>200</v>
      </c>
      <c r="F4" s="433">
        <v>0</v>
      </c>
      <c r="G4" s="166"/>
      <c r="H4" s="92"/>
    </row>
    <row r="5" spans="1:26" s="23" customFormat="1" ht="15.6">
      <c r="A5" s="39" t="str">
        <f>'2-Kosten per locatie'!A5</f>
        <v>Gebouw/plaats</v>
      </c>
      <c r="B5" s="150" t="str">
        <f>'2-Kosten per locatie'!B5</f>
        <v>Zuid en oost</v>
      </c>
      <c r="C5" s="150"/>
      <c r="D5" s="166"/>
      <c r="E5" s="434" t="s">
        <v>201</v>
      </c>
      <c r="F5" s="433">
        <v>0</v>
      </c>
      <c r="G5" s="166"/>
      <c r="H5" s="167"/>
      <c r="J5" s="25"/>
      <c r="K5" s="24"/>
      <c r="L5" s="25"/>
      <c r="M5" s="25"/>
      <c r="N5" s="24"/>
      <c r="O5" s="26"/>
      <c r="P5" s="25"/>
      <c r="Q5" s="24"/>
      <c r="R5" s="25"/>
      <c r="S5" s="25"/>
      <c r="T5" s="24"/>
      <c r="U5" s="25"/>
      <c r="V5" s="25"/>
      <c r="W5" s="24"/>
      <c r="X5" s="25"/>
      <c r="Y5" s="25"/>
      <c r="Z5" s="24"/>
    </row>
    <row r="6" spans="1:26" s="23" customFormat="1" ht="17.25" customHeight="1">
      <c r="A6" s="39" t="str">
        <f>'2-Kosten per locatie'!A6</f>
        <v>Referentie nummer</v>
      </c>
      <c r="B6" s="150" t="str">
        <f>'2-Kosten per locatie'!B6</f>
        <v>TN513768</v>
      </c>
      <c r="C6" s="150"/>
      <c r="D6" s="166"/>
      <c r="E6" s="166"/>
      <c r="F6" s="166"/>
      <c r="G6" s="166"/>
      <c r="H6" s="167"/>
      <c r="J6" s="27"/>
      <c r="K6" s="28"/>
      <c r="L6" s="25"/>
      <c r="M6" s="27"/>
      <c r="N6" s="28"/>
      <c r="O6" s="26"/>
      <c r="P6" s="27"/>
      <c r="Q6" s="28"/>
      <c r="R6" s="25"/>
      <c r="S6" s="27"/>
      <c r="T6" s="28"/>
      <c r="U6" s="25"/>
      <c r="V6" s="27"/>
      <c r="W6" s="28"/>
      <c r="X6" s="25"/>
      <c r="Y6" s="27"/>
      <c r="Z6" s="28"/>
    </row>
    <row r="7" spans="1:26" s="23" customFormat="1" ht="17.25" customHeight="1">
      <c r="A7" s="39" t="str">
        <f>'2-Kosten per locatie'!A7</f>
        <v>Naam dienstverlener</v>
      </c>
      <c r="B7" s="150">
        <f>'2-Kosten per locatie'!B7</f>
        <v>0</v>
      </c>
      <c r="C7" s="114"/>
      <c r="D7" s="166"/>
      <c r="E7" s="166"/>
      <c r="F7" s="166"/>
      <c r="G7" s="166"/>
      <c r="H7" s="167"/>
    </row>
    <row r="8" spans="1:26" s="23" customFormat="1" ht="17.25" customHeight="1">
      <c r="A8" s="39" t="str">
        <f>'2-Kosten per locatie'!A8</f>
        <v>Prijspeil</v>
      </c>
      <c r="B8" s="276">
        <f>'2-Kosten per locatie'!B8</f>
        <v>45839</v>
      </c>
      <c r="C8" s="49"/>
      <c r="D8" s="166"/>
      <c r="E8" s="166"/>
      <c r="F8" s="166"/>
      <c r="G8" s="166"/>
      <c r="H8" s="167"/>
    </row>
    <row r="9" spans="1:26" s="23" customFormat="1" ht="17.25" customHeight="1">
      <c r="A9" s="166"/>
      <c r="B9" s="166"/>
      <c r="C9" s="166"/>
      <c r="D9" s="166"/>
      <c r="E9" s="166"/>
      <c r="F9" s="166"/>
      <c r="G9" s="166"/>
      <c r="H9" s="167"/>
    </row>
    <row r="10" spans="1:26" s="30" customFormat="1" ht="43.5" customHeight="1">
      <c r="A10" s="435" t="s">
        <v>16</v>
      </c>
      <c r="B10" s="436" t="s">
        <v>202</v>
      </c>
      <c r="C10" s="436" t="s">
        <v>197</v>
      </c>
      <c r="D10" s="431" t="s">
        <v>191</v>
      </c>
      <c r="E10" s="436" t="s">
        <v>192</v>
      </c>
      <c r="F10" s="436" t="s">
        <v>193</v>
      </c>
      <c r="G10" s="436" t="s">
        <v>194</v>
      </c>
      <c r="H10" s="436" t="s">
        <v>195</v>
      </c>
    </row>
    <row r="11" spans="1:26">
      <c r="A11" s="437" t="s">
        <v>387</v>
      </c>
      <c r="B11" s="432" t="s">
        <v>362</v>
      </c>
      <c r="C11" s="432" t="s">
        <v>201</v>
      </c>
      <c r="D11" s="438">
        <v>43.4</v>
      </c>
      <c r="E11" s="439">
        <f>VLOOKUP(C11,$E$3:$F$9,2,FALSE)</f>
        <v>0</v>
      </c>
      <c r="F11" s="440">
        <f t="shared" ref="F11:F12" si="0">(D11*E11)</f>
        <v>0</v>
      </c>
      <c r="G11" s="441" t="s">
        <v>364</v>
      </c>
      <c r="H11" s="440">
        <f t="shared" ref="H11:H12" si="1">G11*F11</f>
        <v>0</v>
      </c>
    </row>
    <row r="12" spans="1:26">
      <c r="A12" s="437" t="s">
        <v>420</v>
      </c>
      <c r="B12" s="432" t="s">
        <v>362</v>
      </c>
      <c r="C12" s="432" t="s">
        <v>201</v>
      </c>
      <c r="D12" s="438">
        <v>89.5</v>
      </c>
      <c r="E12" s="439">
        <f t="shared" ref="E12:E30" si="2">VLOOKUP(C12,$E$3:$F$9,2,FALSE)</f>
        <v>0</v>
      </c>
      <c r="F12" s="440">
        <f t="shared" si="0"/>
        <v>0</v>
      </c>
      <c r="G12" s="441" t="s">
        <v>364</v>
      </c>
      <c r="H12" s="440">
        <f t="shared" si="1"/>
        <v>0</v>
      </c>
    </row>
    <row r="13" spans="1:26">
      <c r="A13" s="178" t="s">
        <v>284</v>
      </c>
      <c r="B13" s="432" t="s">
        <v>362</v>
      </c>
      <c r="C13" s="432" t="s">
        <v>201</v>
      </c>
      <c r="D13" s="438">
        <v>7.3</v>
      </c>
      <c r="E13" s="439">
        <f t="shared" si="2"/>
        <v>0</v>
      </c>
      <c r="F13" s="440">
        <f t="shared" ref="F13:F30" si="3">(D13*E13)</f>
        <v>0</v>
      </c>
      <c r="G13" s="441" t="s">
        <v>364</v>
      </c>
      <c r="H13" s="440">
        <f t="shared" ref="H13:H30" si="4">G13*F13</f>
        <v>0</v>
      </c>
    </row>
    <row r="14" spans="1:26">
      <c r="A14" s="443" t="s">
        <v>276</v>
      </c>
      <c r="B14" s="432" t="s">
        <v>362</v>
      </c>
      <c r="C14" s="432" t="s">
        <v>201</v>
      </c>
      <c r="D14" s="438">
        <v>32.25</v>
      </c>
      <c r="E14" s="439">
        <f t="shared" si="2"/>
        <v>0</v>
      </c>
      <c r="F14" s="440">
        <f t="shared" si="3"/>
        <v>0</v>
      </c>
      <c r="G14" s="441" t="s">
        <v>364</v>
      </c>
      <c r="H14" s="440">
        <f t="shared" si="4"/>
        <v>0</v>
      </c>
    </row>
    <row r="15" spans="1:26">
      <c r="A15" s="443" t="s">
        <v>387</v>
      </c>
      <c r="B15" s="432" t="s">
        <v>445</v>
      </c>
      <c r="C15" s="432" t="s">
        <v>201</v>
      </c>
      <c r="D15" s="438">
        <v>259.7</v>
      </c>
      <c r="E15" s="439">
        <f t="shared" ref="E15:E27" si="5">VLOOKUP(C15,$E$3:$F$9,2,FALSE)</f>
        <v>0</v>
      </c>
      <c r="F15" s="440">
        <f t="shared" ref="F15:F27" si="6">(D15*E15)</f>
        <v>0</v>
      </c>
      <c r="G15" s="441" t="s">
        <v>204</v>
      </c>
      <c r="H15" s="440">
        <f t="shared" si="4"/>
        <v>0</v>
      </c>
    </row>
    <row r="16" spans="1:26">
      <c r="A16" s="443" t="s">
        <v>420</v>
      </c>
      <c r="B16" s="432" t="s">
        <v>445</v>
      </c>
      <c r="C16" s="432" t="s">
        <v>201</v>
      </c>
      <c r="D16" s="438">
        <v>242.55</v>
      </c>
      <c r="E16" s="439">
        <f t="shared" si="5"/>
        <v>0</v>
      </c>
      <c r="F16" s="440">
        <f t="shared" si="6"/>
        <v>0</v>
      </c>
      <c r="G16" s="441" t="s">
        <v>204</v>
      </c>
      <c r="H16" s="440">
        <f t="shared" si="4"/>
        <v>0</v>
      </c>
    </row>
    <row r="17" spans="1:8">
      <c r="A17" s="443" t="s">
        <v>284</v>
      </c>
      <c r="B17" s="432" t="s">
        <v>445</v>
      </c>
      <c r="C17" s="432" t="s">
        <v>201</v>
      </c>
      <c r="D17" s="438">
        <v>199.4</v>
      </c>
      <c r="E17" s="439">
        <f t="shared" si="5"/>
        <v>0</v>
      </c>
      <c r="F17" s="440">
        <f t="shared" si="6"/>
        <v>0</v>
      </c>
      <c r="G17" s="441" t="s">
        <v>204</v>
      </c>
      <c r="H17" s="440">
        <f t="shared" si="4"/>
        <v>0</v>
      </c>
    </row>
    <row r="18" spans="1:8">
      <c r="A18" s="443" t="s">
        <v>276</v>
      </c>
      <c r="B18" s="432" t="s">
        <v>445</v>
      </c>
      <c r="C18" s="432" t="s">
        <v>201</v>
      </c>
      <c r="D18" s="438">
        <v>570</v>
      </c>
      <c r="E18" s="439">
        <f t="shared" si="5"/>
        <v>0</v>
      </c>
      <c r="F18" s="440">
        <f t="shared" si="6"/>
        <v>0</v>
      </c>
      <c r="G18" s="441" t="s">
        <v>204</v>
      </c>
      <c r="H18" s="440">
        <f t="shared" si="4"/>
        <v>0</v>
      </c>
    </row>
    <row r="19" spans="1:8">
      <c r="A19" s="443" t="s">
        <v>288</v>
      </c>
      <c r="B19" s="432" t="s">
        <v>446</v>
      </c>
      <c r="C19" s="432" t="s">
        <v>199</v>
      </c>
      <c r="D19" s="438">
        <v>209.6</v>
      </c>
      <c r="E19" s="439">
        <f t="shared" si="5"/>
        <v>0</v>
      </c>
      <c r="F19" s="440">
        <f t="shared" si="6"/>
        <v>0</v>
      </c>
      <c r="G19" s="441" t="s">
        <v>363</v>
      </c>
      <c r="H19" s="440">
        <f t="shared" si="4"/>
        <v>0</v>
      </c>
    </row>
    <row r="20" spans="1:8">
      <c r="A20" s="443" t="s">
        <v>280</v>
      </c>
      <c r="B20" s="432" t="s">
        <v>446</v>
      </c>
      <c r="C20" s="432" t="s">
        <v>199</v>
      </c>
      <c r="D20" s="438">
        <v>146.1</v>
      </c>
      <c r="E20" s="439">
        <f t="shared" si="5"/>
        <v>0</v>
      </c>
      <c r="F20" s="440">
        <f t="shared" si="6"/>
        <v>0</v>
      </c>
      <c r="G20" s="441" t="s">
        <v>363</v>
      </c>
      <c r="H20" s="440">
        <f t="shared" si="4"/>
        <v>0</v>
      </c>
    </row>
    <row r="21" spans="1:8">
      <c r="A21" s="443" t="s">
        <v>278</v>
      </c>
      <c r="B21" s="432" t="s">
        <v>446</v>
      </c>
      <c r="C21" s="432" t="s">
        <v>199</v>
      </c>
      <c r="D21" s="438">
        <v>252.4</v>
      </c>
      <c r="E21" s="439">
        <f t="shared" si="5"/>
        <v>0</v>
      </c>
      <c r="F21" s="440">
        <f t="shared" si="6"/>
        <v>0</v>
      </c>
      <c r="G21" s="441" t="s">
        <v>363</v>
      </c>
      <c r="H21" s="440">
        <f t="shared" si="4"/>
        <v>0</v>
      </c>
    </row>
    <row r="22" spans="1:8">
      <c r="A22" s="443" t="s">
        <v>286</v>
      </c>
      <c r="B22" s="432" t="s">
        <v>446</v>
      </c>
      <c r="C22" s="432" t="s">
        <v>199</v>
      </c>
      <c r="D22" s="438">
        <v>130.80000000000001</v>
      </c>
      <c r="E22" s="439">
        <f t="shared" si="5"/>
        <v>0</v>
      </c>
      <c r="F22" s="440">
        <f t="shared" si="6"/>
        <v>0</v>
      </c>
      <c r="G22" s="441" t="s">
        <v>363</v>
      </c>
      <c r="H22" s="440">
        <f t="shared" si="4"/>
        <v>0</v>
      </c>
    </row>
    <row r="23" spans="1:8">
      <c r="A23" s="443" t="s">
        <v>435</v>
      </c>
      <c r="B23" s="432" t="s">
        <v>446</v>
      </c>
      <c r="C23" s="432" t="s">
        <v>199</v>
      </c>
      <c r="D23" s="438">
        <v>38.15</v>
      </c>
      <c r="E23" s="439">
        <f t="shared" si="5"/>
        <v>0</v>
      </c>
      <c r="F23" s="440">
        <f t="shared" si="6"/>
        <v>0</v>
      </c>
      <c r="G23" s="441" t="s">
        <v>363</v>
      </c>
      <c r="H23" s="440">
        <f t="shared" si="4"/>
        <v>0</v>
      </c>
    </row>
    <row r="24" spans="1:8">
      <c r="A24" s="443" t="s">
        <v>282</v>
      </c>
      <c r="B24" s="432" t="s">
        <v>446</v>
      </c>
      <c r="C24" s="432" t="s">
        <v>199</v>
      </c>
      <c r="D24" s="438">
        <v>90.05</v>
      </c>
      <c r="E24" s="439">
        <f t="shared" si="5"/>
        <v>0</v>
      </c>
      <c r="F24" s="440">
        <f t="shared" si="6"/>
        <v>0</v>
      </c>
      <c r="G24" s="441" t="s">
        <v>363</v>
      </c>
      <c r="H24" s="440">
        <f t="shared" si="4"/>
        <v>0</v>
      </c>
    </row>
    <row r="25" spans="1:8">
      <c r="A25" s="443" t="s">
        <v>288</v>
      </c>
      <c r="B25" s="432" t="s">
        <v>446</v>
      </c>
      <c r="C25" s="432" t="s">
        <v>200</v>
      </c>
      <c r="D25" s="438">
        <v>209.6</v>
      </c>
      <c r="E25" s="439">
        <f t="shared" si="5"/>
        <v>0</v>
      </c>
      <c r="F25" s="440">
        <f t="shared" si="6"/>
        <v>0</v>
      </c>
      <c r="G25" s="441" t="s">
        <v>203</v>
      </c>
      <c r="H25" s="440">
        <f t="shared" si="4"/>
        <v>0</v>
      </c>
    </row>
    <row r="26" spans="1:8">
      <c r="A26" s="443" t="s">
        <v>280</v>
      </c>
      <c r="B26" s="432" t="s">
        <v>446</v>
      </c>
      <c r="C26" s="432" t="s">
        <v>200</v>
      </c>
      <c r="D26" s="438">
        <v>146.1</v>
      </c>
      <c r="E26" s="439">
        <f t="shared" si="5"/>
        <v>0</v>
      </c>
      <c r="F26" s="440">
        <f t="shared" si="6"/>
        <v>0</v>
      </c>
      <c r="G26" s="441" t="s">
        <v>203</v>
      </c>
      <c r="H26" s="440">
        <f t="shared" si="4"/>
        <v>0</v>
      </c>
    </row>
    <row r="27" spans="1:8">
      <c r="A27" s="443" t="s">
        <v>278</v>
      </c>
      <c r="B27" s="432" t="s">
        <v>446</v>
      </c>
      <c r="C27" s="432" t="s">
        <v>200</v>
      </c>
      <c r="D27" s="438">
        <v>252.4</v>
      </c>
      <c r="E27" s="439">
        <f t="shared" si="5"/>
        <v>0</v>
      </c>
      <c r="F27" s="440">
        <f t="shared" si="6"/>
        <v>0</v>
      </c>
      <c r="G27" s="441" t="s">
        <v>203</v>
      </c>
      <c r="H27" s="440">
        <f t="shared" si="4"/>
        <v>0</v>
      </c>
    </row>
    <row r="28" spans="1:8">
      <c r="A28" s="443" t="s">
        <v>286</v>
      </c>
      <c r="B28" s="432" t="s">
        <v>446</v>
      </c>
      <c r="C28" s="432" t="s">
        <v>200</v>
      </c>
      <c r="D28" s="438">
        <v>130.80000000000001</v>
      </c>
      <c r="E28" s="439">
        <f t="shared" si="2"/>
        <v>0</v>
      </c>
      <c r="F28" s="440">
        <f t="shared" si="3"/>
        <v>0</v>
      </c>
      <c r="G28" s="441" t="s">
        <v>203</v>
      </c>
      <c r="H28" s="440">
        <f t="shared" si="4"/>
        <v>0</v>
      </c>
    </row>
    <row r="29" spans="1:8">
      <c r="A29" s="443" t="s">
        <v>435</v>
      </c>
      <c r="B29" s="432" t="s">
        <v>446</v>
      </c>
      <c r="C29" s="432" t="s">
        <v>200</v>
      </c>
      <c r="D29" s="438">
        <v>38.15</v>
      </c>
      <c r="E29" s="439">
        <f t="shared" si="2"/>
        <v>0</v>
      </c>
      <c r="F29" s="440">
        <f t="shared" si="3"/>
        <v>0</v>
      </c>
      <c r="G29" s="441" t="s">
        <v>203</v>
      </c>
      <c r="H29" s="440">
        <f t="shared" si="4"/>
        <v>0</v>
      </c>
    </row>
    <row r="30" spans="1:8">
      <c r="A30" s="442" t="s">
        <v>282</v>
      </c>
      <c r="B30" s="432" t="s">
        <v>446</v>
      </c>
      <c r="C30" s="432" t="s">
        <v>200</v>
      </c>
      <c r="D30" s="438">
        <v>90.05</v>
      </c>
      <c r="E30" s="439">
        <f t="shared" si="2"/>
        <v>0</v>
      </c>
      <c r="F30" s="440">
        <f t="shared" si="3"/>
        <v>0</v>
      </c>
      <c r="G30" s="441" t="s">
        <v>203</v>
      </c>
      <c r="H30" s="440">
        <f t="shared" si="4"/>
        <v>0</v>
      </c>
    </row>
    <row r="31" spans="1:8">
      <c r="B31" s="171"/>
      <c r="C31" s="171"/>
      <c r="D31" s="277"/>
      <c r="E31" s="277"/>
      <c r="F31" s="277"/>
      <c r="G31" s="277"/>
      <c r="H31" s="277"/>
    </row>
    <row r="32" spans="1:8">
      <c r="A32" s="444" t="s">
        <v>24</v>
      </c>
      <c r="B32" s="445"/>
      <c r="C32" s="446"/>
      <c r="D32" s="447">
        <f>SUM(D11:D30)</f>
        <v>3178.3000000000006</v>
      </c>
      <c r="E32" s="448"/>
      <c r="F32" s="449"/>
      <c r="G32" s="450"/>
      <c r="H32" s="451">
        <f>SUM(H11:H30)</f>
        <v>0</v>
      </c>
    </row>
  </sheetData>
  <autoFilter ref="A10:Z32" xr:uid="{00000000-0009-0000-0000-00000A000000}"/>
  <phoneticPr fontId="73" type="noConversion"/>
  <dataValidations count="1">
    <dataValidation type="list" allowBlank="1" showInputMessage="1" showErrorMessage="1" sqref="C11:C30" xr:uid="{C736CBFC-1565-48E2-8F22-639725E5CCC0}">
      <formula1>$E$3:$E$9</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W69"/>
  <sheetViews>
    <sheetView showGridLines="0" zoomScale="77" zoomScaleNormal="77"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34.5546875" style="171" customWidth="1"/>
    <col min="2" max="2" width="29.109375" style="172" customWidth="1"/>
    <col min="3" max="3" width="27.5546875" style="172" customWidth="1"/>
    <col min="4" max="4" width="12.109375" style="171" customWidth="1"/>
    <col min="5" max="5" width="14" style="173" customWidth="1"/>
    <col min="6" max="6" width="16.109375" style="174" customWidth="1"/>
    <col min="7" max="7" width="2.6640625" style="171" customWidth="1"/>
    <col min="8" max="8" width="29.5546875" style="171" bestFit="1" customWidth="1"/>
    <col min="9" max="9" width="20.88671875" style="171" bestFit="1" customWidth="1"/>
    <col min="10" max="10" width="17.6640625" style="171" bestFit="1" customWidth="1"/>
    <col min="11" max="11" width="27.88671875" style="171" customWidth="1"/>
    <col min="12" max="12" width="29.88671875" style="171" customWidth="1"/>
    <col min="13" max="13" width="37.88671875" style="171" customWidth="1"/>
    <col min="14" max="245" width="13.6640625" style="29"/>
    <col min="246" max="246" width="22.109375" style="29" customWidth="1"/>
    <col min="247" max="253" width="13.6640625" style="29" customWidth="1"/>
    <col min="254" max="254" width="15.88671875" style="29" customWidth="1"/>
    <col min="255" max="255" width="16.5546875" style="29" bestFit="1" customWidth="1"/>
    <col min="256" max="256" width="13.6640625" style="29" customWidth="1"/>
    <col min="257" max="257" width="17.109375" style="29" bestFit="1" customWidth="1"/>
    <col min="258" max="258" width="4" style="29" customWidth="1"/>
    <col min="259" max="259" width="13.6640625" style="29" customWidth="1"/>
    <col min="260" max="501" width="13.6640625" style="29"/>
    <col min="502" max="502" width="22.109375" style="29" customWidth="1"/>
    <col min="503" max="509" width="13.6640625" style="29" customWidth="1"/>
    <col min="510" max="510" width="15.88671875" style="29" customWidth="1"/>
    <col min="511" max="511" width="16.5546875" style="29" bestFit="1" customWidth="1"/>
    <col min="512" max="512" width="13.6640625" style="29" customWidth="1"/>
    <col min="513" max="513" width="17.109375" style="29" bestFit="1" customWidth="1"/>
    <col min="514" max="514" width="4" style="29" customWidth="1"/>
    <col min="515" max="515" width="13.6640625" style="29" customWidth="1"/>
    <col min="516" max="757" width="13.6640625" style="29"/>
    <col min="758" max="758" width="22.109375" style="29" customWidth="1"/>
    <col min="759" max="765" width="13.6640625" style="29" customWidth="1"/>
    <col min="766" max="766" width="15.88671875" style="29" customWidth="1"/>
    <col min="767" max="767" width="16.5546875" style="29" bestFit="1" customWidth="1"/>
    <col min="768" max="768" width="13.6640625" style="29" customWidth="1"/>
    <col min="769" max="769" width="17.109375" style="29" bestFit="1" customWidth="1"/>
    <col min="770" max="770" width="4" style="29" customWidth="1"/>
    <col min="771" max="771" width="13.6640625" style="29" customWidth="1"/>
    <col min="772" max="1013" width="13.6640625" style="29"/>
    <col min="1014" max="1014" width="22.109375" style="29" customWidth="1"/>
    <col min="1015" max="1021" width="13.6640625" style="29" customWidth="1"/>
    <col min="1022" max="1022" width="15.88671875" style="29" customWidth="1"/>
    <col min="1023" max="1023" width="16.5546875" style="29" bestFit="1" customWidth="1"/>
    <col min="1024" max="1024" width="13.6640625" style="29" customWidth="1"/>
    <col min="1025" max="1025" width="17.109375" style="29" bestFit="1" customWidth="1"/>
    <col min="1026" max="1026" width="4" style="29" customWidth="1"/>
    <col min="1027" max="1027" width="13.6640625" style="29" customWidth="1"/>
    <col min="1028" max="1269" width="13.6640625" style="29"/>
    <col min="1270" max="1270" width="22.109375" style="29" customWidth="1"/>
    <col min="1271" max="1277" width="13.6640625" style="29" customWidth="1"/>
    <col min="1278" max="1278" width="15.88671875" style="29" customWidth="1"/>
    <col min="1279" max="1279" width="16.5546875" style="29" bestFit="1" customWidth="1"/>
    <col min="1280" max="1280" width="13.6640625" style="29" customWidth="1"/>
    <col min="1281" max="1281" width="17.109375" style="29" bestFit="1" customWidth="1"/>
    <col min="1282" max="1282" width="4" style="29" customWidth="1"/>
    <col min="1283" max="1283" width="13.6640625" style="29" customWidth="1"/>
    <col min="1284" max="1525" width="13.6640625" style="29"/>
    <col min="1526" max="1526" width="22.109375" style="29" customWidth="1"/>
    <col min="1527" max="1533" width="13.6640625" style="29" customWidth="1"/>
    <col min="1534" max="1534" width="15.88671875" style="29" customWidth="1"/>
    <col min="1535" max="1535" width="16.5546875" style="29" bestFit="1" customWidth="1"/>
    <col min="1536" max="1536" width="13.6640625" style="29" customWidth="1"/>
    <col min="1537" max="1537" width="17.109375" style="29" bestFit="1" customWidth="1"/>
    <col min="1538" max="1538" width="4" style="29" customWidth="1"/>
    <col min="1539" max="1539" width="13.6640625" style="29" customWidth="1"/>
    <col min="1540" max="1781" width="13.6640625" style="29"/>
    <col min="1782" max="1782" width="22.109375" style="29" customWidth="1"/>
    <col min="1783" max="1789" width="13.6640625" style="29" customWidth="1"/>
    <col min="1790" max="1790" width="15.88671875" style="29" customWidth="1"/>
    <col min="1791" max="1791" width="16.5546875" style="29" bestFit="1" customWidth="1"/>
    <col min="1792" max="1792" width="13.6640625" style="29" customWidth="1"/>
    <col min="1793" max="1793" width="17.109375" style="29" bestFit="1" customWidth="1"/>
    <col min="1794" max="1794" width="4" style="29" customWidth="1"/>
    <col min="1795" max="1795" width="13.6640625" style="29" customWidth="1"/>
    <col min="1796" max="2037" width="13.6640625" style="29"/>
    <col min="2038" max="2038" width="22.109375" style="29" customWidth="1"/>
    <col min="2039" max="2045" width="13.6640625" style="29" customWidth="1"/>
    <col min="2046" max="2046" width="15.88671875" style="29" customWidth="1"/>
    <col min="2047" max="2047" width="16.5546875" style="29" bestFit="1" customWidth="1"/>
    <col min="2048" max="2048" width="13.6640625" style="29" customWidth="1"/>
    <col min="2049" max="2049" width="17.109375" style="29" bestFit="1" customWidth="1"/>
    <col min="2050" max="2050" width="4" style="29" customWidth="1"/>
    <col min="2051" max="2051" width="13.6640625" style="29" customWidth="1"/>
    <col min="2052" max="2293" width="13.6640625" style="29"/>
    <col min="2294" max="2294" width="22.109375" style="29" customWidth="1"/>
    <col min="2295" max="2301" width="13.6640625" style="29" customWidth="1"/>
    <col min="2302" max="2302" width="15.88671875" style="29" customWidth="1"/>
    <col min="2303" max="2303" width="16.5546875" style="29" bestFit="1" customWidth="1"/>
    <col min="2304" max="2304" width="13.6640625" style="29" customWidth="1"/>
    <col min="2305" max="2305" width="17.109375" style="29" bestFit="1" customWidth="1"/>
    <col min="2306" max="2306" width="4" style="29" customWidth="1"/>
    <col min="2307" max="2307" width="13.6640625" style="29" customWidth="1"/>
    <col min="2308" max="2549" width="13.6640625" style="29"/>
    <col min="2550" max="2550" width="22.109375" style="29" customWidth="1"/>
    <col min="2551" max="2557" width="13.6640625" style="29" customWidth="1"/>
    <col min="2558" max="2558" width="15.88671875" style="29" customWidth="1"/>
    <col min="2559" max="2559" width="16.5546875" style="29" bestFit="1" customWidth="1"/>
    <col min="2560" max="2560" width="13.6640625" style="29" customWidth="1"/>
    <col min="2561" max="2561" width="17.109375" style="29" bestFit="1" customWidth="1"/>
    <col min="2562" max="2562" width="4" style="29" customWidth="1"/>
    <col min="2563" max="2563" width="13.6640625" style="29" customWidth="1"/>
    <col min="2564" max="2805" width="13.6640625" style="29"/>
    <col min="2806" max="2806" width="22.109375" style="29" customWidth="1"/>
    <col min="2807" max="2813" width="13.6640625" style="29" customWidth="1"/>
    <col min="2814" max="2814" width="15.88671875" style="29" customWidth="1"/>
    <col min="2815" max="2815" width="16.5546875" style="29" bestFit="1" customWidth="1"/>
    <col min="2816" max="2816" width="13.6640625" style="29" customWidth="1"/>
    <col min="2817" max="2817" width="17.109375" style="29" bestFit="1" customWidth="1"/>
    <col min="2818" max="2818" width="4" style="29" customWidth="1"/>
    <col min="2819" max="2819" width="13.6640625" style="29" customWidth="1"/>
    <col min="2820" max="3061" width="13.6640625" style="29"/>
    <col min="3062" max="3062" width="22.109375" style="29" customWidth="1"/>
    <col min="3063" max="3069" width="13.6640625" style="29" customWidth="1"/>
    <col min="3070" max="3070" width="15.88671875" style="29" customWidth="1"/>
    <col min="3071" max="3071" width="16.5546875" style="29" bestFit="1" customWidth="1"/>
    <col min="3072" max="3072" width="13.6640625" style="29" customWidth="1"/>
    <col min="3073" max="3073" width="17.109375" style="29" bestFit="1" customWidth="1"/>
    <col min="3074" max="3074" width="4" style="29" customWidth="1"/>
    <col min="3075" max="3075" width="13.6640625" style="29" customWidth="1"/>
    <col min="3076" max="3317" width="13.6640625" style="29"/>
    <col min="3318" max="3318" width="22.109375" style="29" customWidth="1"/>
    <col min="3319" max="3325" width="13.6640625" style="29" customWidth="1"/>
    <col min="3326" max="3326" width="15.88671875" style="29" customWidth="1"/>
    <col min="3327" max="3327" width="16.5546875" style="29" bestFit="1" customWidth="1"/>
    <col min="3328" max="3328" width="13.6640625" style="29" customWidth="1"/>
    <col min="3329" max="3329" width="17.109375" style="29" bestFit="1" customWidth="1"/>
    <col min="3330" max="3330" width="4" style="29" customWidth="1"/>
    <col min="3331" max="3331" width="13.6640625" style="29" customWidth="1"/>
    <col min="3332" max="3573" width="13.6640625" style="29"/>
    <col min="3574" max="3574" width="22.109375" style="29" customWidth="1"/>
    <col min="3575" max="3581" width="13.6640625" style="29" customWidth="1"/>
    <col min="3582" max="3582" width="15.88671875" style="29" customWidth="1"/>
    <col min="3583" max="3583" width="16.5546875" style="29" bestFit="1" customWidth="1"/>
    <col min="3584" max="3584" width="13.6640625" style="29" customWidth="1"/>
    <col min="3585" max="3585" width="17.109375" style="29" bestFit="1" customWidth="1"/>
    <col min="3586" max="3586" width="4" style="29" customWidth="1"/>
    <col min="3587" max="3587" width="13.6640625" style="29" customWidth="1"/>
    <col min="3588" max="3829" width="13.6640625" style="29"/>
    <col min="3830" max="3830" width="22.109375" style="29" customWidth="1"/>
    <col min="3831" max="3837" width="13.6640625" style="29" customWidth="1"/>
    <col min="3838" max="3838" width="15.88671875" style="29" customWidth="1"/>
    <col min="3839" max="3839" width="16.5546875" style="29" bestFit="1" customWidth="1"/>
    <col min="3840" max="3840" width="13.6640625" style="29" customWidth="1"/>
    <col min="3841" max="3841" width="17.109375" style="29" bestFit="1" customWidth="1"/>
    <col min="3842" max="3842" width="4" style="29" customWidth="1"/>
    <col min="3843" max="3843" width="13.6640625" style="29" customWidth="1"/>
    <col min="3844" max="4085" width="13.6640625" style="29"/>
    <col min="4086" max="4086" width="22.109375" style="29" customWidth="1"/>
    <col min="4087" max="4093" width="13.6640625" style="29" customWidth="1"/>
    <col min="4094" max="4094" width="15.88671875" style="29" customWidth="1"/>
    <col min="4095" max="4095" width="16.5546875" style="29" bestFit="1" customWidth="1"/>
    <col min="4096" max="4096" width="13.6640625" style="29" customWidth="1"/>
    <col min="4097" max="4097" width="17.109375" style="29" bestFit="1" customWidth="1"/>
    <col min="4098" max="4098" width="4" style="29" customWidth="1"/>
    <col min="4099" max="4099" width="13.6640625" style="29" customWidth="1"/>
    <col min="4100" max="4341" width="13.6640625" style="29"/>
    <col min="4342" max="4342" width="22.109375" style="29" customWidth="1"/>
    <col min="4343" max="4349" width="13.6640625" style="29" customWidth="1"/>
    <col min="4350" max="4350" width="15.88671875" style="29" customWidth="1"/>
    <col min="4351" max="4351" width="16.5546875" style="29" bestFit="1" customWidth="1"/>
    <col min="4352" max="4352" width="13.6640625" style="29" customWidth="1"/>
    <col min="4353" max="4353" width="17.109375" style="29" bestFit="1" customWidth="1"/>
    <col min="4354" max="4354" width="4" style="29" customWidth="1"/>
    <col min="4355" max="4355" width="13.6640625" style="29" customWidth="1"/>
    <col min="4356" max="4597" width="13.6640625" style="29"/>
    <col min="4598" max="4598" width="22.109375" style="29" customWidth="1"/>
    <col min="4599" max="4605" width="13.6640625" style="29" customWidth="1"/>
    <col min="4606" max="4606" width="15.88671875" style="29" customWidth="1"/>
    <col min="4607" max="4607" width="16.5546875" style="29" bestFit="1" customWidth="1"/>
    <col min="4608" max="4608" width="13.6640625" style="29" customWidth="1"/>
    <col min="4609" max="4609" width="17.109375" style="29" bestFit="1" customWidth="1"/>
    <col min="4610" max="4610" width="4" style="29" customWidth="1"/>
    <col min="4611" max="4611" width="13.6640625" style="29" customWidth="1"/>
    <col min="4612" max="4853" width="13.6640625" style="29"/>
    <col min="4854" max="4854" width="22.109375" style="29" customWidth="1"/>
    <col min="4855" max="4861" width="13.6640625" style="29" customWidth="1"/>
    <col min="4862" max="4862" width="15.88671875" style="29" customWidth="1"/>
    <col min="4863" max="4863" width="16.5546875" style="29" bestFit="1" customWidth="1"/>
    <col min="4864" max="4864" width="13.6640625" style="29" customWidth="1"/>
    <col min="4865" max="4865" width="17.109375" style="29" bestFit="1" customWidth="1"/>
    <col min="4866" max="4866" width="4" style="29" customWidth="1"/>
    <col min="4867" max="4867" width="13.6640625" style="29" customWidth="1"/>
    <col min="4868" max="5109" width="13.6640625" style="29"/>
    <col min="5110" max="5110" width="22.109375" style="29" customWidth="1"/>
    <col min="5111" max="5117" width="13.6640625" style="29" customWidth="1"/>
    <col min="5118" max="5118" width="15.88671875" style="29" customWidth="1"/>
    <col min="5119" max="5119" width="16.5546875" style="29" bestFit="1" customWidth="1"/>
    <col min="5120" max="5120" width="13.6640625" style="29" customWidth="1"/>
    <col min="5121" max="5121" width="17.109375" style="29" bestFit="1" customWidth="1"/>
    <col min="5122" max="5122" width="4" style="29" customWidth="1"/>
    <col min="5123" max="5123" width="13.6640625" style="29" customWidth="1"/>
    <col min="5124" max="5365" width="13.6640625" style="29"/>
    <col min="5366" max="5366" width="22.109375" style="29" customWidth="1"/>
    <col min="5367" max="5373" width="13.6640625" style="29" customWidth="1"/>
    <col min="5374" max="5374" width="15.88671875" style="29" customWidth="1"/>
    <col min="5375" max="5375" width="16.5546875" style="29" bestFit="1" customWidth="1"/>
    <col min="5376" max="5376" width="13.6640625" style="29" customWidth="1"/>
    <col min="5377" max="5377" width="17.109375" style="29" bestFit="1" customWidth="1"/>
    <col min="5378" max="5378" width="4" style="29" customWidth="1"/>
    <col min="5379" max="5379" width="13.6640625" style="29" customWidth="1"/>
    <col min="5380" max="5621" width="13.6640625" style="29"/>
    <col min="5622" max="5622" width="22.109375" style="29" customWidth="1"/>
    <col min="5623" max="5629" width="13.6640625" style="29" customWidth="1"/>
    <col min="5630" max="5630" width="15.88671875" style="29" customWidth="1"/>
    <col min="5631" max="5631" width="16.5546875" style="29" bestFit="1" customWidth="1"/>
    <col min="5632" max="5632" width="13.6640625" style="29" customWidth="1"/>
    <col min="5633" max="5633" width="17.109375" style="29" bestFit="1" customWidth="1"/>
    <col min="5634" max="5634" width="4" style="29" customWidth="1"/>
    <col min="5635" max="5635" width="13.6640625" style="29" customWidth="1"/>
    <col min="5636" max="5877" width="13.6640625" style="29"/>
    <col min="5878" max="5878" width="22.109375" style="29" customWidth="1"/>
    <col min="5879" max="5885" width="13.6640625" style="29" customWidth="1"/>
    <col min="5886" max="5886" width="15.88671875" style="29" customWidth="1"/>
    <col min="5887" max="5887" width="16.5546875" style="29" bestFit="1" customWidth="1"/>
    <col min="5888" max="5888" width="13.6640625" style="29" customWidth="1"/>
    <col min="5889" max="5889" width="17.109375" style="29" bestFit="1" customWidth="1"/>
    <col min="5890" max="5890" width="4" style="29" customWidth="1"/>
    <col min="5891" max="5891" width="13.6640625" style="29" customWidth="1"/>
    <col min="5892" max="6133" width="13.6640625" style="29"/>
    <col min="6134" max="6134" width="22.109375" style="29" customWidth="1"/>
    <col min="6135" max="6141" width="13.6640625" style="29" customWidth="1"/>
    <col min="6142" max="6142" width="15.88671875" style="29" customWidth="1"/>
    <col min="6143" max="6143" width="16.5546875" style="29" bestFit="1" customWidth="1"/>
    <col min="6144" max="6144" width="13.6640625" style="29" customWidth="1"/>
    <col min="6145" max="6145" width="17.109375" style="29" bestFit="1" customWidth="1"/>
    <col min="6146" max="6146" width="4" style="29" customWidth="1"/>
    <col min="6147" max="6147" width="13.6640625" style="29" customWidth="1"/>
    <col min="6148" max="6389" width="13.6640625" style="29"/>
    <col min="6390" max="6390" width="22.109375" style="29" customWidth="1"/>
    <col min="6391" max="6397" width="13.6640625" style="29" customWidth="1"/>
    <col min="6398" max="6398" width="15.88671875" style="29" customWidth="1"/>
    <col min="6399" max="6399" width="16.5546875" style="29" bestFit="1" customWidth="1"/>
    <col min="6400" max="6400" width="13.6640625" style="29" customWidth="1"/>
    <col min="6401" max="6401" width="17.109375" style="29" bestFit="1" customWidth="1"/>
    <col min="6402" max="6402" width="4" style="29" customWidth="1"/>
    <col min="6403" max="6403" width="13.6640625" style="29" customWidth="1"/>
    <col min="6404" max="6645" width="13.6640625" style="29"/>
    <col min="6646" max="6646" width="22.109375" style="29" customWidth="1"/>
    <col min="6647" max="6653" width="13.6640625" style="29" customWidth="1"/>
    <col min="6654" max="6654" width="15.88671875" style="29" customWidth="1"/>
    <col min="6655" max="6655" width="16.5546875" style="29" bestFit="1" customWidth="1"/>
    <col min="6656" max="6656" width="13.6640625" style="29" customWidth="1"/>
    <col min="6657" max="6657" width="17.109375" style="29" bestFit="1" customWidth="1"/>
    <col min="6658" max="6658" width="4" style="29" customWidth="1"/>
    <col min="6659" max="6659" width="13.6640625" style="29" customWidth="1"/>
    <col min="6660" max="6901" width="13.6640625" style="29"/>
    <col min="6902" max="6902" width="22.109375" style="29" customWidth="1"/>
    <col min="6903" max="6909" width="13.6640625" style="29" customWidth="1"/>
    <col min="6910" max="6910" width="15.88671875" style="29" customWidth="1"/>
    <col min="6911" max="6911" width="16.5546875" style="29" bestFit="1" customWidth="1"/>
    <col min="6912" max="6912" width="13.6640625" style="29" customWidth="1"/>
    <col min="6913" max="6913" width="17.109375" style="29" bestFit="1" customWidth="1"/>
    <col min="6914" max="6914" width="4" style="29" customWidth="1"/>
    <col min="6915" max="6915" width="13.6640625" style="29" customWidth="1"/>
    <col min="6916" max="7157" width="13.6640625" style="29"/>
    <col min="7158" max="7158" width="22.109375" style="29" customWidth="1"/>
    <col min="7159" max="7165" width="13.6640625" style="29" customWidth="1"/>
    <col min="7166" max="7166" width="15.88671875" style="29" customWidth="1"/>
    <col min="7167" max="7167" width="16.5546875" style="29" bestFit="1" customWidth="1"/>
    <col min="7168" max="7168" width="13.6640625" style="29" customWidth="1"/>
    <col min="7169" max="7169" width="17.109375" style="29" bestFit="1" customWidth="1"/>
    <col min="7170" max="7170" width="4" style="29" customWidth="1"/>
    <col min="7171" max="7171" width="13.6640625" style="29" customWidth="1"/>
    <col min="7172" max="7413" width="13.6640625" style="29"/>
    <col min="7414" max="7414" width="22.109375" style="29" customWidth="1"/>
    <col min="7415" max="7421" width="13.6640625" style="29" customWidth="1"/>
    <col min="7422" max="7422" width="15.88671875" style="29" customWidth="1"/>
    <col min="7423" max="7423" width="16.5546875" style="29" bestFit="1" customWidth="1"/>
    <col min="7424" max="7424" width="13.6640625" style="29" customWidth="1"/>
    <col min="7425" max="7425" width="17.109375" style="29" bestFit="1" customWidth="1"/>
    <col min="7426" max="7426" width="4" style="29" customWidth="1"/>
    <col min="7427" max="7427" width="13.6640625" style="29" customWidth="1"/>
    <col min="7428" max="7669" width="13.6640625" style="29"/>
    <col min="7670" max="7670" width="22.109375" style="29" customWidth="1"/>
    <col min="7671" max="7677" width="13.6640625" style="29" customWidth="1"/>
    <col min="7678" max="7678" width="15.88671875" style="29" customWidth="1"/>
    <col min="7679" max="7679" width="16.5546875" style="29" bestFit="1" customWidth="1"/>
    <col min="7680" max="7680" width="13.6640625" style="29" customWidth="1"/>
    <col min="7681" max="7681" width="17.109375" style="29" bestFit="1" customWidth="1"/>
    <col min="7682" max="7682" width="4" style="29" customWidth="1"/>
    <col min="7683" max="7683" width="13.6640625" style="29" customWidth="1"/>
    <col min="7684" max="7925" width="13.6640625" style="29"/>
    <col min="7926" max="7926" width="22.109375" style="29" customWidth="1"/>
    <col min="7927" max="7933" width="13.6640625" style="29" customWidth="1"/>
    <col min="7934" max="7934" width="15.88671875" style="29" customWidth="1"/>
    <col min="7935" max="7935" width="16.5546875" style="29" bestFit="1" customWidth="1"/>
    <col min="7936" max="7936" width="13.6640625" style="29" customWidth="1"/>
    <col min="7937" max="7937" width="17.109375" style="29" bestFit="1" customWidth="1"/>
    <col min="7938" max="7938" width="4" style="29" customWidth="1"/>
    <col min="7939" max="7939" width="13.6640625" style="29" customWidth="1"/>
    <col min="7940" max="8181" width="13.6640625" style="29"/>
    <col min="8182" max="8182" width="22.109375" style="29" customWidth="1"/>
    <col min="8183" max="8189" width="13.6640625" style="29" customWidth="1"/>
    <col min="8190" max="8190" width="15.88671875" style="29" customWidth="1"/>
    <col min="8191" max="8191" width="16.5546875" style="29" bestFit="1" customWidth="1"/>
    <col min="8192" max="8192" width="13.6640625" style="29" customWidth="1"/>
    <col min="8193" max="8193" width="17.109375" style="29" bestFit="1" customWidth="1"/>
    <col min="8194" max="8194" width="4" style="29" customWidth="1"/>
    <col min="8195" max="8195" width="13.6640625" style="29" customWidth="1"/>
    <col min="8196" max="8437" width="13.6640625" style="29"/>
    <col min="8438" max="8438" width="22.109375" style="29" customWidth="1"/>
    <col min="8439" max="8445" width="13.6640625" style="29" customWidth="1"/>
    <col min="8446" max="8446" width="15.88671875" style="29" customWidth="1"/>
    <col min="8447" max="8447" width="16.5546875" style="29" bestFit="1" customWidth="1"/>
    <col min="8448" max="8448" width="13.6640625" style="29" customWidth="1"/>
    <col min="8449" max="8449" width="17.109375" style="29" bestFit="1" customWidth="1"/>
    <col min="8450" max="8450" width="4" style="29" customWidth="1"/>
    <col min="8451" max="8451" width="13.6640625" style="29" customWidth="1"/>
    <col min="8452" max="8693" width="13.6640625" style="29"/>
    <col min="8694" max="8694" width="22.109375" style="29" customWidth="1"/>
    <col min="8695" max="8701" width="13.6640625" style="29" customWidth="1"/>
    <col min="8702" max="8702" width="15.88671875" style="29" customWidth="1"/>
    <col min="8703" max="8703" width="16.5546875" style="29" bestFit="1" customWidth="1"/>
    <col min="8704" max="8704" width="13.6640625" style="29" customWidth="1"/>
    <col min="8705" max="8705" width="17.109375" style="29" bestFit="1" customWidth="1"/>
    <col min="8706" max="8706" width="4" style="29" customWidth="1"/>
    <col min="8707" max="8707" width="13.6640625" style="29" customWidth="1"/>
    <col min="8708" max="8949" width="13.6640625" style="29"/>
    <col min="8950" max="8950" width="22.109375" style="29" customWidth="1"/>
    <col min="8951" max="8957" width="13.6640625" style="29" customWidth="1"/>
    <col min="8958" max="8958" width="15.88671875" style="29" customWidth="1"/>
    <col min="8959" max="8959" width="16.5546875" style="29" bestFit="1" customWidth="1"/>
    <col min="8960" max="8960" width="13.6640625" style="29" customWidth="1"/>
    <col min="8961" max="8961" width="17.109375" style="29" bestFit="1" customWidth="1"/>
    <col min="8962" max="8962" width="4" style="29" customWidth="1"/>
    <col min="8963" max="8963" width="13.6640625" style="29" customWidth="1"/>
    <col min="8964" max="9205" width="13.6640625" style="29"/>
    <col min="9206" max="9206" width="22.109375" style="29" customWidth="1"/>
    <col min="9207" max="9213" width="13.6640625" style="29" customWidth="1"/>
    <col min="9214" max="9214" width="15.88671875" style="29" customWidth="1"/>
    <col min="9215" max="9215" width="16.5546875" style="29" bestFit="1" customWidth="1"/>
    <col min="9216" max="9216" width="13.6640625" style="29" customWidth="1"/>
    <col min="9217" max="9217" width="17.109375" style="29" bestFit="1" customWidth="1"/>
    <col min="9218" max="9218" width="4" style="29" customWidth="1"/>
    <col min="9219" max="9219" width="13.6640625" style="29" customWidth="1"/>
    <col min="9220" max="9461" width="13.6640625" style="29"/>
    <col min="9462" max="9462" width="22.109375" style="29" customWidth="1"/>
    <col min="9463" max="9469" width="13.6640625" style="29" customWidth="1"/>
    <col min="9470" max="9470" width="15.88671875" style="29" customWidth="1"/>
    <col min="9471" max="9471" width="16.5546875" style="29" bestFit="1" customWidth="1"/>
    <col min="9472" max="9472" width="13.6640625" style="29" customWidth="1"/>
    <col min="9473" max="9473" width="17.109375" style="29" bestFit="1" customWidth="1"/>
    <col min="9474" max="9474" width="4" style="29" customWidth="1"/>
    <col min="9475" max="9475" width="13.6640625" style="29" customWidth="1"/>
    <col min="9476" max="9717" width="13.6640625" style="29"/>
    <col min="9718" max="9718" width="22.109375" style="29" customWidth="1"/>
    <col min="9719" max="9725" width="13.6640625" style="29" customWidth="1"/>
    <col min="9726" max="9726" width="15.88671875" style="29" customWidth="1"/>
    <col min="9727" max="9727" width="16.5546875" style="29" bestFit="1" customWidth="1"/>
    <col min="9728" max="9728" width="13.6640625" style="29" customWidth="1"/>
    <col min="9729" max="9729" width="17.109375" style="29" bestFit="1" customWidth="1"/>
    <col min="9730" max="9730" width="4" style="29" customWidth="1"/>
    <col min="9731" max="9731" width="13.6640625" style="29" customWidth="1"/>
    <col min="9732" max="9973" width="13.6640625" style="29"/>
    <col min="9974" max="9974" width="22.109375" style="29" customWidth="1"/>
    <col min="9975" max="9981" width="13.6640625" style="29" customWidth="1"/>
    <col min="9982" max="9982" width="15.88671875" style="29" customWidth="1"/>
    <col min="9983" max="9983" width="16.5546875" style="29" bestFit="1" customWidth="1"/>
    <col min="9984" max="9984" width="13.6640625" style="29" customWidth="1"/>
    <col min="9985" max="9985" width="17.109375" style="29" bestFit="1" customWidth="1"/>
    <col min="9986" max="9986" width="4" style="29" customWidth="1"/>
    <col min="9987" max="9987" width="13.6640625" style="29" customWidth="1"/>
    <col min="9988" max="10229" width="13.6640625" style="29"/>
    <col min="10230" max="10230" width="22.109375" style="29" customWidth="1"/>
    <col min="10231" max="10237" width="13.6640625" style="29" customWidth="1"/>
    <col min="10238" max="10238" width="15.88671875" style="29" customWidth="1"/>
    <col min="10239" max="10239" width="16.5546875" style="29" bestFit="1" customWidth="1"/>
    <col min="10240" max="10240" width="13.6640625" style="29" customWidth="1"/>
    <col min="10241" max="10241" width="17.109375" style="29" bestFit="1" customWidth="1"/>
    <col min="10242" max="10242" width="4" style="29" customWidth="1"/>
    <col min="10243" max="10243" width="13.6640625" style="29" customWidth="1"/>
    <col min="10244" max="10485" width="13.6640625" style="29"/>
    <col min="10486" max="10486" width="22.109375" style="29" customWidth="1"/>
    <col min="10487" max="10493" width="13.6640625" style="29" customWidth="1"/>
    <col min="10494" max="10494" width="15.88671875" style="29" customWidth="1"/>
    <col min="10495" max="10495" width="16.5546875" style="29" bestFit="1" customWidth="1"/>
    <col min="10496" max="10496" width="13.6640625" style="29" customWidth="1"/>
    <col min="10497" max="10497" width="17.109375" style="29" bestFit="1" customWidth="1"/>
    <col min="10498" max="10498" width="4" style="29" customWidth="1"/>
    <col min="10499" max="10499" width="13.6640625" style="29" customWidth="1"/>
    <col min="10500" max="10741" width="13.6640625" style="29"/>
    <col min="10742" max="10742" width="22.109375" style="29" customWidth="1"/>
    <col min="10743" max="10749" width="13.6640625" style="29" customWidth="1"/>
    <col min="10750" max="10750" width="15.88671875" style="29" customWidth="1"/>
    <col min="10751" max="10751" width="16.5546875" style="29" bestFit="1" customWidth="1"/>
    <col min="10752" max="10752" width="13.6640625" style="29" customWidth="1"/>
    <col min="10753" max="10753" width="17.109375" style="29" bestFit="1" customWidth="1"/>
    <col min="10754" max="10754" width="4" style="29" customWidth="1"/>
    <col min="10755" max="10755" width="13.6640625" style="29" customWidth="1"/>
    <col min="10756" max="10997" width="13.6640625" style="29"/>
    <col min="10998" max="10998" width="22.109375" style="29" customWidth="1"/>
    <col min="10999" max="11005" width="13.6640625" style="29" customWidth="1"/>
    <col min="11006" max="11006" width="15.88671875" style="29" customWidth="1"/>
    <col min="11007" max="11007" width="16.5546875" style="29" bestFit="1" customWidth="1"/>
    <col min="11008" max="11008" width="13.6640625" style="29" customWidth="1"/>
    <col min="11009" max="11009" width="17.109375" style="29" bestFit="1" customWidth="1"/>
    <col min="11010" max="11010" width="4" style="29" customWidth="1"/>
    <col min="11011" max="11011" width="13.6640625" style="29" customWidth="1"/>
    <col min="11012" max="11253" width="13.6640625" style="29"/>
    <col min="11254" max="11254" width="22.109375" style="29" customWidth="1"/>
    <col min="11255" max="11261" width="13.6640625" style="29" customWidth="1"/>
    <col min="11262" max="11262" width="15.88671875" style="29" customWidth="1"/>
    <col min="11263" max="11263" width="16.5546875" style="29" bestFit="1" customWidth="1"/>
    <col min="11264" max="11264" width="13.6640625" style="29" customWidth="1"/>
    <col min="11265" max="11265" width="17.109375" style="29" bestFit="1" customWidth="1"/>
    <col min="11266" max="11266" width="4" style="29" customWidth="1"/>
    <col min="11267" max="11267" width="13.6640625" style="29" customWidth="1"/>
    <col min="11268" max="11509" width="13.6640625" style="29"/>
    <col min="11510" max="11510" width="22.109375" style="29" customWidth="1"/>
    <col min="11511" max="11517" width="13.6640625" style="29" customWidth="1"/>
    <col min="11518" max="11518" width="15.88671875" style="29" customWidth="1"/>
    <col min="11519" max="11519" width="16.5546875" style="29" bestFit="1" customWidth="1"/>
    <col min="11520" max="11520" width="13.6640625" style="29" customWidth="1"/>
    <col min="11521" max="11521" width="17.109375" style="29" bestFit="1" customWidth="1"/>
    <col min="11522" max="11522" width="4" style="29" customWidth="1"/>
    <col min="11523" max="11523" width="13.6640625" style="29" customWidth="1"/>
    <col min="11524" max="11765" width="13.6640625" style="29"/>
    <col min="11766" max="11766" width="22.109375" style="29" customWidth="1"/>
    <col min="11767" max="11773" width="13.6640625" style="29" customWidth="1"/>
    <col min="11774" max="11774" width="15.88671875" style="29" customWidth="1"/>
    <col min="11775" max="11775" width="16.5546875" style="29" bestFit="1" customWidth="1"/>
    <col min="11776" max="11776" width="13.6640625" style="29" customWidth="1"/>
    <col min="11777" max="11777" width="17.109375" style="29" bestFit="1" customWidth="1"/>
    <col min="11778" max="11778" width="4" style="29" customWidth="1"/>
    <col min="11779" max="11779" width="13.6640625" style="29" customWidth="1"/>
    <col min="11780" max="12021" width="13.6640625" style="29"/>
    <col min="12022" max="12022" width="22.109375" style="29" customWidth="1"/>
    <col min="12023" max="12029" width="13.6640625" style="29" customWidth="1"/>
    <col min="12030" max="12030" width="15.88671875" style="29" customWidth="1"/>
    <col min="12031" max="12031" width="16.5546875" style="29" bestFit="1" customWidth="1"/>
    <col min="12032" max="12032" width="13.6640625" style="29" customWidth="1"/>
    <col min="12033" max="12033" width="17.109375" style="29" bestFit="1" customWidth="1"/>
    <col min="12034" max="12034" width="4" style="29" customWidth="1"/>
    <col min="12035" max="12035" width="13.6640625" style="29" customWidth="1"/>
    <col min="12036" max="12277" width="13.6640625" style="29"/>
    <col min="12278" max="12278" width="22.109375" style="29" customWidth="1"/>
    <col min="12279" max="12285" width="13.6640625" style="29" customWidth="1"/>
    <col min="12286" max="12286" width="15.88671875" style="29" customWidth="1"/>
    <col min="12287" max="12287" width="16.5546875" style="29" bestFit="1" customWidth="1"/>
    <col min="12288" max="12288" width="13.6640625" style="29" customWidth="1"/>
    <col min="12289" max="12289" width="17.109375" style="29" bestFit="1" customWidth="1"/>
    <col min="12290" max="12290" width="4" style="29" customWidth="1"/>
    <col min="12291" max="12291" width="13.6640625" style="29" customWidth="1"/>
    <col min="12292" max="12533" width="13.6640625" style="29"/>
    <col min="12534" max="12534" width="22.109375" style="29" customWidth="1"/>
    <col min="12535" max="12541" width="13.6640625" style="29" customWidth="1"/>
    <col min="12542" max="12542" width="15.88671875" style="29" customWidth="1"/>
    <col min="12543" max="12543" width="16.5546875" style="29" bestFit="1" customWidth="1"/>
    <col min="12544" max="12544" width="13.6640625" style="29" customWidth="1"/>
    <col min="12545" max="12545" width="17.109375" style="29" bestFit="1" customWidth="1"/>
    <col min="12546" max="12546" width="4" style="29" customWidth="1"/>
    <col min="12547" max="12547" width="13.6640625" style="29" customWidth="1"/>
    <col min="12548" max="12789" width="13.6640625" style="29"/>
    <col min="12790" max="12790" width="22.109375" style="29" customWidth="1"/>
    <col min="12791" max="12797" width="13.6640625" style="29" customWidth="1"/>
    <col min="12798" max="12798" width="15.88671875" style="29" customWidth="1"/>
    <col min="12799" max="12799" width="16.5546875" style="29" bestFit="1" customWidth="1"/>
    <col min="12800" max="12800" width="13.6640625" style="29" customWidth="1"/>
    <col min="12801" max="12801" width="17.109375" style="29" bestFit="1" customWidth="1"/>
    <col min="12802" max="12802" width="4" style="29" customWidth="1"/>
    <col min="12803" max="12803" width="13.6640625" style="29" customWidth="1"/>
    <col min="12804" max="13045" width="13.6640625" style="29"/>
    <col min="13046" max="13046" width="22.109375" style="29" customWidth="1"/>
    <col min="13047" max="13053" width="13.6640625" style="29" customWidth="1"/>
    <col min="13054" max="13054" width="15.88671875" style="29" customWidth="1"/>
    <col min="13055" max="13055" width="16.5546875" style="29" bestFit="1" customWidth="1"/>
    <col min="13056" max="13056" width="13.6640625" style="29" customWidth="1"/>
    <col min="13057" max="13057" width="17.109375" style="29" bestFit="1" customWidth="1"/>
    <col min="13058" max="13058" width="4" style="29" customWidth="1"/>
    <col min="13059" max="13059" width="13.6640625" style="29" customWidth="1"/>
    <col min="13060" max="13301" width="13.6640625" style="29"/>
    <col min="13302" max="13302" width="22.109375" style="29" customWidth="1"/>
    <col min="13303" max="13309" width="13.6640625" style="29" customWidth="1"/>
    <col min="13310" max="13310" width="15.88671875" style="29" customWidth="1"/>
    <col min="13311" max="13311" width="16.5546875" style="29" bestFit="1" customWidth="1"/>
    <col min="13312" max="13312" width="13.6640625" style="29" customWidth="1"/>
    <col min="13313" max="13313" width="17.109375" style="29" bestFit="1" customWidth="1"/>
    <col min="13314" max="13314" width="4" style="29" customWidth="1"/>
    <col min="13315" max="13315" width="13.6640625" style="29" customWidth="1"/>
    <col min="13316" max="13557" width="13.6640625" style="29"/>
    <col min="13558" max="13558" width="22.109375" style="29" customWidth="1"/>
    <col min="13559" max="13565" width="13.6640625" style="29" customWidth="1"/>
    <col min="13566" max="13566" width="15.88671875" style="29" customWidth="1"/>
    <col min="13567" max="13567" width="16.5546875" style="29" bestFit="1" customWidth="1"/>
    <col min="13568" max="13568" width="13.6640625" style="29" customWidth="1"/>
    <col min="13569" max="13569" width="17.109375" style="29" bestFit="1" customWidth="1"/>
    <col min="13570" max="13570" width="4" style="29" customWidth="1"/>
    <col min="13571" max="13571" width="13.6640625" style="29" customWidth="1"/>
    <col min="13572" max="13813" width="13.6640625" style="29"/>
    <col min="13814" max="13814" width="22.109375" style="29" customWidth="1"/>
    <col min="13815" max="13821" width="13.6640625" style="29" customWidth="1"/>
    <col min="13822" max="13822" width="15.88671875" style="29" customWidth="1"/>
    <col min="13823" max="13823" width="16.5546875" style="29" bestFit="1" customWidth="1"/>
    <col min="13824" max="13824" width="13.6640625" style="29" customWidth="1"/>
    <col min="13825" max="13825" width="17.109375" style="29" bestFit="1" customWidth="1"/>
    <col min="13826" max="13826" width="4" style="29" customWidth="1"/>
    <col min="13827" max="13827" width="13.6640625" style="29" customWidth="1"/>
    <col min="13828" max="14069" width="13.6640625" style="29"/>
    <col min="14070" max="14070" width="22.109375" style="29" customWidth="1"/>
    <col min="14071" max="14077" width="13.6640625" style="29" customWidth="1"/>
    <col min="14078" max="14078" width="15.88671875" style="29" customWidth="1"/>
    <col min="14079" max="14079" width="16.5546875" style="29" bestFit="1" customWidth="1"/>
    <col min="14080" max="14080" width="13.6640625" style="29" customWidth="1"/>
    <col min="14081" max="14081" width="17.109375" style="29" bestFit="1" customWidth="1"/>
    <col min="14082" max="14082" width="4" style="29" customWidth="1"/>
    <col min="14083" max="14083" width="13.6640625" style="29" customWidth="1"/>
    <col min="14084" max="14325" width="13.6640625" style="29"/>
    <col min="14326" max="14326" width="22.109375" style="29" customWidth="1"/>
    <col min="14327" max="14333" width="13.6640625" style="29" customWidth="1"/>
    <col min="14334" max="14334" width="15.88671875" style="29" customWidth="1"/>
    <col min="14335" max="14335" width="16.5546875" style="29" bestFit="1" customWidth="1"/>
    <col min="14336" max="14336" width="13.6640625" style="29" customWidth="1"/>
    <col min="14337" max="14337" width="17.109375" style="29" bestFit="1" customWidth="1"/>
    <col min="14338" max="14338" width="4" style="29" customWidth="1"/>
    <col min="14339" max="14339" width="13.6640625" style="29" customWidth="1"/>
    <col min="14340" max="14581" width="13.6640625" style="29"/>
    <col min="14582" max="14582" width="22.109375" style="29" customWidth="1"/>
    <col min="14583" max="14589" width="13.6640625" style="29" customWidth="1"/>
    <col min="14590" max="14590" width="15.88671875" style="29" customWidth="1"/>
    <col min="14591" max="14591" width="16.5546875" style="29" bestFit="1" customWidth="1"/>
    <col min="14592" max="14592" width="13.6640625" style="29" customWidth="1"/>
    <col min="14593" max="14593" width="17.109375" style="29" bestFit="1" customWidth="1"/>
    <col min="14594" max="14594" width="4" style="29" customWidth="1"/>
    <col min="14595" max="14595" width="13.6640625" style="29" customWidth="1"/>
    <col min="14596" max="14837" width="13.6640625" style="29"/>
    <col min="14838" max="14838" width="22.109375" style="29" customWidth="1"/>
    <col min="14839" max="14845" width="13.6640625" style="29" customWidth="1"/>
    <col min="14846" max="14846" width="15.88671875" style="29" customWidth="1"/>
    <col min="14847" max="14847" width="16.5546875" style="29" bestFit="1" customWidth="1"/>
    <col min="14848" max="14848" width="13.6640625" style="29" customWidth="1"/>
    <col min="14849" max="14849" width="17.109375" style="29" bestFit="1" customWidth="1"/>
    <col min="14850" max="14850" width="4" style="29" customWidth="1"/>
    <col min="14851" max="14851" width="13.6640625" style="29" customWidth="1"/>
    <col min="14852" max="15093" width="13.6640625" style="29"/>
    <col min="15094" max="15094" width="22.109375" style="29" customWidth="1"/>
    <col min="15095" max="15101" width="13.6640625" style="29" customWidth="1"/>
    <col min="15102" max="15102" width="15.88671875" style="29" customWidth="1"/>
    <col min="15103" max="15103" width="16.5546875" style="29" bestFit="1" customWidth="1"/>
    <col min="15104" max="15104" width="13.6640625" style="29" customWidth="1"/>
    <col min="15105" max="15105" width="17.109375" style="29" bestFit="1" customWidth="1"/>
    <col min="15106" max="15106" width="4" style="29" customWidth="1"/>
    <col min="15107" max="15107" width="13.6640625" style="29" customWidth="1"/>
    <col min="15108" max="15349" width="13.6640625" style="29"/>
    <col min="15350" max="15350" width="22.109375" style="29" customWidth="1"/>
    <col min="15351" max="15357" width="13.6640625" style="29" customWidth="1"/>
    <col min="15358" max="15358" width="15.88671875" style="29" customWidth="1"/>
    <col min="15359" max="15359" width="16.5546875" style="29" bestFit="1" customWidth="1"/>
    <col min="15360" max="15360" width="13.6640625" style="29" customWidth="1"/>
    <col min="15361" max="15361" width="17.109375" style="29" bestFit="1" customWidth="1"/>
    <col min="15362" max="15362" width="4" style="29" customWidth="1"/>
    <col min="15363" max="15363" width="13.6640625" style="29" customWidth="1"/>
    <col min="15364" max="15605" width="13.6640625" style="29"/>
    <col min="15606" max="15606" width="22.109375" style="29" customWidth="1"/>
    <col min="15607" max="15613" width="13.6640625" style="29" customWidth="1"/>
    <col min="15614" max="15614" width="15.88671875" style="29" customWidth="1"/>
    <col min="15615" max="15615" width="16.5546875" style="29" bestFit="1" customWidth="1"/>
    <col min="15616" max="15616" width="13.6640625" style="29" customWidth="1"/>
    <col min="15617" max="15617" width="17.109375" style="29" bestFit="1" customWidth="1"/>
    <col min="15618" max="15618" width="4" style="29" customWidth="1"/>
    <col min="15619" max="15619" width="13.6640625" style="29" customWidth="1"/>
    <col min="15620" max="15861" width="13.6640625" style="29"/>
    <col min="15862" max="15862" width="22.109375" style="29" customWidth="1"/>
    <col min="15863" max="15869" width="13.6640625" style="29" customWidth="1"/>
    <col min="15870" max="15870" width="15.88671875" style="29" customWidth="1"/>
    <col min="15871" max="15871" width="16.5546875" style="29" bestFit="1" customWidth="1"/>
    <col min="15872" max="15872" width="13.6640625" style="29" customWidth="1"/>
    <col min="15873" max="15873" width="17.109375" style="29" bestFit="1" customWidth="1"/>
    <col min="15874" max="15874" width="4" style="29" customWidth="1"/>
    <col min="15875" max="15875" width="13.6640625" style="29" customWidth="1"/>
    <col min="15876" max="16117" width="13.6640625" style="29"/>
    <col min="16118" max="16118" width="22.109375" style="29" customWidth="1"/>
    <col min="16119" max="16125" width="13.6640625" style="29" customWidth="1"/>
    <col min="16126" max="16126" width="15.88671875" style="29" customWidth="1"/>
    <col min="16127" max="16127" width="16.5546875" style="29" bestFit="1" customWidth="1"/>
    <col min="16128" max="16128" width="13.6640625" style="29" customWidth="1"/>
    <col min="16129" max="16129" width="17.109375" style="29" bestFit="1" customWidth="1"/>
    <col min="16130" max="16130" width="4" style="29" customWidth="1"/>
    <col min="16131" max="16131" width="13.6640625" style="29" customWidth="1"/>
    <col min="16132" max="16384" width="13.6640625" style="29"/>
  </cols>
  <sheetData>
    <row r="1" spans="1:23" s="23" customFormat="1">
      <c r="A1" s="464" t="s">
        <v>4</v>
      </c>
      <c r="B1" s="164"/>
      <c r="C1" s="164"/>
      <c r="D1" s="92"/>
      <c r="E1" s="92"/>
      <c r="F1" s="165"/>
      <c r="G1" s="166"/>
      <c r="H1" s="166"/>
      <c r="I1" s="166"/>
      <c r="J1" s="166"/>
      <c r="K1" s="166"/>
      <c r="L1" s="166"/>
      <c r="M1" s="166"/>
    </row>
    <row r="2" spans="1:23" s="23" customFormat="1" ht="13.2" customHeight="1">
      <c r="A2" s="92"/>
      <c r="B2" s="164"/>
      <c r="C2" s="164"/>
      <c r="D2" s="166"/>
      <c r="E2" s="166"/>
      <c r="F2" s="166"/>
      <c r="G2" s="166"/>
      <c r="H2" s="166"/>
      <c r="I2" s="166"/>
      <c r="J2" s="166"/>
      <c r="K2" s="166"/>
      <c r="L2" s="166"/>
      <c r="M2" s="166"/>
    </row>
    <row r="3" spans="1:23" s="23" customFormat="1" ht="15.6">
      <c r="A3" s="39" t="str">
        <f>'2-Kosten per locatie'!A3</f>
        <v>Naam opdrachtgever</v>
      </c>
      <c r="B3" s="150" t="str">
        <f>'2-Kosten per locatie'!B3</f>
        <v>Hecht - Perceel 3</v>
      </c>
      <c r="C3" s="150"/>
      <c r="D3" s="166"/>
      <c r="E3" s="166"/>
      <c r="F3" s="166"/>
      <c r="G3" s="166"/>
      <c r="H3" s="166"/>
      <c r="I3" s="166"/>
      <c r="J3" s="166"/>
      <c r="K3" s="166"/>
      <c r="L3" s="166"/>
      <c r="M3" s="166"/>
    </row>
    <row r="4" spans="1:23" s="23" customFormat="1" ht="15.6">
      <c r="A4" s="39" t="str">
        <f>'2-Kosten per locatie'!A4</f>
        <v>Calculatie onderdeel</v>
      </c>
      <c r="B4" s="150" t="str">
        <f ca="1">MID(CELL("bestandsnaam",$C$9),SEARCH("]",CELL("bestandsnaam",$C$9),1)+1,256)</f>
        <v>12-Sanitaire voorzieningen</v>
      </c>
      <c r="C4" s="150"/>
      <c r="D4" s="166"/>
      <c r="E4" s="166"/>
      <c r="F4" s="166"/>
      <c r="G4" s="166"/>
      <c r="H4" s="166"/>
      <c r="I4" s="166"/>
      <c r="J4" s="166"/>
      <c r="K4" s="166"/>
      <c r="L4" s="166"/>
      <c r="M4" s="166"/>
    </row>
    <row r="5" spans="1:23" s="23" customFormat="1" ht="15.6">
      <c r="A5" s="39" t="str">
        <f>'2-Kosten per locatie'!A5</f>
        <v>Gebouw/plaats</v>
      </c>
      <c r="B5" s="150" t="str">
        <f>'2-Kosten per locatie'!B5</f>
        <v>Zuid en oost</v>
      </c>
      <c r="C5" s="150"/>
      <c r="D5" s="166"/>
      <c r="E5" s="166"/>
      <c r="F5" s="166"/>
      <c r="G5" s="166"/>
      <c r="H5" s="166"/>
      <c r="I5" s="166"/>
      <c r="J5" s="166"/>
      <c r="K5" s="169"/>
      <c r="L5" s="169"/>
      <c r="M5" s="167"/>
      <c r="N5" s="24"/>
      <c r="O5" s="25"/>
      <c r="P5" s="25"/>
      <c r="Q5" s="24"/>
      <c r="R5" s="25"/>
      <c r="S5" s="25"/>
      <c r="T5" s="24"/>
      <c r="U5" s="25"/>
      <c r="V5" s="25"/>
      <c r="W5" s="24"/>
    </row>
    <row r="6" spans="1:23" s="23" customFormat="1" ht="17.25" customHeight="1">
      <c r="A6" s="39" t="str">
        <f>'2-Kosten per locatie'!A6</f>
        <v>Referentie nummer</v>
      </c>
      <c r="B6" s="150" t="str">
        <f>'2-Kosten per locatie'!B6</f>
        <v>TN513768</v>
      </c>
      <c r="C6" s="150"/>
      <c r="D6" s="166"/>
      <c r="E6" s="166"/>
      <c r="F6" s="166"/>
      <c r="G6" s="166"/>
      <c r="H6" s="166"/>
      <c r="I6" s="166"/>
      <c r="J6" s="166"/>
      <c r="K6" s="169"/>
      <c r="L6" s="175"/>
      <c r="M6" s="176"/>
      <c r="N6" s="28"/>
      <c r="O6" s="25"/>
      <c r="P6" s="27"/>
      <c r="Q6" s="28"/>
      <c r="R6" s="25"/>
      <c r="S6" s="27"/>
      <c r="T6" s="28"/>
      <c r="U6" s="25"/>
      <c r="V6" s="27"/>
      <c r="W6" s="28"/>
    </row>
    <row r="7" spans="1:23" s="23" customFormat="1" ht="17.25" customHeight="1">
      <c r="A7" s="39" t="str">
        <f>'2-Kosten per locatie'!A7</f>
        <v>Naam dienstverlener</v>
      </c>
      <c r="B7" s="150">
        <f>'2-Kosten per locatie'!B7</f>
        <v>0</v>
      </c>
      <c r="C7" s="114"/>
      <c r="D7" s="166"/>
      <c r="E7" s="166"/>
      <c r="F7" s="166"/>
      <c r="G7" s="166"/>
      <c r="H7" s="166"/>
      <c r="I7" s="166"/>
      <c r="J7" s="166"/>
      <c r="K7" s="166"/>
      <c r="L7" s="166"/>
      <c r="M7" s="166"/>
    </row>
    <row r="8" spans="1:23" s="23" customFormat="1" ht="17.25" customHeight="1">
      <c r="A8" s="39" t="str">
        <f>'2-Kosten per locatie'!A8</f>
        <v>Prijspeil</v>
      </c>
      <c r="B8" s="276">
        <f>'2-Kosten per locatie'!B8</f>
        <v>45839</v>
      </c>
      <c r="C8" s="49"/>
      <c r="D8" s="166"/>
      <c r="E8" s="166"/>
      <c r="F8" s="166"/>
      <c r="G8" s="166"/>
      <c r="H8" s="166"/>
      <c r="I8" s="166"/>
      <c r="J8" s="166"/>
      <c r="K8" s="166"/>
      <c r="L8" s="166"/>
      <c r="M8" s="166"/>
    </row>
    <row r="9" spans="1:23" s="23" customFormat="1" ht="17.25" customHeight="1">
      <c r="A9" s="166"/>
      <c r="B9" s="166"/>
      <c r="C9" s="166"/>
      <c r="D9" s="166"/>
      <c r="E9" s="166"/>
      <c r="F9" s="166"/>
      <c r="G9" s="166"/>
      <c r="H9" s="166"/>
      <c r="I9" s="166"/>
      <c r="J9" s="166"/>
      <c r="K9" s="166"/>
      <c r="L9" s="166"/>
      <c r="M9" s="166"/>
    </row>
    <row r="10" spans="1:23" s="30" customFormat="1" ht="48.6">
      <c r="A10" s="435" t="s">
        <v>16</v>
      </c>
      <c r="B10" s="476" t="s">
        <v>205</v>
      </c>
      <c r="C10" s="478" t="s">
        <v>190</v>
      </c>
      <c r="D10" s="431" t="s">
        <v>451</v>
      </c>
      <c r="E10" s="206" t="s">
        <v>206</v>
      </c>
      <c r="F10" s="207" t="s">
        <v>207</v>
      </c>
      <c r="G10" s="208"/>
      <c r="H10" s="209" t="s">
        <v>208</v>
      </c>
      <c r="I10" s="209" t="s">
        <v>465</v>
      </c>
      <c r="J10" s="209" t="s">
        <v>466</v>
      </c>
      <c r="K10" s="210" t="s">
        <v>206</v>
      </c>
      <c r="L10" s="211" t="s">
        <v>209</v>
      </c>
      <c r="M10" s="211" t="s">
        <v>210</v>
      </c>
    </row>
    <row r="11" spans="1:23">
      <c r="A11" s="437" t="s">
        <v>387</v>
      </c>
      <c r="B11" s="473" t="s">
        <v>365</v>
      </c>
      <c r="C11" s="434" t="s">
        <v>382</v>
      </c>
      <c r="D11" s="438">
        <v>6</v>
      </c>
      <c r="E11" s="439">
        <f>VLOOKUP(B11,$H$11:$K$23,4,FALSE)</f>
        <v>0</v>
      </c>
      <c r="F11" s="440">
        <f>E11*D11*52</f>
        <v>0</v>
      </c>
      <c r="H11" s="177" t="s">
        <v>375</v>
      </c>
      <c r="I11" s="488">
        <v>50</v>
      </c>
      <c r="J11" s="473" t="s">
        <v>467</v>
      </c>
      <c r="K11" s="278">
        <v>0</v>
      </c>
      <c r="L11" s="191"/>
      <c r="M11" s="191"/>
    </row>
    <row r="12" spans="1:23">
      <c r="A12" s="437" t="s">
        <v>387</v>
      </c>
      <c r="B12" s="473" t="s">
        <v>366</v>
      </c>
      <c r="C12" s="434" t="s">
        <v>382</v>
      </c>
      <c r="D12" s="438">
        <v>6</v>
      </c>
      <c r="E12" s="439">
        <f t="shared" ref="E12:E64" si="0">VLOOKUP(B12,$H$11:$K$23,4,FALSE)</f>
        <v>0</v>
      </c>
      <c r="F12" s="440">
        <f>E12*D12*52</f>
        <v>0</v>
      </c>
      <c r="H12" s="473" t="s">
        <v>365</v>
      </c>
      <c r="I12" s="488">
        <v>55</v>
      </c>
      <c r="J12" s="473" t="s">
        <v>468</v>
      </c>
      <c r="K12" s="278">
        <v>0</v>
      </c>
      <c r="L12" s="191"/>
      <c r="M12" s="191"/>
    </row>
    <row r="13" spans="1:23">
      <c r="A13" s="437" t="s">
        <v>387</v>
      </c>
      <c r="B13" s="474" t="s">
        <v>367</v>
      </c>
      <c r="C13" s="434" t="s">
        <v>382</v>
      </c>
      <c r="D13" s="438">
        <v>6</v>
      </c>
      <c r="E13" s="439">
        <f t="shared" si="0"/>
        <v>0</v>
      </c>
      <c r="F13" s="440">
        <f>E13*D13*52</f>
        <v>0</v>
      </c>
      <c r="H13" s="473" t="s">
        <v>366</v>
      </c>
      <c r="I13" s="488">
        <v>40</v>
      </c>
      <c r="J13" s="473" t="s">
        <v>469</v>
      </c>
      <c r="K13" s="278">
        <v>0</v>
      </c>
      <c r="L13" s="191"/>
      <c r="M13" s="191"/>
    </row>
    <row r="14" spans="1:23">
      <c r="A14" s="178" t="s">
        <v>387</v>
      </c>
      <c r="B14" s="434" t="s">
        <v>368</v>
      </c>
      <c r="C14" s="434" t="s">
        <v>382</v>
      </c>
      <c r="D14" s="438">
        <v>6</v>
      </c>
      <c r="E14" s="439">
        <f t="shared" si="0"/>
        <v>0</v>
      </c>
      <c r="F14" s="440">
        <f>E14*D14*52</f>
        <v>0</v>
      </c>
      <c r="H14" s="473" t="s">
        <v>367</v>
      </c>
      <c r="I14" s="488">
        <v>21</v>
      </c>
      <c r="J14" s="473" t="s">
        <v>470</v>
      </c>
      <c r="K14" s="278">
        <v>0</v>
      </c>
      <c r="L14" s="191"/>
      <c r="M14" s="191"/>
    </row>
    <row r="15" spans="1:23">
      <c r="A15" s="178" t="s">
        <v>387</v>
      </c>
      <c r="B15" s="434" t="s">
        <v>442</v>
      </c>
      <c r="C15" s="434"/>
      <c r="D15" s="438">
        <v>1</v>
      </c>
      <c r="E15" s="439">
        <f t="shared" si="0"/>
        <v>0</v>
      </c>
      <c r="F15" s="440">
        <f t="shared" ref="F15:F64" si="1">E15*D15*52</f>
        <v>0</v>
      </c>
      <c r="H15" s="473" t="s">
        <v>462</v>
      </c>
      <c r="I15" s="178"/>
      <c r="J15" s="178"/>
      <c r="K15" s="278">
        <v>0</v>
      </c>
      <c r="L15" s="191"/>
      <c r="M15" s="191"/>
    </row>
    <row r="16" spans="1:23">
      <c r="A16" s="178" t="s">
        <v>387</v>
      </c>
      <c r="B16" s="434" t="s">
        <v>369</v>
      </c>
      <c r="C16" s="434"/>
      <c r="D16" s="438">
        <v>6</v>
      </c>
      <c r="E16" s="439">
        <f t="shared" si="0"/>
        <v>0</v>
      </c>
      <c r="F16" s="440">
        <f t="shared" si="1"/>
        <v>0</v>
      </c>
      <c r="H16" s="178" t="s">
        <v>368</v>
      </c>
      <c r="I16" s="489">
        <v>16</v>
      </c>
      <c r="J16" s="474" t="s">
        <v>471</v>
      </c>
      <c r="K16" s="278">
        <v>0</v>
      </c>
      <c r="L16" s="192"/>
      <c r="M16" s="191"/>
    </row>
    <row r="17" spans="1:13">
      <c r="A17" s="178" t="s">
        <v>387</v>
      </c>
      <c r="B17" s="434" t="s">
        <v>370</v>
      </c>
      <c r="C17" s="434" t="s">
        <v>444</v>
      </c>
      <c r="D17" s="438">
        <v>6</v>
      </c>
      <c r="E17" s="439">
        <f t="shared" si="0"/>
        <v>0</v>
      </c>
      <c r="F17" s="440">
        <f t="shared" si="1"/>
        <v>0</v>
      </c>
      <c r="H17" s="474" t="s">
        <v>376</v>
      </c>
      <c r="I17" s="489">
        <v>16</v>
      </c>
      <c r="J17" s="474" t="s">
        <v>471</v>
      </c>
      <c r="K17" s="278">
        <v>0</v>
      </c>
      <c r="L17" s="191"/>
      <c r="M17" s="191"/>
    </row>
    <row r="18" spans="1:13">
      <c r="A18" s="178" t="s">
        <v>387</v>
      </c>
      <c r="B18" s="434" t="s">
        <v>443</v>
      </c>
      <c r="C18" s="434"/>
      <c r="D18" s="438">
        <v>2</v>
      </c>
      <c r="E18" s="439">
        <f t="shared" si="0"/>
        <v>0</v>
      </c>
      <c r="F18" s="440">
        <f t="shared" si="1"/>
        <v>0</v>
      </c>
      <c r="H18" s="474" t="s">
        <v>442</v>
      </c>
      <c r="I18" s="489">
        <v>10</v>
      </c>
      <c r="J18" s="474" t="s">
        <v>471</v>
      </c>
      <c r="K18" s="278">
        <v>0</v>
      </c>
      <c r="L18" s="191"/>
      <c r="M18" s="191"/>
    </row>
    <row r="19" spans="1:13">
      <c r="A19" s="178" t="s">
        <v>288</v>
      </c>
      <c r="B19" s="434" t="s">
        <v>365</v>
      </c>
      <c r="C19" s="434" t="s">
        <v>384</v>
      </c>
      <c r="D19" s="438">
        <v>2</v>
      </c>
      <c r="E19" s="439">
        <f t="shared" si="0"/>
        <v>0</v>
      </c>
      <c r="F19" s="440">
        <f t="shared" si="1"/>
        <v>0</v>
      </c>
      <c r="H19" s="474" t="s">
        <v>369</v>
      </c>
      <c r="I19" s="489"/>
      <c r="J19" s="474"/>
      <c r="K19" s="278">
        <v>0</v>
      </c>
      <c r="L19" s="191"/>
      <c r="M19" s="191"/>
    </row>
    <row r="20" spans="1:13">
      <c r="A20" s="178" t="s">
        <v>288</v>
      </c>
      <c r="B20" s="434" t="s">
        <v>367</v>
      </c>
      <c r="C20" s="434" t="s">
        <v>384</v>
      </c>
      <c r="D20" s="438">
        <v>1</v>
      </c>
      <c r="E20" s="439">
        <f t="shared" si="0"/>
        <v>0</v>
      </c>
      <c r="F20" s="440">
        <f t="shared" si="1"/>
        <v>0</v>
      </c>
      <c r="H20" s="475" t="s">
        <v>370</v>
      </c>
      <c r="I20" s="489"/>
      <c r="J20" s="474"/>
      <c r="K20" s="278">
        <v>0</v>
      </c>
      <c r="L20" s="191"/>
      <c r="M20" s="191"/>
    </row>
    <row r="21" spans="1:13">
      <c r="A21" s="178" t="s">
        <v>288</v>
      </c>
      <c r="B21" s="434" t="s">
        <v>368</v>
      </c>
      <c r="C21" s="434"/>
      <c r="D21" s="438">
        <v>2</v>
      </c>
      <c r="E21" s="439">
        <f t="shared" si="0"/>
        <v>0</v>
      </c>
      <c r="F21" s="440">
        <f t="shared" si="1"/>
        <v>0</v>
      </c>
      <c r="H21" s="475" t="s">
        <v>371</v>
      </c>
      <c r="I21" s="489"/>
      <c r="J21" s="474"/>
      <c r="K21" s="278">
        <v>0</v>
      </c>
      <c r="L21" s="191"/>
      <c r="M21" s="191"/>
    </row>
    <row r="22" spans="1:13">
      <c r="A22" s="178" t="s">
        <v>288</v>
      </c>
      <c r="B22" s="434" t="s">
        <v>369</v>
      </c>
      <c r="C22" s="434" t="s">
        <v>384</v>
      </c>
      <c r="D22" s="438">
        <v>3</v>
      </c>
      <c r="E22" s="439">
        <f t="shared" si="0"/>
        <v>0</v>
      </c>
      <c r="F22" s="440">
        <f t="shared" si="1"/>
        <v>0</v>
      </c>
      <c r="H22" s="475" t="s">
        <v>377</v>
      </c>
      <c r="I22" s="475"/>
      <c r="J22" s="475"/>
      <c r="K22" s="278">
        <v>0</v>
      </c>
      <c r="L22" s="191"/>
      <c r="M22" s="191"/>
    </row>
    <row r="23" spans="1:13">
      <c r="A23" s="178" t="s">
        <v>288</v>
      </c>
      <c r="B23" s="434" t="s">
        <v>371</v>
      </c>
      <c r="C23" s="434"/>
      <c r="D23" s="438">
        <v>2</v>
      </c>
      <c r="E23" s="439">
        <f t="shared" si="0"/>
        <v>0</v>
      </c>
      <c r="F23" s="440">
        <f t="shared" si="1"/>
        <v>0</v>
      </c>
      <c r="H23" s="475" t="s">
        <v>443</v>
      </c>
      <c r="I23" s="475"/>
      <c r="J23" s="475"/>
      <c r="K23" s="278">
        <v>0</v>
      </c>
      <c r="L23" s="191"/>
      <c r="M23" s="191"/>
    </row>
    <row r="24" spans="1:13" ht="13.2" customHeight="1">
      <c r="A24" s="178" t="s">
        <v>288</v>
      </c>
      <c r="B24" s="434" t="s">
        <v>377</v>
      </c>
      <c r="C24" s="434" t="s">
        <v>384</v>
      </c>
      <c r="D24" s="438">
        <v>1</v>
      </c>
      <c r="E24" s="439">
        <f t="shared" si="0"/>
        <v>0</v>
      </c>
      <c r="F24" s="440">
        <f t="shared" si="1"/>
        <v>0</v>
      </c>
    </row>
    <row r="25" spans="1:13" ht="13.2" customHeight="1">
      <c r="A25" s="178" t="s">
        <v>420</v>
      </c>
      <c r="B25" s="434" t="s">
        <v>365</v>
      </c>
      <c r="C25" s="434" t="s">
        <v>382</v>
      </c>
      <c r="D25" s="438">
        <v>9</v>
      </c>
      <c r="E25" s="439">
        <f t="shared" si="0"/>
        <v>0</v>
      </c>
      <c r="F25" s="440">
        <f t="shared" si="1"/>
        <v>0</v>
      </c>
    </row>
    <row r="26" spans="1:13">
      <c r="A26" s="178" t="s">
        <v>420</v>
      </c>
      <c r="B26" s="434" t="s">
        <v>366</v>
      </c>
      <c r="C26" s="434" t="s">
        <v>382</v>
      </c>
      <c r="D26" s="438">
        <v>6</v>
      </c>
      <c r="E26" s="439">
        <f t="shared" si="0"/>
        <v>0</v>
      </c>
      <c r="F26" s="440">
        <f t="shared" si="1"/>
        <v>0</v>
      </c>
    </row>
    <row r="27" spans="1:13">
      <c r="A27" s="178" t="s">
        <v>420</v>
      </c>
      <c r="B27" s="434" t="s">
        <v>368</v>
      </c>
      <c r="C27" s="434" t="s">
        <v>382</v>
      </c>
      <c r="D27" s="438">
        <v>4</v>
      </c>
      <c r="E27" s="439">
        <f t="shared" si="0"/>
        <v>0</v>
      </c>
      <c r="F27" s="440">
        <f t="shared" si="1"/>
        <v>0</v>
      </c>
    </row>
    <row r="28" spans="1:13">
      <c r="A28" s="178" t="s">
        <v>420</v>
      </c>
      <c r="B28" s="434" t="s">
        <v>369</v>
      </c>
      <c r="C28" s="434" t="s">
        <v>382</v>
      </c>
      <c r="D28" s="438">
        <v>6</v>
      </c>
      <c r="E28" s="439">
        <f t="shared" si="0"/>
        <v>0</v>
      </c>
      <c r="F28" s="440">
        <f t="shared" si="1"/>
        <v>0</v>
      </c>
    </row>
    <row r="29" spans="1:13">
      <c r="A29" s="178" t="s">
        <v>420</v>
      </c>
      <c r="B29" s="434" t="s">
        <v>370</v>
      </c>
      <c r="C29" s="434" t="s">
        <v>382</v>
      </c>
      <c r="D29" s="438">
        <v>4</v>
      </c>
      <c r="E29" s="439">
        <f t="shared" si="0"/>
        <v>0</v>
      </c>
      <c r="F29" s="440">
        <f t="shared" si="1"/>
        <v>0</v>
      </c>
    </row>
    <row r="30" spans="1:13">
      <c r="A30" s="178" t="s">
        <v>280</v>
      </c>
      <c r="B30" s="434" t="s">
        <v>375</v>
      </c>
      <c r="C30" s="434" t="s">
        <v>379</v>
      </c>
      <c r="D30" s="438">
        <v>1</v>
      </c>
      <c r="E30" s="439">
        <f t="shared" si="0"/>
        <v>0</v>
      </c>
      <c r="F30" s="440">
        <f t="shared" si="1"/>
        <v>0</v>
      </c>
    </row>
    <row r="31" spans="1:13">
      <c r="A31" s="178" t="s">
        <v>280</v>
      </c>
      <c r="B31" s="434" t="s">
        <v>365</v>
      </c>
      <c r="C31" s="434" t="s">
        <v>379</v>
      </c>
      <c r="D31" s="438">
        <v>1</v>
      </c>
      <c r="E31" s="439">
        <f t="shared" si="0"/>
        <v>0</v>
      </c>
      <c r="F31" s="440">
        <f t="shared" si="1"/>
        <v>0</v>
      </c>
    </row>
    <row r="32" spans="1:13">
      <c r="A32" s="178" t="s">
        <v>280</v>
      </c>
      <c r="B32" s="434" t="s">
        <v>366</v>
      </c>
      <c r="C32" s="434" t="s">
        <v>379</v>
      </c>
      <c r="D32" s="438">
        <v>1</v>
      </c>
      <c r="E32" s="439">
        <f t="shared" si="0"/>
        <v>0</v>
      </c>
      <c r="F32" s="440">
        <f t="shared" si="1"/>
        <v>0</v>
      </c>
    </row>
    <row r="33" spans="1:6">
      <c r="A33" s="178" t="s">
        <v>280</v>
      </c>
      <c r="B33" s="434" t="s">
        <v>369</v>
      </c>
      <c r="C33" s="434" t="s">
        <v>379</v>
      </c>
      <c r="D33" s="438">
        <v>1</v>
      </c>
      <c r="E33" s="439">
        <f t="shared" si="0"/>
        <v>0</v>
      </c>
      <c r="F33" s="440">
        <f t="shared" si="1"/>
        <v>0</v>
      </c>
    </row>
    <row r="34" spans="1:6">
      <c r="A34" s="178" t="s">
        <v>280</v>
      </c>
      <c r="B34" s="434" t="s">
        <v>377</v>
      </c>
      <c r="C34" s="434" t="s">
        <v>379</v>
      </c>
      <c r="D34" s="438">
        <v>1</v>
      </c>
      <c r="E34" s="439">
        <f t="shared" si="0"/>
        <v>0</v>
      </c>
      <c r="F34" s="440">
        <f t="shared" si="1"/>
        <v>0</v>
      </c>
    </row>
    <row r="35" spans="1:6">
      <c r="A35" s="178" t="s">
        <v>278</v>
      </c>
      <c r="B35" s="434" t="s">
        <v>365</v>
      </c>
      <c r="C35" s="434" t="s">
        <v>372</v>
      </c>
      <c r="D35" s="438">
        <v>7</v>
      </c>
      <c r="E35" s="439">
        <f t="shared" si="0"/>
        <v>0</v>
      </c>
      <c r="F35" s="440">
        <f t="shared" si="1"/>
        <v>0</v>
      </c>
    </row>
    <row r="36" spans="1:6">
      <c r="A36" s="178" t="s">
        <v>278</v>
      </c>
      <c r="B36" s="434" t="s">
        <v>366</v>
      </c>
      <c r="C36" s="434" t="s">
        <v>373</v>
      </c>
      <c r="D36" s="438">
        <v>7</v>
      </c>
      <c r="E36" s="439">
        <f t="shared" si="0"/>
        <v>0</v>
      </c>
      <c r="F36" s="440">
        <f t="shared" si="1"/>
        <v>0</v>
      </c>
    </row>
    <row r="37" spans="1:6">
      <c r="A37" s="178" t="s">
        <v>278</v>
      </c>
      <c r="B37" s="434" t="s">
        <v>367</v>
      </c>
      <c r="C37" s="434" t="s">
        <v>372</v>
      </c>
      <c r="D37" s="438">
        <v>4</v>
      </c>
      <c r="E37" s="439">
        <f t="shared" si="0"/>
        <v>0</v>
      </c>
      <c r="F37" s="440">
        <f t="shared" si="1"/>
        <v>0</v>
      </c>
    </row>
    <row r="38" spans="1:6">
      <c r="A38" s="178" t="s">
        <v>278</v>
      </c>
      <c r="B38" s="434" t="s">
        <v>368</v>
      </c>
      <c r="C38" s="434" t="s">
        <v>374</v>
      </c>
      <c r="D38" s="438">
        <v>2</v>
      </c>
      <c r="E38" s="439">
        <f t="shared" si="0"/>
        <v>0</v>
      </c>
      <c r="F38" s="440">
        <f t="shared" si="1"/>
        <v>0</v>
      </c>
    </row>
    <row r="39" spans="1:6">
      <c r="A39" s="178" t="s">
        <v>278</v>
      </c>
      <c r="B39" s="434" t="s">
        <v>376</v>
      </c>
      <c r="C39" s="434" t="s">
        <v>372</v>
      </c>
      <c r="D39" s="438">
        <v>4</v>
      </c>
      <c r="E39" s="439">
        <f t="shared" si="0"/>
        <v>0</v>
      </c>
      <c r="F39" s="440">
        <f t="shared" si="1"/>
        <v>0</v>
      </c>
    </row>
    <row r="40" spans="1:6">
      <c r="A40" s="178" t="s">
        <v>286</v>
      </c>
      <c r="B40" s="434" t="s">
        <v>365</v>
      </c>
      <c r="C40" s="434" t="s">
        <v>383</v>
      </c>
      <c r="D40" s="438">
        <v>1</v>
      </c>
      <c r="E40" s="439">
        <f t="shared" si="0"/>
        <v>0</v>
      </c>
      <c r="F40" s="440">
        <f t="shared" si="1"/>
        <v>0</v>
      </c>
    </row>
    <row r="41" spans="1:6">
      <c r="A41" s="178" t="s">
        <v>286</v>
      </c>
      <c r="B41" s="434" t="s">
        <v>366</v>
      </c>
      <c r="C41" s="434" t="s">
        <v>383</v>
      </c>
      <c r="D41" s="438">
        <v>1</v>
      </c>
      <c r="E41" s="439">
        <f t="shared" si="0"/>
        <v>0</v>
      </c>
      <c r="F41" s="440">
        <f t="shared" si="1"/>
        <v>0</v>
      </c>
    </row>
    <row r="42" spans="1:6">
      <c r="A42" s="178" t="s">
        <v>435</v>
      </c>
      <c r="B42" s="434" t="s">
        <v>365</v>
      </c>
      <c r="C42" s="434" t="s">
        <v>382</v>
      </c>
      <c r="D42" s="438">
        <v>2</v>
      </c>
      <c r="E42" s="439">
        <f t="shared" si="0"/>
        <v>0</v>
      </c>
      <c r="F42" s="440">
        <f t="shared" si="1"/>
        <v>0</v>
      </c>
    </row>
    <row r="43" spans="1:6">
      <c r="A43" s="178" t="s">
        <v>435</v>
      </c>
      <c r="B43" s="434" t="s">
        <v>366</v>
      </c>
      <c r="C43" s="434" t="s">
        <v>382</v>
      </c>
      <c r="D43" s="438">
        <v>2</v>
      </c>
      <c r="E43" s="439">
        <f t="shared" si="0"/>
        <v>0</v>
      </c>
      <c r="F43" s="440">
        <f t="shared" si="1"/>
        <v>0</v>
      </c>
    </row>
    <row r="44" spans="1:6">
      <c r="A44" s="178" t="s">
        <v>435</v>
      </c>
      <c r="B44" s="434" t="s">
        <v>367</v>
      </c>
      <c r="C44" s="434" t="s">
        <v>382</v>
      </c>
      <c r="D44" s="438">
        <v>2</v>
      </c>
      <c r="E44" s="439">
        <f t="shared" si="0"/>
        <v>0</v>
      </c>
      <c r="F44" s="440">
        <f t="shared" si="1"/>
        <v>0</v>
      </c>
    </row>
    <row r="45" spans="1:6">
      <c r="A45" s="178" t="s">
        <v>435</v>
      </c>
      <c r="B45" s="434" t="s">
        <v>368</v>
      </c>
      <c r="C45" s="434" t="s">
        <v>382</v>
      </c>
      <c r="D45" s="438">
        <v>2</v>
      </c>
      <c r="E45" s="439">
        <f t="shared" si="0"/>
        <v>0</v>
      </c>
      <c r="F45" s="440">
        <f t="shared" si="1"/>
        <v>0</v>
      </c>
    </row>
    <row r="46" spans="1:6">
      <c r="A46" s="178" t="s">
        <v>435</v>
      </c>
      <c r="B46" s="434" t="s">
        <v>442</v>
      </c>
      <c r="C46" s="434"/>
      <c r="D46" s="438">
        <v>1</v>
      </c>
      <c r="E46" s="439">
        <f t="shared" si="0"/>
        <v>0</v>
      </c>
      <c r="F46" s="440">
        <f t="shared" si="1"/>
        <v>0</v>
      </c>
    </row>
    <row r="47" spans="1:6">
      <c r="A47" s="178" t="s">
        <v>435</v>
      </c>
      <c r="B47" s="434" t="s">
        <v>371</v>
      </c>
      <c r="C47" s="434" t="s">
        <v>382</v>
      </c>
      <c r="D47" s="438">
        <v>2</v>
      </c>
      <c r="E47" s="439">
        <f t="shared" si="0"/>
        <v>0</v>
      </c>
      <c r="F47" s="440">
        <f t="shared" si="1"/>
        <v>0</v>
      </c>
    </row>
    <row r="48" spans="1:6">
      <c r="A48" s="178" t="s">
        <v>284</v>
      </c>
      <c r="B48" s="434" t="s">
        <v>365</v>
      </c>
      <c r="C48" s="434" t="s">
        <v>382</v>
      </c>
      <c r="D48" s="438">
        <v>2</v>
      </c>
      <c r="E48" s="439">
        <f t="shared" si="0"/>
        <v>0</v>
      </c>
      <c r="F48" s="440">
        <f t="shared" si="1"/>
        <v>0</v>
      </c>
    </row>
    <row r="49" spans="1:6">
      <c r="A49" s="178" t="s">
        <v>284</v>
      </c>
      <c r="B49" s="434" t="s">
        <v>366</v>
      </c>
      <c r="C49" s="434" t="s">
        <v>382</v>
      </c>
      <c r="D49" s="438">
        <v>2</v>
      </c>
      <c r="E49" s="439">
        <f t="shared" si="0"/>
        <v>0</v>
      </c>
      <c r="F49" s="440">
        <f t="shared" si="1"/>
        <v>0</v>
      </c>
    </row>
    <row r="50" spans="1:6">
      <c r="A50" s="178" t="s">
        <v>284</v>
      </c>
      <c r="B50" s="434" t="s">
        <v>369</v>
      </c>
      <c r="C50" s="434" t="s">
        <v>382</v>
      </c>
      <c r="D50" s="438">
        <v>2</v>
      </c>
      <c r="E50" s="439">
        <f t="shared" si="0"/>
        <v>0</v>
      </c>
      <c r="F50" s="440">
        <f t="shared" si="1"/>
        <v>0</v>
      </c>
    </row>
    <row r="51" spans="1:6">
      <c r="A51" s="178" t="s">
        <v>284</v>
      </c>
      <c r="B51" s="434" t="s">
        <v>371</v>
      </c>
      <c r="C51" s="434" t="s">
        <v>382</v>
      </c>
      <c r="D51" s="438">
        <v>2</v>
      </c>
      <c r="E51" s="439">
        <f t="shared" si="0"/>
        <v>0</v>
      </c>
      <c r="F51" s="440">
        <f t="shared" si="1"/>
        <v>0</v>
      </c>
    </row>
    <row r="52" spans="1:6">
      <c r="A52" s="178" t="s">
        <v>276</v>
      </c>
      <c r="B52" s="434" t="s">
        <v>365</v>
      </c>
      <c r="C52" s="434" t="s">
        <v>372</v>
      </c>
      <c r="D52" s="438">
        <v>12</v>
      </c>
      <c r="E52" s="439">
        <f t="shared" si="0"/>
        <v>0</v>
      </c>
      <c r="F52" s="440">
        <f t="shared" si="1"/>
        <v>0</v>
      </c>
    </row>
    <row r="53" spans="1:6">
      <c r="A53" s="178" t="s">
        <v>276</v>
      </c>
      <c r="B53" s="434" t="s">
        <v>366</v>
      </c>
      <c r="C53" s="434" t="s">
        <v>373</v>
      </c>
      <c r="D53" s="438">
        <v>12</v>
      </c>
      <c r="E53" s="439">
        <f t="shared" si="0"/>
        <v>0</v>
      </c>
      <c r="F53" s="440">
        <f t="shared" si="1"/>
        <v>0</v>
      </c>
    </row>
    <row r="54" spans="1:6">
      <c r="A54" s="178" t="s">
        <v>276</v>
      </c>
      <c r="B54" s="434" t="s">
        <v>367</v>
      </c>
      <c r="C54" s="434" t="s">
        <v>372</v>
      </c>
      <c r="D54" s="438">
        <v>6</v>
      </c>
      <c r="E54" s="439">
        <f t="shared" si="0"/>
        <v>0</v>
      </c>
      <c r="F54" s="440">
        <f t="shared" si="1"/>
        <v>0</v>
      </c>
    </row>
    <row r="55" spans="1:6">
      <c r="A55" s="178" t="s">
        <v>276</v>
      </c>
      <c r="B55" s="434" t="s">
        <v>462</v>
      </c>
      <c r="C55" s="434" t="s">
        <v>463</v>
      </c>
      <c r="D55" s="438">
        <v>4</v>
      </c>
      <c r="E55" s="439">
        <f t="shared" si="0"/>
        <v>0</v>
      </c>
      <c r="F55" s="440">
        <f t="shared" si="1"/>
        <v>0</v>
      </c>
    </row>
    <row r="56" spans="1:6">
      <c r="A56" s="178" t="s">
        <v>276</v>
      </c>
      <c r="B56" s="434" t="s">
        <v>368</v>
      </c>
      <c r="C56" s="434" t="s">
        <v>374</v>
      </c>
      <c r="D56" s="438">
        <v>6</v>
      </c>
      <c r="E56" s="439">
        <f t="shared" si="0"/>
        <v>0</v>
      </c>
      <c r="F56" s="440">
        <f t="shared" si="1"/>
        <v>0</v>
      </c>
    </row>
    <row r="57" spans="1:6">
      <c r="A57" s="178" t="s">
        <v>276</v>
      </c>
      <c r="B57" s="434" t="s">
        <v>376</v>
      </c>
      <c r="C57" s="434" t="s">
        <v>372</v>
      </c>
      <c r="D57" s="438">
        <v>6</v>
      </c>
      <c r="E57" s="439">
        <f t="shared" si="0"/>
        <v>0</v>
      </c>
      <c r="F57" s="440">
        <f t="shared" si="1"/>
        <v>0</v>
      </c>
    </row>
    <row r="58" spans="1:6">
      <c r="A58" s="178" t="s">
        <v>276</v>
      </c>
      <c r="B58" s="434" t="s">
        <v>377</v>
      </c>
      <c r="C58" s="434" t="s">
        <v>378</v>
      </c>
      <c r="D58" s="438">
        <v>1</v>
      </c>
      <c r="E58" s="439">
        <f t="shared" si="0"/>
        <v>0</v>
      </c>
      <c r="F58" s="440">
        <f t="shared" si="1"/>
        <v>0</v>
      </c>
    </row>
    <row r="59" spans="1:6">
      <c r="A59" s="178" t="s">
        <v>282</v>
      </c>
      <c r="B59" s="434" t="s">
        <v>365</v>
      </c>
      <c r="C59" s="434" t="s">
        <v>380</v>
      </c>
      <c r="D59" s="438">
        <v>4</v>
      </c>
      <c r="E59" s="439">
        <f t="shared" si="0"/>
        <v>0</v>
      </c>
      <c r="F59" s="440">
        <f t="shared" si="1"/>
        <v>0</v>
      </c>
    </row>
    <row r="60" spans="1:6">
      <c r="A60" s="178" t="s">
        <v>282</v>
      </c>
      <c r="B60" s="434" t="s">
        <v>366</v>
      </c>
      <c r="C60" s="434" t="s">
        <v>381</v>
      </c>
      <c r="D60" s="438">
        <v>4</v>
      </c>
      <c r="E60" s="439">
        <f t="shared" si="0"/>
        <v>0</v>
      </c>
      <c r="F60" s="440">
        <f t="shared" si="1"/>
        <v>0</v>
      </c>
    </row>
    <row r="61" spans="1:6">
      <c r="A61" s="178" t="s">
        <v>282</v>
      </c>
      <c r="B61" s="434" t="s">
        <v>462</v>
      </c>
      <c r="C61" s="434" t="s">
        <v>464</v>
      </c>
      <c r="D61" s="438">
        <v>2</v>
      </c>
      <c r="E61" s="439">
        <f t="shared" si="0"/>
        <v>0</v>
      </c>
      <c r="F61" s="440">
        <f t="shared" si="1"/>
        <v>0</v>
      </c>
    </row>
    <row r="62" spans="1:6">
      <c r="A62" s="178" t="s">
        <v>282</v>
      </c>
      <c r="B62" s="434" t="s">
        <v>369</v>
      </c>
      <c r="C62" s="434"/>
      <c r="D62" s="438">
        <v>2</v>
      </c>
      <c r="E62" s="439">
        <f t="shared" si="0"/>
        <v>0</v>
      </c>
      <c r="F62" s="440">
        <f t="shared" si="1"/>
        <v>0</v>
      </c>
    </row>
    <row r="63" spans="1:6">
      <c r="A63" s="178" t="s">
        <v>282</v>
      </c>
      <c r="B63" s="434" t="s">
        <v>371</v>
      </c>
      <c r="C63" s="434"/>
      <c r="D63" s="438">
        <v>2</v>
      </c>
      <c r="E63" s="439">
        <f t="shared" si="0"/>
        <v>0</v>
      </c>
      <c r="F63" s="440">
        <f t="shared" si="1"/>
        <v>0</v>
      </c>
    </row>
    <row r="64" spans="1:6">
      <c r="A64" s="178" t="s">
        <v>282</v>
      </c>
      <c r="B64" s="434" t="s">
        <v>377</v>
      </c>
      <c r="C64" s="434"/>
      <c r="D64" s="438">
        <v>1</v>
      </c>
      <c r="E64" s="439">
        <f t="shared" si="0"/>
        <v>0</v>
      </c>
      <c r="F64" s="440">
        <f t="shared" si="1"/>
        <v>0</v>
      </c>
    </row>
    <row r="66" spans="1:6">
      <c r="A66" s="444" t="s">
        <v>24</v>
      </c>
      <c r="B66" s="477"/>
      <c r="C66" s="479"/>
      <c r="D66" s="452">
        <f>SUM(D11:D64)</f>
        <v>191</v>
      </c>
      <c r="E66" s="179"/>
      <c r="F66" s="484">
        <f>SUM(F11:F64)</f>
        <v>0</v>
      </c>
    </row>
    <row r="68" spans="1:6" ht="15.6">
      <c r="A68" s="180" t="s">
        <v>211</v>
      </c>
      <c r="B68" s="181"/>
      <c r="C68" s="151"/>
      <c r="D68" s="41"/>
      <c r="E68" s="154"/>
    </row>
    <row r="69" spans="1:6" ht="49.95" customHeight="1">
      <c r="A69" s="513" t="s">
        <v>212</v>
      </c>
      <c r="B69" s="513"/>
      <c r="C69" s="513"/>
      <c r="D69" s="513"/>
      <c r="E69" s="513"/>
    </row>
  </sheetData>
  <autoFilter ref="A10:X66" xr:uid="{00000000-0009-0000-0000-00000A000000}"/>
  <mergeCells count="1">
    <mergeCell ref="A69:E69"/>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3"/>
  <sheetViews>
    <sheetView showGridLines="0" zoomScale="85" zoomScaleNormal="85" workbookViewId="0"/>
  </sheetViews>
  <sheetFormatPr defaultColWidth="9.109375" defaultRowHeight="13.2"/>
  <cols>
    <col min="1" max="2" width="35.6640625" style="166" bestFit="1" customWidth="1"/>
    <col min="3" max="3" width="23.6640625" style="166" customWidth="1"/>
    <col min="4" max="6" width="12.88671875" style="166" customWidth="1"/>
    <col min="7" max="7" width="13.5546875" style="166" customWidth="1"/>
    <col min="8" max="12" width="12.88671875" style="166" customWidth="1"/>
    <col min="13" max="13" width="1.6640625" style="166" customWidth="1"/>
    <col min="14" max="14" width="12.88671875" style="166" customWidth="1"/>
    <col min="15" max="15" width="1.5546875" style="166" customWidth="1"/>
    <col min="16" max="17" width="12.88671875" style="166" customWidth="1"/>
    <col min="18" max="16384" width="9.109375" style="23"/>
  </cols>
  <sheetData>
    <row r="1" spans="1:17">
      <c r="A1" s="464" t="s">
        <v>4</v>
      </c>
    </row>
    <row r="2" spans="1:17">
      <c r="A2" s="92"/>
      <c r="B2" s="182"/>
      <c r="C2" s="182"/>
    </row>
    <row r="3" spans="1:17" ht="15.6">
      <c r="A3" s="39" t="str">
        <f>'2-Kosten per locatie'!A3</f>
        <v>Naam opdrachtgever</v>
      </c>
      <c r="B3" s="150" t="str">
        <f>'2-Kosten per locatie'!B3</f>
        <v>Hecht - Perceel 3</v>
      </c>
    </row>
    <row r="4" spans="1:17" ht="15.6">
      <c r="A4" s="39" t="str">
        <f>'2-Kosten per locatie'!A4</f>
        <v>Calculatie onderdeel</v>
      </c>
      <c r="B4" s="48" t="str">
        <f ca="1">MID(CELL("bestandsnaam",$D$10),SEARCH("]",CELL("bestandsnaam",$D$10),1)+1,256)</f>
        <v>13-Machinekosten</v>
      </c>
    </row>
    <row r="5" spans="1:17" ht="15.6">
      <c r="A5" s="39" t="str">
        <f>'2-Kosten per locatie'!A5</f>
        <v>Gebouw/plaats</v>
      </c>
      <c r="B5" s="150" t="str">
        <f>'2-Kosten per locatie'!B5</f>
        <v>Zuid en oost</v>
      </c>
    </row>
    <row r="6" spans="1:17" ht="15.6">
      <c r="A6" s="39" t="str">
        <f>'2-Kosten per locatie'!A6</f>
        <v>Referentie nummer</v>
      </c>
      <c r="B6" s="150" t="str">
        <f>'2-Kosten per locatie'!B6</f>
        <v>TN513768</v>
      </c>
    </row>
    <row r="7" spans="1:17" ht="15.6">
      <c r="A7" s="39" t="str">
        <f>'2-Kosten per locatie'!A7</f>
        <v>Naam dienstverlener</v>
      </c>
      <c r="B7" s="150">
        <f>'2-Kosten per locatie'!B7</f>
        <v>0</v>
      </c>
    </row>
    <row r="8" spans="1:17" ht="15.6">
      <c r="A8" s="39" t="str">
        <f>'2-Kosten per locatie'!A8</f>
        <v>Prijspeil</v>
      </c>
      <c r="B8" s="279">
        <f>'2-Kosten per locatie'!B8</f>
        <v>45839</v>
      </c>
    </row>
    <row r="9" spans="1:17" ht="15.6">
      <c r="A9" s="149"/>
    </row>
    <row r="10" spans="1:17" ht="15.6">
      <c r="A10" s="183"/>
      <c r="B10" s="183"/>
      <c r="C10" s="184"/>
    </row>
    <row r="11" spans="1:17" s="36" customFormat="1" ht="64.8">
      <c r="A11" s="212" t="s">
        <v>16</v>
      </c>
      <c r="B11" s="212" t="s">
        <v>213</v>
      </c>
      <c r="C11" s="212" t="s">
        <v>214</v>
      </c>
      <c r="D11" s="212" t="s">
        <v>215</v>
      </c>
      <c r="E11" s="212" t="s">
        <v>216</v>
      </c>
      <c r="F11" s="212" t="s">
        <v>217</v>
      </c>
      <c r="G11" s="212" t="s">
        <v>218</v>
      </c>
      <c r="H11" s="212" t="s">
        <v>219</v>
      </c>
      <c r="I11" s="212" t="s">
        <v>220</v>
      </c>
      <c r="J11" s="212" t="s">
        <v>221</v>
      </c>
      <c r="K11" s="212" t="s">
        <v>222</v>
      </c>
      <c r="L11" s="212" t="s">
        <v>223</v>
      </c>
      <c r="M11" s="213"/>
      <c r="N11" s="212" t="s">
        <v>224</v>
      </c>
      <c r="O11" s="213"/>
      <c r="P11" s="212" t="s">
        <v>225</v>
      </c>
      <c r="Q11" s="212" t="s">
        <v>226</v>
      </c>
    </row>
    <row r="12" spans="1:17">
      <c r="D12" s="280"/>
      <c r="E12" s="281">
        <v>0</v>
      </c>
      <c r="F12" s="282"/>
      <c r="G12" s="280"/>
      <c r="H12" s="280"/>
      <c r="I12" s="283"/>
      <c r="J12" s="281">
        <v>0</v>
      </c>
      <c r="K12" s="281">
        <v>0</v>
      </c>
      <c r="L12" s="281">
        <v>0</v>
      </c>
      <c r="M12" s="283"/>
      <c r="N12" s="284"/>
      <c r="O12" s="283"/>
      <c r="P12" s="282"/>
      <c r="Q12" s="283"/>
    </row>
    <row r="13" spans="1:17">
      <c r="A13" s="193"/>
      <c r="B13" s="193"/>
      <c r="C13" s="194"/>
      <c r="D13" s="285">
        <v>0</v>
      </c>
      <c r="E13" s="286">
        <f>D13*$E$12</f>
        <v>0</v>
      </c>
      <c r="F13" s="287">
        <f>D13-E13</f>
        <v>0</v>
      </c>
      <c r="G13" s="514">
        <v>5</v>
      </c>
      <c r="H13" s="285">
        <v>0</v>
      </c>
      <c r="I13" s="289">
        <f>IF(G13=0,0,(F13-H13)/G13)</f>
        <v>0</v>
      </c>
      <c r="J13" s="290">
        <f>D13*$J$12</f>
        <v>0</v>
      </c>
      <c r="K13" s="289">
        <f>D13*$K$12</f>
        <v>0</v>
      </c>
      <c r="L13" s="291">
        <f>$L$12*D13</f>
        <v>0</v>
      </c>
      <c r="M13" s="283"/>
      <c r="N13" s="292">
        <f>SUM(I13:L13)</f>
        <v>0</v>
      </c>
      <c r="O13" s="283"/>
      <c r="P13" s="288">
        <v>0</v>
      </c>
      <c r="Q13" s="289">
        <f>N13*P13</f>
        <v>0</v>
      </c>
    </row>
    <row r="14" spans="1:17">
      <c r="A14" s="193"/>
      <c r="B14" s="193"/>
      <c r="C14" s="194"/>
      <c r="D14" s="285">
        <v>0</v>
      </c>
      <c r="E14" s="286">
        <f t="shared" ref="E14:E17" si="0">D14*$E$12</f>
        <v>0</v>
      </c>
      <c r="F14" s="287">
        <f>D14-E14</f>
        <v>0</v>
      </c>
      <c r="G14" s="514">
        <v>5</v>
      </c>
      <c r="H14" s="285">
        <v>0</v>
      </c>
      <c r="I14" s="289">
        <f>IF(G14=0,0,(F14-H14)/G14)</f>
        <v>0</v>
      </c>
      <c r="J14" s="290">
        <f>D14*$J$12</f>
        <v>0</v>
      </c>
      <c r="K14" s="289">
        <f>D14*$K$12</f>
        <v>0</v>
      </c>
      <c r="L14" s="291">
        <f>$L$12*D14</f>
        <v>0</v>
      </c>
      <c r="M14" s="283"/>
      <c r="N14" s="292">
        <f>SUM(I14:L14)</f>
        <v>0</v>
      </c>
      <c r="O14" s="283"/>
      <c r="P14" s="288">
        <v>0</v>
      </c>
      <c r="Q14" s="289">
        <f>N14*P14</f>
        <v>0</v>
      </c>
    </row>
    <row r="15" spans="1:17">
      <c r="A15" s="193"/>
      <c r="B15" s="193"/>
      <c r="C15" s="194"/>
      <c r="D15" s="285">
        <v>0</v>
      </c>
      <c r="E15" s="286">
        <f t="shared" si="0"/>
        <v>0</v>
      </c>
      <c r="F15" s="287">
        <f t="shared" ref="F15:F17" si="1">D15-E15</f>
        <v>0</v>
      </c>
      <c r="G15" s="514">
        <v>5</v>
      </c>
      <c r="H15" s="285">
        <v>0</v>
      </c>
      <c r="I15" s="289">
        <f t="shared" ref="I15:I17" si="2">IF(G15=0,0,(F15-H15)/G15)</f>
        <v>0</v>
      </c>
      <c r="J15" s="290">
        <f t="shared" ref="J15:J17" si="3">D15*$J$12</f>
        <v>0</v>
      </c>
      <c r="K15" s="289">
        <f t="shared" ref="K15:K17" si="4">D15*$K$12</f>
        <v>0</v>
      </c>
      <c r="L15" s="291">
        <f t="shared" ref="L15:L17" si="5">$L$12*D15</f>
        <v>0</v>
      </c>
      <c r="M15" s="283"/>
      <c r="N15" s="292">
        <f t="shared" ref="N15:N17" si="6">SUM(I15:L15)</f>
        <v>0</v>
      </c>
      <c r="O15" s="283"/>
      <c r="P15" s="288">
        <v>0</v>
      </c>
      <c r="Q15" s="289">
        <f t="shared" ref="Q15:Q17" si="7">N15*P15</f>
        <v>0</v>
      </c>
    </row>
    <row r="16" spans="1:17">
      <c r="A16" s="193"/>
      <c r="B16" s="193"/>
      <c r="C16" s="194"/>
      <c r="D16" s="285">
        <v>0</v>
      </c>
      <c r="E16" s="286">
        <f t="shared" si="0"/>
        <v>0</v>
      </c>
      <c r="F16" s="287">
        <f t="shared" si="1"/>
        <v>0</v>
      </c>
      <c r="G16" s="514">
        <v>5</v>
      </c>
      <c r="H16" s="285">
        <v>0</v>
      </c>
      <c r="I16" s="289">
        <f t="shared" si="2"/>
        <v>0</v>
      </c>
      <c r="J16" s="290">
        <f t="shared" si="3"/>
        <v>0</v>
      </c>
      <c r="K16" s="289">
        <f t="shared" si="4"/>
        <v>0</v>
      </c>
      <c r="L16" s="291">
        <f t="shared" si="5"/>
        <v>0</v>
      </c>
      <c r="M16" s="283"/>
      <c r="N16" s="292">
        <f t="shared" si="6"/>
        <v>0</v>
      </c>
      <c r="O16" s="283"/>
      <c r="P16" s="288">
        <v>0</v>
      </c>
      <c r="Q16" s="289">
        <f t="shared" si="7"/>
        <v>0</v>
      </c>
    </row>
    <row r="17" spans="1:18">
      <c r="A17" s="193"/>
      <c r="B17" s="193"/>
      <c r="C17" s="194"/>
      <c r="D17" s="285">
        <v>0</v>
      </c>
      <c r="E17" s="286">
        <f t="shared" si="0"/>
        <v>0</v>
      </c>
      <c r="F17" s="287">
        <f t="shared" si="1"/>
        <v>0</v>
      </c>
      <c r="G17" s="514">
        <v>5</v>
      </c>
      <c r="H17" s="285">
        <v>0</v>
      </c>
      <c r="I17" s="289">
        <f t="shared" si="2"/>
        <v>0</v>
      </c>
      <c r="J17" s="290">
        <f t="shared" si="3"/>
        <v>0</v>
      </c>
      <c r="K17" s="289">
        <f t="shared" si="4"/>
        <v>0</v>
      </c>
      <c r="L17" s="291">
        <f t="shared" si="5"/>
        <v>0</v>
      </c>
      <c r="M17" s="283"/>
      <c r="N17" s="292">
        <f t="shared" si="6"/>
        <v>0</v>
      </c>
      <c r="O17" s="283"/>
      <c r="P17" s="288">
        <v>0</v>
      </c>
      <c r="Q17" s="289">
        <f t="shared" si="7"/>
        <v>0</v>
      </c>
    </row>
    <row r="18" spans="1:18">
      <c r="D18" s="283"/>
      <c r="E18" s="283"/>
      <c r="F18" s="283"/>
      <c r="G18" s="283"/>
      <c r="H18" s="283"/>
      <c r="I18" s="283"/>
      <c r="J18" s="283"/>
      <c r="K18" s="283"/>
      <c r="L18" s="283"/>
      <c r="M18" s="283"/>
      <c r="N18" s="283"/>
      <c r="O18" s="283"/>
      <c r="P18" s="283"/>
      <c r="Q18" s="283"/>
    </row>
    <row r="19" spans="1:18">
      <c r="A19" s="185"/>
      <c r="B19" s="185" t="s">
        <v>24</v>
      </c>
      <c r="C19" s="186"/>
      <c r="D19" s="293"/>
      <c r="E19" s="293"/>
      <c r="F19" s="293"/>
      <c r="G19" s="293"/>
      <c r="H19" s="293"/>
      <c r="I19" s="293"/>
      <c r="J19" s="293"/>
      <c r="K19" s="293"/>
      <c r="L19" s="294"/>
      <c r="M19" s="283"/>
      <c r="N19" s="283"/>
      <c r="O19" s="283"/>
      <c r="P19" s="295">
        <f>SUM(P13:P17)</f>
        <v>0</v>
      </c>
      <c r="Q19" s="296">
        <f>SUM(Q13:Q17)</f>
        <v>0</v>
      </c>
    </row>
    <row r="23" spans="1:18">
      <c r="R23" s="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6"/>
  <sheetViews>
    <sheetView showGridLines="0" showZeros="0" zoomScale="70" zoomScaleNormal="70" workbookViewId="0">
      <pane xSplit="1" ySplit="12" topLeftCell="B13"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41" customWidth="1"/>
    <col min="2" max="2" width="19.33203125" style="41" customWidth="1"/>
    <col min="3" max="3" width="16" style="41" customWidth="1"/>
    <col min="4" max="7" width="13.6640625" style="42" customWidth="1"/>
    <col min="8" max="8" width="1.77734375" style="42" customWidth="1"/>
    <col min="9" max="13" width="13.6640625" style="42" customWidth="1"/>
    <col min="14" max="14" width="14.44140625" style="42" bestFit="1" customWidth="1"/>
    <col min="15" max="15" width="19.109375" style="42" customWidth="1"/>
    <col min="16" max="16" width="17.33203125" style="42" customWidth="1"/>
    <col min="17" max="17" width="13.6640625" style="42" customWidth="1"/>
    <col min="18" max="18" width="16.5546875" style="42" customWidth="1"/>
    <col min="19" max="23" width="13.6640625" style="42" customWidth="1"/>
    <col min="24" max="28" width="13.33203125" style="42" customWidth="1"/>
    <col min="29" max="29" width="14.6640625" style="42" customWidth="1"/>
    <col min="30" max="33" width="13.33203125" style="42" customWidth="1"/>
    <col min="34" max="16384" width="8.6640625" style="41"/>
  </cols>
  <sheetData>
    <row r="1" spans="1:33" ht="14.1" customHeight="1">
      <c r="A1" s="297" t="s">
        <v>4</v>
      </c>
      <c r="E1" s="225" t="s">
        <v>5</v>
      </c>
      <c r="F1" s="226"/>
      <c r="G1" s="43"/>
      <c r="J1" s="227" t="s">
        <v>6</v>
      </c>
      <c r="K1" s="228"/>
      <c r="L1" s="228"/>
      <c r="M1" s="228"/>
      <c r="N1" s="228"/>
      <c r="O1" s="229"/>
      <c r="P1" s="214" t="e">
        <f>N24</f>
        <v>#DIV/0!</v>
      </c>
    </row>
    <row r="2" spans="1:33" ht="14.1" customHeight="1">
      <c r="E2" s="215">
        <v>0</v>
      </c>
      <c r="F2" s="44" t="s">
        <v>7</v>
      </c>
      <c r="G2" s="43"/>
      <c r="J2" s="45" t="s">
        <v>8</v>
      </c>
      <c r="K2" s="46"/>
      <c r="L2" s="46"/>
      <c r="M2" s="46"/>
      <c r="N2" s="46"/>
      <c r="O2" s="47">
        <v>0.21</v>
      </c>
      <c r="P2" s="217" t="e">
        <f>O2*P1</f>
        <v>#DIV/0!</v>
      </c>
    </row>
    <row r="3" spans="1:33" ht="14.1" customHeight="1">
      <c r="A3" s="39" t="s">
        <v>0</v>
      </c>
      <c r="B3" s="48" t="s">
        <v>385</v>
      </c>
      <c r="C3" s="39"/>
      <c r="D3" s="43"/>
      <c r="E3" s="43"/>
      <c r="G3" s="43"/>
      <c r="H3" s="43"/>
      <c r="I3" s="43"/>
      <c r="J3" s="45" t="s">
        <v>9</v>
      </c>
      <c r="K3" s="46"/>
      <c r="L3" s="46"/>
      <c r="M3" s="46"/>
      <c r="N3" s="46"/>
      <c r="O3" s="46"/>
      <c r="P3" s="218" t="e">
        <f>P1+P2</f>
        <v>#DIV/0!</v>
      </c>
      <c r="AF3" s="43"/>
      <c r="AG3" s="43"/>
    </row>
    <row r="4" spans="1:33" ht="14.1" customHeight="1">
      <c r="A4" s="39" t="s">
        <v>1</v>
      </c>
      <c r="B4" s="48" t="str">
        <f ca="1">MID(CELL("bestandsnaam",$B$11),SEARCH("]",CELL("bestandsnaam",$B$11),1)+1,256)</f>
        <v>2-Kosten per locatie</v>
      </c>
      <c r="C4" s="48"/>
      <c r="D4" s="43"/>
      <c r="E4" s="225" t="s">
        <v>10</v>
      </c>
      <c r="F4" s="226"/>
      <c r="G4" s="43"/>
      <c r="H4" s="43"/>
      <c r="I4" s="43"/>
      <c r="J4" s="46"/>
      <c r="K4" s="46"/>
      <c r="L4" s="46"/>
      <c r="M4" s="46"/>
      <c r="N4" s="46"/>
      <c r="O4" s="46"/>
      <c r="P4" s="216"/>
      <c r="AF4" s="43"/>
      <c r="AG4" s="43"/>
    </row>
    <row r="5" spans="1:33" ht="14.1" customHeight="1">
      <c r="A5" s="39" t="s">
        <v>2</v>
      </c>
      <c r="B5" s="48" t="s">
        <v>386</v>
      </c>
      <c r="C5" s="39"/>
      <c r="D5" s="43"/>
      <c r="E5" s="466">
        <v>0</v>
      </c>
      <c r="F5" s="44" t="s">
        <v>11</v>
      </c>
      <c r="G5" s="43"/>
      <c r="H5" s="43"/>
      <c r="I5" s="43"/>
      <c r="J5" s="230" t="s">
        <v>452</v>
      </c>
      <c r="K5" s="231"/>
      <c r="L5" s="231"/>
      <c r="M5" s="231"/>
      <c r="N5" s="231"/>
      <c r="O5" s="231"/>
      <c r="P5" s="219">
        <v>115000</v>
      </c>
      <c r="Q5" s="42" t="s">
        <v>453</v>
      </c>
      <c r="AF5" s="43"/>
      <c r="AG5" s="43"/>
    </row>
    <row r="6" spans="1:33" ht="14.1" customHeight="1">
      <c r="A6" s="39" t="s">
        <v>3</v>
      </c>
      <c r="B6" s="48" t="s">
        <v>455</v>
      </c>
      <c r="C6" s="39"/>
      <c r="D6" s="43"/>
      <c r="E6" s="43"/>
      <c r="F6" s="43"/>
      <c r="G6" s="43"/>
      <c r="H6" s="43"/>
      <c r="I6" s="43"/>
      <c r="J6" s="230" t="s">
        <v>454</v>
      </c>
      <c r="K6" s="231"/>
      <c r="L6" s="231"/>
      <c r="M6" s="231"/>
      <c r="N6" s="231"/>
      <c r="O6" s="231"/>
      <c r="P6" s="219">
        <v>103500</v>
      </c>
      <c r="Q6" s="42" t="s">
        <v>453</v>
      </c>
      <c r="AF6" s="43"/>
      <c r="AG6" s="43"/>
    </row>
    <row r="7" spans="1:33" ht="14.1" customHeight="1">
      <c r="A7" s="39" t="s">
        <v>12</v>
      </c>
      <c r="B7" s="189"/>
      <c r="C7" s="190"/>
      <c r="D7" s="43"/>
      <c r="E7" s="43"/>
      <c r="F7" s="43"/>
      <c r="G7" s="43"/>
      <c r="H7" s="43"/>
      <c r="I7" s="43"/>
      <c r="J7" s="43"/>
      <c r="K7" s="43"/>
      <c r="V7" s="43"/>
      <c r="W7" s="41"/>
      <c r="X7" s="41"/>
      <c r="Y7" s="41"/>
      <c r="AF7" s="43"/>
      <c r="AG7" s="43"/>
    </row>
    <row r="8" spans="1:33" ht="14.1" customHeight="1">
      <c r="A8" s="39" t="s">
        <v>14</v>
      </c>
      <c r="B8" s="49">
        <v>45839</v>
      </c>
      <c r="C8" s="39"/>
      <c r="D8" s="43"/>
      <c r="E8" s="43"/>
      <c r="F8" s="43"/>
      <c r="G8" s="43"/>
      <c r="H8" s="43"/>
      <c r="I8" s="43"/>
      <c r="J8" s="43"/>
      <c r="K8" s="43"/>
      <c r="L8" s="43"/>
      <c r="M8" s="43"/>
      <c r="N8" s="43"/>
      <c r="O8" s="43"/>
      <c r="P8" s="43"/>
      <c r="Q8" s="43"/>
      <c r="R8" s="43"/>
      <c r="S8" s="43"/>
      <c r="T8" s="43"/>
      <c r="U8" s="43"/>
      <c r="V8" s="43"/>
      <c r="W8" s="43"/>
      <c r="X8" s="43"/>
      <c r="Y8" s="43"/>
      <c r="Z8" s="43"/>
      <c r="AA8" s="50"/>
      <c r="AB8" s="50"/>
      <c r="AC8" s="50"/>
      <c r="AD8" s="50"/>
      <c r="AE8" s="50"/>
      <c r="AF8" s="43"/>
      <c r="AG8" s="43"/>
    </row>
    <row r="9" spans="1:33" ht="14.1" customHeight="1">
      <c r="A9" s="39" t="s">
        <v>15</v>
      </c>
      <c r="B9" s="51" t="s">
        <v>13</v>
      </c>
      <c r="C9" s="39"/>
      <c r="D9" s="43"/>
      <c r="E9" s="43"/>
      <c r="F9" s="43"/>
      <c r="G9" s="43"/>
      <c r="H9" s="43"/>
      <c r="I9" s="43"/>
      <c r="J9" s="52"/>
      <c r="L9" s="43"/>
      <c r="M9" s="43"/>
      <c r="P9" s="43"/>
      <c r="Q9" s="43"/>
      <c r="V9" s="43"/>
      <c r="W9" s="41"/>
      <c r="X9" s="41"/>
      <c r="Y9" s="41"/>
      <c r="Z9" s="41"/>
      <c r="AA9" s="41"/>
      <c r="AB9" s="41"/>
      <c r="AC9" s="41"/>
      <c r="AD9" s="41"/>
      <c r="AE9" s="41"/>
      <c r="AF9" s="43"/>
      <c r="AG9" s="43"/>
    </row>
    <row r="10" spans="1:33" ht="15.6">
      <c r="C10" s="49"/>
      <c r="E10" s="43"/>
      <c r="F10" s="43"/>
      <c r="G10" s="43"/>
      <c r="H10" s="43"/>
      <c r="I10" s="43"/>
      <c r="Q10" s="43"/>
      <c r="R10" s="43"/>
      <c r="S10" s="43"/>
      <c r="T10" s="43"/>
      <c r="U10" s="43"/>
      <c r="V10" s="43"/>
      <c r="W10" s="43"/>
      <c r="X10" s="43"/>
      <c r="Y10" s="43"/>
      <c r="Z10" s="43"/>
      <c r="AA10" s="43"/>
      <c r="AB10" s="43"/>
      <c r="AC10" s="41"/>
      <c r="AD10" s="41"/>
      <c r="AE10" s="41"/>
      <c r="AF10" s="41"/>
      <c r="AG10" s="41"/>
    </row>
    <row r="11" spans="1:33" ht="18" customHeight="1">
      <c r="A11" s="54"/>
      <c r="B11" s="54"/>
      <c r="C11" s="54"/>
      <c r="D11" s="54"/>
      <c r="E11" s="53"/>
      <c r="Q11" s="43"/>
      <c r="R11" s="43"/>
      <c r="S11" s="43"/>
      <c r="T11" s="43"/>
      <c r="U11" s="43"/>
      <c r="V11" s="43"/>
      <c r="W11" s="43"/>
      <c r="X11" s="43"/>
      <c r="Y11" s="43"/>
      <c r="Z11" s="43"/>
      <c r="AA11" s="43"/>
      <c r="AB11" s="43"/>
      <c r="AC11" s="43"/>
      <c r="AD11" s="41"/>
      <c r="AE11" s="41"/>
      <c r="AF11" s="41"/>
      <c r="AG11" s="41"/>
    </row>
    <row r="12" spans="1:33" ht="91.8" customHeight="1">
      <c r="A12" s="298" t="s">
        <v>16</v>
      </c>
      <c r="B12" s="232" t="s">
        <v>17</v>
      </c>
      <c r="C12" s="232" t="s">
        <v>18</v>
      </c>
      <c r="D12" s="233" t="s">
        <v>19</v>
      </c>
      <c r="E12" s="234" t="s">
        <v>20</v>
      </c>
      <c r="F12" s="234" t="s">
        <v>21</v>
      </c>
      <c r="G12" s="234" t="s">
        <v>22</v>
      </c>
      <c r="H12" s="43"/>
      <c r="I12" s="235" t="s">
        <v>25</v>
      </c>
      <c r="J12" s="235" t="s">
        <v>26</v>
      </c>
      <c r="K12" s="235" t="s">
        <v>27</v>
      </c>
      <c r="L12" s="235" t="s">
        <v>28</v>
      </c>
      <c r="M12" s="235" t="s">
        <v>29</v>
      </c>
      <c r="N12" s="235" t="s">
        <v>31</v>
      </c>
      <c r="O12" s="235" t="s">
        <v>32</v>
      </c>
      <c r="Q12" s="235" t="s">
        <v>30</v>
      </c>
      <c r="S12" s="41"/>
      <c r="T12" s="41"/>
      <c r="U12" s="41"/>
      <c r="V12" s="41"/>
      <c r="W12" s="41"/>
      <c r="X12" s="41"/>
      <c r="Y12" s="41"/>
      <c r="Z12" s="41"/>
      <c r="AA12" s="41"/>
      <c r="AB12" s="41"/>
      <c r="AC12" s="41"/>
      <c r="AD12" s="41"/>
      <c r="AE12" s="41"/>
      <c r="AF12" s="41"/>
      <c r="AG12" s="41"/>
    </row>
    <row r="13" spans="1:33" s="55" customFormat="1" ht="15" customHeight="1">
      <c r="A13" s="299" t="s">
        <v>387</v>
      </c>
      <c r="B13" s="453">
        <f>SUMIF('4-Basis ruimtestaat'!B:B,'2-Kosten per locatie'!A13,'4-Basis ruimtestaat'!I:I)</f>
        <v>329.29999999999995</v>
      </c>
      <c r="C13" s="220">
        <v>1</v>
      </c>
      <c r="D13" s="221">
        <f>_xlfn.MAXIFS('4-Basis ruimtestaat'!K:K,'4-Basis ruimtestaat'!B:B,'2-Kosten per locatie'!A13)</f>
        <v>208</v>
      </c>
      <c r="E13" s="455" t="e">
        <f>SUMIF('4-Basis ruimtestaat'!B:B,'2-Kosten per locatie'!A13,'4-Basis ruimtestaat'!L:L)</f>
        <v>#DIV/0!</v>
      </c>
      <c r="F13" s="455" t="e">
        <f t="shared" ref="F13:F23" si="0">IF(E13&lt;(D13*$E$2),D13*$E$2-E13,0)</f>
        <v>#DIV/0!</v>
      </c>
      <c r="G13" s="455" t="e">
        <f t="shared" ref="G13:G23" si="1">E13*$E$5</f>
        <v>#DIV/0!</v>
      </c>
      <c r="H13" s="43"/>
      <c r="I13" s="469" t="e">
        <f>(E13+F13)*'6-Opbouw uurtarief productie'!$E$47</f>
        <v>#DIV/0!</v>
      </c>
      <c r="J13" s="469" t="e">
        <f>G13*'7-Opbouw uurtarief toezicht'!$E$47</f>
        <v>#DIV/0!</v>
      </c>
      <c r="K13" s="469">
        <f>SUMIF('11-Vloeronderhoud'!A:A,'2-Kosten per locatie'!A13,'11-Vloeronderhoud'!H:H)</f>
        <v>0</v>
      </c>
      <c r="L13" s="469">
        <f>SUMIF('8-Additionele kosten'!A:A,'2-Kosten per locatie'!A13,'8-Additionele kosten'!H:H)</f>
        <v>0</v>
      </c>
      <c r="M13" s="469">
        <f>SUMIF('10-Glasbewassing'!A:A,'2-Kosten per locatie'!A13,'10-Glasbewassing'!H:H)</f>
        <v>0</v>
      </c>
      <c r="N13" s="470" t="e">
        <f t="shared" ref="N13:N23" si="2">SUM(I13:M13)</f>
        <v>#DIV/0!</v>
      </c>
      <c r="O13" s="471" t="e">
        <f>N13/12</f>
        <v>#DIV/0!</v>
      </c>
      <c r="Q13" s="469">
        <f>SUMIF('12-Sanitaire voorzieningen'!A:A,'2-Kosten per locatie'!A13,'12-Sanitaire voorzieningen'!F:F)</f>
        <v>0</v>
      </c>
      <c r="R13" s="42"/>
    </row>
    <row r="14" spans="1:33" ht="15" customHeight="1">
      <c r="A14" s="299" t="s">
        <v>288</v>
      </c>
      <c r="B14" s="453">
        <f>SUMIF('4-Basis ruimtestaat'!B:B,'2-Kosten per locatie'!A14,'4-Basis ruimtestaat'!I:I)</f>
        <v>209.6</v>
      </c>
      <c r="C14" s="220">
        <v>1</v>
      </c>
      <c r="D14" s="221">
        <f>_xlfn.MAXIFS('4-Basis ruimtestaat'!K:K,'4-Basis ruimtestaat'!B:B,'2-Kosten per locatie'!A14)</f>
        <v>208</v>
      </c>
      <c r="E14" s="455" t="e">
        <f>SUMIF('4-Basis ruimtestaat'!B:B,'2-Kosten per locatie'!A14,'4-Basis ruimtestaat'!L:L)</f>
        <v>#DIV/0!</v>
      </c>
      <c r="F14" s="455" t="e">
        <f t="shared" si="0"/>
        <v>#DIV/0!</v>
      </c>
      <c r="G14" s="455" t="e">
        <f t="shared" si="1"/>
        <v>#DIV/0!</v>
      </c>
      <c r="H14" s="43"/>
      <c r="I14" s="469" t="e">
        <f>(E14+F14)*'6-Opbouw uurtarief productie'!$E$47</f>
        <v>#DIV/0!</v>
      </c>
      <c r="J14" s="469" t="e">
        <f>G14*'7-Opbouw uurtarief toezicht'!$E$47</f>
        <v>#DIV/0!</v>
      </c>
      <c r="K14" s="469">
        <f>SUMIF('11-Vloeronderhoud'!A:A,'2-Kosten per locatie'!A14,'11-Vloeronderhoud'!H:H)</f>
        <v>0</v>
      </c>
      <c r="L14" s="469">
        <f>SUMIF('8-Additionele kosten'!A:A,'2-Kosten per locatie'!A14,'8-Additionele kosten'!H:H)</f>
        <v>0</v>
      </c>
      <c r="M14" s="469">
        <f>SUMIF('10-Glasbewassing'!A:A,'2-Kosten per locatie'!A14,'10-Glasbewassing'!H:H)</f>
        <v>0</v>
      </c>
      <c r="N14" s="470" t="e">
        <f t="shared" si="2"/>
        <v>#DIV/0!</v>
      </c>
      <c r="O14" s="471" t="e">
        <f t="shared" ref="O14:O22" si="3">N14/12</f>
        <v>#DIV/0!</v>
      </c>
      <c r="Q14" s="469">
        <f>SUMIF('12-Sanitaire voorzieningen'!A:A,'2-Kosten per locatie'!A14,'12-Sanitaire voorzieningen'!F:F)</f>
        <v>0</v>
      </c>
      <c r="S14" s="41"/>
      <c r="T14" s="41"/>
      <c r="U14" s="41"/>
      <c r="V14" s="41"/>
      <c r="W14" s="41"/>
      <c r="X14" s="41"/>
      <c r="Y14" s="41"/>
      <c r="Z14" s="41"/>
      <c r="AA14" s="41"/>
      <c r="AB14" s="41"/>
      <c r="AC14" s="41"/>
      <c r="AD14" s="41"/>
      <c r="AE14" s="41"/>
      <c r="AF14" s="41"/>
      <c r="AG14" s="41"/>
    </row>
    <row r="15" spans="1:33" ht="15" customHeight="1">
      <c r="A15" s="299" t="s">
        <v>420</v>
      </c>
      <c r="B15" s="453">
        <f>SUMIF('4-Basis ruimtestaat'!B:B,'2-Kosten per locatie'!A15,'4-Basis ruimtestaat'!I:I)</f>
        <v>332.05</v>
      </c>
      <c r="C15" s="220">
        <v>1</v>
      </c>
      <c r="D15" s="221">
        <f>_xlfn.MAXIFS('4-Basis ruimtestaat'!K:K,'4-Basis ruimtestaat'!B:B,'2-Kosten per locatie'!A15)</f>
        <v>208</v>
      </c>
      <c r="E15" s="455" t="e">
        <f>SUMIF('4-Basis ruimtestaat'!B:B,'2-Kosten per locatie'!A15,'4-Basis ruimtestaat'!L:L)</f>
        <v>#DIV/0!</v>
      </c>
      <c r="F15" s="455" t="e">
        <f t="shared" si="0"/>
        <v>#DIV/0!</v>
      </c>
      <c r="G15" s="455" t="e">
        <f t="shared" si="1"/>
        <v>#DIV/0!</v>
      </c>
      <c r="H15" s="43"/>
      <c r="I15" s="469" t="e">
        <f>(E15+F15)*'6-Opbouw uurtarief productie'!$E$47</f>
        <v>#DIV/0!</v>
      </c>
      <c r="J15" s="469" t="e">
        <f>G15*'7-Opbouw uurtarief toezicht'!$E$47</f>
        <v>#DIV/0!</v>
      </c>
      <c r="K15" s="469">
        <f>SUMIF('11-Vloeronderhoud'!A:A,'2-Kosten per locatie'!A15,'11-Vloeronderhoud'!H:H)</f>
        <v>0</v>
      </c>
      <c r="L15" s="469">
        <f>SUMIF('8-Additionele kosten'!A:A,'2-Kosten per locatie'!A15,'8-Additionele kosten'!H:H)</f>
        <v>0</v>
      </c>
      <c r="M15" s="469">
        <f>SUMIF('10-Glasbewassing'!A:A,'2-Kosten per locatie'!A15,'10-Glasbewassing'!H:H)</f>
        <v>0</v>
      </c>
      <c r="N15" s="470" t="e">
        <f t="shared" si="2"/>
        <v>#DIV/0!</v>
      </c>
      <c r="O15" s="471" t="e">
        <f t="shared" si="3"/>
        <v>#DIV/0!</v>
      </c>
      <c r="Q15" s="469">
        <f>SUMIF('12-Sanitaire voorzieningen'!A:A,'2-Kosten per locatie'!A15,'12-Sanitaire voorzieningen'!F:F)</f>
        <v>0</v>
      </c>
      <c r="S15" s="41"/>
      <c r="T15" s="41"/>
      <c r="U15" s="41"/>
      <c r="V15" s="41"/>
      <c r="W15" s="41"/>
      <c r="X15" s="41"/>
      <c r="Y15" s="41"/>
      <c r="Z15" s="41"/>
      <c r="AA15" s="41"/>
      <c r="AB15" s="41"/>
      <c r="AC15" s="41"/>
      <c r="AD15" s="41"/>
      <c r="AE15" s="41"/>
      <c r="AF15" s="41"/>
      <c r="AG15" s="41"/>
    </row>
    <row r="16" spans="1:33" ht="15" customHeight="1">
      <c r="A16" s="300" t="s">
        <v>280</v>
      </c>
      <c r="B16" s="453">
        <f>SUMIF('4-Basis ruimtestaat'!B:B,'2-Kosten per locatie'!A16,'4-Basis ruimtestaat'!I:I)</f>
        <v>146.1</v>
      </c>
      <c r="C16" s="220">
        <v>1</v>
      </c>
      <c r="D16" s="221">
        <f>_xlfn.MAXIFS('4-Basis ruimtestaat'!K:K,'4-Basis ruimtestaat'!B:B,'2-Kosten per locatie'!A16)</f>
        <v>208</v>
      </c>
      <c r="E16" s="455" t="e">
        <f>SUMIF('4-Basis ruimtestaat'!B:B,'2-Kosten per locatie'!A16,'4-Basis ruimtestaat'!L:L)</f>
        <v>#DIV/0!</v>
      </c>
      <c r="F16" s="455" t="e">
        <f t="shared" si="0"/>
        <v>#DIV/0!</v>
      </c>
      <c r="G16" s="455" t="e">
        <f t="shared" si="1"/>
        <v>#DIV/0!</v>
      </c>
      <c r="H16" s="43"/>
      <c r="I16" s="469" t="e">
        <f>(E16+F16)*'6-Opbouw uurtarief productie'!$E$47</f>
        <v>#DIV/0!</v>
      </c>
      <c r="J16" s="469" t="e">
        <f>G16*'7-Opbouw uurtarief toezicht'!$E$47</f>
        <v>#DIV/0!</v>
      </c>
      <c r="K16" s="469">
        <f>SUMIF('11-Vloeronderhoud'!A:A,'2-Kosten per locatie'!A16,'11-Vloeronderhoud'!H:H)</f>
        <v>0</v>
      </c>
      <c r="L16" s="469">
        <f>SUMIF('8-Additionele kosten'!A:A,'2-Kosten per locatie'!A16,'8-Additionele kosten'!H:H)</f>
        <v>0</v>
      </c>
      <c r="M16" s="469">
        <f>SUMIF('10-Glasbewassing'!A:A,'2-Kosten per locatie'!A16,'10-Glasbewassing'!H:H)</f>
        <v>0</v>
      </c>
      <c r="N16" s="470" t="e">
        <f t="shared" si="2"/>
        <v>#DIV/0!</v>
      </c>
      <c r="O16" s="471" t="e">
        <f t="shared" si="3"/>
        <v>#DIV/0!</v>
      </c>
      <c r="Q16" s="469">
        <f>SUMIF('12-Sanitaire voorzieningen'!A:A,'2-Kosten per locatie'!A16,'12-Sanitaire voorzieningen'!F:F)</f>
        <v>0</v>
      </c>
      <c r="S16" s="41"/>
      <c r="T16" s="41"/>
      <c r="U16" s="41"/>
      <c r="V16" s="41"/>
      <c r="W16" s="41"/>
      <c r="X16" s="41"/>
      <c r="Y16" s="41"/>
      <c r="Z16" s="41"/>
      <c r="AA16" s="41"/>
      <c r="AB16" s="41"/>
      <c r="AC16" s="41"/>
      <c r="AD16" s="41"/>
      <c r="AE16" s="41"/>
      <c r="AF16" s="41"/>
      <c r="AG16" s="41"/>
    </row>
    <row r="17" spans="1:33" ht="15" customHeight="1">
      <c r="A17" s="300" t="s">
        <v>278</v>
      </c>
      <c r="B17" s="453">
        <f>SUMIF('4-Basis ruimtestaat'!B:B,'2-Kosten per locatie'!A17,'4-Basis ruimtestaat'!I:I)</f>
        <v>252.39999999999995</v>
      </c>
      <c r="C17" s="220">
        <v>1</v>
      </c>
      <c r="D17" s="221">
        <f>_xlfn.MAXIFS('4-Basis ruimtestaat'!K:K,'4-Basis ruimtestaat'!B:B,'2-Kosten per locatie'!A17)</f>
        <v>208</v>
      </c>
      <c r="E17" s="455" t="e">
        <f>SUMIF('4-Basis ruimtestaat'!B:B,'2-Kosten per locatie'!A17,'4-Basis ruimtestaat'!L:L)</f>
        <v>#DIV/0!</v>
      </c>
      <c r="F17" s="455" t="e">
        <f t="shared" si="0"/>
        <v>#DIV/0!</v>
      </c>
      <c r="G17" s="455" t="e">
        <f t="shared" si="1"/>
        <v>#DIV/0!</v>
      </c>
      <c r="H17" s="43"/>
      <c r="I17" s="469" t="e">
        <f>(E17+F17)*'6-Opbouw uurtarief productie'!$E$47</f>
        <v>#DIV/0!</v>
      </c>
      <c r="J17" s="469" t="e">
        <f>G17*'7-Opbouw uurtarief toezicht'!$E$47</f>
        <v>#DIV/0!</v>
      </c>
      <c r="K17" s="469">
        <f>SUMIF('11-Vloeronderhoud'!A:A,'2-Kosten per locatie'!A17,'11-Vloeronderhoud'!H:H)</f>
        <v>0</v>
      </c>
      <c r="L17" s="469">
        <f>SUMIF('8-Additionele kosten'!A:A,'2-Kosten per locatie'!A17,'8-Additionele kosten'!H:H)</f>
        <v>0</v>
      </c>
      <c r="M17" s="469">
        <f>SUMIF('10-Glasbewassing'!A:A,'2-Kosten per locatie'!A17,'10-Glasbewassing'!H:H)</f>
        <v>0</v>
      </c>
      <c r="N17" s="470" t="e">
        <f t="shared" si="2"/>
        <v>#DIV/0!</v>
      </c>
      <c r="O17" s="471" t="e">
        <f t="shared" si="3"/>
        <v>#DIV/0!</v>
      </c>
      <c r="Q17" s="469">
        <f>SUMIF('12-Sanitaire voorzieningen'!A:A,'2-Kosten per locatie'!A17,'12-Sanitaire voorzieningen'!F:F)</f>
        <v>0</v>
      </c>
      <c r="S17" s="483"/>
      <c r="T17" s="41"/>
      <c r="U17" s="41"/>
      <c r="V17" s="41"/>
      <c r="W17" s="41"/>
      <c r="X17" s="41"/>
      <c r="Y17" s="41"/>
      <c r="Z17" s="41"/>
      <c r="AA17" s="41"/>
      <c r="AB17" s="41"/>
      <c r="AC17" s="41"/>
      <c r="AD17" s="41"/>
      <c r="AE17" s="41"/>
      <c r="AF17" s="41"/>
      <c r="AG17" s="41"/>
    </row>
    <row r="18" spans="1:33" ht="15" customHeight="1">
      <c r="A18" s="300" t="s">
        <v>286</v>
      </c>
      <c r="B18" s="453">
        <f>SUMIF('4-Basis ruimtestaat'!B:B,'2-Kosten per locatie'!A18,'4-Basis ruimtestaat'!I:I)</f>
        <v>137.80000000000001</v>
      </c>
      <c r="C18" s="220">
        <v>1</v>
      </c>
      <c r="D18" s="221">
        <f>_xlfn.MAXIFS('4-Basis ruimtestaat'!K:K,'4-Basis ruimtestaat'!B:B,'2-Kosten per locatie'!A18)</f>
        <v>208</v>
      </c>
      <c r="E18" s="455" t="e">
        <f>SUMIF('4-Basis ruimtestaat'!B:B,'2-Kosten per locatie'!A18,'4-Basis ruimtestaat'!L:L)</f>
        <v>#DIV/0!</v>
      </c>
      <c r="F18" s="455" t="e">
        <f t="shared" si="0"/>
        <v>#DIV/0!</v>
      </c>
      <c r="G18" s="455" t="e">
        <f t="shared" si="1"/>
        <v>#DIV/0!</v>
      </c>
      <c r="H18" s="43"/>
      <c r="I18" s="469" t="e">
        <f>(E18+F18)*'6-Opbouw uurtarief productie'!$E$47</f>
        <v>#DIV/0!</v>
      </c>
      <c r="J18" s="469" t="e">
        <f>G18*'7-Opbouw uurtarief toezicht'!$E$47</f>
        <v>#DIV/0!</v>
      </c>
      <c r="K18" s="469">
        <f>SUMIF('11-Vloeronderhoud'!A:A,'2-Kosten per locatie'!A18,'11-Vloeronderhoud'!H:H)</f>
        <v>0</v>
      </c>
      <c r="L18" s="469">
        <f>SUMIF('8-Additionele kosten'!A:A,'2-Kosten per locatie'!A18,'8-Additionele kosten'!H:H)</f>
        <v>0</v>
      </c>
      <c r="M18" s="469">
        <f>SUMIF('10-Glasbewassing'!A:A,'2-Kosten per locatie'!A18,'10-Glasbewassing'!H:H)</f>
        <v>0</v>
      </c>
      <c r="N18" s="470" t="e">
        <f t="shared" si="2"/>
        <v>#DIV/0!</v>
      </c>
      <c r="O18" s="471" t="e">
        <f t="shared" si="3"/>
        <v>#DIV/0!</v>
      </c>
      <c r="Q18" s="469">
        <f>SUMIF('12-Sanitaire voorzieningen'!A:A,'2-Kosten per locatie'!A18,'12-Sanitaire voorzieningen'!F:F)</f>
        <v>0</v>
      </c>
      <c r="S18" s="41"/>
      <c r="T18" s="41"/>
      <c r="U18" s="41"/>
      <c r="V18" s="41"/>
      <c r="W18" s="41"/>
      <c r="X18" s="41"/>
      <c r="Y18" s="41"/>
      <c r="Z18" s="41"/>
      <c r="AA18" s="41"/>
      <c r="AB18" s="41"/>
      <c r="AC18" s="41"/>
      <c r="AD18" s="41"/>
      <c r="AE18" s="41"/>
      <c r="AF18" s="41"/>
      <c r="AG18" s="41"/>
    </row>
    <row r="19" spans="1:33" ht="15" customHeight="1">
      <c r="A19" s="300" t="s">
        <v>435</v>
      </c>
      <c r="B19" s="453">
        <f>SUMIF('4-Basis ruimtestaat'!B:B,'2-Kosten per locatie'!A19,'4-Basis ruimtestaat'!I:I)</f>
        <v>38.15</v>
      </c>
      <c r="C19" s="220">
        <v>1</v>
      </c>
      <c r="D19" s="221">
        <f>_xlfn.MAXIFS('4-Basis ruimtestaat'!K:K,'4-Basis ruimtestaat'!B:B,'2-Kosten per locatie'!A19)</f>
        <v>52</v>
      </c>
      <c r="E19" s="455" t="e">
        <f>SUMIF('4-Basis ruimtestaat'!B:B,'2-Kosten per locatie'!A19,'4-Basis ruimtestaat'!L:L)</f>
        <v>#DIV/0!</v>
      </c>
      <c r="F19" s="455" t="e">
        <f t="shared" si="0"/>
        <v>#DIV/0!</v>
      </c>
      <c r="G19" s="455" t="e">
        <f t="shared" si="1"/>
        <v>#DIV/0!</v>
      </c>
      <c r="H19" s="43"/>
      <c r="I19" s="469" t="e">
        <f>(E19+F19)*'6-Opbouw uurtarief productie'!$E$47</f>
        <v>#DIV/0!</v>
      </c>
      <c r="J19" s="469" t="e">
        <f>G19*'7-Opbouw uurtarief toezicht'!$E$47</f>
        <v>#DIV/0!</v>
      </c>
      <c r="K19" s="469">
        <f>SUMIF('11-Vloeronderhoud'!A:A,'2-Kosten per locatie'!A19,'11-Vloeronderhoud'!H:H)</f>
        <v>0</v>
      </c>
      <c r="L19" s="469">
        <f>SUMIF('8-Additionele kosten'!A:A,'2-Kosten per locatie'!A19,'8-Additionele kosten'!H:H)</f>
        <v>0</v>
      </c>
      <c r="M19" s="469">
        <f>SUMIF('10-Glasbewassing'!A:A,'2-Kosten per locatie'!A19,'10-Glasbewassing'!H:H)</f>
        <v>0</v>
      </c>
      <c r="N19" s="470" t="e">
        <f t="shared" si="2"/>
        <v>#DIV/0!</v>
      </c>
      <c r="O19" s="471" t="e">
        <f t="shared" si="3"/>
        <v>#DIV/0!</v>
      </c>
      <c r="Q19" s="469">
        <f>SUMIF('12-Sanitaire voorzieningen'!A:A,'2-Kosten per locatie'!A19,'12-Sanitaire voorzieningen'!F:F)</f>
        <v>0</v>
      </c>
      <c r="S19" s="41"/>
      <c r="T19" s="41"/>
      <c r="U19" s="41"/>
      <c r="V19" s="41"/>
      <c r="W19" s="41"/>
      <c r="X19" s="41"/>
      <c r="Y19" s="41"/>
      <c r="Z19" s="41"/>
      <c r="AA19" s="41"/>
      <c r="AB19" s="41"/>
      <c r="AC19" s="41"/>
      <c r="AD19" s="41"/>
      <c r="AE19" s="41"/>
      <c r="AF19" s="41"/>
      <c r="AG19" s="41"/>
    </row>
    <row r="20" spans="1:33" ht="15" customHeight="1">
      <c r="A20" s="300" t="s">
        <v>284</v>
      </c>
      <c r="B20" s="453">
        <f>SUMIF('4-Basis ruimtestaat'!B:B,'2-Kosten per locatie'!A20,'4-Basis ruimtestaat'!I:I)</f>
        <v>251.70000000000002</v>
      </c>
      <c r="C20" s="220">
        <v>1</v>
      </c>
      <c r="D20" s="221">
        <f>_xlfn.MAXIFS('4-Basis ruimtestaat'!K:K,'4-Basis ruimtestaat'!B:B,'2-Kosten per locatie'!A20)</f>
        <v>208</v>
      </c>
      <c r="E20" s="455" t="e">
        <f>SUMIF('4-Basis ruimtestaat'!B:B,'2-Kosten per locatie'!A20,'4-Basis ruimtestaat'!L:L)</f>
        <v>#DIV/0!</v>
      </c>
      <c r="F20" s="455" t="e">
        <f t="shared" si="0"/>
        <v>#DIV/0!</v>
      </c>
      <c r="G20" s="455" t="e">
        <f t="shared" si="1"/>
        <v>#DIV/0!</v>
      </c>
      <c r="H20" s="43"/>
      <c r="I20" s="469" t="e">
        <f>(E20+F20)*'6-Opbouw uurtarief productie'!$E$47</f>
        <v>#DIV/0!</v>
      </c>
      <c r="J20" s="469" t="e">
        <f>G20*'7-Opbouw uurtarief toezicht'!$E$47</f>
        <v>#DIV/0!</v>
      </c>
      <c r="K20" s="469">
        <f>SUMIF('11-Vloeronderhoud'!A:A,'2-Kosten per locatie'!A20,'11-Vloeronderhoud'!H:H)</f>
        <v>0</v>
      </c>
      <c r="L20" s="469">
        <f>SUMIF('8-Additionele kosten'!A:A,'2-Kosten per locatie'!A20,'8-Additionele kosten'!H:H)</f>
        <v>0</v>
      </c>
      <c r="M20" s="469">
        <f>SUMIF('10-Glasbewassing'!A:A,'2-Kosten per locatie'!A20,'10-Glasbewassing'!H:H)</f>
        <v>0</v>
      </c>
      <c r="N20" s="470" t="e">
        <f t="shared" si="2"/>
        <v>#DIV/0!</v>
      </c>
      <c r="O20" s="471" t="e">
        <f t="shared" si="3"/>
        <v>#DIV/0!</v>
      </c>
      <c r="Q20" s="469">
        <f>SUMIF('12-Sanitaire voorzieningen'!A:A,'2-Kosten per locatie'!A20,'12-Sanitaire voorzieningen'!F:F)</f>
        <v>0</v>
      </c>
      <c r="S20" s="41"/>
      <c r="T20" s="41"/>
      <c r="U20" s="41"/>
      <c r="V20" s="41"/>
      <c r="W20" s="41"/>
      <c r="X20" s="41"/>
      <c r="Y20" s="41"/>
      <c r="Z20" s="41"/>
      <c r="AA20" s="41"/>
      <c r="AB20" s="41"/>
      <c r="AC20" s="41"/>
      <c r="AD20" s="41"/>
      <c r="AE20" s="41"/>
      <c r="AF20" s="41"/>
      <c r="AG20" s="41"/>
    </row>
    <row r="21" spans="1:33" ht="15" customHeight="1">
      <c r="A21" s="300" t="s">
        <v>276</v>
      </c>
      <c r="B21" s="453">
        <f>SUMIF('4-Basis ruimtestaat'!B:B,'2-Kosten per locatie'!A21,'4-Basis ruimtestaat'!I:I)</f>
        <v>613.25</v>
      </c>
      <c r="C21" s="220">
        <v>1</v>
      </c>
      <c r="D21" s="221">
        <f>_xlfn.MAXIFS('4-Basis ruimtestaat'!K:K,'4-Basis ruimtestaat'!B:B,'2-Kosten per locatie'!A21)</f>
        <v>255</v>
      </c>
      <c r="E21" s="455" t="e">
        <f>SUMIF('4-Basis ruimtestaat'!B:B,'2-Kosten per locatie'!A21,'4-Basis ruimtestaat'!L:L)</f>
        <v>#DIV/0!</v>
      </c>
      <c r="F21" s="455" t="e">
        <f t="shared" si="0"/>
        <v>#DIV/0!</v>
      </c>
      <c r="G21" s="455" t="e">
        <f t="shared" si="1"/>
        <v>#DIV/0!</v>
      </c>
      <c r="H21" s="43"/>
      <c r="I21" s="469" t="e">
        <f>(E21+F21)*'6-Opbouw uurtarief productie'!$E$47</f>
        <v>#DIV/0!</v>
      </c>
      <c r="J21" s="469" t="e">
        <f>G21*'7-Opbouw uurtarief toezicht'!$E$47</f>
        <v>#DIV/0!</v>
      </c>
      <c r="K21" s="469">
        <f>SUMIF('11-Vloeronderhoud'!A:A,'2-Kosten per locatie'!A21,'11-Vloeronderhoud'!H:H)</f>
        <v>0</v>
      </c>
      <c r="L21" s="469">
        <f>SUMIF('8-Additionele kosten'!A:A,'2-Kosten per locatie'!A21,'8-Additionele kosten'!H:H)</f>
        <v>0</v>
      </c>
      <c r="M21" s="469">
        <f>SUMIF('10-Glasbewassing'!A:A,'2-Kosten per locatie'!A21,'10-Glasbewassing'!H:H)</f>
        <v>0</v>
      </c>
      <c r="N21" s="470" t="e">
        <f t="shared" si="2"/>
        <v>#DIV/0!</v>
      </c>
      <c r="O21" s="471" t="e">
        <f t="shared" si="3"/>
        <v>#DIV/0!</v>
      </c>
      <c r="Q21" s="469">
        <f>SUMIF('12-Sanitaire voorzieningen'!A:A,'2-Kosten per locatie'!A21,'12-Sanitaire voorzieningen'!F:F)</f>
        <v>0</v>
      </c>
      <c r="S21" s="41"/>
      <c r="T21" s="41"/>
      <c r="U21" s="41"/>
      <c r="V21" s="41"/>
      <c r="W21" s="41"/>
      <c r="X21" s="41"/>
      <c r="Y21" s="41"/>
      <c r="Z21" s="41"/>
      <c r="AA21" s="41"/>
      <c r="AB21" s="41"/>
      <c r="AC21" s="41"/>
      <c r="AD21" s="41"/>
      <c r="AE21" s="41"/>
      <c r="AF21" s="41"/>
      <c r="AG21" s="41"/>
    </row>
    <row r="22" spans="1:33" ht="15" customHeight="1">
      <c r="A22" s="300" t="s">
        <v>282</v>
      </c>
      <c r="B22" s="453">
        <f>SUMIF('4-Basis ruimtestaat'!B:B,'2-Kosten per locatie'!A22,'4-Basis ruimtestaat'!I:I)</f>
        <v>112.05000000000001</v>
      </c>
      <c r="C22" s="220">
        <v>1</v>
      </c>
      <c r="D22" s="221">
        <f>_xlfn.MAXIFS('4-Basis ruimtestaat'!K:K,'4-Basis ruimtestaat'!B:B,'2-Kosten per locatie'!A22)</f>
        <v>156</v>
      </c>
      <c r="E22" s="455" t="e">
        <f>SUMIF('4-Basis ruimtestaat'!B:B,'2-Kosten per locatie'!A22,'4-Basis ruimtestaat'!L:L)</f>
        <v>#DIV/0!</v>
      </c>
      <c r="F22" s="455" t="e">
        <f t="shared" si="0"/>
        <v>#DIV/0!</v>
      </c>
      <c r="G22" s="455" t="e">
        <f t="shared" si="1"/>
        <v>#DIV/0!</v>
      </c>
      <c r="H22" s="43"/>
      <c r="I22" s="469" t="e">
        <f>(E22+F22)*'6-Opbouw uurtarief productie'!$E$47</f>
        <v>#DIV/0!</v>
      </c>
      <c r="J22" s="469" t="e">
        <f>G22*'7-Opbouw uurtarief toezicht'!$E$47</f>
        <v>#DIV/0!</v>
      </c>
      <c r="K22" s="469">
        <f>SUMIF('11-Vloeronderhoud'!A:A,'2-Kosten per locatie'!A22,'11-Vloeronderhoud'!H:H)</f>
        <v>0</v>
      </c>
      <c r="L22" s="469">
        <f>SUMIF('8-Additionele kosten'!A:A,'2-Kosten per locatie'!A22,'8-Additionele kosten'!H:H)</f>
        <v>0</v>
      </c>
      <c r="M22" s="469">
        <f>SUMIF('10-Glasbewassing'!A:A,'2-Kosten per locatie'!A22,'10-Glasbewassing'!H:H)</f>
        <v>0</v>
      </c>
      <c r="N22" s="470" t="e">
        <f t="shared" si="2"/>
        <v>#DIV/0!</v>
      </c>
      <c r="O22" s="471" t="e">
        <f t="shared" si="3"/>
        <v>#DIV/0!</v>
      </c>
      <c r="Q22" s="469">
        <f>SUMIF('12-Sanitaire voorzieningen'!A:A,'2-Kosten per locatie'!A22,'12-Sanitaire voorzieningen'!F:F)</f>
        <v>0</v>
      </c>
      <c r="S22" s="41"/>
      <c r="T22" s="41"/>
      <c r="U22" s="41"/>
      <c r="V22" s="41"/>
      <c r="W22" s="41"/>
      <c r="X22" s="41"/>
      <c r="Y22" s="41"/>
      <c r="Z22" s="41"/>
      <c r="AA22" s="41"/>
      <c r="AB22" s="41"/>
      <c r="AC22" s="41"/>
      <c r="AD22" s="41"/>
      <c r="AE22" s="41"/>
      <c r="AF22" s="41"/>
      <c r="AG22" s="41"/>
    </row>
    <row r="23" spans="1:33" ht="15" customHeight="1">
      <c r="A23" s="301" t="s">
        <v>23</v>
      </c>
      <c r="B23" s="453">
        <f>SUMIF('4-Basis ruimtestaat'!B:B,'2-Kosten per locatie'!A23,'4-Basis ruimtestaat'!I:I)</f>
        <v>0</v>
      </c>
      <c r="C23" s="220"/>
      <c r="D23" s="221">
        <f>_xlfn.MAXIFS('4-Basis ruimtestaat'!K:K,'4-Basis ruimtestaat'!B:B,'2-Kosten per locatie'!A23)</f>
        <v>0</v>
      </c>
      <c r="E23" s="455">
        <f>SUMIF('4-Basis ruimtestaat'!B:B,'2-Kosten per locatie'!A23,'4-Basis ruimtestaat'!L:L)</f>
        <v>0</v>
      </c>
      <c r="F23" s="455">
        <f t="shared" si="0"/>
        <v>0</v>
      </c>
      <c r="G23" s="455">
        <f t="shared" si="1"/>
        <v>0</v>
      </c>
      <c r="H23" s="43"/>
      <c r="I23" s="177"/>
      <c r="J23" s="177"/>
      <c r="K23" s="177"/>
      <c r="L23" s="469">
        <f>'13-Machinekosten'!Q19</f>
        <v>0</v>
      </c>
      <c r="M23" s="177"/>
      <c r="N23" s="470">
        <f t="shared" si="2"/>
        <v>0</v>
      </c>
      <c r="O23" s="177"/>
      <c r="Q23" s="469">
        <f>SUMIF('12-Sanitaire voorzieningen'!A:A,'2-Kosten per locatie'!A23,'12-Sanitaire voorzieningen'!F:F)</f>
        <v>0</v>
      </c>
      <c r="S23" s="41"/>
      <c r="T23" s="41"/>
      <c r="U23" s="41"/>
      <c r="V23" s="41"/>
      <c r="W23" s="41"/>
      <c r="X23" s="41"/>
      <c r="Y23" s="41"/>
      <c r="Z23" s="41"/>
      <c r="AA23" s="41"/>
      <c r="AB23" s="41"/>
      <c r="AC23" s="41"/>
      <c r="AD23" s="41"/>
      <c r="AE23" s="41"/>
      <c r="AF23" s="41"/>
      <c r="AG23" s="41"/>
    </row>
    <row r="24" spans="1:33" s="56" customFormat="1" ht="15" customHeight="1">
      <c r="A24" s="302" t="s">
        <v>24</v>
      </c>
      <c r="B24" s="454">
        <f>SUM(B13:B23)</f>
        <v>2422.4000000000005</v>
      </c>
      <c r="C24" s="222"/>
      <c r="D24" s="223"/>
      <c r="E24" s="456" t="e">
        <f>SUM(E13:E23)</f>
        <v>#DIV/0!</v>
      </c>
      <c r="F24" s="456" t="e">
        <f>SUM(F13:F23)</f>
        <v>#DIV/0!</v>
      </c>
      <c r="G24" s="456" t="e">
        <f>SUM(G13:G23)</f>
        <v>#DIV/0!</v>
      </c>
      <c r="H24" s="43"/>
      <c r="I24" s="468" t="e">
        <f t="shared" ref="I24:M24" si="4">SUM(I13:I23)</f>
        <v>#DIV/0!</v>
      </c>
      <c r="J24" s="468" t="e">
        <f t="shared" si="4"/>
        <v>#DIV/0!</v>
      </c>
      <c r="K24" s="468">
        <f t="shared" si="4"/>
        <v>0</v>
      </c>
      <c r="L24" s="468">
        <f t="shared" si="4"/>
        <v>0</v>
      </c>
      <c r="M24" s="468">
        <f t="shared" si="4"/>
        <v>0</v>
      </c>
      <c r="N24" s="468" t="e">
        <f>SUM(N13:N23)</f>
        <v>#DIV/0!</v>
      </c>
      <c r="O24" s="468" t="e">
        <f>SUM(O13:O23)</f>
        <v>#DIV/0!</v>
      </c>
      <c r="Q24" s="468">
        <f>SUM(Q13:Q23)</f>
        <v>0</v>
      </c>
      <c r="R24" s="42"/>
    </row>
    <row r="25" spans="1:33" s="55" customFormat="1" ht="14.1" customHeight="1">
      <c r="H25" s="43"/>
      <c r="R25" s="42"/>
      <c r="AD25" s="41"/>
    </row>
    <row r="26" spans="1:33" ht="14.1" customHeight="1">
      <c r="AC26" s="55"/>
      <c r="AD26" s="55"/>
      <c r="AE26" s="55"/>
      <c r="AF26" s="55"/>
      <c r="AG26" s="55"/>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J36"/>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7" customWidth="1"/>
    <col min="2" max="2" width="9.109375" style="57" customWidth="1"/>
    <col min="3" max="5" width="9.109375" style="57"/>
    <col min="6" max="6" width="12.77734375" style="57" customWidth="1"/>
    <col min="7" max="7" width="10.21875" style="57" customWidth="1"/>
    <col min="8" max="8" width="9.109375" style="57"/>
    <col min="9" max="9" width="2.109375" style="57" customWidth="1"/>
    <col min="10" max="10" width="9.109375" style="58"/>
    <col min="11" max="16384" width="9.109375" style="2"/>
  </cols>
  <sheetData>
    <row r="1" spans="1:10">
      <c r="A1" s="463" t="s">
        <v>4</v>
      </c>
    </row>
    <row r="3" spans="1:10" ht="15.6">
      <c r="A3" s="39" t="str">
        <f>'2-Kosten per locatie'!A3</f>
        <v>Naam opdrachtgever</v>
      </c>
      <c r="B3" s="48" t="str">
        <f>'2-Kosten per locatie'!B3</f>
        <v>Hecht - Perceel 3</v>
      </c>
      <c r="C3" s="59"/>
    </row>
    <row r="4" spans="1:10" ht="15.6">
      <c r="A4" s="39" t="str">
        <f>'2-Kosten per locatie'!A4</f>
        <v>Calculatie onderdeel</v>
      </c>
      <c r="B4" s="48" t="str">
        <f ca="1">MID(CELL("bestandsnaam",$B$7),SEARCH("]",CELL("bestandsnaam",$B$7),1)+1,256)</f>
        <v>3-Productie normen</v>
      </c>
      <c r="C4" s="48"/>
    </row>
    <row r="5" spans="1:10" ht="15.6">
      <c r="A5" s="39" t="str">
        <f>'2-Kosten per locatie'!A5</f>
        <v>Gebouw/plaats</v>
      </c>
      <c r="B5" s="48" t="str">
        <f>'2-Kosten per locatie'!B5</f>
        <v>Zuid en oost</v>
      </c>
      <c r="C5" s="48"/>
    </row>
    <row r="6" spans="1:10" ht="15.6">
      <c r="A6" s="39" t="str">
        <f>'2-Kosten per locatie'!A6</f>
        <v>Referentie nummer</v>
      </c>
      <c r="B6" s="48" t="str">
        <f>'2-Kosten per locatie'!B6</f>
        <v>TN513768</v>
      </c>
      <c r="C6" s="48"/>
      <c r="E6" s="303" t="s">
        <v>33</v>
      </c>
      <c r="F6" s="304"/>
      <c r="G6" s="305" t="e">
        <f>SUM('4-Basis ruimtestaat'!Q:Q)/SUM('4-Basis ruimtestaat'!L:L)</f>
        <v>#DIV/0!</v>
      </c>
      <c r="H6" s="306" t="s">
        <v>34</v>
      </c>
    </row>
    <row r="7" spans="1:10">
      <c r="A7" s="60"/>
      <c r="B7" s="61"/>
      <c r="C7" s="61"/>
      <c r="D7" s="62"/>
      <c r="E7" s="63"/>
      <c r="F7" s="63"/>
      <c r="G7" s="64"/>
      <c r="H7" s="65"/>
      <c r="I7" s="66"/>
    </row>
    <row r="8" spans="1:10" ht="27.75" customHeight="1">
      <c r="A8" s="307" t="s">
        <v>35</v>
      </c>
      <c r="B8" s="308">
        <v>52</v>
      </c>
      <c r="C8" s="308">
        <v>104</v>
      </c>
      <c r="D8" s="308">
        <v>156</v>
      </c>
      <c r="E8" s="308">
        <v>208</v>
      </c>
      <c r="F8" s="308">
        <v>255</v>
      </c>
      <c r="G8" s="64"/>
      <c r="H8" s="65"/>
      <c r="I8" s="66"/>
      <c r="J8" s="196"/>
    </row>
    <row r="9" spans="1:10" ht="32.4">
      <c r="A9" s="309" t="s">
        <v>36</v>
      </c>
      <c r="B9" s="491" t="s">
        <v>37</v>
      </c>
      <c r="C9" s="492"/>
      <c r="D9" s="492"/>
      <c r="E9" s="492"/>
      <c r="F9" s="492"/>
      <c r="G9" s="64"/>
      <c r="H9" s="310" t="s">
        <v>38</v>
      </c>
      <c r="I9" s="66"/>
      <c r="J9" s="310" t="s">
        <v>39</v>
      </c>
    </row>
    <row r="10" spans="1:10">
      <c r="A10" s="311" t="s">
        <v>40</v>
      </c>
      <c r="B10" s="482"/>
      <c r="C10" s="482"/>
      <c r="D10" s="482"/>
      <c r="E10" s="315"/>
      <c r="F10" s="315"/>
      <c r="G10" s="64"/>
      <c r="H10" s="312">
        <f>SUMIF('4-Basis ruimtestaat'!G:G,'3-Productie normen'!A10,'4-Basis ruimtestaat'!I:I)</f>
        <v>459.1</v>
      </c>
      <c r="I10" s="236"/>
      <c r="J10" s="313" t="s">
        <v>447</v>
      </c>
    </row>
    <row r="11" spans="1:10">
      <c r="A11" s="311" t="s">
        <v>355</v>
      </c>
      <c r="B11" s="315"/>
      <c r="C11" s="315"/>
      <c r="D11" s="482"/>
      <c r="E11" s="482"/>
      <c r="F11" s="482"/>
      <c r="G11" s="64"/>
      <c r="H11" s="312">
        <f>SUMIF('4-Basis ruimtestaat'!G:G,'3-Productie normen'!A11,'4-Basis ruimtestaat'!I:I)</f>
        <v>361.29999999999995</v>
      </c>
      <c r="I11" s="236"/>
      <c r="J11" s="313" t="s">
        <v>448</v>
      </c>
    </row>
    <row r="12" spans="1:10">
      <c r="A12" s="311" t="s">
        <v>412</v>
      </c>
      <c r="B12" s="315"/>
      <c r="C12" s="315"/>
      <c r="D12" s="315"/>
      <c r="E12" s="482"/>
      <c r="F12" s="315"/>
      <c r="G12" s="64"/>
      <c r="H12" s="312">
        <f>SUMIF('4-Basis ruimtestaat'!G:G,'3-Productie normen'!A12,'4-Basis ruimtestaat'!I:I)</f>
        <v>3.8</v>
      </c>
      <c r="I12" s="236"/>
      <c r="J12" s="313" t="s">
        <v>449</v>
      </c>
    </row>
    <row r="13" spans="1:10">
      <c r="A13" s="311" t="s">
        <v>44</v>
      </c>
      <c r="B13" s="315"/>
      <c r="C13" s="482"/>
      <c r="D13" s="315"/>
      <c r="E13" s="482"/>
      <c r="F13" s="482"/>
      <c r="G13" s="64"/>
      <c r="H13" s="312">
        <f>SUMIF('4-Basis ruimtestaat'!G:G,'3-Productie normen'!A13,'4-Basis ruimtestaat'!I:I)</f>
        <v>57.400000000000006</v>
      </c>
      <c r="I13" s="236"/>
      <c r="J13" s="313" t="s">
        <v>450</v>
      </c>
    </row>
    <row r="14" spans="1:10">
      <c r="A14" s="311" t="s">
        <v>42</v>
      </c>
      <c r="B14" s="482"/>
      <c r="C14" s="482"/>
      <c r="D14" s="482"/>
      <c r="E14" s="482"/>
      <c r="F14" s="482"/>
      <c r="G14" s="64"/>
      <c r="H14" s="312">
        <f>SUMIF('4-Basis ruimtestaat'!G:G,'3-Productie normen'!A14,'4-Basis ruimtestaat'!I:I)</f>
        <v>258.60000000000002</v>
      </c>
      <c r="I14" s="236"/>
      <c r="J14" s="313" t="s">
        <v>450</v>
      </c>
    </row>
    <row r="15" spans="1:10">
      <c r="A15" s="314" t="s">
        <v>356</v>
      </c>
      <c r="B15" s="315"/>
      <c r="C15" s="482"/>
      <c r="D15" s="482"/>
      <c r="E15" s="315"/>
      <c r="F15" s="482"/>
      <c r="G15" s="64"/>
      <c r="H15" s="312">
        <f>SUMIF('4-Basis ruimtestaat'!G:G,'3-Productie normen'!A15,'4-Basis ruimtestaat'!I:I)</f>
        <v>39.4</v>
      </c>
      <c r="I15" s="236"/>
      <c r="J15" s="313" t="s">
        <v>450</v>
      </c>
    </row>
    <row r="16" spans="1:10">
      <c r="A16" s="314" t="s">
        <v>415</v>
      </c>
      <c r="B16" s="315"/>
      <c r="C16" s="315"/>
      <c r="D16" s="315"/>
      <c r="E16" s="482"/>
      <c r="F16" s="315"/>
      <c r="G16" s="64"/>
      <c r="H16" s="312">
        <f>SUMIF('4-Basis ruimtestaat'!G:G,'3-Productie normen'!A16,'4-Basis ruimtestaat'!I:I)</f>
        <v>104.19999999999999</v>
      </c>
      <c r="I16" s="236"/>
      <c r="J16" s="313" t="s">
        <v>449</v>
      </c>
    </row>
    <row r="17" spans="1:10">
      <c r="A17" s="311" t="s">
        <v>45</v>
      </c>
      <c r="B17" s="315"/>
      <c r="C17" s="315"/>
      <c r="D17" s="315"/>
      <c r="E17" s="315"/>
      <c r="F17" s="482"/>
      <c r="G17" s="64"/>
      <c r="H17" s="312">
        <f>SUMIF('4-Basis ruimtestaat'!G:G,'3-Productie normen'!A17,'4-Basis ruimtestaat'!I:I)</f>
        <v>3</v>
      </c>
      <c r="I17" s="236"/>
      <c r="J17" s="313" t="s">
        <v>450</v>
      </c>
    </row>
    <row r="18" spans="1:10">
      <c r="A18" s="311" t="s">
        <v>405</v>
      </c>
      <c r="B18" s="315"/>
      <c r="C18" s="482"/>
      <c r="D18" s="315"/>
      <c r="E18" s="315"/>
      <c r="F18" s="315"/>
      <c r="G18" s="64"/>
      <c r="H18" s="312">
        <f>SUMIF('4-Basis ruimtestaat'!G:G,'3-Productie normen'!A18,'4-Basis ruimtestaat'!I:I)</f>
        <v>80.099999999999994</v>
      </c>
      <c r="I18" s="236"/>
      <c r="J18" s="313" t="s">
        <v>450</v>
      </c>
    </row>
    <row r="19" spans="1:10">
      <c r="A19" s="311" t="s">
        <v>354</v>
      </c>
      <c r="B19" s="482"/>
      <c r="C19" s="315"/>
      <c r="D19" s="315"/>
      <c r="E19" s="315"/>
      <c r="F19" s="315"/>
      <c r="G19" s="64"/>
      <c r="H19" s="312">
        <f>SUMIF('4-Basis ruimtestaat'!G:G,'3-Productie normen'!A19,'4-Basis ruimtestaat'!I:I)</f>
        <v>137.25000000000003</v>
      </c>
      <c r="I19" s="236"/>
      <c r="J19" s="313" t="s">
        <v>450</v>
      </c>
    </row>
    <row r="20" spans="1:10">
      <c r="A20" s="311" t="s">
        <v>426</v>
      </c>
      <c r="B20" s="315"/>
      <c r="C20" s="482"/>
      <c r="D20" s="315"/>
      <c r="E20" s="315"/>
      <c r="F20" s="315"/>
      <c r="G20" s="64"/>
      <c r="H20" s="312">
        <f>SUMIF('4-Basis ruimtestaat'!G:G,'3-Productie normen'!A20,'4-Basis ruimtestaat'!I:I)</f>
        <v>73.5</v>
      </c>
      <c r="I20" s="236"/>
      <c r="J20" s="313" t="s">
        <v>450</v>
      </c>
    </row>
    <row r="21" spans="1:10">
      <c r="A21" s="311" t="s">
        <v>41</v>
      </c>
      <c r="B21" s="482"/>
      <c r="C21" s="315"/>
      <c r="D21" s="482"/>
      <c r="E21" s="482"/>
      <c r="F21" s="482"/>
      <c r="G21" s="64"/>
      <c r="H21" s="312">
        <f>SUMIF('4-Basis ruimtestaat'!G:G,'3-Productie normen'!A21,'4-Basis ruimtestaat'!I:I)</f>
        <v>80.349999999999994</v>
      </c>
      <c r="I21" s="236"/>
      <c r="J21" s="313" t="s">
        <v>449</v>
      </c>
    </row>
    <row r="22" spans="1:10">
      <c r="A22" s="311" t="s">
        <v>333</v>
      </c>
      <c r="B22" s="315"/>
      <c r="C22" s="482"/>
      <c r="D22" s="315"/>
      <c r="E22" s="315"/>
      <c r="F22" s="482"/>
      <c r="G22" s="64"/>
      <c r="H22" s="312">
        <f>SUMIF('4-Basis ruimtestaat'!G:G,'3-Productie normen'!A22,'4-Basis ruimtestaat'!I:I)</f>
        <v>16.5</v>
      </c>
      <c r="I22" s="236"/>
      <c r="J22" s="313" t="s">
        <v>450</v>
      </c>
    </row>
    <row r="23" spans="1:10">
      <c r="A23" s="311" t="s">
        <v>43</v>
      </c>
      <c r="B23" s="315"/>
      <c r="C23" s="482"/>
      <c r="D23" s="482"/>
      <c r="E23" s="482"/>
      <c r="F23" s="482"/>
      <c r="G23" s="64"/>
      <c r="H23" s="312">
        <f>SUMIF('4-Basis ruimtestaat'!G:G,'3-Productie normen'!A23,'4-Basis ruimtestaat'!I:I)</f>
        <v>736.8</v>
      </c>
      <c r="I23" s="236"/>
      <c r="J23" s="313" t="s">
        <v>447</v>
      </c>
    </row>
    <row r="24" spans="1:10">
      <c r="A24" s="314"/>
      <c r="B24" s="315"/>
      <c r="C24" s="315"/>
      <c r="D24" s="315"/>
      <c r="E24" s="315"/>
      <c r="F24" s="315"/>
      <c r="G24" s="64"/>
      <c r="H24" s="312"/>
      <c r="I24" s="236"/>
      <c r="J24" s="313"/>
    </row>
    <row r="25" spans="1:10">
      <c r="A25" s="314" t="s">
        <v>357</v>
      </c>
      <c r="B25" s="315"/>
      <c r="C25" s="315"/>
      <c r="D25" s="315"/>
      <c r="E25" s="315"/>
      <c r="F25" s="315"/>
      <c r="G25" s="64"/>
      <c r="H25" s="312">
        <f>SUMIF('4-Basis ruimtestaat'!G:G,'3-Productie normen'!A25,'4-Basis ruimtestaat'!I:I)</f>
        <v>11.1</v>
      </c>
      <c r="I25" s="236"/>
      <c r="J25" s="313"/>
    </row>
    <row r="26" spans="1:10">
      <c r="A26" s="314"/>
      <c r="B26" s="316"/>
      <c r="C26" s="316"/>
      <c r="D26" s="316"/>
      <c r="E26" s="316"/>
      <c r="F26" s="316"/>
      <c r="G26" s="64"/>
      <c r="H26" s="312"/>
      <c r="I26" s="236"/>
      <c r="J26" s="313"/>
    </row>
    <row r="27" spans="1:10">
      <c r="A27" s="317" t="s">
        <v>24</v>
      </c>
      <c r="B27" s="318"/>
      <c r="C27" s="318"/>
      <c r="D27" s="318"/>
      <c r="E27" s="318"/>
      <c r="F27" s="318"/>
      <c r="G27" s="64"/>
      <c r="H27" s="319">
        <f>SUM(H10:H26)</f>
        <v>2422.3999999999996</v>
      </c>
      <c r="I27" s="237"/>
      <c r="J27" s="320"/>
    </row>
    <row r="28" spans="1:10">
      <c r="G28" s="64"/>
      <c r="H28" s="65"/>
      <c r="J28" s="57"/>
    </row>
    <row r="29" spans="1:10" ht="16.2">
      <c r="A29" s="321" t="s">
        <v>46</v>
      </c>
      <c r="B29" s="322">
        <v>2</v>
      </c>
      <c r="C29" s="322">
        <v>3</v>
      </c>
      <c r="D29" s="322">
        <v>4</v>
      </c>
      <c r="E29" s="322">
        <v>5</v>
      </c>
      <c r="F29" s="322">
        <v>6</v>
      </c>
      <c r="G29" s="64"/>
      <c r="H29" s="65"/>
      <c r="I29" s="66"/>
    </row>
    <row r="31" spans="1:10">
      <c r="A31" s="187" t="s">
        <v>47</v>
      </c>
      <c r="B31" s="187" t="s">
        <v>48</v>
      </c>
      <c r="C31" s="188" t="s">
        <v>49</v>
      </c>
    </row>
    <row r="32" spans="1:10">
      <c r="A32" s="67" t="s">
        <v>50</v>
      </c>
      <c r="B32" s="480">
        <v>52</v>
      </c>
      <c r="C32" s="481">
        <v>2</v>
      </c>
    </row>
    <row r="33" spans="1:3">
      <c r="A33" s="67" t="s">
        <v>51</v>
      </c>
      <c r="B33" s="480">
        <v>104</v>
      </c>
      <c r="C33" s="481">
        <v>3</v>
      </c>
    </row>
    <row r="34" spans="1:3">
      <c r="A34" s="67" t="s">
        <v>52</v>
      </c>
      <c r="B34" s="480">
        <v>156</v>
      </c>
      <c r="C34" s="481">
        <v>4</v>
      </c>
    </row>
    <row r="35" spans="1:3">
      <c r="A35" s="67" t="s">
        <v>359</v>
      </c>
      <c r="B35" s="480">
        <v>208</v>
      </c>
      <c r="C35" s="481">
        <v>5</v>
      </c>
    </row>
    <row r="36" spans="1:3">
      <c r="A36" s="67" t="s">
        <v>53</v>
      </c>
      <c r="B36" s="480">
        <v>255</v>
      </c>
      <c r="C36" s="481">
        <v>6</v>
      </c>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R438"/>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B9" sqref="B9"/>
    </sheetView>
  </sheetViews>
  <sheetFormatPr defaultColWidth="8.6640625" defaultRowHeight="14.1" customHeight="1"/>
  <cols>
    <col min="1" max="1" width="5" style="57" bestFit="1" customWidth="1"/>
    <col min="2" max="2" width="27.5546875" style="57" customWidth="1"/>
    <col min="3" max="3" width="35.44140625" style="57" customWidth="1"/>
    <col min="4" max="4" width="12" style="57" customWidth="1"/>
    <col min="5" max="5" width="20.33203125" style="239" bestFit="1" customWidth="1"/>
    <col min="6" max="6" width="35.109375" style="57" bestFit="1" customWidth="1"/>
    <col min="7" max="7" width="19.5546875" style="57" customWidth="1"/>
    <col min="8" max="8" width="12.109375" style="57" bestFit="1" customWidth="1"/>
    <col min="9" max="9" width="8" style="57" bestFit="1" customWidth="1"/>
    <col min="10" max="10" width="10.6640625" style="68" customWidth="1"/>
    <col min="11" max="11" width="9.109375" style="90" customWidth="1"/>
    <col min="12" max="12" width="12.5546875" style="57" bestFit="1" customWidth="1"/>
    <col min="13" max="13" width="12" style="57" bestFit="1" customWidth="1"/>
    <col min="14" max="14" width="9.33203125" style="57" customWidth="1"/>
    <col min="15" max="15" width="35.109375" style="57" customWidth="1"/>
    <col min="16" max="16" width="3" style="57" customWidth="1"/>
    <col min="17" max="17" width="11.109375" style="57" customWidth="1"/>
    <col min="18" max="18" width="15.5546875" style="2" bestFit="1" customWidth="1"/>
    <col min="19" max="16384" width="8.6640625" style="2"/>
  </cols>
  <sheetData>
    <row r="1" spans="1:17" ht="13.2">
      <c r="K1" s="57"/>
    </row>
    <row r="2" spans="1:17" ht="14.1" customHeight="1">
      <c r="A2" s="69">
        <v>2</v>
      </c>
      <c r="B2" s="197"/>
      <c r="C2" s="70"/>
      <c r="D2" s="71"/>
      <c r="E2" s="240"/>
      <c r="F2" s="72"/>
      <c r="G2" s="72"/>
      <c r="H2" s="73"/>
      <c r="I2" s="74"/>
      <c r="J2" s="75"/>
      <c r="K2" s="76"/>
      <c r="L2" s="73"/>
      <c r="M2" s="77"/>
      <c r="N2" s="72"/>
      <c r="O2" s="72"/>
    </row>
    <row r="3" spans="1:17" ht="14.1" customHeight="1">
      <c r="A3" s="69">
        <v>3</v>
      </c>
      <c r="B3" s="39" t="str">
        <f>'2-Kosten per locatie'!A3</f>
        <v>Naam opdrachtgever</v>
      </c>
      <c r="C3" s="48" t="str">
        <f>'2-Kosten per locatie'!B3</f>
        <v>Hecht - Perceel 3</v>
      </c>
      <c r="E3" s="241"/>
      <c r="H3" s="73"/>
      <c r="I3" s="74"/>
      <c r="J3" s="75"/>
      <c r="K3" s="76"/>
      <c r="L3" s="73"/>
      <c r="M3" s="77"/>
      <c r="N3" s="72"/>
      <c r="O3" s="72"/>
    </row>
    <row r="4" spans="1:17" ht="14.1" customHeight="1">
      <c r="A4" s="69">
        <v>4</v>
      </c>
      <c r="B4" s="39" t="str">
        <f>'2-Kosten per locatie'!A4</f>
        <v>Calculatie onderdeel</v>
      </c>
      <c r="C4" s="48" t="str">
        <f ca="1">MID(CELL("bestandsnaam",$D$9),SEARCH("]",CELL("bestandsnaam",$D$9),1)+1,256)</f>
        <v>4-Basis ruimtestaat</v>
      </c>
      <c r="E4" s="242"/>
      <c r="H4" s="73"/>
      <c r="I4" s="74"/>
      <c r="J4" s="75"/>
      <c r="K4" s="76"/>
      <c r="L4" s="73"/>
      <c r="M4" s="77"/>
      <c r="N4" s="72"/>
      <c r="O4" s="72"/>
    </row>
    <row r="5" spans="1:17" ht="14.1" customHeight="1">
      <c r="A5" s="69">
        <v>5</v>
      </c>
      <c r="B5" s="39" t="str">
        <f>'2-Kosten per locatie'!A5</f>
        <v>Gebouw/plaats</v>
      </c>
      <c r="C5" s="48" t="str">
        <f>'2-Kosten per locatie'!B5</f>
        <v>Zuid en oost</v>
      </c>
      <c r="E5" s="241"/>
      <c r="H5" s="73"/>
      <c r="I5" s="74"/>
      <c r="J5" s="75"/>
      <c r="K5" s="76"/>
      <c r="L5" s="73"/>
      <c r="M5" s="77"/>
      <c r="N5" s="72"/>
      <c r="O5" s="72"/>
    </row>
    <row r="6" spans="1:17" ht="14.1" customHeight="1">
      <c r="A6" s="69">
        <v>6</v>
      </c>
      <c r="B6" s="39" t="str">
        <f>'2-Kosten per locatie'!A6</f>
        <v>Referentie nummer</v>
      </c>
      <c r="C6" s="48" t="str">
        <f>'2-Kosten per locatie'!B6</f>
        <v>TN513768</v>
      </c>
      <c r="E6" s="241"/>
      <c r="H6" s="73"/>
      <c r="I6" s="74"/>
      <c r="J6" s="75"/>
      <c r="K6" s="76"/>
      <c r="L6" s="73"/>
      <c r="M6" s="77"/>
      <c r="N6" s="72"/>
      <c r="O6" s="72"/>
    </row>
    <row r="7" spans="1:17" ht="12.75" customHeight="1">
      <c r="A7" s="69">
        <v>7</v>
      </c>
      <c r="B7" s="39" t="str">
        <f>'2-Kosten per locatie'!A7</f>
        <v>Naam dienstverlener</v>
      </c>
      <c r="C7" s="48">
        <f>'2-Kosten per locatie'!B7</f>
        <v>0</v>
      </c>
      <c r="E7" s="241"/>
      <c r="H7" s="73"/>
      <c r="I7" s="74"/>
      <c r="J7" s="75"/>
      <c r="K7" s="76"/>
      <c r="L7" s="73"/>
      <c r="M7" s="77"/>
      <c r="N7" s="72"/>
      <c r="O7" s="72"/>
    </row>
    <row r="8" spans="1:17" ht="14.1" customHeight="1">
      <c r="A8" s="69">
        <v>8</v>
      </c>
      <c r="B8" s="72"/>
      <c r="C8" s="72"/>
      <c r="D8" s="71"/>
      <c r="E8" s="240"/>
      <c r="F8" s="72"/>
      <c r="G8" s="72"/>
      <c r="H8" s="73"/>
      <c r="I8" s="74"/>
      <c r="J8" s="75"/>
      <c r="K8" s="76"/>
      <c r="L8" s="73"/>
      <c r="M8" s="73"/>
      <c r="N8" s="72"/>
      <c r="O8" s="72"/>
    </row>
    <row r="9" spans="1:17" ht="48.6">
      <c r="A9" s="69">
        <v>9</v>
      </c>
      <c r="B9" s="212" t="s">
        <v>54</v>
      </c>
      <c r="C9" s="212" t="s">
        <v>55</v>
      </c>
      <c r="D9" s="212" t="s">
        <v>56</v>
      </c>
      <c r="E9" s="212" t="s">
        <v>57</v>
      </c>
      <c r="F9" s="212" t="s">
        <v>58</v>
      </c>
      <c r="G9" s="212" t="s">
        <v>59</v>
      </c>
      <c r="H9" s="323" t="s">
        <v>60</v>
      </c>
      <c r="I9" s="324" t="s">
        <v>61</v>
      </c>
      <c r="J9" s="325" t="s">
        <v>62</v>
      </c>
      <c r="K9" s="195" t="s">
        <v>63</v>
      </c>
      <c r="L9" s="325" t="s">
        <v>64</v>
      </c>
      <c r="M9" s="325" t="s">
        <v>65</v>
      </c>
      <c r="N9" s="198" t="s">
        <v>66</v>
      </c>
      <c r="O9" s="198" t="s">
        <v>67</v>
      </c>
      <c r="P9" s="199"/>
      <c r="Q9" s="198" t="s">
        <v>68</v>
      </c>
    </row>
    <row r="10" spans="1:17" s="13" customFormat="1" ht="14.1" customHeight="1">
      <c r="A10" s="69">
        <v>10</v>
      </c>
      <c r="B10" s="299" t="s">
        <v>387</v>
      </c>
      <c r="C10" s="299" t="s">
        <v>388</v>
      </c>
      <c r="D10" s="326" t="s">
        <v>227</v>
      </c>
      <c r="E10" s="327" t="s">
        <v>228</v>
      </c>
      <c r="F10" s="299" t="s">
        <v>44</v>
      </c>
      <c r="G10" s="299" t="s">
        <v>44</v>
      </c>
      <c r="H10" s="299" t="s">
        <v>266</v>
      </c>
      <c r="I10" s="328">
        <v>12.7</v>
      </c>
      <c r="J10" s="329">
        <f t="shared" ref="J10:J41" si="0">SUM(K10:K10)</f>
        <v>104</v>
      </c>
      <c r="K10" s="246">
        <v>104</v>
      </c>
      <c r="L10" s="245" t="e">
        <f>IF(K10="nio",0,IF(K10&gt;0,K10*I10/M10,0))*VLOOKUP(B10,'2-Kosten per locatie'!$A$12:$C$23,3,FALSE)</f>
        <v>#DIV/0!</v>
      </c>
      <c r="M10" s="330">
        <f>IF(K10="nio",0,IF(K10&gt;0,VLOOKUP(G10,'3-Productie normen'!A:J,VLOOKUP(K10,'3-Productie normen'!$B$32:$C$36,2,FALSE),FALSE)))</f>
        <v>0</v>
      </c>
      <c r="N10" s="331" t="str">
        <f>VLOOKUP(G10,'3-Productie normen'!A:J,10,FALSE)</f>
        <v>V</v>
      </c>
      <c r="O10" s="331"/>
      <c r="P10" s="57"/>
      <c r="Q10" s="332">
        <f t="shared" ref="Q10:Q41" si="1">J10*I10</f>
        <v>1320.8</v>
      </c>
    </row>
    <row r="11" spans="1:17" ht="14.1" customHeight="1">
      <c r="A11" s="69">
        <v>11</v>
      </c>
      <c r="B11" s="299" t="s">
        <v>387</v>
      </c>
      <c r="C11" s="299" t="s">
        <v>388</v>
      </c>
      <c r="D11" s="326" t="s">
        <v>227</v>
      </c>
      <c r="E11" s="327" t="s">
        <v>229</v>
      </c>
      <c r="F11" s="299" t="s">
        <v>389</v>
      </c>
      <c r="G11" s="299" t="s">
        <v>40</v>
      </c>
      <c r="H11" s="299" t="s">
        <v>390</v>
      </c>
      <c r="I11" s="328">
        <v>8.1999999999999993</v>
      </c>
      <c r="J11" s="329">
        <f t="shared" si="0"/>
        <v>104</v>
      </c>
      <c r="K11" s="246">
        <v>104</v>
      </c>
      <c r="L11" s="245" t="e">
        <f>IF(K11="nio",0,IF(K11&gt;0,K11*I11/M11,0))*VLOOKUP(B11,'2-Kosten per locatie'!$A$12:$C$23,3,FALSE)</f>
        <v>#DIV/0!</v>
      </c>
      <c r="M11" s="330">
        <f>IF(K11="nio",0,IF(K11&gt;0,VLOOKUP(G11,'3-Productie normen'!A:J,VLOOKUP(K11,'3-Productie normen'!$B$32:$C$36,2,FALSE),FALSE)))</f>
        <v>0</v>
      </c>
      <c r="N11" s="331" t="str">
        <f>VLOOKUP(G11,'3-Productie normen'!A:J,10,FALSE)</f>
        <v>B</v>
      </c>
      <c r="O11" s="331"/>
      <c r="Q11" s="332">
        <f t="shared" si="1"/>
        <v>852.8</v>
      </c>
    </row>
    <row r="12" spans="1:17" ht="14.1" customHeight="1">
      <c r="A12" s="69">
        <v>12</v>
      </c>
      <c r="B12" s="299" t="s">
        <v>387</v>
      </c>
      <c r="C12" s="299" t="s">
        <v>388</v>
      </c>
      <c r="D12" s="326" t="s">
        <v>227</v>
      </c>
      <c r="E12" s="327" t="s">
        <v>230</v>
      </c>
      <c r="F12" s="299" t="s">
        <v>391</v>
      </c>
      <c r="G12" s="299" t="s">
        <v>354</v>
      </c>
      <c r="H12" s="299" t="s">
        <v>390</v>
      </c>
      <c r="I12" s="328">
        <v>19.8</v>
      </c>
      <c r="J12" s="329">
        <f t="shared" si="0"/>
        <v>52</v>
      </c>
      <c r="K12" s="246">
        <v>52</v>
      </c>
      <c r="L12" s="245" t="e">
        <f>IF(K12="nio",0,IF(K12&gt;0,K12*I12/M12,0))*VLOOKUP(B12,'2-Kosten per locatie'!$A$12:$C$23,3,FALSE)</f>
        <v>#DIV/0!</v>
      </c>
      <c r="M12" s="330">
        <f>IF(K12="nio",0,IF(K12&gt;0,VLOOKUP(G12,'3-Productie normen'!A:J,VLOOKUP(K12,'3-Productie normen'!$B$32:$C$36,2,FALSE),FALSE)))</f>
        <v>0</v>
      </c>
      <c r="N12" s="331" t="str">
        <f>VLOOKUP(G12,'3-Productie normen'!A:J,10,FALSE)</f>
        <v>V</v>
      </c>
      <c r="O12" s="331"/>
      <c r="Q12" s="332">
        <f t="shared" si="1"/>
        <v>1029.6000000000001</v>
      </c>
    </row>
    <row r="13" spans="1:17" ht="14.1" customHeight="1">
      <c r="A13" s="69">
        <v>13</v>
      </c>
      <c r="B13" s="299" t="s">
        <v>387</v>
      </c>
      <c r="C13" s="299" t="s">
        <v>388</v>
      </c>
      <c r="D13" s="326" t="s">
        <v>227</v>
      </c>
      <c r="E13" s="327" t="s">
        <v>392</v>
      </c>
      <c r="F13" s="67" t="s">
        <v>265</v>
      </c>
      <c r="G13" s="67" t="s">
        <v>42</v>
      </c>
      <c r="H13" s="67" t="s">
        <v>390</v>
      </c>
      <c r="I13" s="328">
        <v>9.5</v>
      </c>
      <c r="J13" s="329">
        <f t="shared" si="0"/>
        <v>104</v>
      </c>
      <c r="K13" s="246">
        <v>104</v>
      </c>
      <c r="L13" s="245" t="e">
        <f>IF(K13="nio",0,IF(K13&gt;0,K13*I13/M13,0))*VLOOKUP(B13,'2-Kosten per locatie'!$A$12:$C$23,3,FALSE)</f>
        <v>#DIV/0!</v>
      </c>
      <c r="M13" s="330">
        <f>IF(K13="nio",0,IF(K13&gt;0,VLOOKUP(G13,'3-Productie normen'!A:J,VLOOKUP(K13,'3-Productie normen'!$B$32:$C$36,2,FALSE),FALSE)))</f>
        <v>0</v>
      </c>
      <c r="N13" s="331" t="str">
        <f>VLOOKUP(G13,'3-Productie normen'!A:J,10,FALSE)</f>
        <v>V</v>
      </c>
      <c r="O13" s="331"/>
      <c r="Q13" s="332">
        <f t="shared" si="1"/>
        <v>988</v>
      </c>
    </row>
    <row r="14" spans="1:17" ht="14.1" customHeight="1">
      <c r="A14" s="69">
        <v>14</v>
      </c>
      <c r="B14" s="299" t="s">
        <v>387</v>
      </c>
      <c r="C14" s="299" t="s">
        <v>388</v>
      </c>
      <c r="D14" s="326" t="s">
        <v>227</v>
      </c>
      <c r="E14" s="243" t="s">
        <v>393</v>
      </c>
      <c r="F14" s="79" t="s">
        <v>394</v>
      </c>
      <c r="G14" s="311" t="s">
        <v>354</v>
      </c>
      <c r="H14" s="311" t="s">
        <v>390</v>
      </c>
      <c r="I14" s="328">
        <v>3.6</v>
      </c>
      <c r="J14" s="329">
        <f t="shared" si="0"/>
        <v>52</v>
      </c>
      <c r="K14" s="246">
        <v>52</v>
      </c>
      <c r="L14" s="245" t="e">
        <f>IF(K14="nio",0,IF(K14&gt;0,K14*I14/M14,0))*VLOOKUP(B14,'2-Kosten per locatie'!$A$12:$C$23,3,FALSE)</f>
        <v>#DIV/0!</v>
      </c>
      <c r="M14" s="330">
        <f>IF(K14="nio",0,IF(K14&gt;0,VLOOKUP(G14,'3-Productie normen'!A:J,VLOOKUP(K14,'3-Productie normen'!$B$32:$C$36,2,FALSE),FALSE)))</f>
        <v>0</v>
      </c>
      <c r="N14" s="331" t="str">
        <f>VLOOKUP(G14,'3-Productie normen'!A:J,10,FALSE)</f>
        <v>V</v>
      </c>
      <c r="O14" s="331"/>
      <c r="Q14" s="332">
        <f t="shared" si="1"/>
        <v>187.20000000000002</v>
      </c>
    </row>
    <row r="15" spans="1:17" ht="14.1" customHeight="1">
      <c r="A15" s="69">
        <v>15</v>
      </c>
      <c r="B15" s="299" t="s">
        <v>387</v>
      </c>
      <c r="C15" s="299" t="s">
        <v>388</v>
      </c>
      <c r="D15" s="326" t="s">
        <v>227</v>
      </c>
      <c r="E15" s="327" t="s">
        <v>395</v>
      </c>
      <c r="F15" s="299" t="s">
        <v>396</v>
      </c>
      <c r="G15" s="299" t="s">
        <v>354</v>
      </c>
      <c r="H15" s="299" t="s">
        <v>390</v>
      </c>
      <c r="I15" s="328">
        <v>3.3</v>
      </c>
      <c r="J15" s="329">
        <f t="shared" si="0"/>
        <v>52</v>
      </c>
      <c r="K15" s="246">
        <v>52</v>
      </c>
      <c r="L15" s="245" t="e">
        <f>IF(K15="nio",0,IF(K15&gt;0,K15*I15/M15,0))*VLOOKUP(B15,'2-Kosten per locatie'!$A$12:$C$23,3,FALSE)</f>
        <v>#DIV/0!</v>
      </c>
      <c r="M15" s="330">
        <f>IF(K15="nio",0,IF(K15&gt;0,VLOOKUP(G15,'3-Productie normen'!A:J,VLOOKUP(K15,'3-Productie normen'!$B$32:$C$36,2,FALSE),FALSE)))</f>
        <v>0</v>
      </c>
      <c r="N15" s="331" t="str">
        <f>VLOOKUP(G15,'3-Productie normen'!A:J,10,FALSE)</f>
        <v>V</v>
      </c>
      <c r="O15" s="331"/>
      <c r="Q15" s="332">
        <f t="shared" si="1"/>
        <v>171.6</v>
      </c>
    </row>
    <row r="16" spans="1:17" ht="14.1" customHeight="1">
      <c r="A16" s="69">
        <v>16</v>
      </c>
      <c r="B16" s="299" t="s">
        <v>387</v>
      </c>
      <c r="C16" s="299" t="s">
        <v>388</v>
      </c>
      <c r="D16" s="326" t="s">
        <v>227</v>
      </c>
      <c r="E16" s="327" t="s">
        <v>397</v>
      </c>
      <c r="F16" s="299" t="s">
        <v>270</v>
      </c>
      <c r="G16" s="299" t="s">
        <v>41</v>
      </c>
      <c r="H16" s="299" t="s">
        <v>390</v>
      </c>
      <c r="I16" s="328">
        <v>2</v>
      </c>
      <c r="J16" s="329">
        <f t="shared" si="0"/>
        <v>208</v>
      </c>
      <c r="K16" s="246">
        <v>208</v>
      </c>
      <c r="L16" s="245" t="e">
        <f>IF(K16="nio",0,IF(K16&gt;0,K16*I16/M16,0))*VLOOKUP(B16,'2-Kosten per locatie'!$A$12:$C$23,3,FALSE)</f>
        <v>#DIV/0!</v>
      </c>
      <c r="M16" s="330">
        <f>IF(K16="nio",0,IF(K16&gt;0,VLOOKUP(G16,'3-Productie normen'!A:J,VLOOKUP(K16,'3-Productie normen'!$B$32:$C$36,2,FALSE),FALSE)))</f>
        <v>0</v>
      </c>
      <c r="N16" s="331" t="str">
        <f>VLOOKUP(G16,'3-Productie normen'!A:J,10,FALSE)</f>
        <v>S</v>
      </c>
      <c r="O16" s="331"/>
      <c r="Q16" s="332">
        <f t="shared" si="1"/>
        <v>416</v>
      </c>
    </row>
    <row r="17" spans="1:17" ht="14.1" customHeight="1">
      <c r="A17" s="69">
        <v>17</v>
      </c>
      <c r="B17" s="299" t="s">
        <v>387</v>
      </c>
      <c r="C17" s="299" t="s">
        <v>388</v>
      </c>
      <c r="D17" s="326" t="s">
        <v>227</v>
      </c>
      <c r="E17" s="327" t="s">
        <v>398</v>
      </c>
      <c r="F17" s="299" t="s">
        <v>270</v>
      </c>
      <c r="G17" s="299" t="s">
        <v>41</v>
      </c>
      <c r="H17" s="299" t="s">
        <v>390</v>
      </c>
      <c r="I17" s="328">
        <v>1.7</v>
      </c>
      <c r="J17" s="329">
        <f t="shared" si="0"/>
        <v>208</v>
      </c>
      <c r="K17" s="246">
        <v>208</v>
      </c>
      <c r="L17" s="245" t="e">
        <f>IF(K17="nio",0,IF(K17&gt;0,K17*I17/M17,0))*VLOOKUP(B17,'2-Kosten per locatie'!$A$12:$C$23,3,FALSE)</f>
        <v>#DIV/0!</v>
      </c>
      <c r="M17" s="330">
        <f>IF(K17="nio",0,IF(K17&gt;0,VLOOKUP(G17,'3-Productie normen'!A:J,VLOOKUP(K17,'3-Productie normen'!$B$32:$C$36,2,FALSE),FALSE)))</f>
        <v>0</v>
      </c>
      <c r="N17" s="331" t="str">
        <f>VLOOKUP(G17,'3-Productie normen'!A:J,10,FALSE)</f>
        <v>S</v>
      </c>
      <c r="O17" s="331"/>
      <c r="Q17" s="332">
        <f t="shared" si="1"/>
        <v>353.59999999999997</v>
      </c>
    </row>
    <row r="18" spans="1:17" ht="14.1" customHeight="1">
      <c r="A18" s="69">
        <v>18</v>
      </c>
      <c r="B18" s="299" t="s">
        <v>387</v>
      </c>
      <c r="C18" s="299" t="s">
        <v>388</v>
      </c>
      <c r="D18" s="326" t="s">
        <v>227</v>
      </c>
      <c r="E18" s="327" t="s">
        <v>399</v>
      </c>
      <c r="F18" s="67" t="s">
        <v>400</v>
      </c>
      <c r="G18" s="67" t="s">
        <v>356</v>
      </c>
      <c r="H18" s="67" t="s">
        <v>390</v>
      </c>
      <c r="I18" s="328">
        <v>8.6999999999999993</v>
      </c>
      <c r="J18" s="329">
        <f t="shared" si="0"/>
        <v>104</v>
      </c>
      <c r="K18" s="246">
        <v>104</v>
      </c>
      <c r="L18" s="245" t="e">
        <f>IF(K18="nio",0,IF(K18&gt;0,K18*I18/M18,0))*VLOOKUP(B18,'2-Kosten per locatie'!$A$12:$C$23,3,FALSE)</f>
        <v>#DIV/0!</v>
      </c>
      <c r="M18" s="330">
        <f>IF(K18="nio",0,IF(K18&gt;0,VLOOKUP(G18,'3-Productie normen'!A:J,VLOOKUP(K18,'3-Productie normen'!$B$32:$C$36,2,FALSE),FALSE)))</f>
        <v>0</v>
      </c>
      <c r="N18" s="331" t="str">
        <f>VLOOKUP(G18,'3-Productie normen'!A:J,10,FALSE)</f>
        <v>V</v>
      </c>
      <c r="O18" s="331"/>
      <c r="Q18" s="332">
        <f t="shared" si="1"/>
        <v>904.8</v>
      </c>
    </row>
    <row r="19" spans="1:17" ht="14.1" customHeight="1">
      <c r="A19" s="69">
        <v>19</v>
      </c>
      <c r="B19" s="299" t="s">
        <v>387</v>
      </c>
      <c r="C19" s="299" t="s">
        <v>388</v>
      </c>
      <c r="D19" s="326">
        <v>1</v>
      </c>
      <c r="E19" s="243" t="s">
        <v>246</v>
      </c>
      <c r="F19" s="79" t="s">
        <v>401</v>
      </c>
      <c r="G19" s="311" t="s">
        <v>333</v>
      </c>
      <c r="H19" s="311" t="s">
        <v>402</v>
      </c>
      <c r="I19" s="328">
        <v>13.5</v>
      </c>
      <c r="J19" s="329">
        <f t="shared" si="0"/>
        <v>104</v>
      </c>
      <c r="K19" s="246">
        <v>104</v>
      </c>
      <c r="L19" s="245" t="e">
        <f>IF(K19="nio",0,IF(K19&gt;0,K19*I19/M19,0))*VLOOKUP(B19,'2-Kosten per locatie'!$A$12:$C$23,3,FALSE)</f>
        <v>#DIV/0!</v>
      </c>
      <c r="M19" s="330">
        <f>IF(K19="nio",0,IF(K19&gt;0,VLOOKUP(G19,'3-Productie normen'!A:J,VLOOKUP(K19,'3-Productie normen'!$B$32:$C$36,2,FALSE),FALSE)))</f>
        <v>0</v>
      </c>
      <c r="N19" s="331" t="str">
        <f>VLOOKUP(G19,'3-Productie normen'!A:J,10,FALSE)</f>
        <v>V</v>
      </c>
      <c r="O19" s="331"/>
      <c r="Q19" s="332">
        <f t="shared" si="1"/>
        <v>1404</v>
      </c>
    </row>
    <row r="20" spans="1:17" ht="14.1" customHeight="1">
      <c r="A20" s="69">
        <v>20</v>
      </c>
      <c r="B20" s="299" t="s">
        <v>387</v>
      </c>
      <c r="C20" s="299" t="s">
        <v>388</v>
      </c>
      <c r="D20" s="326">
        <v>1</v>
      </c>
      <c r="E20" s="327" t="s">
        <v>268</v>
      </c>
      <c r="F20" s="299" t="s">
        <v>259</v>
      </c>
      <c r="G20" s="299" t="s">
        <v>43</v>
      </c>
      <c r="H20" s="299" t="s">
        <v>390</v>
      </c>
      <c r="I20" s="328">
        <v>40.4</v>
      </c>
      <c r="J20" s="329">
        <f t="shared" si="0"/>
        <v>104</v>
      </c>
      <c r="K20" s="246">
        <v>104</v>
      </c>
      <c r="L20" s="245" t="e">
        <f>IF(K20="nio",0,IF(K20&gt;0,K20*I20/M20,0))*VLOOKUP(B20,'2-Kosten per locatie'!$A$12:$C$23,3,FALSE)</f>
        <v>#DIV/0!</v>
      </c>
      <c r="M20" s="330">
        <f>IF(K20="nio",0,IF(K20&gt;0,VLOOKUP(G20,'3-Productie normen'!A:J,VLOOKUP(K20,'3-Productie normen'!$B$32:$C$36,2,FALSE),FALSE)))</f>
        <v>0</v>
      </c>
      <c r="N20" s="331" t="str">
        <f>VLOOKUP(G20,'3-Productie normen'!A:J,10,FALSE)</f>
        <v>B</v>
      </c>
      <c r="O20" s="331"/>
      <c r="Q20" s="332">
        <f t="shared" si="1"/>
        <v>4201.5999999999995</v>
      </c>
    </row>
    <row r="21" spans="1:17" ht="14.1" customHeight="1">
      <c r="A21" s="69">
        <v>21</v>
      </c>
      <c r="B21" s="299" t="s">
        <v>387</v>
      </c>
      <c r="C21" s="299" t="s">
        <v>388</v>
      </c>
      <c r="D21" s="326">
        <v>1</v>
      </c>
      <c r="E21" s="327" t="s">
        <v>249</v>
      </c>
      <c r="F21" s="299" t="s">
        <v>265</v>
      </c>
      <c r="G21" s="299" t="s">
        <v>42</v>
      </c>
      <c r="H21" s="299" t="s">
        <v>390</v>
      </c>
      <c r="I21" s="328">
        <v>7.3</v>
      </c>
      <c r="J21" s="329">
        <f t="shared" si="0"/>
        <v>104</v>
      </c>
      <c r="K21" s="246">
        <v>104</v>
      </c>
      <c r="L21" s="245" t="e">
        <f>IF(K21="nio",0,IF(K21&gt;0,K21*I21/M21,0))*VLOOKUP(B21,'2-Kosten per locatie'!$A$12:$C$23,3,FALSE)</f>
        <v>#DIV/0!</v>
      </c>
      <c r="M21" s="330">
        <f>IF(K21="nio",0,IF(K21&gt;0,VLOOKUP(G21,'3-Productie normen'!A:J,VLOOKUP(K21,'3-Productie normen'!$B$32:$C$36,2,FALSE),FALSE)))</f>
        <v>0</v>
      </c>
      <c r="N21" s="331" t="str">
        <f>VLOOKUP(G21,'3-Productie normen'!A:J,10,FALSE)</f>
        <v>V</v>
      </c>
      <c r="O21" s="331"/>
      <c r="Q21" s="332">
        <f t="shared" si="1"/>
        <v>759.19999999999993</v>
      </c>
    </row>
    <row r="22" spans="1:17" ht="14.1" customHeight="1">
      <c r="A22" s="69">
        <v>22</v>
      </c>
      <c r="B22" s="299" t="s">
        <v>387</v>
      </c>
      <c r="C22" s="299" t="s">
        <v>388</v>
      </c>
      <c r="D22" s="326">
        <v>1</v>
      </c>
      <c r="E22" s="327" t="s">
        <v>251</v>
      </c>
      <c r="F22" s="299" t="s">
        <v>403</v>
      </c>
      <c r="G22" s="299" t="s">
        <v>354</v>
      </c>
      <c r="H22" s="299" t="s">
        <v>390</v>
      </c>
      <c r="I22" s="328">
        <v>4</v>
      </c>
      <c r="J22" s="329">
        <f t="shared" si="0"/>
        <v>52</v>
      </c>
      <c r="K22" s="246">
        <v>52</v>
      </c>
      <c r="L22" s="245" t="e">
        <f>IF(K22="nio",0,IF(K22&gt;0,K22*I22/M22,0))*VLOOKUP(B22,'2-Kosten per locatie'!$A$12:$C$23,3,FALSE)</f>
        <v>#DIV/0!</v>
      </c>
      <c r="M22" s="330">
        <f>IF(K22="nio",0,IF(K22&gt;0,VLOOKUP(G22,'3-Productie normen'!A:J,VLOOKUP(K22,'3-Productie normen'!$B$32:$C$36,2,FALSE),FALSE)))</f>
        <v>0</v>
      </c>
      <c r="N22" s="331" t="str">
        <f>VLOOKUP(G22,'3-Productie normen'!A:J,10,FALSE)</f>
        <v>V</v>
      </c>
      <c r="O22" s="331"/>
      <c r="Q22" s="332">
        <f t="shared" si="1"/>
        <v>208</v>
      </c>
    </row>
    <row r="23" spans="1:17" ht="14.1" customHeight="1">
      <c r="A23" s="69">
        <v>23</v>
      </c>
      <c r="B23" s="299" t="s">
        <v>387</v>
      </c>
      <c r="C23" s="299" t="s">
        <v>388</v>
      </c>
      <c r="D23" s="326">
        <v>1</v>
      </c>
      <c r="E23" s="327" t="s">
        <v>252</v>
      </c>
      <c r="F23" s="67" t="s">
        <v>270</v>
      </c>
      <c r="G23" s="67" t="s">
        <v>41</v>
      </c>
      <c r="H23" s="67" t="s">
        <v>390</v>
      </c>
      <c r="I23" s="328">
        <v>2.1</v>
      </c>
      <c r="J23" s="329">
        <f t="shared" si="0"/>
        <v>208</v>
      </c>
      <c r="K23" s="246">
        <v>208</v>
      </c>
      <c r="L23" s="245" t="e">
        <f>IF(K23="nio",0,IF(K23&gt;0,K23*I23/M23,0))*VLOOKUP(B23,'2-Kosten per locatie'!$A$12:$C$23,3,FALSE)</f>
        <v>#DIV/0!</v>
      </c>
      <c r="M23" s="330">
        <f>IF(K23="nio",0,IF(K23&gt;0,VLOOKUP(G23,'3-Productie normen'!A:J,VLOOKUP(K23,'3-Productie normen'!$B$32:$C$36,2,FALSE),FALSE)))</f>
        <v>0</v>
      </c>
      <c r="N23" s="331" t="str">
        <f>VLOOKUP(G23,'3-Productie normen'!A:J,10,FALSE)</f>
        <v>S</v>
      </c>
      <c r="O23" s="331"/>
      <c r="Q23" s="332">
        <f t="shared" si="1"/>
        <v>436.8</v>
      </c>
    </row>
    <row r="24" spans="1:17" ht="14.1" customHeight="1">
      <c r="A24" s="69">
        <v>24</v>
      </c>
      <c r="B24" s="299" t="s">
        <v>387</v>
      </c>
      <c r="C24" s="299" t="s">
        <v>388</v>
      </c>
      <c r="D24" s="326">
        <v>1</v>
      </c>
      <c r="E24" s="243" t="s">
        <v>269</v>
      </c>
      <c r="F24" s="79" t="s">
        <v>270</v>
      </c>
      <c r="G24" s="311" t="s">
        <v>41</v>
      </c>
      <c r="H24" s="311" t="s">
        <v>390</v>
      </c>
      <c r="I24" s="328">
        <v>1.6</v>
      </c>
      <c r="J24" s="329">
        <f t="shared" si="0"/>
        <v>208</v>
      </c>
      <c r="K24" s="246">
        <v>208</v>
      </c>
      <c r="L24" s="245" t="e">
        <f>IF(K24="nio",0,IF(K24&gt;0,K24*I24/M24,0))*VLOOKUP(B24,'2-Kosten per locatie'!$A$12:$C$23,3,FALSE)</f>
        <v>#DIV/0!</v>
      </c>
      <c r="M24" s="330">
        <f>IF(K24="nio",0,IF(K24&gt;0,VLOOKUP(G24,'3-Productie normen'!A:J,VLOOKUP(K24,'3-Productie normen'!$B$32:$C$36,2,FALSE),FALSE)))</f>
        <v>0</v>
      </c>
      <c r="N24" s="331" t="str">
        <f>VLOOKUP(G24,'3-Productie normen'!A:J,10,FALSE)</f>
        <v>S</v>
      </c>
      <c r="O24" s="331"/>
      <c r="Q24" s="332">
        <f t="shared" si="1"/>
        <v>332.8</v>
      </c>
    </row>
    <row r="25" spans="1:17" ht="14.1" customHeight="1">
      <c r="A25" s="69">
        <v>25</v>
      </c>
      <c r="B25" s="299" t="s">
        <v>387</v>
      </c>
      <c r="C25" s="299" t="s">
        <v>388</v>
      </c>
      <c r="D25" s="326">
        <v>1</v>
      </c>
      <c r="E25" s="327" t="s">
        <v>253</v>
      </c>
      <c r="F25" s="299" t="s">
        <v>404</v>
      </c>
      <c r="G25" s="299" t="s">
        <v>405</v>
      </c>
      <c r="H25" s="299" t="s">
        <v>390</v>
      </c>
      <c r="I25" s="328">
        <v>80.099999999999994</v>
      </c>
      <c r="J25" s="329">
        <f t="shared" si="0"/>
        <v>104</v>
      </c>
      <c r="K25" s="246">
        <v>104</v>
      </c>
      <c r="L25" s="245" t="e">
        <f>IF(K25="nio",0,IF(K25&gt;0,K25*I25/M25,0))*VLOOKUP(B25,'2-Kosten per locatie'!$A$12:$C$23,3,FALSE)</f>
        <v>#DIV/0!</v>
      </c>
      <c r="M25" s="330">
        <f>IF(K25="nio",0,IF(K25&gt;0,VLOOKUP(G25,'3-Productie normen'!A:J,VLOOKUP(K25,'3-Productie normen'!$B$32:$C$36,2,FALSE),FALSE)))</f>
        <v>0</v>
      </c>
      <c r="N25" s="331" t="str">
        <f>VLOOKUP(G25,'3-Productie normen'!A:J,10,FALSE)</f>
        <v>V</v>
      </c>
      <c r="O25" s="331"/>
      <c r="Q25" s="332">
        <f t="shared" si="1"/>
        <v>8330.4</v>
      </c>
    </row>
    <row r="26" spans="1:17" ht="14.1" customHeight="1">
      <c r="A26" s="69">
        <v>26</v>
      </c>
      <c r="B26" s="299" t="s">
        <v>387</v>
      </c>
      <c r="C26" s="299" t="s">
        <v>388</v>
      </c>
      <c r="D26" s="326">
        <v>1</v>
      </c>
      <c r="E26" s="327" t="s">
        <v>254</v>
      </c>
      <c r="F26" s="299" t="s">
        <v>247</v>
      </c>
      <c r="G26" s="299" t="s">
        <v>40</v>
      </c>
      <c r="H26" s="299" t="s">
        <v>390</v>
      </c>
      <c r="I26" s="328">
        <v>14.3</v>
      </c>
      <c r="J26" s="329">
        <f t="shared" si="0"/>
        <v>104</v>
      </c>
      <c r="K26" s="246">
        <v>104</v>
      </c>
      <c r="L26" s="245" t="e">
        <f>IF(K26="nio",0,IF(K26&gt;0,K26*I26/M26,0))*VLOOKUP(B26,'2-Kosten per locatie'!$A$12:$C$23,3,FALSE)</f>
        <v>#DIV/0!</v>
      </c>
      <c r="M26" s="330">
        <f>IF(K26="nio",0,IF(K26&gt;0,VLOOKUP(G26,'3-Productie normen'!A:J,VLOOKUP(K26,'3-Productie normen'!$B$32:$C$36,2,FALSE),FALSE)))</f>
        <v>0</v>
      </c>
      <c r="N26" s="331" t="str">
        <f>VLOOKUP(G26,'3-Productie normen'!A:J,10,FALSE)</f>
        <v>B</v>
      </c>
      <c r="O26" s="331"/>
      <c r="Q26" s="332">
        <f t="shared" si="1"/>
        <v>1487.2</v>
      </c>
    </row>
    <row r="27" spans="1:17" ht="14.1" customHeight="1">
      <c r="A27" s="69">
        <v>27</v>
      </c>
      <c r="B27" s="299" t="s">
        <v>387</v>
      </c>
      <c r="C27" s="299" t="s">
        <v>388</v>
      </c>
      <c r="D27" s="326">
        <v>1</v>
      </c>
      <c r="E27" s="327" t="s">
        <v>256</v>
      </c>
      <c r="F27" s="299" t="s">
        <v>259</v>
      </c>
      <c r="G27" s="299" t="s">
        <v>43</v>
      </c>
      <c r="H27" s="299" t="s">
        <v>390</v>
      </c>
      <c r="I27" s="328">
        <v>24.7</v>
      </c>
      <c r="J27" s="329">
        <f t="shared" si="0"/>
        <v>104</v>
      </c>
      <c r="K27" s="246">
        <v>104</v>
      </c>
      <c r="L27" s="245" t="e">
        <f>IF(K27="nio",0,IF(K27&gt;0,K27*I27/M27,0))*VLOOKUP(B27,'2-Kosten per locatie'!$A$12:$C$23,3,FALSE)</f>
        <v>#DIV/0!</v>
      </c>
      <c r="M27" s="330">
        <f>IF(K27="nio",0,IF(K27&gt;0,VLOOKUP(G27,'3-Productie normen'!A:J,VLOOKUP(K27,'3-Productie normen'!$B$32:$C$36,2,FALSE),FALSE)))</f>
        <v>0</v>
      </c>
      <c r="N27" s="331" t="str">
        <f>VLOOKUP(G27,'3-Productie normen'!A:J,10,FALSE)</f>
        <v>B</v>
      </c>
      <c r="O27" s="331"/>
      <c r="Q27" s="332">
        <f t="shared" si="1"/>
        <v>2568.7999999999997</v>
      </c>
    </row>
    <row r="28" spans="1:17" ht="14.1" customHeight="1">
      <c r="A28" s="69">
        <v>28</v>
      </c>
      <c r="B28" s="299" t="s">
        <v>387</v>
      </c>
      <c r="C28" s="299" t="s">
        <v>388</v>
      </c>
      <c r="D28" s="326">
        <v>1</v>
      </c>
      <c r="E28" s="327" t="s">
        <v>406</v>
      </c>
      <c r="F28" s="67" t="s">
        <v>407</v>
      </c>
      <c r="G28" s="67" t="s">
        <v>40</v>
      </c>
      <c r="H28" s="67" t="s">
        <v>390</v>
      </c>
      <c r="I28" s="328">
        <v>5.9</v>
      </c>
      <c r="J28" s="329">
        <f t="shared" si="0"/>
        <v>104</v>
      </c>
      <c r="K28" s="246">
        <v>104</v>
      </c>
      <c r="L28" s="245" t="e">
        <f>IF(K28="nio",0,IF(K28&gt;0,K28*I28/M28,0))*VLOOKUP(B28,'2-Kosten per locatie'!$A$12:$C$23,3,FALSE)</f>
        <v>#DIV/0!</v>
      </c>
      <c r="M28" s="330">
        <f>IF(K28="nio",0,IF(K28&gt;0,VLOOKUP(G28,'3-Productie normen'!A:J,VLOOKUP(K28,'3-Productie normen'!$B$32:$C$36,2,FALSE),FALSE)))</f>
        <v>0</v>
      </c>
      <c r="N28" s="331" t="str">
        <f>VLOOKUP(G28,'3-Productie normen'!A:J,10,FALSE)</f>
        <v>B</v>
      </c>
      <c r="O28" s="331"/>
      <c r="Q28" s="332">
        <f t="shared" si="1"/>
        <v>613.6</v>
      </c>
    </row>
    <row r="29" spans="1:17" ht="14.1" customHeight="1">
      <c r="A29" s="69">
        <v>29</v>
      </c>
      <c r="B29" s="299" t="s">
        <v>387</v>
      </c>
      <c r="C29" s="299" t="s">
        <v>388</v>
      </c>
      <c r="D29" s="326">
        <v>1</v>
      </c>
      <c r="E29" s="243" t="s">
        <v>408</v>
      </c>
      <c r="F29" s="79" t="s">
        <v>233</v>
      </c>
      <c r="G29" s="79" t="s">
        <v>354</v>
      </c>
      <c r="H29" s="79" t="s">
        <v>390</v>
      </c>
      <c r="I29" s="328">
        <v>3.4</v>
      </c>
      <c r="J29" s="329">
        <f t="shared" si="0"/>
        <v>52</v>
      </c>
      <c r="K29" s="246">
        <v>52</v>
      </c>
      <c r="L29" s="245" t="e">
        <f>IF(K29="nio",0,IF(K29&gt;0,K29*I29/M29,0))*VLOOKUP(B29,'2-Kosten per locatie'!$A$12:$C$23,3,FALSE)</f>
        <v>#DIV/0!</v>
      </c>
      <c r="M29" s="330">
        <f>IF(K29="nio",0,IF(K29&gt;0,VLOOKUP(G29,'3-Productie normen'!A:J,VLOOKUP(K29,'3-Productie normen'!$B$32:$C$36,2,FALSE),FALSE)))</f>
        <v>0</v>
      </c>
      <c r="N29" s="331" t="str">
        <f>VLOOKUP(G29,'3-Productie normen'!A:J,10,FALSE)</f>
        <v>V</v>
      </c>
      <c r="O29" s="331"/>
      <c r="Q29" s="332">
        <f t="shared" si="1"/>
        <v>176.79999999999998</v>
      </c>
    </row>
    <row r="30" spans="1:17" ht="14.1" customHeight="1">
      <c r="A30" s="69">
        <v>30</v>
      </c>
      <c r="B30" s="299" t="s">
        <v>387</v>
      </c>
      <c r="C30" s="299" t="s">
        <v>388</v>
      </c>
      <c r="D30" s="326">
        <v>1</v>
      </c>
      <c r="E30" s="327" t="s">
        <v>258</v>
      </c>
      <c r="F30" s="67" t="s">
        <v>233</v>
      </c>
      <c r="G30" s="67" t="s">
        <v>354</v>
      </c>
      <c r="H30" s="67" t="s">
        <v>390</v>
      </c>
      <c r="I30" s="328">
        <v>7.1</v>
      </c>
      <c r="J30" s="329">
        <f t="shared" si="0"/>
        <v>52</v>
      </c>
      <c r="K30" s="246">
        <v>52</v>
      </c>
      <c r="L30" s="245" t="e">
        <f>IF(K30="nio",0,IF(K30&gt;0,K30*I30/M30,0))*VLOOKUP(B30,'2-Kosten per locatie'!$A$12:$C$23,3,FALSE)</f>
        <v>#DIV/0!</v>
      </c>
      <c r="M30" s="330">
        <f>IF(K30="nio",0,IF(K30&gt;0,VLOOKUP(G30,'3-Productie normen'!A:J,VLOOKUP(K30,'3-Productie normen'!$B$32:$C$36,2,FALSE),FALSE)))</f>
        <v>0</v>
      </c>
      <c r="N30" s="331" t="str">
        <f>VLOOKUP(G30,'3-Productie normen'!A:J,10,FALSE)</f>
        <v>V</v>
      </c>
      <c r="O30" s="331"/>
      <c r="Q30" s="332">
        <f t="shared" si="1"/>
        <v>369.2</v>
      </c>
    </row>
    <row r="31" spans="1:17" ht="14.1" customHeight="1">
      <c r="A31" s="69">
        <v>31</v>
      </c>
      <c r="B31" s="299" t="s">
        <v>387</v>
      </c>
      <c r="C31" s="299" t="s">
        <v>388</v>
      </c>
      <c r="D31" s="80">
        <v>2</v>
      </c>
      <c r="E31" s="243"/>
      <c r="F31" s="79" t="s">
        <v>409</v>
      </c>
      <c r="G31" s="79" t="s">
        <v>41</v>
      </c>
      <c r="H31" s="79" t="s">
        <v>390</v>
      </c>
      <c r="I31" s="328">
        <v>1.1000000000000001</v>
      </c>
      <c r="J31" s="329">
        <f t="shared" si="0"/>
        <v>208</v>
      </c>
      <c r="K31" s="246">
        <v>208</v>
      </c>
      <c r="L31" s="245" t="e">
        <f>IF(K31="nio",0,IF(K31&gt;0,K31*I31/M31,0))*VLOOKUP(B31,'2-Kosten per locatie'!$A$12:$C$23,3,FALSE)</f>
        <v>#DIV/0!</v>
      </c>
      <c r="M31" s="330">
        <f>IF(K31="nio",0,IF(K31&gt;0,VLOOKUP(G31,'3-Productie normen'!A:J,VLOOKUP(K31,'3-Productie normen'!$B$32:$C$36,2,FALSE),FALSE)))</f>
        <v>0</v>
      </c>
      <c r="N31" s="331" t="str">
        <f>VLOOKUP(G31,'3-Productie normen'!A:J,10,FALSE)</f>
        <v>S</v>
      </c>
      <c r="O31" s="331"/>
      <c r="Q31" s="332">
        <f t="shared" si="1"/>
        <v>228.8</v>
      </c>
    </row>
    <row r="32" spans="1:17" ht="14.1" customHeight="1">
      <c r="A32" s="69">
        <v>32</v>
      </c>
      <c r="B32" s="299" t="s">
        <v>387</v>
      </c>
      <c r="C32" s="299" t="s">
        <v>388</v>
      </c>
      <c r="D32" s="326">
        <v>2</v>
      </c>
      <c r="E32" s="327"/>
      <c r="F32" s="67" t="s">
        <v>410</v>
      </c>
      <c r="G32" s="67" t="s">
        <v>41</v>
      </c>
      <c r="H32" s="67" t="s">
        <v>390</v>
      </c>
      <c r="I32" s="328">
        <v>1.1000000000000001</v>
      </c>
      <c r="J32" s="329">
        <f t="shared" si="0"/>
        <v>208</v>
      </c>
      <c r="K32" s="246">
        <v>208</v>
      </c>
      <c r="L32" s="245" t="e">
        <f>IF(K32="nio",0,IF(K32&gt;0,K32*I32/M32,0))*VLOOKUP(B32,'2-Kosten per locatie'!$A$12:$C$23,3,FALSE)</f>
        <v>#DIV/0!</v>
      </c>
      <c r="M32" s="330">
        <f>IF(K32="nio",0,IF(K32&gt;0,VLOOKUP(G32,'3-Productie normen'!A:J,VLOOKUP(K32,'3-Productie normen'!$B$32:$C$36,2,FALSE),FALSE)))</f>
        <v>0</v>
      </c>
      <c r="N32" s="331" t="str">
        <f>VLOOKUP(G32,'3-Productie normen'!A:J,10,FALSE)</f>
        <v>S</v>
      </c>
      <c r="O32" s="331"/>
      <c r="Q32" s="332">
        <f t="shared" si="1"/>
        <v>228.8</v>
      </c>
    </row>
    <row r="33" spans="1:17" ht="14.1" customHeight="1">
      <c r="A33" s="69">
        <v>33</v>
      </c>
      <c r="B33" s="299" t="s">
        <v>387</v>
      </c>
      <c r="C33" s="299" t="s">
        <v>388</v>
      </c>
      <c r="D33" s="326">
        <v>2</v>
      </c>
      <c r="E33" s="327"/>
      <c r="F33" s="67" t="s">
        <v>411</v>
      </c>
      <c r="G33" s="67" t="s">
        <v>412</v>
      </c>
      <c r="H33" s="67" t="s">
        <v>390</v>
      </c>
      <c r="I33" s="328">
        <v>1.9</v>
      </c>
      <c r="J33" s="329">
        <f t="shared" si="0"/>
        <v>208</v>
      </c>
      <c r="K33" s="246">
        <v>208</v>
      </c>
      <c r="L33" s="245" t="e">
        <f>IF(K33="nio",0,IF(K33&gt;0,K33*I33/M33,0))*VLOOKUP(B33,'2-Kosten per locatie'!$A$12:$C$23,3,FALSE)</f>
        <v>#DIV/0!</v>
      </c>
      <c r="M33" s="330">
        <f>IF(K33="nio",0,IF(K33&gt;0,VLOOKUP(G33,'3-Productie normen'!A:J,VLOOKUP(K33,'3-Productie normen'!$B$32:$C$36,2,FALSE),FALSE)))</f>
        <v>0</v>
      </c>
      <c r="N33" s="331" t="str">
        <f>VLOOKUP(G33,'3-Productie normen'!A:J,10,FALSE)</f>
        <v>S</v>
      </c>
      <c r="O33" s="331"/>
      <c r="Q33" s="332">
        <f t="shared" si="1"/>
        <v>395.2</v>
      </c>
    </row>
    <row r="34" spans="1:17" ht="14.1" customHeight="1">
      <c r="A34" s="69">
        <v>34</v>
      </c>
      <c r="B34" s="299" t="s">
        <v>387</v>
      </c>
      <c r="C34" s="299" t="s">
        <v>388</v>
      </c>
      <c r="D34" s="326">
        <v>2</v>
      </c>
      <c r="E34" s="327"/>
      <c r="F34" s="67" t="s">
        <v>413</v>
      </c>
      <c r="G34" s="67" t="s">
        <v>412</v>
      </c>
      <c r="H34" s="67" t="s">
        <v>390</v>
      </c>
      <c r="I34" s="328">
        <v>1.9</v>
      </c>
      <c r="J34" s="329">
        <f t="shared" si="0"/>
        <v>208</v>
      </c>
      <c r="K34" s="246">
        <v>208</v>
      </c>
      <c r="L34" s="245" t="e">
        <f>IF(K34="nio",0,IF(K34&gt;0,K34*I34/M34,0))*VLOOKUP(B34,'2-Kosten per locatie'!$A$12:$C$23,3,FALSE)</f>
        <v>#DIV/0!</v>
      </c>
      <c r="M34" s="330">
        <f>IF(K34="nio",0,IF(K34&gt;0,VLOOKUP(G34,'3-Productie normen'!A:J,VLOOKUP(K34,'3-Productie normen'!$B$32:$C$36,2,FALSE),FALSE)))</f>
        <v>0</v>
      </c>
      <c r="N34" s="331" t="str">
        <f>VLOOKUP(G34,'3-Productie normen'!A:J,10,FALSE)</f>
        <v>S</v>
      </c>
      <c r="O34" s="331"/>
      <c r="Q34" s="332">
        <f t="shared" si="1"/>
        <v>395.2</v>
      </c>
    </row>
    <row r="35" spans="1:17" ht="14.1" customHeight="1">
      <c r="A35" s="69">
        <v>35</v>
      </c>
      <c r="B35" s="299" t="s">
        <v>387</v>
      </c>
      <c r="C35" s="299" t="s">
        <v>388</v>
      </c>
      <c r="D35" s="326">
        <v>2</v>
      </c>
      <c r="E35" s="327"/>
      <c r="F35" s="67" t="s">
        <v>414</v>
      </c>
      <c r="G35" s="67" t="s">
        <v>415</v>
      </c>
      <c r="H35" s="67" t="s">
        <v>390</v>
      </c>
      <c r="I35" s="328">
        <v>15</v>
      </c>
      <c r="J35" s="329">
        <f t="shared" si="0"/>
        <v>208</v>
      </c>
      <c r="K35" s="246">
        <v>208</v>
      </c>
      <c r="L35" s="245" t="e">
        <f>IF(K35="nio",0,IF(K35&gt;0,K35*I35/M35,0))*VLOOKUP(B35,'2-Kosten per locatie'!$A$12:$C$23,3,FALSE)</f>
        <v>#DIV/0!</v>
      </c>
      <c r="M35" s="330">
        <f>IF(K35="nio",0,IF(K35&gt;0,VLOOKUP(G35,'3-Productie normen'!A:J,VLOOKUP(K35,'3-Productie normen'!$B$32:$C$36,2,FALSE),FALSE)))</f>
        <v>0</v>
      </c>
      <c r="N35" s="331" t="str">
        <f>VLOOKUP(G35,'3-Productie normen'!A:J,10,FALSE)</f>
        <v>S</v>
      </c>
      <c r="O35" s="331"/>
      <c r="Q35" s="332">
        <f t="shared" si="1"/>
        <v>3120</v>
      </c>
    </row>
    <row r="36" spans="1:17" ht="14.1" customHeight="1">
      <c r="A36" s="69">
        <v>36</v>
      </c>
      <c r="B36" s="299" t="s">
        <v>387</v>
      </c>
      <c r="C36" s="299" t="s">
        <v>388</v>
      </c>
      <c r="D36" s="326">
        <v>2</v>
      </c>
      <c r="E36" s="327"/>
      <c r="F36" s="67" t="s">
        <v>416</v>
      </c>
      <c r="G36" s="67" t="s">
        <v>415</v>
      </c>
      <c r="H36" s="67" t="s">
        <v>390</v>
      </c>
      <c r="I36" s="328">
        <v>15</v>
      </c>
      <c r="J36" s="329">
        <f t="shared" si="0"/>
        <v>208</v>
      </c>
      <c r="K36" s="246">
        <v>208</v>
      </c>
      <c r="L36" s="245" t="e">
        <f>IF(K36="nio",0,IF(K36&gt;0,K36*I36/M36,0))*VLOOKUP(B36,'2-Kosten per locatie'!$A$12:$C$23,3,FALSE)</f>
        <v>#DIV/0!</v>
      </c>
      <c r="M36" s="330">
        <f>IF(K36="nio",0,IF(K36&gt;0,VLOOKUP(G36,'3-Productie normen'!A:J,VLOOKUP(K36,'3-Productie normen'!$B$32:$C$36,2,FALSE),FALSE)))</f>
        <v>0</v>
      </c>
      <c r="N36" s="331" t="str">
        <f>VLOOKUP(G36,'3-Productie normen'!A:J,10,FALSE)</f>
        <v>S</v>
      </c>
      <c r="O36" s="331"/>
      <c r="Q36" s="332">
        <f t="shared" si="1"/>
        <v>3120</v>
      </c>
    </row>
    <row r="37" spans="1:17" ht="14.1" customHeight="1">
      <c r="A37" s="69">
        <v>37</v>
      </c>
      <c r="B37" s="299" t="s">
        <v>387</v>
      </c>
      <c r="C37" s="299" t="s">
        <v>388</v>
      </c>
      <c r="D37" s="326">
        <v>2</v>
      </c>
      <c r="E37" s="327"/>
      <c r="F37" s="67" t="s">
        <v>417</v>
      </c>
      <c r="G37" s="67" t="s">
        <v>356</v>
      </c>
      <c r="H37" s="67" t="s">
        <v>390</v>
      </c>
      <c r="I37" s="328">
        <v>3.6</v>
      </c>
      <c r="J37" s="329">
        <f t="shared" si="0"/>
        <v>104</v>
      </c>
      <c r="K37" s="246">
        <v>104</v>
      </c>
      <c r="L37" s="245" t="e">
        <f>IF(K37="nio",0,IF(K37&gt;0,K37*I37/M37,0))*VLOOKUP(B37,'2-Kosten per locatie'!$A$12:$C$23,3,FALSE)</f>
        <v>#DIV/0!</v>
      </c>
      <c r="M37" s="330">
        <f>IF(K37="nio",0,IF(K37&gt;0,VLOOKUP(G37,'3-Productie normen'!A:J,VLOOKUP(K37,'3-Productie normen'!$B$32:$C$36,2,FALSE),FALSE)))</f>
        <v>0</v>
      </c>
      <c r="N37" s="331" t="str">
        <f>VLOOKUP(G37,'3-Productie normen'!A:J,10,FALSE)</f>
        <v>V</v>
      </c>
      <c r="O37" s="331"/>
      <c r="Q37" s="332">
        <f t="shared" si="1"/>
        <v>374.40000000000003</v>
      </c>
    </row>
    <row r="38" spans="1:17" ht="14.1" customHeight="1">
      <c r="A38" s="69">
        <v>38</v>
      </c>
      <c r="B38" s="299" t="s">
        <v>387</v>
      </c>
      <c r="C38" s="299" t="s">
        <v>388</v>
      </c>
      <c r="D38" s="326">
        <v>2</v>
      </c>
      <c r="E38" s="327"/>
      <c r="F38" s="67" t="s">
        <v>418</v>
      </c>
      <c r="G38" s="67" t="s">
        <v>354</v>
      </c>
      <c r="H38" s="67" t="s">
        <v>390</v>
      </c>
      <c r="I38" s="328">
        <v>1.4</v>
      </c>
      <c r="J38" s="329">
        <f t="shared" si="0"/>
        <v>52</v>
      </c>
      <c r="K38" s="246">
        <v>52</v>
      </c>
      <c r="L38" s="245" t="e">
        <f>IF(K38="nio",0,IF(K38&gt;0,K38*I38/M38,0))*VLOOKUP(B38,'2-Kosten per locatie'!$A$12:$C$23,3,FALSE)</f>
        <v>#DIV/0!</v>
      </c>
      <c r="M38" s="330">
        <f>IF(K38="nio",0,IF(K38&gt;0,VLOOKUP(G38,'3-Productie normen'!A:J,VLOOKUP(K38,'3-Productie normen'!$B$32:$C$36,2,FALSE),FALSE)))</f>
        <v>0</v>
      </c>
      <c r="N38" s="331" t="str">
        <f>VLOOKUP(G38,'3-Productie normen'!A:J,10,FALSE)</f>
        <v>V</v>
      </c>
      <c r="O38" s="331"/>
      <c r="Q38" s="332">
        <f t="shared" si="1"/>
        <v>72.8</v>
      </c>
    </row>
    <row r="39" spans="1:17" ht="14.1" customHeight="1">
      <c r="A39" s="69">
        <v>39</v>
      </c>
      <c r="B39" s="299" t="s">
        <v>387</v>
      </c>
      <c r="C39" s="299" t="s">
        <v>388</v>
      </c>
      <c r="D39" s="326">
        <v>2</v>
      </c>
      <c r="E39" s="327"/>
      <c r="F39" s="67" t="s">
        <v>419</v>
      </c>
      <c r="G39" s="67" t="s">
        <v>354</v>
      </c>
      <c r="H39" s="67" t="s">
        <v>390</v>
      </c>
      <c r="I39" s="328">
        <v>1.4</v>
      </c>
      <c r="J39" s="329">
        <f t="shared" si="0"/>
        <v>52</v>
      </c>
      <c r="K39" s="246">
        <v>52</v>
      </c>
      <c r="L39" s="245" t="e">
        <f>IF(K39="nio",0,IF(K39&gt;0,K39*I39/M39,0))*VLOOKUP(B39,'2-Kosten per locatie'!$A$12:$C$23,3,FALSE)</f>
        <v>#DIV/0!</v>
      </c>
      <c r="M39" s="330">
        <f>IF(K39="nio",0,IF(K39&gt;0,VLOOKUP(G39,'3-Productie normen'!A:J,VLOOKUP(K39,'3-Productie normen'!$B$32:$C$36,2,FALSE),FALSE)))</f>
        <v>0</v>
      </c>
      <c r="N39" s="331" t="str">
        <f>VLOOKUP(G39,'3-Productie normen'!A:J,10,FALSE)</f>
        <v>V</v>
      </c>
      <c r="O39" s="331"/>
      <c r="Q39" s="332">
        <f t="shared" si="1"/>
        <v>72.8</v>
      </c>
    </row>
    <row r="40" spans="1:17" ht="14.1" customHeight="1">
      <c r="A40" s="69">
        <v>40</v>
      </c>
      <c r="B40" s="299" t="s">
        <v>387</v>
      </c>
      <c r="C40" s="299" t="s">
        <v>388</v>
      </c>
      <c r="D40" s="326">
        <v>2</v>
      </c>
      <c r="E40" s="327"/>
      <c r="F40" s="67" t="s">
        <v>265</v>
      </c>
      <c r="G40" s="67" t="s">
        <v>42</v>
      </c>
      <c r="H40" s="67" t="s">
        <v>390</v>
      </c>
      <c r="I40" s="328">
        <v>13</v>
      </c>
      <c r="J40" s="329">
        <f t="shared" si="0"/>
        <v>104</v>
      </c>
      <c r="K40" s="246">
        <v>104</v>
      </c>
      <c r="L40" s="245" t="e">
        <f>IF(K40="nio",0,IF(K40&gt;0,K40*I40/M40,0))*VLOOKUP(B40,'2-Kosten per locatie'!$A$12:$C$23,3,FALSE)</f>
        <v>#DIV/0!</v>
      </c>
      <c r="M40" s="330">
        <f>IF(K40="nio",0,IF(K40&gt;0,VLOOKUP(G40,'3-Productie normen'!A:J,VLOOKUP(K40,'3-Productie normen'!$B$32:$C$36,2,FALSE),FALSE)))</f>
        <v>0</v>
      </c>
      <c r="N40" s="331" t="str">
        <f>VLOOKUP(G40,'3-Productie normen'!A:J,10,FALSE)</f>
        <v>V</v>
      </c>
      <c r="O40" s="331"/>
      <c r="Q40" s="332">
        <f t="shared" si="1"/>
        <v>1352</v>
      </c>
    </row>
    <row r="41" spans="1:17" ht="14.1" customHeight="1">
      <c r="A41" s="69">
        <v>41</v>
      </c>
      <c r="B41" s="299" t="s">
        <v>288</v>
      </c>
      <c r="C41" s="299" t="s">
        <v>289</v>
      </c>
      <c r="D41" s="326" t="s">
        <v>227</v>
      </c>
      <c r="E41" s="327" t="s">
        <v>326</v>
      </c>
      <c r="F41" s="67" t="s">
        <v>330</v>
      </c>
      <c r="G41" s="67" t="s">
        <v>355</v>
      </c>
      <c r="H41" s="67" t="s">
        <v>274</v>
      </c>
      <c r="I41" s="328">
        <v>67.7</v>
      </c>
      <c r="J41" s="329">
        <f t="shared" si="0"/>
        <v>208</v>
      </c>
      <c r="K41" s="246">
        <v>208</v>
      </c>
      <c r="L41" s="245" t="e">
        <f>IF(K41="nio",0,IF(K41&gt;0,K41*I41/M41,0))*VLOOKUP(B41,'2-Kosten per locatie'!$A$12:$C$23,3,FALSE)</f>
        <v>#DIV/0!</v>
      </c>
      <c r="M41" s="330">
        <f>IF(K41="nio",0,IF(K41&gt;0,VLOOKUP(G41,'3-Productie normen'!A:J,VLOOKUP(K41,'3-Productie normen'!$B$32:$C$36,2,FALSE),FALSE)))</f>
        <v>0</v>
      </c>
      <c r="N41" s="331" t="str">
        <f>VLOOKUP(G41,'3-Productie normen'!A:J,10,FALSE)</f>
        <v>O</v>
      </c>
      <c r="O41" s="331"/>
      <c r="Q41" s="332">
        <f t="shared" si="1"/>
        <v>14081.6</v>
      </c>
    </row>
    <row r="42" spans="1:17" ht="14.1" customHeight="1">
      <c r="A42" s="69">
        <v>42</v>
      </c>
      <c r="B42" s="299" t="s">
        <v>288</v>
      </c>
      <c r="C42" s="299" t="s">
        <v>289</v>
      </c>
      <c r="D42" s="326" t="s">
        <v>227</v>
      </c>
      <c r="E42" s="327" t="s">
        <v>327</v>
      </c>
      <c r="F42" s="67" t="s">
        <v>250</v>
      </c>
      <c r="G42" s="67" t="s">
        <v>43</v>
      </c>
      <c r="H42" s="67" t="s">
        <v>274</v>
      </c>
      <c r="I42" s="328">
        <v>19.2</v>
      </c>
      <c r="J42" s="329">
        <f t="shared" ref="J42:J73" si="2">SUM(K42:K42)</f>
        <v>208</v>
      </c>
      <c r="K42" s="246">
        <v>208</v>
      </c>
      <c r="L42" s="245" t="e">
        <f>IF(K42="nio",0,IF(K42&gt;0,K42*I42/M42,0))*VLOOKUP(B42,'2-Kosten per locatie'!$A$12:$C$23,3,FALSE)</f>
        <v>#DIV/0!</v>
      </c>
      <c r="M42" s="330">
        <f>IF(K42="nio",0,IF(K42&gt;0,VLOOKUP(G42,'3-Productie normen'!A:J,VLOOKUP(K42,'3-Productie normen'!$B$32:$C$36,2,FALSE),FALSE)))</f>
        <v>0</v>
      </c>
      <c r="N42" s="331" t="str">
        <f>VLOOKUP(G42,'3-Productie normen'!A:J,10,FALSE)</f>
        <v>B</v>
      </c>
      <c r="O42" s="331"/>
      <c r="Q42" s="332">
        <f t="shared" ref="Q42:Q73" si="3">J42*I42</f>
        <v>3993.6</v>
      </c>
    </row>
    <row r="43" spans="1:17" ht="14.1" customHeight="1">
      <c r="A43" s="69">
        <v>43</v>
      </c>
      <c r="B43" s="299" t="s">
        <v>288</v>
      </c>
      <c r="C43" s="299" t="s">
        <v>289</v>
      </c>
      <c r="D43" s="326" t="s">
        <v>227</v>
      </c>
      <c r="E43" s="327" t="s">
        <v>328</v>
      </c>
      <c r="F43" s="67" t="s">
        <v>250</v>
      </c>
      <c r="G43" s="67" t="s">
        <v>43</v>
      </c>
      <c r="H43" s="67" t="s">
        <v>274</v>
      </c>
      <c r="I43" s="328">
        <v>11.6</v>
      </c>
      <c r="J43" s="329">
        <f t="shared" si="2"/>
        <v>208</v>
      </c>
      <c r="K43" s="246">
        <v>208</v>
      </c>
      <c r="L43" s="245" t="e">
        <f>IF(K43="nio",0,IF(K43&gt;0,K43*I43/M43,0))*VLOOKUP(B43,'2-Kosten per locatie'!$A$12:$C$23,3,FALSE)</f>
        <v>#DIV/0!</v>
      </c>
      <c r="M43" s="330">
        <f>IF(K43="nio",0,IF(K43&gt;0,VLOOKUP(G43,'3-Productie normen'!A:J,VLOOKUP(K43,'3-Productie normen'!$B$32:$C$36,2,FALSE),FALSE)))</f>
        <v>0</v>
      </c>
      <c r="N43" s="331" t="str">
        <f>VLOOKUP(G43,'3-Productie normen'!A:J,10,FALSE)</f>
        <v>B</v>
      </c>
      <c r="O43" s="331"/>
      <c r="Q43" s="332">
        <f t="shared" si="3"/>
        <v>2412.7999999999997</v>
      </c>
    </row>
    <row r="44" spans="1:17" ht="14.1" customHeight="1">
      <c r="A44" s="69">
        <v>44</v>
      </c>
      <c r="B44" s="299" t="s">
        <v>288</v>
      </c>
      <c r="C44" s="299" t="s">
        <v>289</v>
      </c>
      <c r="D44" s="326" t="s">
        <v>227</v>
      </c>
      <c r="E44" s="327" t="s">
        <v>329</v>
      </c>
      <c r="F44" s="67" t="s">
        <v>247</v>
      </c>
      <c r="G44" s="67" t="s">
        <v>40</v>
      </c>
      <c r="H44" s="67" t="s">
        <v>274</v>
      </c>
      <c r="I44" s="328">
        <v>40</v>
      </c>
      <c r="J44" s="329">
        <f t="shared" si="2"/>
        <v>104</v>
      </c>
      <c r="K44" s="246">
        <v>104</v>
      </c>
      <c r="L44" s="245" t="e">
        <f>IF(K44="nio",0,IF(K44&gt;0,K44*I44/M44,0))*VLOOKUP(B44,'2-Kosten per locatie'!$A$12:$C$23,3,FALSE)</f>
        <v>#DIV/0!</v>
      </c>
      <c r="M44" s="330">
        <f>IF(K44="nio",0,IF(K44&gt;0,VLOOKUP(G44,'3-Productie normen'!A:J,VLOOKUP(K44,'3-Productie normen'!$B$32:$C$36,2,FALSE),FALSE)))</f>
        <v>0</v>
      </c>
      <c r="N44" s="331" t="str">
        <f>VLOOKUP(G44,'3-Productie normen'!A:J,10,FALSE)</f>
        <v>B</v>
      </c>
      <c r="O44" s="331"/>
      <c r="Q44" s="332">
        <f t="shared" si="3"/>
        <v>4160</v>
      </c>
    </row>
    <row r="45" spans="1:17" ht="14.1" customHeight="1">
      <c r="A45" s="69">
        <v>45</v>
      </c>
      <c r="B45" s="299" t="s">
        <v>288</v>
      </c>
      <c r="C45" s="299" t="s">
        <v>289</v>
      </c>
      <c r="D45" s="326">
        <v>1</v>
      </c>
      <c r="E45" s="327" t="s">
        <v>246</v>
      </c>
      <c r="F45" s="299" t="s">
        <v>247</v>
      </c>
      <c r="G45" s="299" t="s">
        <v>40</v>
      </c>
      <c r="H45" s="299" t="s">
        <v>274</v>
      </c>
      <c r="I45" s="328">
        <v>13</v>
      </c>
      <c r="J45" s="329">
        <f t="shared" si="2"/>
        <v>104</v>
      </c>
      <c r="K45" s="246">
        <v>104</v>
      </c>
      <c r="L45" s="245" t="e">
        <f>IF(K45="nio",0,IF(K45&gt;0,K45*I45/M45,0))*VLOOKUP(B45,'2-Kosten per locatie'!$A$12:$C$23,3,FALSE)</f>
        <v>#DIV/0!</v>
      </c>
      <c r="M45" s="330">
        <f>IF(K45="nio",0,IF(K45&gt;0,VLOOKUP(G45,'3-Productie normen'!A:J,VLOOKUP(K45,'3-Productie normen'!$B$32:$C$36,2,FALSE),FALSE)))</f>
        <v>0</v>
      </c>
      <c r="N45" s="331" t="str">
        <f>VLOOKUP(G45,'3-Productie normen'!A:J,10,FALSE)</f>
        <v>B</v>
      </c>
      <c r="O45" s="331"/>
      <c r="Q45" s="332">
        <f t="shared" si="3"/>
        <v>1352</v>
      </c>
    </row>
    <row r="46" spans="1:17" ht="14.1" customHeight="1">
      <c r="A46" s="69">
        <v>46</v>
      </c>
      <c r="B46" s="299" t="s">
        <v>288</v>
      </c>
      <c r="C46" s="299" t="s">
        <v>289</v>
      </c>
      <c r="D46" s="326">
        <v>1</v>
      </c>
      <c r="E46" s="327" t="s">
        <v>248</v>
      </c>
      <c r="F46" s="299" t="s">
        <v>250</v>
      </c>
      <c r="G46" s="299" t="s">
        <v>43</v>
      </c>
      <c r="H46" s="299" t="s">
        <v>274</v>
      </c>
      <c r="I46" s="328">
        <v>32.200000000000003</v>
      </c>
      <c r="J46" s="329">
        <f t="shared" si="2"/>
        <v>104</v>
      </c>
      <c r="K46" s="246">
        <v>104</v>
      </c>
      <c r="L46" s="245" t="e">
        <f>IF(K46="nio",0,IF(K46&gt;0,K46*I46/M46,0))*VLOOKUP(B46,'2-Kosten per locatie'!$A$12:$C$23,3,FALSE)</f>
        <v>#DIV/0!</v>
      </c>
      <c r="M46" s="330">
        <f>IF(K46="nio",0,IF(K46&gt;0,VLOOKUP(G46,'3-Productie normen'!A:J,VLOOKUP(K46,'3-Productie normen'!$B$32:$C$36,2,FALSE),FALSE)))</f>
        <v>0</v>
      </c>
      <c r="N46" s="331" t="str">
        <f>VLOOKUP(G46,'3-Productie normen'!A:J,10,FALSE)</f>
        <v>B</v>
      </c>
      <c r="O46" s="331"/>
      <c r="Q46" s="332">
        <f t="shared" si="3"/>
        <v>3348.8</v>
      </c>
    </row>
    <row r="47" spans="1:17" ht="14.1" customHeight="1">
      <c r="A47" s="69">
        <v>47</v>
      </c>
      <c r="B47" s="299" t="s">
        <v>288</v>
      </c>
      <c r="C47" s="299" t="s">
        <v>289</v>
      </c>
      <c r="D47" s="326">
        <v>1</v>
      </c>
      <c r="E47" s="327" t="s">
        <v>249</v>
      </c>
      <c r="F47" s="299" t="s">
        <v>250</v>
      </c>
      <c r="G47" s="299" t="s">
        <v>43</v>
      </c>
      <c r="H47" s="299" t="s">
        <v>274</v>
      </c>
      <c r="I47" s="328">
        <v>25.9</v>
      </c>
      <c r="J47" s="329">
        <f t="shared" si="2"/>
        <v>104</v>
      </c>
      <c r="K47" s="246">
        <v>104</v>
      </c>
      <c r="L47" s="245" t="e">
        <f>IF(K47="nio",0,IF(K47&gt;0,K47*I47/M47,0))*VLOOKUP(B47,'2-Kosten per locatie'!$A$12:$C$23,3,FALSE)</f>
        <v>#DIV/0!</v>
      </c>
      <c r="M47" s="330">
        <f>IF(K47="nio",0,IF(K47&gt;0,VLOOKUP(G47,'3-Productie normen'!A:J,VLOOKUP(K47,'3-Productie normen'!$B$32:$C$36,2,FALSE),FALSE)))</f>
        <v>0</v>
      </c>
      <c r="N47" s="331" t="str">
        <f>VLOOKUP(G47,'3-Productie normen'!A:J,10,FALSE)</f>
        <v>B</v>
      </c>
      <c r="O47" s="331"/>
      <c r="Q47" s="332">
        <f t="shared" si="3"/>
        <v>2693.6</v>
      </c>
    </row>
    <row r="48" spans="1:17" ht="14.1" customHeight="1">
      <c r="A48" s="69">
        <v>48</v>
      </c>
      <c r="B48" s="299" t="s">
        <v>420</v>
      </c>
      <c r="C48" s="299" t="s">
        <v>421</v>
      </c>
      <c r="D48" s="326" t="s">
        <v>227</v>
      </c>
      <c r="E48" s="327" t="s">
        <v>228</v>
      </c>
      <c r="F48" s="67" t="s">
        <v>44</v>
      </c>
      <c r="G48" s="67" t="s">
        <v>44</v>
      </c>
      <c r="H48" s="67" t="s">
        <v>275</v>
      </c>
      <c r="I48" s="328">
        <v>20.5</v>
      </c>
      <c r="J48" s="329">
        <f t="shared" si="2"/>
        <v>104</v>
      </c>
      <c r="K48" s="246">
        <v>104</v>
      </c>
      <c r="L48" s="245" t="e">
        <f>IF(K48="nio",0,IF(K48&gt;0,K48*I48/M48,0))*VLOOKUP(B48,'2-Kosten per locatie'!$A$12:$C$23,3,FALSE)</f>
        <v>#DIV/0!</v>
      </c>
      <c r="M48" s="330">
        <f>IF(K48="nio",0,IF(K48&gt;0,VLOOKUP(G48,'3-Productie normen'!A:J,VLOOKUP(K48,'3-Productie normen'!$B$32:$C$36,2,FALSE),FALSE)))</f>
        <v>0</v>
      </c>
      <c r="N48" s="331" t="str">
        <f>VLOOKUP(G48,'3-Productie normen'!A:J,10,FALSE)</f>
        <v>V</v>
      </c>
      <c r="O48" s="331"/>
      <c r="Q48" s="332">
        <f t="shared" si="3"/>
        <v>2132</v>
      </c>
    </row>
    <row r="49" spans="1:17" ht="14.1" customHeight="1">
      <c r="A49" s="69">
        <v>49</v>
      </c>
      <c r="B49" s="299" t="s">
        <v>420</v>
      </c>
      <c r="C49" s="299" t="s">
        <v>421</v>
      </c>
      <c r="D49" s="326" t="s">
        <v>227</v>
      </c>
      <c r="E49" s="327" t="s">
        <v>231</v>
      </c>
      <c r="F49" s="67" t="s">
        <v>270</v>
      </c>
      <c r="G49" s="67" t="s">
        <v>41</v>
      </c>
      <c r="H49" s="67" t="s">
        <v>275</v>
      </c>
      <c r="I49" s="328">
        <v>6</v>
      </c>
      <c r="J49" s="329">
        <f t="shared" si="2"/>
        <v>208</v>
      </c>
      <c r="K49" s="246">
        <v>208</v>
      </c>
      <c r="L49" s="245" t="e">
        <f>IF(K49="nio",0,IF(K49&gt;0,K49*I49/M49,0))*VLOOKUP(B49,'2-Kosten per locatie'!$A$12:$C$23,3,FALSE)</f>
        <v>#DIV/0!</v>
      </c>
      <c r="M49" s="330">
        <f>IF(K49="nio",0,IF(K49&gt;0,VLOOKUP(G49,'3-Productie normen'!A:J,VLOOKUP(K49,'3-Productie normen'!$B$32:$C$36,2,FALSE),FALSE)))</f>
        <v>0</v>
      </c>
      <c r="N49" s="331" t="str">
        <f>VLOOKUP(G49,'3-Productie normen'!A:J,10,FALSE)</f>
        <v>S</v>
      </c>
      <c r="O49" s="331"/>
      <c r="Q49" s="332">
        <f t="shared" si="3"/>
        <v>1248</v>
      </c>
    </row>
    <row r="50" spans="1:17" ht="14.1" customHeight="1">
      <c r="A50" s="69">
        <v>50</v>
      </c>
      <c r="B50" s="299" t="s">
        <v>420</v>
      </c>
      <c r="C50" s="299" t="s">
        <v>421</v>
      </c>
      <c r="D50" s="326" t="s">
        <v>227</v>
      </c>
      <c r="E50" s="327" t="s">
        <v>234</v>
      </c>
      <c r="F50" s="67" t="s">
        <v>270</v>
      </c>
      <c r="G50" s="67" t="s">
        <v>41</v>
      </c>
      <c r="H50" s="67" t="s">
        <v>275</v>
      </c>
      <c r="I50" s="328">
        <v>3.3</v>
      </c>
      <c r="J50" s="329">
        <f t="shared" si="2"/>
        <v>208</v>
      </c>
      <c r="K50" s="246">
        <v>208</v>
      </c>
      <c r="L50" s="245" t="e">
        <f>IF(K50="nio",0,IF(K50&gt;0,K50*I50/M50,0))*VLOOKUP(B50,'2-Kosten per locatie'!$A$12:$C$23,3,FALSE)</f>
        <v>#DIV/0!</v>
      </c>
      <c r="M50" s="330">
        <f>IF(K50="nio",0,IF(K50&gt;0,VLOOKUP(G50,'3-Productie normen'!A:J,VLOOKUP(K50,'3-Productie normen'!$B$32:$C$36,2,FALSE),FALSE)))</f>
        <v>0</v>
      </c>
      <c r="N50" s="331" t="str">
        <f>VLOOKUP(G50,'3-Productie normen'!A:J,10,FALSE)</f>
        <v>S</v>
      </c>
      <c r="O50" s="331"/>
      <c r="Q50" s="332">
        <f t="shared" si="3"/>
        <v>686.4</v>
      </c>
    </row>
    <row r="51" spans="1:17" ht="14.1" customHeight="1">
      <c r="A51" s="69">
        <v>51</v>
      </c>
      <c r="B51" s="299" t="s">
        <v>420</v>
      </c>
      <c r="C51" s="299" t="s">
        <v>421</v>
      </c>
      <c r="D51" s="326" t="s">
        <v>227</v>
      </c>
      <c r="E51" s="327" t="s">
        <v>232</v>
      </c>
      <c r="F51" s="67" t="s">
        <v>422</v>
      </c>
      <c r="G51" s="67" t="s">
        <v>354</v>
      </c>
      <c r="H51" s="67" t="s">
        <v>275</v>
      </c>
      <c r="I51" s="328">
        <v>10.9</v>
      </c>
      <c r="J51" s="329">
        <f t="shared" si="2"/>
        <v>52</v>
      </c>
      <c r="K51" s="246">
        <v>52</v>
      </c>
      <c r="L51" s="245" t="e">
        <f>IF(K51="nio",0,IF(K51&gt;0,K51*I51/M51,0))*VLOOKUP(B51,'2-Kosten per locatie'!$A$12:$C$23,3,FALSE)</f>
        <v>#DIV/0!</v>
      </c>
      <c r="M51" s="330">
        <f>IF(K51="nio",0,IF(K51&gt;0,VLOOKUP(G51,'3-Productie normen'!A:J,VLOOKUP(K51,'3-Productie normen'!$B$32:$C$36,2,FALSE),FALSE)))</f>
        <v>0</v>
      </c>
      <c r="N51" s="331" t="str">
        <f>VLOOKUP(G51,'3-Productie normen'!A:J,10,FALSE)</f>
        <v>V</v>
      </c>
      <c r="O51" s="331"/>
      <c r="Q51" s="332">
        <f t="shared" si="3"/>
        <v>566.80000000000007</v>
      </c>
    </row>
    <row r="52" spans="1:17" ht="14.1" customHeight="1">
      <c r="A52" s="69">
        <v>52</v>
      </c>
      <c r="B52" s="299" t="s">
        <v>420</v>
      </c>
      <c r="C52" s="299" t="s">
        <v>421</v>
      </c>
      <c r="D52" s="326" t="s">
        <v>227</v>
      </c>
      <c r="E52" s="327" t="s">
        <v>423</v>
      </c>
      <c r="F52" s="334" t="s">
        <v>424</v>
      </c>
      <c r="G52" s="334" t="s">
        <v>357</v>
      </c>
      <c r="H52" s="334" t="s">
        <v>275</v>
      </c>
      <c r="I52" s="328">
        <v>2.1</v>
      </c>
      <c r="J52" s="329">
        <f t="shared" si="2"/>
        <v>0</v>
      </c>
      <c r="K52" s="246" t="s">
        <v>358</v>
      </c>
      <c r="L52" s="245">
        <f>IF(K52="nio",0,IF(K52&gt;0,K52*I52/M52,0))*VLOOKUP(B52,'2-Kosten per locatie'!$A$12:$C$23,3,FALSE)</f>
        <v>0</v>
      </c>
      <c r="M52" s="330">
        <f>IF(K52="nio",0,IF(K52&gt;0,VLOOKUP(G52,'3-Productie normen'!A:J,VLOOKUP(K52,'3-Productie normen'!$B$32:$C$36,2,FALSE),FALSE)))</f>
        <v>0</v>
      </c>
      <c r="N52" s="331">
        <f>VLOOKUP(G52,'3-Productie normen'!A:J,10,FALSE)</f>
        <v>0</v>
      </c>
      <c r="O52" s="331"/>
      <c r="Q52" s="332">
        <f t="shared" si="3"/>
        <v>0</v>
      </c>
    </row>
    <row r="53" spans="1:17" ht="14.1" customHeight="1">
      <c r="A53" s="69">
        <v>53</v>
      </c>
      <c r="B53" s="299" t="s">
        <v>420</v>
      </c>
      <c r="C53" s="299" t="s">
        <v>421</v>
      </c>
      <c r="D53" s="326" t="s">
        <v>227</v>
      </c>
      <c r="E53" s="327" t="s">
        <v>235</v>
      </c>
      <c r="F53" s="67" t="s">
        <v>247</v>
      </c>
      <c r="G53" s="67" t="s">
        <v>40</v>
      </c>
      <c r="H53" s="67" t="s">
        <v>275</v>
      </c>
      <c r="I53" s="328">
        <v>19.5</v>
      </c>
      <c r="J53" s="329">
        <f t="shared" si="2"/>
        <v>104</v>
      </c>
      <c r="K53" s="246">
        <v>104</v>
      </c>
      <c r="L53" s="245" t="e">
        <f>IF(K53="nio",0,IF(K53&gt;0,K53*I53/M53,0))*VLOOKUP(B53,'2-Kosten per locatie'!$A$12:$C$23,3,FALSE)</f>
        <v>#DIV/0!</v>
      </c>
      <c r="M53" s="330">
        <f>IF(K53="nio",0,IF(K53&gt;0,VLOOKUP(G53,'3-Productie normen'!A:J,VLOOKUP(K53,'3-Productie normen'!$B$32:$C$36,2,FALSE),FALSE)))</f>
        <v>0</v>
      </c>
      <c r="N53" s="331" t="str">
        <f>VLOOKUP(G53,'3-Productie normen'!A:J,10,FALSE)</f>
        <v>B</v>
      </c>
      <c r="O53" s="331"/>
      <c r="Q53" s="332">
        <f t="shared" si="3"/>
        <v>2028</v>
      </c>
    </row>
    <row r="54" spans="1:17" ht="14.1" customHeight="1">
      <c r="A54" s="69">
        <v>54</v>
      </c>
      <c r="B54" s="299" t="s">
        <v>420</v>
      </c>
      <c r="C54" s="299" t="s">
        <v>421</v>
      </c>
      <c r="D54" s="80" t="s">
        <v>227</v>
      </c>
      <c r="E54" s="243" t="s">
        <v>236</v>
      </c>
      <c r="F54" s="79" t="s">
        <v>425</v>
      </c>
      <c r="G54" s="79" t="s">
        <v>426</v>
      </c>
      <c r="H54" s="79" t="s">
        <v>275</v>
      </c>
      <c r="I54" s="328">
        <v>73.5</v>
      </c>
      <c r="J54" s="329">
        <f t="shared" si="2"/>
        <v>104</v>
      </c>
      <c r="K54" s="246">
        <v>104</v>
      </c>
      <c r="L54" s="245" t="e">
        <f>IF(K54="nio",0,IF(K54&gt;0,K54*I54/M54,0))*VLOOKUP(B54,'2-Kosten per locatie'!$A$12:$C$23,3,FALSE)</f>
        <v>#DIV/0!</v>
      </c>
      <c r="M54" s="330">
        <f>IF(K54="nio",0,IF(K54&gt;0,VLOOKUP(G54,'3-Productie normen'!A:J,VLOOKUP(K54,'3-Productie normen'!$B$32:$C$36,2,FALSE),FALSE)))</f>
        <v>0</v>
      </c>
      <c r="N54" s="331" t="str">
        <f>VLOOKUP(G54,'3-Productie normen'!A:J,10,FALSE)</f>
        <v>V</v>
      </c>
      <c r="O54" s="331"/>
      <c r="Q54" s="332">
        <f t="shared" si="3"/>
        <v>7644</v>
      </c>
    </row>
    <row r="55" spans="1:17" ht="14.1" customHeight="1">
      <c r="A55" s="69">
        <v>55</v>
      </c>
      <c r="B55" s="299" t="s">
        <v>420</v>
      </c>
      <c r="C55" s="299" t="s">
        <v>421</v>
      </c>
      <c r="D55" s="326" t="s">
        <v>227</v>
      </c>
      <c r="E55" s="327" t="s">
        <v>237</v>
      </c>
      <c r="F55" s="67" t="s">
        <v>427</v>
      </c>
      <c r="G55" s="67" t="s">
        <v>42</v>
      </c>
      <c r="H55" s="67" t="s">
        <v>275</v>
      </c>
      <c r="I55" s="328">
        <v>18</v>
      </c>
      <c r="J55" s="329">
        <f t="shared" si="2"/>
        <v>104</v>
      </c>
      <c r="K55" s="246">
        <v>104</v>
      </c>
      <c r="L55" s="245" t="e">
        <f>IF(K55="nio",0,IF(K55&gt;0,K55*I55/M55,0))*VLOOKUP(B55,'2-Kosten per locatie'!$A$12:$C$23,3,FALSE)</f>
        <v>#DIV/0!</v>
      </c>
      <c r="M55" s="330">
        <f>IF(K55="nio",0,IF(K55&gt;0,VLOOKUP(G55,'3-Productie normen'!A:J,VLOOKUP(K55,'3-Productie normen'!$B$32:$C$36,2,FALSE),FALSE)))</f>
        <v>0</v>
      </c>
      <c r="N55" s="331" t="str">
        <f>VLOOKUP(G55,'3-Productie normen'!A:J,10,FALSE)</f>
        <v>V</v>
      </c>
      <c r="O55" s="331"/>
      <c r="Q55" s="332">
        <f t="shared" si="3"/>
        <v>1872</v>
      </c>
    </row>
    <row r="56" spans="1:17" ht="14.1" customHeight="1">
      <c r="A56" s="69">
        <v>56</v>
      </c>
      <c r="B56" s="299" t="s">
        <v>420</v>
      </c>
      <c r="C56" s="299" t="s">
        <v>421</v>
      </c>
      <c r="D56" s="326" t="s">
        <v>227</v>
      </c>
      <c r="E56" s="327" t="s">
        <v>238</v>
      </c>
      <c r="F56" s="67" t="s">
        <v>400</v>
      </c>
      <c r="G56" s="67" t="s">
        <v>356</v>
      </c>
      <c r="H56" s="67" t="s">
        <v>275</v>
      </c>
      <c r="I56" s="328">
        <v>10.1</v>
      </c>
      <c r="J56" s="329">
        <f t="shared" si="2"/>
        <v>104</v>
      </c>
      <c r="K56" s="246">
        <v>104</v>
      </c>
      <c r="L56" s="245" t="e">
        <f>IF(K56="nio",0,IF(K56&gt;0,K56*I56/M56,0))*VLOOKUP(B56,'2-Kosten per locatie'!$A$12:$C$23,3,FALSE)</f>
        <v>#DIV/0!</v>
      </c>
      <c r="M56" s="330">
        <f>IF(K56="nio",0,IF(K56&gt;0,VLOOKUP(G56,'3-Productie normen'!A:J,VLOOKUP(K56,'3-Productie normen'!$B$32:$C$36,2,FALSE),FALSE)))</f>
        <v>0</v>
      </c>
      <c r="N56" s="331" t="str">
        <f>VLOOKUP(G56,'3-Productie normen'!A:J,10,FALSE)</f>
        <v>V</v>
      </c>
      <c r="O56" s="331"/>
      <c r="Q56" s="332">
        <f t="shared" si="3"/>
        <v>1050.3999999999999</v>
      </c>
    </row>
    <row r="57" spans="1:17" ht="14.1" customHeight="1">
      <c r="A57" s="69">
        <v>57</v>
      </c>
      <c r="B57" s="299" t="s">
        <v>420</v>
      </c>
      <c r="C57" s="299" t="s">
        <v>421</v>
      </c>
      <c r="D57" s="326" t="s">
        <v>227</v>
      </c>
      <c r="E57" s="327" t="s">
        <v>239</v>
      </c>
      <c r="F57" s="67" t="s">
        <v>396</v>
      </c>
      <c r="G57" s="67" t="s">
        <v>354</v>
      </c>
      <c r="H57" s="67" t="s">
        <v>275</v>
      </c>
      <c r="I57" s="328">
        <v>4</v>
      </c>
      <c r="J57" s="329">
        <f t="shared" si="2"/>
        <v>52</v>
      </c>
      <c r="K57" s="246">
        <v>52</v>
      </c>
      <c r="L57" s="245" t="e">
        <f>IF(K57="nio",0,IF(K57&gt;0,K57*I57/M57,0))*VLOOKUP(B57,'2-Kosten per locatie'!$A$12:$C$23,3,FALSE)</f>
        <v>#DIV/0!</v>
      </c>
      <c r="M57" s="330">
        <f>IF(K57="nio",0,IF(K57&gt;0,VLOOKUP(G57,'3-Productie normen'!A:J,VLOOKUP(K57,'3-Productie normen'!$B$32:$C$36,2,FALSE),FALSE)))</f>
        <v>0</v>
      </c>
      <c r="N57" s="331" t="str">
        <f>VLOOKUP(G57,'3-Productie normen'!A:J,10,FALSE)</f>
        <v>V</v>
      </c>
      <c r="O57" s="331"/>
      <c r="Q57" s="332">
        <f t="shared" si="3"/>
        <v>208</v>
      </c>
    </row>
    <row r="58" spans="1:17" ht="14.1" customHeight="1">
      <c r="A58" s="69">
        <v>58</v>
      </c>
      <c r="B58" s="299" t="s">
        <v>420</v>
      </c>
      <c r="C58" s="299" t="s">
        <v>421</v>
      </c>
      <c r="D58" s="326" t="s">
        <v>227</v>
      </c>
      <c r="E58" s="327" t="s">
        <v>240</v>
      </c>
      <c r="F58" s="67" t="s">
        <v>394</v>
      </c>
      <c r="G58" s="67" t="s">
        <v>354</v>
      </c>
      <c r="H58" s="67" t="s">
        <v>275</v>
      </c>
      <c r="I58" s="328">
        <v>6.75</v>
      </c>
      <c r="J58" s="329">
        <f t="shared" si="2"/>
        <v>52</v>
      </c>
      <c r="K58" s="246">
        <v>52</v>
      </c>
      <c r="L58" s="245" t="e">
        <f>IF(K58="nio",0,IF(K58&gt;0,K58*I58/M58,0))*VLOOKUP(B58,'2-Kosten per locatie'!$A$12:$C$23,3,FALSE)</f>
        <v>#DIV/0!</v>
      </c>
      <c r="M58" s="330">
        <f>IF(K58="nio",0,IF(K58&gt;0,VLOOKUP(G58,'3-Productie normen'!A:J,VLOOKUP(K58,'3-Productie normen'!$B$32:$C$36,2,FALSE),FALSE)))</f>
        <v>0</v>
      </c>
      <c r="N58" s="331" t="str">
        <f>VLOOKUP(G58,'3-Productie normen'!A:J,10,FALSE)</f>
        <v>V</v>
      </c>
      <c r="O58" s="331"/>
      <c r="Q58" s="332">
        <f t="shared" si="3"/>
        <v>351</v>
      </c>
    </row>
    <row r="59" spans="1:17" ht="14.1" customHeight="1">
      <c r="A59" s="69">
        <v>59</v>
      </c>
      <c r="B59" s="299" t="s">
        <v>420</v>
      </c>
      <c r="C59" s="299" t="s">
        <v>421</v>
      </c>
      <c r="D59" s="326" t="s">
        <v>227</v>
      </c>
      <c r="E59" s="327" t="s">
        <v>241</v>
      </c>
      <c r="F59" s="67" t="s">
        <v>428</v>
      </c>
      <c r="G59" s="67" t="s">
        <v>40</v>
      </c>
      <c r="H59" s="67" t="s">
        <v>275</v>
      </c>
      <c r="I59" s="328">
        <v>6.9</v>
      </c>
      <c r="J59" s="329">
        <f t="shared" si="2"/>
        <v>104</v>
      </c>
      <c r="K59" s="246">
        <v>104</v>
      </c>
      <c r="L59" s="245" t="e">
        <f>IF(K59="nio",0,IF(K59&gt;0,K59*I59/M59,0))*VLOOKUP(B59,'2-Kosten per locatie'!$A$12:$C$23,3,FALSE)</f>
        <v>#DIV/0!</v>
      </c>
      <c r="M59" s="330">
        <f>IF(K59="nio",0,IF(K59&gt;0,VLOOKUP(G59,'3-Productie normen'!A:J,VLOOKUP(K59,'3-Productie normen'!$B$32:$C$36,2,FALSE),FALSE)))</f>
        <v>0</v>
      </c>
      <c r="N59" s="331" t="str">
        <f>VLOOKUP(G59,'3-Productie normen'!A:J,10,FALSE)</f>
        <v>B</v>
      </c>
      <c r="O59" s="331"/>
      <c r="Q59" s="332">
        <f t="shared" si="3"/>
        <v>717.6</v>
      </c>
    </row>
    <row r="60" spans="1:17" ht="14.1" customHeight="1">
      <c r="A60" s="69">
        <v>60</v>
      </c>
      <c r="B60" s="299" t="s">
        <v>420</v>
      </c>
      <c r="C60" s="299" t="s">
        <v>421</v>
      </c>
      <c r="D60" s="326" t="s">
        <v>227</v>
      </c>
      <c r="E60" s="327" t="s">
        <v>242</v>
      </c>
      <c r="F60" s="67" t="s">
        <v>429</v>
      </c>
      <c r="G60" s="67" t="s">
        <v>354</v>
      </c>
      <c r="H60" s="67" t="s">
        <v>275</v>
      </c>
      <c r="I60" s="328">
        <v>4.8</v>
      </c>
      <c r="J60" s="329">
        <f t="shared" si="2"/>
        <v>52</v>
      </c>
      <c r="K60" s="246">
        <v>52</v>
      </c>
      <c r="L60" s="245" t="e">
        <f>IF(K60="nio",0,IF(K60&gt;0,K60*I60/M60,0))*VLOOKUP(B60,'2-Kosten per locatie'!$A$12:$C$23,3,FALSE)</f>
        <v>#DIV/0!</v>
      </c>
      <c r="M60" s="330">
        <f>IF(K60="nio",0,IF(K60&gt;0,VLOOKUP(G60,'3-Productie normen'!A:J,VLOOKUP(K60,'3-Productie normen'!$B$32:$C$36,2,FALSE),FALSE)))</f>
        <v>0</v>
      </c>
      <c r="N60" s="331" t="str">
        <f>VLOOKUP(G60,'3-Productie normen'!A:J,10,FALSE)</f>
        <v>V</v>
      </c>
      <c r="O60" s="331"/>
      <c r="Q60" s="332">
        <f t="shared" si="3"/>
        <v>249.6</v>
      </c>
    </row>
    <row r="61" spans="1:17" ht="14.1" customHeight="1">
      <c r="A61" s="69">
        <v>61</v>
      </c>
      <c r="B61" s="299" t="s">
        <v>420</v>
      </c>
      <c r="C61" s="299" t="s">
        <v>421</v>
      </c>
      <c r="D61" s="326" t="s">
        <v>227</v>
      </c>
      <c r="E61" s="327" t="s">
        <v>430</v>
      </c>
      <c r="F61" s="67" t="s">
        <v>431</v>
      </c>
      <c r="G61" s="67" t="s">
        <v>354</v>
      </c>
      <c r="H61" s="67" t="s">
        <v>275</v>
      </c>
      <c r="I61" s="328">
        <v>5.4</v>
      </c>
      <c r="J61" s="329">
        <f t="shared" si="2"/>
        <v>52</v>
      </c>
      <c r="K61" s="246">
        <v>52</v>
      </c>
      <c r="L61" s="245" t="e">
        <f>IF(K61="nio",0,IF(K61&gt;0,K61*I61/M61,0))*VLOOKUP(B61,'2-Kosten per locatie'!$A$12:$C$23,3,FALSE)</f>
        <v>#DIV/0!</v>
      </c>
      <c r="M61" s="330">
        <f>IF(K61="nio",0,IF(K61&gt;0,VLOOKUP(G61,'3-Productie normen'!A:J,VLOOKUP(K61,'3-Productie normen'!$B$32:$C$36,2,FALSE),FALSE)))</f>
        <v>0</v>
      </c>
      <c r="N61" s="331" t="str">
        <f>VLOOKUP(G61,'3-Productie normen'!A:J,10,FALSE)</f>
        <v>V</v>
      </c>
      <c r="O61" s="331"/>
      <c r="Q61" s="332">
        <f t="shared" si="3"/>
        <v>280.8</v>
      </c>
    </row>
    <row r="62" spans="1:17" ht="14.1" customHeight="1">
      <c r="A62" s="69">
        <v>62</v>
      </c>
      <c r="B62" s="299" t="s">
        <v>420</v>
      </c>
      <c r="C62" s="299" t="s">
        <v>421</v>
      </c>
      <c r="D62" s="326" t="s">
        <v>227</v>
      </c>
      <c r="E62" s="327" t="s">
        <v>432</v>
      </c>
      <c r="F62" s="67" t="s">
        <v>265</v>
      </c>
      <c r="G62" s="67" t="s">
        <v>42</v>
      </c>
      <c r="H62" s="67" t="s">
        <v>275</v>
      </c>
      <c r="I62" s="328">
        <v>6</v>
      </c>
      <c r="J62" s="329">
        <f t="shared" si="2"/>
        <v>52</v>
      </c>
      <c r="K62" s="246">
        <v>52</v>
      </c>
      <c r="L62" s="245" t="e">
        <f>IF(K62="nio",0,IF(K62&gt;0,K62*I62/M62,0))*VLOOKUP(B62,'2-Kosten per locatie'!$A$12:$C$23,3,FALSE)</f>
        <v>#DIV/0!</v>
      </c>
      <c r="M62" s="330">
        <f>IF(K62="nio",0,IF(K62&gt;0,VLOOKUP(G62,'3-Productie normen'!A:J,VLOOKUP(K62,'3-Productie normen'!$B$32:$C$36,2,FALSE),FALSE)))</f>
        <v>0</v>
      </c>
      <c r="N62" s="331" t="str">
        <f>VLOOKUP(G62,'3-Productie normen'!A:J,10,FALSE)</f>
        <v>V</v>
      </c>
      <c r="O62" s="331"/>
      <c r="Q62" s="332">
        <f t="shared" si="3"/>
        <v>312</v>
      </c>
    </row>
    <row r="63" spans="1:17" ht="14.1" customHeight="1">
      <c r="A63" s="69">
        <v>63</v>
      </c>
      <c r="B63" s="299" t="s">
        <v>420</v>
      </c>
      <c r="C63" s="299" t="s">
        <v>421</v>
      </c>
      <c r="D63" s="326">
        <v>1</v>
      </c>
      <c r="E63" s="327" t="s">
        <v>246</v>
      </c>
      <c r="F63" s="67" t="s">
        <v>265</v>
      </c>
      <c r="G63" s="67" t="s">
        <v>42</v>
      </c>
      <c r="H63" s="67" t="s">
        <v>275</v>
      </c>
      <c r="I63" s="328">
        <v>20</v>
      </c>
      <c r="J63" s="329">
        <f t="shared" si="2"/>
        <v>52</v>
      </c>
      <c r="K63" s="246">
        <v>52</v>
      </c>
      <c r="L63" s="245" t="e">
        <f>IF(K63="nio",0,IF(K63&gt;0,K63*I63/M63,0))*VLOOKUP(B63,'2-Kosten per locatie'!$A$12:$C$23,3,FALSE)</f>
        <v>#DIV/0!</v>
      </c>
      <c r="M63" s="330">
        <f>IF(K63="nio",0,IF(K63&gt;0,VLOOKUP(G63,'3-Productie normen'!A:J,VLOOKUP(K63,'3-Productie normen'!$B$32:$C$36,2,FALSE),FALSE)))</f>
        <v>0</v>
      </c>
      <c r="N63" s="331" t="str">
        <f>VLOOKUP(G63,'3-Productie normen'!A:J,10,FALSE)</f>
        <v>V</v>
      </c>
      <c r="O63" s="331"/>
      <c r="Q63" s="332">
        <f t="shared" si="3"/>
        <v>1040</v>
      </c>
    </row>
    <row r="64" spans="1:17" ht="14.1" customHeight="1">
      <c r="A64" s="69">
        <v>64</v>
      </c>
      <c r="B64" s="299" t="s">
        <v>420</v>
      </c>
      <c r="C64" s="299" t="s">
        <v>421</v>
      </c>
      <c r="D64" s="326">
        <v>1</v>
      </c>
      <c r="E64" s="327" t="s">
        <v>268</v>
      </c>
      <c r="F64" s="67" t="s">
        <v>433</v>
      </c>
      <c r="G64" s="67" t="s">
        <v>415</v>
      </c>
      <c r="H64" s="67" t="s">
        <v>275</v>
      </c>
      <c r="I64" s="328">
        <v>48.3</v>
      </c>
      <c r="J64" s="329">
        <f t="shared" si="2"/>
        <v>208</v>
      </c>
      <c r="K64" s="246">
        <v>208</v>
      </c>
      <c r="L64" s="245" t="e">
        <f>IF(K64="nio",0,IF(K64&gt;0,K64*I64/M64,0))*VLOOKUP(B64,'2-Kosten per locatie'!$A$12:$C$23,3,FALSE)</f>
        <v>#DIV/0!</v>
      </c>
      <c r="M64" s="330">
        <f>IF(K64="nio",0,IF(K64&gt;0,VLOOKUP(G64,'3-Productie normen'!A:J,VLOOKUP(K64,'3-Productie normen'!$B$32:$C$36,2,FALSE),FALSE)))</f>
        <v>0</v>
      </c>
      <c r="N64" s="331" t="str">
        <f>VLOOKUP(G64,'3-Productie normen'!A:J,10,FALSE)</f>
        <v>S</v>
      </c>
      <c r="O64" s="331"/>
      <c r="Q64" s="332">
        <f t="shared" si="3"/>
        <v>10046.4</v>
      </c>
    </row>
    <row r="65" spans="1:17" ht="14.1" customHeight="1">
      <c r="A65" s="69">
        <v>65</v>
      </c>
      <c r="B65" s="299" t="s">
        <v>420</v>
      </c>
      <c r="C65" s="299" t="s">
        <v>421</v>
      </c>
      <c r="D65" s="326">
        <v>1</v>
      </c>
      <c r="E65" s="327" t="s">
        <v>249</v>
      </c>
      <c r="F65" s="67" t="s">
        <v>270</v>
      </c>
      <c r="G65" s="67" t="s">
        <v>41</v>
      </c>
      <c r="H65" s="67" t="s">
        <v>275</v>
      </c>
      <c r="I65" s="328">
        <v>2</v>
      </c>
      <c r="J65" s="329">
        <f t="shared" si="2"/>
        <v>208</v>
      </c>
      <c r="K65" s="246">
        <v>208</v>
      </c>
      <c r="L65" s="245" t="e">
        <f>IF(K65="nio",0,IF(K65&gt;0,K65*I65/M65,0))*VLOOKUP(B65,'2-Kosten per locatie'!$A$12:$C$23,3,FALSE)</f>
        <v>#DIV/0!</v>
      </c>
      <c r="M65" s="330">
        <f>IF(K65="nio",0,IF(K65&gt;0,VLOOKUP(G65,'3-Productie normen'!A:J,VLOOKUP(K65,'3-Productie normen'!$B$32:$C$36,2,FALSE),FALSE)))</f>
        <v>0</v>
      </c>
      <c r="N65" s="331" t="str">
        <f>VLOOKUP(G65,'3-Productie normen'!A:J,10,FALSE)</f>
        <v>S</v>
      </c>
      <c r="O65" s="331"/>
      <c r="Q65" s="332">
        <f t="shared" si="3"/>
        <v>416</v>
      </c>
    </row>
    <row r="66" spans="1:17" ht="14.1" customHeight="1">
      <c r="A66" s="69">
        <v>66</v>
      </c>
      <c r="B66" s="299" t="s">
        <v>420</v>
      </c>
      <c r="C66" s="299" t="s">
        <v>421</v>
      </c>
      <c r="D66" s="326">
        <v>1</v>
      </c>
      <c r="E66" s="327" t="s">
        <v>434</v>
      </c>
      <c r="F66" s="67" t="s">
        <v>270</v>
      </c>
      <c r="G66" s="67" t="s">
        <v>41</v>
      </c>
      <c r="H66" s="67" t="s">
        <v>275</v>
      </c>
      <c r="I66" s="328">
        <v>2</v>
      </c>
      <c r="J66" s="329">
        <f t="shared" si="2"/>
        <v>208</v>
      </c>
      <c r="K66" s="246">
        <v>208</v>
      </c>
      <c r="L66" s="245" t="e">
        <f>IF(K66="nio",0,IF(K66&gt;0,K66*I66/M66,0))*VLOOKUP(B66,'2-Kosten per locatie'!$A$12:$C$23,3,FALSE)</f>
        <v>#DIV/0!</v>
      </c>
      <c r="M66" s="330">
        <f>IF(K66="nio",0,IF(K66&gt;0,VLOOKUP(G66,'3-Productie normen'!A:J,VLOOKUP(K66,'3-Productie normen'!$B$32:$C$36,2,FALSE),FALSE)))</f>
        <v>0</v>
      </c>
      <c r="N66" s="331" t="str">
        <f>VLOOKUP(G66,'3-Productie normen'!A:J,10,FALSE)</f>
        <v>S</v>
      </c>
      <c r="O66" s="331"/>
      <c r="Q66" s="332">
        <f t="shared" si="3"/>
        <v>416</v>
      </c>
    </row>
    <row r="67" spans="1:17" ht="14.1" customHeight="1">
      <c r="A67" s="69">
        <v>67</v>
      </c>
      <c r="B67" s="299" t="s">
        <v>420</v>
      </c>
      <c r="C67" s="299" t="s">
        <v>421</v>
      </c>
      <c r="D67" s="326">
        <v>1</v>
      </c>
      <c r="E67" s="327" t="s">
        <v>251</v>
      </c>
      <c r="F67" s="67" t="s">
        <v>270</v>
      </c>
      <c r="G67" s="67" t="s">
        <v>41</v>
      </c>
      <c r="H67" s="67" t="s">
        <v>275</v>
      </c>
      <c r="I67" s="328">
        <v>2</v>
      </c>
      <c r="J67" s="329">
        <f t="shared" si="2"/>
        <v>208</v>
      </c>
      <c r="K67" s="246">
        <v>208</v>
      </c>
      <c r="L67" s="245" t="e">
        <f>IF(K67="nio",0,IF(K67&gt;0,K67*I67/M67,0))*VLOOKUP(B67,'2-Kosten per locatie'!$A$12:$C$23,3,FALSE)</f>
        <v>#DIV/0!</v>
      </c>
      <c r="M67" s="330">
        <f>IF(K67="nio",0,IF(K67&gt;0,VLOOKUP(G67,'3-Productie normen'!A:J,VLOOKUP(K67,'3-Productie normen'!$B$32:$C$36,2,FALSE),FALSE)))</f>
        <v>0</v>
      </c>
      <c r="N67" s="331" t="str">
        <f>VLOOKUP(G67,'3-Productie normen'!A:J,10,FALSE)</f>
        <v>S</v>
      </c>
      <c r="O67" s="331"/>
      <c r="Q67" s="332">
        <f t="shared" si="3"/>
        <v>416</v>
      </c>
    </row>
    <row r="68" spans="1:17" ht="14.1" customHeight="1">
      <c r="A68" s="69">
        <v>68</v>
      </c>
      <c r="B68" s="299" t="s">
        <v>420</v>
      </c>
      <c r="C68" s="299" t="s">
        <v>421</v>
      </c>
      <c r="D68" s="326">
        <v>1</v>
      </c>
      <c r="E68" s="327" t="s">
        <v>252</v>
      </c>
      <c r="F68" s="67" t="s">
        <v>433</v>
      </c>
      <c r="G68" s="67" t="s">
        <v>415</v>
      </c>
      <c r="H68" s="67" t="s">
        <v>275</v>
      </c>
      <c r="I68" s="328">
        <v>25.9</v>
      </c>
      <c r="J68" s="329">
        <f t="shared" si="2"/>
        <v>208</v>
      </c>
      <c r="K68" s="246">
        <v>208</v>
      </c>
      <c r="L68" s="245" t="e">
        <f>IF(K68="nio",0,IF(K68&gt;0,K68*I68/M68,0))*VLOOKUP(B68,'2-Kosten per locatie'!$A$12:$C$23,3,FALSE)</f>
        <v>#DIV/0!</v>
      </c>
      <c r="M68" s="330">
        <f>IF(K68="nio",0,IF(K68&gt;0,VLOOKUP(G68,'3-Productie normen'!A:J,VLOOKUP(K68,'3-Productie normen'!$B$32:$C$36,2,FALSE),FALSE)))</f>
        <v>0</v>
      </c>
      <c r="N68" s="331" t="str">
        <f>VLOOKUP(G68,'3-Productie normen'!A:J,10,FALSE)</f>
        <v>S</v>
      </c>
      <c r="O68" s="331"/>
      <c r="Q68" s="332">
        <f t="shared" si="3"/>
        <v>5387.2</v>
      </c>
    </row>
    <row r="69" spans="1:17" ht="14.1" customHeight="1">
      <c r="A69" s="69">
        <v>69</v>
      </c>
      <c r="B69" s="299" t="s">
        <v>420</v>
      </c>
      <c r="C69" s="299" t="s">
        <v>421</v>
      </c>
      <c r="D69" s="326">
        <v>1</v>
      </c>
      <c r="E69" s="327" t="s">
        <v>269</v>
      </c>
      <c r="F69" s="67" t="s">
        <v>247</v>
      </c>
      <c r="G69" s="67" t="s">
        <v>40</v>
      </c>
      <c r="H69" s="67" t="s">
        <v>275</v>
      </c>
      <c r="I69" s="328">
        <v>15</v>
      </c>
      <c r="J69" s="329">
        <f t="shared" si="2"/>
        <v>104</v>
      </c>
      <c r="K69" s="246">
        <v>104</v>
      </c>
      <c r="L69" s="245" t="e">
        <f>IF(K69="nio",0,IF(K69&gt;0,K69*I69/M69,0))*VLOOKUP(B69,'2-Kosten per locatie'!$A$12:$C$23,3,FALSE)</f>
        <v>#DIV/0!</v>
      </c>
      <c r="M69" s="330">
        <f>IF(K69="nio",0,IF(K69&gt;0,VLOOKUP(G69,'3-Productie normen'!A:J,VLOOKUP(K69,'3-Productie normen'!$B$32:$C$36,2,FALSE),FALSE)))</f>
        <v>0</v>
      </c>
      <c r="N69" s="331" t="str">
        <f>VLOOKUP(G69,'3-Productie normen'!A:J,10,FALSE)</f>
        <v>B</v>
      </c>
      <c r="O69" s="331"/>
      <c r="Q69" s="332">
        <f t="shared" si="3"/>
        <v>1560</v>
      </c>
    </row>
    <row r="70" spans="1:17" ht="14.1" customHeight="1">
      <c r="A70" s="69">
        <v>70</v>
      </c>
      <c r="B70" s="299" t="s">
        <v>420</v>
      </c>
      <c r="C70" s="299" t="s">
        <v>421</v>
      </c>
      <c r="D70" s="326">
        <v>1</v>
      </c>
      <c r="E70" s="327" t="s">
        <v>253</v>
      </c>
      <c r="F70" s="67" t="s">
        <v>259</v>
      </c>
      <c r="G70" s="67" t="s">
        <v>43</v>
      </c>
      <c r="H70" s="67" t="s">
        <v>275</v>
      </c>
      <c r="I70" s="328">
        <v>19.100000000000001</v>
      </c>
      <c r="J70" s="329">
        <f t="shared" si="2"/>
        <v>104</v>
      </c>
      <c r="K70" s="246">
        <v>104</v>
      </c>
      <c r="L70" s="245" t="e">
        <f>IF(K70="nio",0,IF(K70&gt;0,K70*I70/M70,0))*VLOOKUP(B70,'2-Kosten per locatie'!$A$12:$C$23,3,FALSE)</f>
        <v>#DIV/0!</v>
      </c>
      <c r="M70" s="330">
        <f>IF(K70="nio",0,IF(K70&gt;0,VLOOKUP(G70,'3-Productie normen'!A:J,VLOOKUP(K70,'3-Productie normen'!$B$32:$C$36,2,FALSE),FALSE)))</f>
        <v>0</v>
      </c>
      <c r="N70" s="331" t="str">
        <f>VLOOKUP(G70,'3-Productie normen'!A:J,10,FALSE)</f>
        <v>B</v>
      </c>
      <c r="O70" s="331"/>
      <c r="Q70" s="332">
        <f t="shared" si="3"/>
        <v>1986.4</v>
      </c>
    </row>
    <row r="71" spans="1:17" ht="14.1" customHeight="1">
      <c r="A71" s="69">
        <v>71</v>
      </c>
      <c r="B71" s="299" t="s">
        <v>280</v>
      </c>
      <c r="C71" s="299" t="s">
        <v>281</v>
      </c>
      <c r="D71" s="326" t="s">
        <v>227</v>
      </c>
      <c r="E71" s="327" t="s">
        <v>309</v>
      </c>
      <c r="F71" s="67" t="s">
        <v>233</v>
      </c>
      <c r="G71" s="67" t="s">
        <v>354</v>
      </c>
      <c r="H71" s="67" t="s">
        <v>274</v>
      </c>
      <c r="I71" s="328">
        <v>3.2</v>
      </c>
      <c r="J71" s="329">
        <f t="shared" si="2"/>
        <v>52</v>
      </c>
      <c r="K71" s="246">
        <v>52</v>
      </c>
      <c r="L71" s="245" t="e">
        <f>IF(K71="nio",0,IF(K71&gt;0,K71*I71/M71,0))*VLOOKUP(B71,'2-Kosten per locatie'!$A$12:$C$23,3,FALSE)</f>
        <v>#DIV/0!</v>
      </c>
      <c r="M71" s="330">
        <f>IF(K71="nio",0,IF(K71&gt;0,VLOOKUP(G71,'3-Productie normen'!A:J,VLOOKUP(K71,'3-Productie normen'!$B$32:$C$36,2,FALSE),FALSE)))</f>
        <v>0</v>
      </c>
      <c r="N71" s="331" t="str">
        <f>VLOOKUP(G71,'3-Productie normen'!A:J,10,FALSE)</f>
        <v>V</v>
      </c>
      <c r="O71" s="331"/>
      <c r="Q71" s="332">
        <f t="shared" si="3"/>
        <v>166.4</v>
      </c>
    </row>
    <row r="72" spans="1:17" ht="14.1" customHeight="1">
      <c r="A72" s="69">
        <v>72</v>
      </c>
      <c r="B72" s="299" t="s">
        <v>280</v>
      </c>
      <c r="C72" s="299" t="s">
        <v>281</v>
      </c>
      <c r="D72" s="326" t="s">
        <v>227</v>
      </c>
      <c r="E72" s="327" t="s">
        <v>239</v>
      </c>
      <c r="F72" s="67" t="s">
        <v>347</v>
      </c>
      <c r="G72" s="67" t="s">
        <v>43</v>
      </c>
      <c r="H72" s="67" t="s">
        <v>274</v>
      </c>
      <c r="I72" s="328">
        <v>22</v>
      </c>
      <c r="J72" s="329">
        <f t="shared" si="2"/>
        <v>208</v>
      </c>
      <c r="K72" s="246">
        <v>208</v>
      </c>
      <c r="L72" s="245" t="e">
        <f>IF(K72="nio",0,IF(K72&gt;0,K72*I72/M72,0))*VLOOKUP(B72,'2-Kosten per locatie'!$A$12:$C$23,3,FALSE)</f>
        <v>#DIV/0!</v>
      </c>
      <c r="M72" s="330">
        <f>IF(K72="nio",0,IF(K72&gt;0,VLOOKUP(G72,'3-Productie normen'!A:J,VLOOKUP(K72,'3-Productie normen'!$B$32:$C$36,2,FALSE),FALSE)))</f>
        <v>0</v>
      </c>
      <c r="N72" s="331" t="str">
        <f>VLOOKUP(G72,'3-Productie normen'!A:J,10,FALSE)</f>
        <v>B</v>
      </c>
      <c r="O72" s="331"/>
      <c r="Q72" s="332">
        <f t="shared" si="3"/>
        <v>4576</v>
      </c>
    </row>
    <row r="73" spans="1:17" ht="14.1" customHeight="1">
      <c r="A73" s="69">
        <v>73</v>
      </c>
      <c r="B73" s="299" t="s">
        <v>280</v>
      </c>
      <c r="C73" s="299" t="s">
        <v>281</v>
      </c>
      <c r="D73" s="326" t="s">
        <v>227</v>
      </c>
      <c r="E73" s="327" t="s">
        <v>240</v>
      </c>
      <c r="F73" s="67" t="s">
        <v>250</v>
      </c>
      <c r="G73" s="67" t="s">
        <v>43</v>
      </c>
      <c r="H73" s="67" t="s">
        <v>274</v>
      </c>
      <c r="I73" s="328">
        <v>22.2</v>
      </c>
      <c r="J73" s="329">
        <f t="shared" si="2"/>
        <v>208</v>
      </c>
      <c r="K73" s="246">
        <v>208</v>
      </c>
      <c r="L73" s="245" t="e">
        <f>IF(K73="nio",0,IF(K73&gt;0,K73*I73/M73,0))*VLOOKUP(B73,'2-Kosten per locatie'!$A$12:$C$23,3,FALSE)</f>
        <v>#DIV/0!</v>
      </c>
      <c r="M73" s="330">
        <f>IF(K73="nio",0,IF(K73&gt;0,VLOOKUP(G73,'3-Productie normen'!A:J,VLOOKUP(K73,'3-Productie normen'!$B$32:$C$36,2,FALSE),FALSE)))</f>
        <v>0</v>
      </c>
      <c r="N73" s="331" t="str">
        <f>VLOOKUP(G73,'3-Productie normen'!A:J,10,FALSE)</f>
        <v>B</v>
      </c>
      <c r="O73" s="331"/>
      <c r="Q73" s="332">
        <f t="shared" si="3"/>
        <v>4617.5999999999995</v>
      </c>
    </row>
    <row r="74" spans="1:17" ht="14.1" customHeight="1">
      <c r="A74" s="69">
        <v>74</v>
      </c>
      <c r="B74" s="299" t="s">
        <v>280</v>
      </c>
      <c r="C74" s="299" t="s">
        <v>281</v>
      </c>
      <c r="D74" s="326" t="s">
        <v>227</v>
      </c>
      <c r="E74" s="327" t="s">
        <v>241</v>
      </c>
      <c r="F74" s="67" t="s">
        <v>330</v>
      </c>
      <c r="G74" s="67" t="s">
        <v>355</v>
      </c>
      <c r="H74" s="67" t="s">
        <v>274</v>
      </c>
      <c r="I74" s="328">
        <v>31.2</v>
      </c>
      <c r="J74" s="329">
        <f t="shared" ref="J74:J98" si="4">SUM(K74:K74)</f>
        <v>208</v>
      </c>
      <c r="K74" s="246">
        <v>208</v>
      </c>
      <c r="L74" s="245" t="e">
        <f>IF(K74="nio",0,IF(K74&gt;0,K74*I74/M74,0))*VLOOKUP(B74,'2-Kosten per locatie'!$A$12:$C$23,3,FALSE)</f>
        <v>#DIV/0!</v>
      </c>
      <c r="M74" s="330">
        <f>IF(K74="nio",0,IF(K74&gt;0,VLOOKUP(G74,'3-Productie normen'!A:J,VLOOKUP(K74,'3-Productie normen'!$B$32:$C$36,2,FALSE),FALSE)))</f>
        <v>0</v>
      </c>
      <c r="N74" s="331" t="str">
        <f>VLOOKUP(G74,'3-Productie normen'!A:J,10,FALSE)</f>
        <v>O</v>
      </c>
      <c r="O74" s="331"/>
      <c r="Q74" s="332">
        <f t="shared" ref="Q74:Q98" si="5">J74*I74</f>
        <v>6489.5999999999995</v>
      </c>
    </row>
    <row r="75" spans="1:17" ht="14.1" customHeight="1">
      <c r="A75" s="69">
        <v>75</v>
      </c>
      <c r="B75" s="299" t="s">
        <v>280</v>
      </c>
      <c r="C75" s="299" t="s">
        <v>281</v>
      </c>
      <c r="D75" s="326" t="s">
        <v>227</v>
      </c>
      <c r="E75" s="327" t="s">
        <v>242</v>
      </c>
      <c r="F75" s="67" t="s">
        <v>250</v>
      </c>
      <c r="G75" s="67" t="s">
        <v>43</v>
      </c>
      <c r="H75" s="67" t="s">
        <v>274</v>
      </c>
      <c r="I75" s="328">
        <v>21.3</v>
      </c>
      <c r="J75" s="329">
        <f t="shared" si="4"/>
        <v>208</v>
      </c>
      <c r="K75" s="246">
        <v>208</v>
      </c>
      <c r="L75" s="245" t="e">
        <f>IF(K75="nio",0,IF(K75&gt;0,K75*I75/M75,0))*VLOOKUP(B75,'2-Kosten per locatie'!$A$12:$C$23,3,FALSE)</f>
        <v>#DIV/0!</v>
      </c>
      <c r="M75" s="330">
        <f>IF(K75="nio",0,IF(K75&gt;0,VLOOKUP(G75,'3-Productie normen'!A:J,VLOOKUP(K75,'3-Productie normen'!$B$32:$C$36,2,FALSE),FALSE)))</f>
        <v>0</v>
      </c>
      <c r="N75" s="331" t="str">
        <f>VLOOKUP(G75,'3-Productie normen'!A:J,10,FALSE)</f>
        <v>B</v>
      </c>
      <c r="O75" s="331"/>
      <c r="Q75" s="332">
        <f t="shared" si="5"/>
        <v>4430.4000000000005</v>
      </c>
    </row>
    <row r="76" spans="1:17" ht="14.1" customHeight="1">
      <c r="A76" s="69">
        <v>76</v>
      </c>
      <c r="B76" s="299" t="s">
        <v>280</v>
      </c>
      <c r="C76" s="299" t="s">
        <v>281</v>
      </c>
      <c r="D76" s="326">
        <v>1</v>
      </c>
      <c r="E76" s="327" t="s">
        <v>254</v>
      </c>
      <c r="F76" s="67" t="s">
        <v>250</v>
      </c>
      <c r="G76" s="67" t="s">
        <v>43</v>
      </c>
      <c r="H76" s="67" t="s">
        <v>274</v>
      </c>
      <c r="I76" s="328">
        <v>24.2</v>
      </c>
      <c r="J76" s="329">
        <f t="shared" si="4"/>
        <v>104</v>
      </c>
      <c r="K76" s="246">
        <v>104</v>
      </c>
      <c r="L76" s="245" t="e">
        <f>IF(K76="nio",0,IF(K76&gt;0,K76*I76/M76,0))*VLOOKUP(B76,'2-Kosten per locatie'!$A$12:$C$23,3,FALSE)</f>
        <v>#DIV/0!</v>
      </c>
      <c r="M76" s="330">
        <f>IF(K76="nio",0,IF(K76&gt;0,VLOOKUP(G76,'3-Productie normen'!A:J,VLOOKUP(K76,'3-Productie normen'!$B$32:$C$36,2,FALSE),FALSE)))</f>
        <v>0</v>
      </c>
      <c r="N76" s="331" t="str">
        <f>VLOOKUP(G76,'3-Productie normen'!A:J,10,FALSE)</f>
        <v>B</v>
      </c>
      <c r="O76" s="331"/>
      <c r="Q76" s="332">
        <f t="shared" si="5"/>
        <v>2516.7999999999997</v>
      </c>
    </row>
    <row r="77" spans="1:17" ht="14.1" customHeight="1">
      <c r="A77" s="69">
        <v>77</v>
      </c>
      <c r="B77" s="299" t="s">
        <v>280</v>
      </c>
      <c r="C77" s="299" t="s">
        <v>281</v>
      </c>
      <c r="D77" s="326">
        <v>1</v>
      </c>
      <c r="E77" s="327" t="s">
        <v>255</v>
      </c>
      <c r="F77" s="67" t="s">
        <v>250</v>
      </c>
      <c r="G77" s="67" t="s">
        <v>43</v>
      </c>
      <c r="H77" s="67" t="s">
        <v>274</v>
      </c>
      <c r="I77" s="328">
        <v>22</v>
      </c>
      <c r="J77" s="329">
        <f t="shared" si="4"/>
        <v>104</v>
      </c>
      <c r="K77" s="246">
        <v>104</v>
      </c>
      <c r="L77" s="245" t="e">
        <f>IF(K77="nio",0,IF(K77&gt;0,K77*I77/M77,0))*VLOOKUP(B77,'2-Kosten per locatie'!$A$12:$C$23,3,FALSE)</f>
        <v>#DIV/0!</v>
      </c>
      <c r="M77" s="330">
        <f>IF(K77="nio",0,IF(K77&gt;0,VLOOKUP(G77,'3-Productie normen'!A:J,VLOOKUP(K77,'3-Productie normen'!$B$32:$C$36,2,FALSE),FALSE)))</f>
        <v>0</v>
      </c>
      <c r="N77" s="331" t="str">
        <f>VLOOKUP(G77,'3-Productie normen'!A:J,10,FALSE)</f>
        <v>B</v>
      </c>
      <c r="O77" s="331"/>
      <c r="Q77" s="332">
        <f t="shared" si="5"/>
        <v>2288</v>
      </c>
    </row>
    <row r="78" spans="1:17" ht="14.1" customHeight="1">
      <c r="A78" s="69">
        <v>78</v>
      </c>
      <c r="B78" s="299" t="s">
        <v>278</v>
      </c>
      <c r="C78" s="299" t="s">
        <v>279</v>
      </c>
      <c r="D78" s="326" t="s">
        <v>227</v>
      </c>
      <c r="E78" s="327" t="s">
        <v>296</v>
      </c>
      <c r="F78" s="67" t="s">
        <v>347</v>
      </c>
      <c r="G78" s="67" t="s">
        <v>43</v>
      </c>
      <c r="H78" s="67" t="s">
        <v>274</v>
      </c>
      <c r="I78" s="328">
        <v>17.3</v>
      </c>
      <c r="J78" s="329">
        <f t="shared" si="4"/>
        <v>208</v>
      </c>
      <c r="K78" s="246">
        <v>208</v>
      </c>
      <c r="L78" s="245" t="e">
        <f>IF(K78="nio",0,IF(K78&gt;0,K78*I78/M78,0))*VLOOKUP(B78,'2-Kosten per locatie'!$A$12:$C$23,3,FALSE)</f>
        <v>#DIV/0!</v>
      </c>
      <c r="M78" s="330">
        <f>IF(K78="nio",0,IF(K78&gt;0,VLOOKUP(G78,'3-Productie normen'!A:J,VLOOKUP(K78,'3-Productie normen'!$B$32:$C$36,2,FALSE),FALSE)))</f>
        <v>0</v>
      </c>
      <c r="N78" s="331" t="str">
        <f>VLOOKUP(G78,'3-Productie normen'!A:J,10,FALSE)</f>
        <v>B</v>
      </c>
      <c r="O78" s="331"/>
      <c r="Q78" s="332">
        <f t="shared" si="5"/>
        <v>3598.4</v>
      </c>
    </row>
    <row r="79" spans="1:17" ht="14.1" customHeight="1">
      <c r="A79" s="69">
        <v>79</v>
      </c>
      <c r="B79" s="299" t="s">
        <v>278</v>
      </c>
      <c r="C79" s="299" t="s">
        <v>279</v>
      </c>
      <c r="D79" s="326" t="s">
        <v>227</v>
      </c>
      <c r="E79" s="327" t="s">
        <v>297</v>
      </c>
      <c r="F79" s="67" t="s">
        <v>347</v>
      </c>
      <c r="G79" s="67" t="s">
        <v>43</v>
      </c>
      <c r="H79" s="67" t="s">
        <v>274</v>
      </c>
      <c r="I79" s="328">
        <v>20.7</v>
      </c>
      <c r="J79" s="329">
        <f t="shared" si="4"/>
        <v>208</v>
      </c>
      <c r="K79" s="246">
        <v>208</v>
      </c>
      <c r="L79" s="245" t="e">
        <f>IF(K79="nio",0,IF(K79&gt;0,K79*I79/M79,0))*VLOOKUP(B79,'2-Kosten per locatie'!$A$12:$C$23,3,FALSE)</f>
        <v>#DIV/0!</v>
      </c>
      <c r="M79" s="330">
        <f>IF(K79="nio",0,IF(K79&gt;0,VLOOKUP(G79,'3-Productie normen'!A:J,VLOOKUP(K79,'3-Productie normen'!$B$32:$C$36,2,FALSE),FALSE)))</f>
        <v>0</v>
      </c>
      <c r="N79" s="331" t="str">
        <f>VLOOKUP(G79,'3-Productie normen'!A:J,10,FALSE)</f>
        <v>B</v>
      </c>
      <c r="O79" s="331"/>
      <c r="Q79" s="332">
        <f t="shared" si="5"/>
        <v>4305.5999999999995</v>
      </c>
    </row>
    <row r="80" spans="1:17" ht="14.1" customHeight="1">
      <c r="A80" s="69">
        <v>80</v>
      </c>
      <c r="B80" s="299" t="s">
        <v>278</v>
      </c>
      <c r="C80" s="299" t="s">
        <v>279</v>
      </c>
      <c r="D80" s="326" t="s">
        <v>227</v>
      </c>
      <c r="E80" s="327" t="s">
        <v>298</v>
      </c>
      <c r="F80" s="67" t="s">
        <v>347</v>
      </c>
      <c r="G80" s="67" t="s">
        <v>43</v>
      </c>
      <c r="H80" s="67" t="s">
        <v>274</v>
      </c>
      <c r="I80" s="328">
        <v>14.2</v>
      </c>
      <c r="J80" s="329">
        <f t="shared" si="4"/>
        <v>208</v>
      </c>
      <c r="K80" s="246">
        <v>208</v>
      </c>
      <c r="L80" s="245" t="e">
        <f>IF(K80="nio",0,IF(K80&gt;0,K80*I80/M80,0))*VLOOKUP(B80,'2-Kosten per locatie'!$A$12:$C$23,3,FALSE)</f>
        <v>#DIV/0!</v>
      </c>
      <c r="M80" s="330">
        <f>IF(K80="nio",0,IF(K80&gt;0,VLOOKUP(G80,'3-Productie normen'!A:J,VLOOKUP(K80,'3-Productie normen'!$B$32:$C$36,2,FALSE),FALSE)))</f>
        <v>0</v>
      </c>
      <c r="N80" s="331" t="str">
        <f>VLOOKUP(G80,'3-Productie normen'!A:J,10,FALSE)</f>
        <v>B</v>
      </c>
      <c r="O80" s="331"/>
      <c r="Q80" s="332">
        <f t="shared" si="5"/>
        <v>2953.6</v>
      </c>
    </row>
    <row r="81" spans="1:17" ht="14.1" customHeight="1">
      <c r="A81" s="69">
        <v>81</v>
      </c>
      <c r="B81" s="299" t="s">
        <v>278</v>
      </c>
      <c r="C81" s="299" t="s">
        <v>279</v>
      </c>
      <c r="D81" s="326" t="s">
        <v>227</v>
      </c>
      <c r="E81" s="327" t="s">
        <v>299</v>
      </c>
      <c r="F81" s="67" t="s">
        <v>347</v>
      </c>
      <c r="G81" s="67" t="s">
        <v>43</v>
      </c>
      <c r="H81" s="67" t="s">
        <v>274</v>
      </c>
      <c r="I81" s="328">
        <v>18.3</v>
      </c>
      <c r="J81" s="329">
        <f t="shared" si="4"/>
        <v>208</v>
      </c>
      <c r="K81" s="246">
        <v>208</v>
      </c>
      <c r="L81" s="245" t="e">
        <f>IF(K81="nio",0,IF(K81&gt;0,K81*I81/M81,0))*VLOOKUP(B81,'2-Kosten per locatie'!$A$12:$C$23,3,FALSE)</f>
        <v>#DIV/0!</v>
      </c>
      <c r="M81" s="330">
        <f>IF(K81="nio",0,IF(K81&gt;0,VLOOKUP(G81,'3-Productie normen'!A:J,VLOOKUP(K81,'3-Productie normen'!$B$32:$C$36,2,FALSE),FALSE)))</f>
        <v>0</v>
      </c>
      <c r="N81" s="331" t="str">
        <f>VLOOKUP(G81,'3-Productie normen'!A:J,10,FALSE)</f>
        <v>B</v>
      </c>
      <c r="O81" s="331"/>
      <c r="Q81" s="332">
        <f t="shared" si="5"/>
        <v>3806.4</v>
      </c>
    </row>
    <row r="82" spans="1:17" ht="14.1" customHeight="1">
      <c r="A82" s="69">
        <v>82</v>
      </c>
      <c r="B82" s="299" t="s">
        <v>278</v>
      </c>
      <c r="C82" s="299" t="s">
        <v>279</v>
      </c>
      <c r="D82" s="326" t="s">
        <v>227</v>
      </c>
      <c r="E82" s="327" t="s">
        <v>300</v>
      </c>
      <c r="F82" s="67" t="s">
        <v>348</v>
      </c>
      <c r="G82" s="67" t="s">
        <v>354</v>
      </c>
      <c r="H82" s="67" t="s">
        <v>274</v>
      </c>
      <c r="I82" s="328">
        <v>29.7</v>
      </c>
      <c r="J82" s="329">
        <f t="shared" si="4"/>
        <v>52</v>
      </c>
      <c r="K82" s="246">
        <v>52</v>
      </c>
      <c r="L82" s="245" t="e">
        <f>IF(K82="nio",0,IF(K82&gt;0,K82*I82/M82,0))*VLOOKUP(B82,'2-Kosten per locatie'!$A$12:$C$23,3,FALSE)</f>
        <v>#DIV/0!</v>
      </c>
      <c r="M82" s="330">
        <f>IF(K82="nio",0,IF(K82&gt;0,VLOOKUP(G82,'3-Productie normen'!A:J,VLOOKUP(K82,'3-Productie normen'!$B$32:$C$36,2,FALSE),FALSE)))</f>
        <v>0</v>
      </c>
      <c r="N82" s="331" t="str">
        <f>VLOOKUP(G82,'3-Productie normen'!A:J,10,FALSE)</f>
        <v>V</v>
      </c>
      <c r="O82" s="331"/>
      <c r="Q82" s="332">
        <f t="shared" si="5"/>
        <v>1544.3999999999999</v>
      </c>
    </row>
    <row r="83" spans="1:17" ht="14.1" customHeight="1">
      <c r="A83" s="69">
        <v>83</v>
      </c>
      <c r="B83" s="299" t="s">
        <v>278</v>
      </c>
      <c r="C83" s="299" t="s">
        <v>279</v>
      </c>
      <c r="D83" s="326" t="s">
        <v>227</v>
      </c>
      <c r="E83" s="327" t="s">
        <v>301</v>
      </c>
      <c r="F83" s="67" t="s">
        <v>247</v>
      </c>
      <c r="G83" s="67" t="s">
        <v>40</v>
      </c>
      <c r="H83" s="67" t="s">
        <v>274</v>
      </c>
      <c r="I83" s="328">
        <v>51.2</v>
      </c>
      <c r="J83" s="329">
        <f t="shared" si="4"/>
        <v>156</v>
      </c>
      <c r="K83" s="246">
        <v>156</v>
      </c>
      <c r="L83" s="245" t="e">
        <f>IF(K83="nio",0,IF(K83&gt;0,K83*I83/M83,0))*VLOOKUP(B83,'2-Kosten per locatie'!$A$12:$C$23,3,FALSE)</f>
        <v>#DIV/0!</v>
      </c>
      <c r="M83" s="330">
        <f>IF(K83="nio",0,IF(K83&gt;0,VLOOKUP(G83,'3-Productie normen'!A:J,VLOOKUP(K83,'3-Productie normen'!$B$32:$C$36,2,FALSE),FALSE)))</f>
        <v>0</v>
      </c>
      <c r="N83" s="331" t="str">
        <f>VLOOKUP(G83,'3-Productie normen'!A:J,10,FALSE)</f>
        <v>B</v>
      </c>
      <c r="O83" s="331"/>
      <c r="Q83" s="332">
        <f t="shared" si="5"/>
        <v>7987.2000000000007</v>
      </c>
    </row>
    <row r="84" spans="1:17" ht="14.1" customHeight="1">
      <c r="A84" s="69">
        <v>84</v>
      </c>
      <c r="B84" s="299" t="s">
        <v>278</v>
      </c>
      <c r="C84" s="299" t="s">
        <v>279</v>
      </c>
      <c r="D84" s="326" t="s">
        <v>227</v>
      </c>
      <c r="E84" s="327" t="s">
        <v>302</v>
      </c>
      <c r="F84" s="67" t="s">
        <v>346</v>
      </c>
      <c r="G84" s="67" t="s">
        <v>355</v>
      </c>
      <c r="H84" s="67" t="s">
        <v>274</v>
      </c>
      <c r="I84" s="328">
        <v>47.8</v>
      </c>
      <c r="J84" s="329">
        <f t="shared" si="4"/>
        <v>208</v>
      </c>
      <c r="K84" s="246">
        <v>208</v>
      </c>
      <c r="L84" s="245" t="e">
        <f>IF(K84="nio",0,IF(K84&gt;0,K84*I84/M84,0))*VLOOKUP(B84,'2-Kosten per locatie'!$A$12:$C$23,3,FALSE)</f>
        <v>#DIV/0!</v>
      </c>
      <c r="M84" s="330">
        <f>IF(K84="nio",0,IF(K84&gt;0,VLOOKUP(G84,'3-Productie normen'!A:J,VLOOKUP(K84,'3-Productie normen'!$B$32:$C$36,2,FALSE),FALSE)))</f>
        <v>0</v>
      </c>
      <c r="N84" s="331" t="str">
        <f>VLOOKUP(G84,'3-Productie normen'!A:J,10,FALSE)</f>
        <v>O</v>
      </c>
      <c r="O84" s="331"/>
      <c r="Q84" s="332">
        <f t="shared" si="5"/>
        <v>9942.4</v>
      </c>
    </row>
    <row r="85" spans="1:17" ht="14.1" customHeight="1">
      <c r="A85" s="69">
        <v>85</v>
      </c>
      <c r="B85" s="299" t="s">
        <v>278</v>
      </c>
      <c r="C85" s="299" t="s">
        <v>279</v>
      </c>
      <c r="D85" s="326" t="s">
        <v>227</v>
      </c>
      <c r="E85" s="327" t="s">
        <v>303</v>
      </c>
      <c r="F85" s="67" t="s">
        <v>346</v>
      </c>
      <c r="G85" s="67" t="s">
        <v>355</v>
      </c>
      <c r="H85" s="67" t="s">
        <v>274</v>
      </c>
      <c r="I85" s="328">
        <v>36.6</v>
      </c>
      <c r="J85" s="329">
        <f t="shared" si="4"/>
        <v>208</v>
      </c>
      <c r="K85" s="246">
        <v>208</v>
      </c>
      <c r="L85" s="245" t="e">
        <f>IF(K85="nio",0,IF(K85&gt;0,K85*I85/M85,0))*VLOOKUP(B85,'2-Kosten per locatie'!$A$12:$C$23,3,FALSE)</f>
        <v>#DIV/0!</v>
      </c>
      <c r="M85" s="330">
        <f>IF(K85="nio",0,IF(K85&gt;0,VLOOKUP(G85,'3-Productie normen'!A:J,VLOOKUP(K85,'3-Productie normen'!$B$32:$C$36,2,FALSE),FALSE)))</f>
        <v>0</v>
      </c>
      <c r="N85" s="331" t="str">
        <f>VLOOKUP(G85,'3-Productie normen'!A:J,10,FALSE)</f>
        <v>O</v>
      </c>
      <c r="O85" s="331"/>
      <c r="Q85" s="332">
        <f t="shared" si="5"/>
        <v>7612.8</v>
      </c>
    </row>
    <row r="86" spans="1:17" ht="14.1" customHeight="1">
      <c r="A86" s="69">
        <v>86</v>
      </c>
      <c r="B86" s="299" t="s">
        <v>278</v>
      </c>
      <c r="C86" s="299" t="s">
        <v>279</v>
      </c>
      <c r="D86" s="326" t="s">
        <v>227</v>
      </c>
      <c r="E86" s="327" t="s">
        <v>304</v>
      </c>
      <c r="F86" s="67" t="s">
        <v>349</v>
      </c>
      <c r="G86" s="67" t="s">
        <v>44</v>
      </c>
      <c r="H86" s="67" t="s">
        <v>274</v>
      </c>
      <c r="I86" s="328">
        <v>6.2</v>
      </c>
      <c r="J86" s="329">
        <f t="shared" si="4"/>
        <v>208</v>
      </c>
      <c r="K86" s="246">
        <v>208</v>
      </c>
      <c r="L86" s="245" t="e">
        <f>IF(K86="nio",0,IF(K86&gt;0,K86*I86/M86,0))*VLOOKUP(B86,'2-Kosten per locatie'!$A$12:$C$23,3,FALSE)</f>
        <v>#DIV/0!</v>
      </c>
      <c r="M86" s="330">
        <f>IF(K86="nio",0,IF(K86&gt;0,VLOOKUP(G86,'3-Productie normen'!A:J,VLOOKUP(K86,'3-Productie normen'!$B$32:$C$36,2,FALSE),FALSE)))</f>
        <v>0</v>
      </c>
      <c r="N86" s="331" t="str">
        <f>VLOOKUP(G86,'3-Productie normen'!A:J,10,FALSE)</f>
        <v>V</v>
      </c>
      <c r="O86" s="331"/>
      <c r="Q86" s="332">
        <f t="shared" si="5"/>
        <v>1289.6000000000001</v>
      </c>
    </row>
    <row r="87" spans="1:17" ht="14.1" customHeight="1">
      <c r="A87" s="69">
        <v>87</v>
      </c>
      <c r="B87" s="299" t="s">
        <v>278</v>
      </c>
      <c r="C87" s="299" t="s">
        <v>279</v>
      </c>
      <c r="D87" s="326" t="s">
        <v>227</v>
      </c>
      <c r="E87" s="327" t="s">
        <v>305</v>
      </c>
      <c r="F87" s="67" t="s">
        <v>270</v>
      </c>
      <c r="G87" s="67" t="s">
        <v>41</v>
      </c>
      <c r="H87" s="67" t="s">
        <v>274</v>
      </c>
      <c r="I87" s="328">
        <v>2.6</v>
      </c>
      <c r="J87" s="329">
        <f t="shared" si="4"/>
        <v>208</v>
      </c>
      <c r="K87" s="246">
        <v>208</v>
      </c>
      <c r="L87" s="245" t="e">
        <f>IF(K87="nio",0,IF(K87&gt;0,K87*I87/M87,0))*VLOOKUP(B87,'2-Kosten per locatie'!$A$12:$C$23,3,FALSE)</f>
        <v>#DIV/0!</v>
      </c>
      <c r="M87" s="330">
        <f>IF(K87="nio",0,IF(K87&gt;0,VLOOKUP(G87,'3-Productie normen'!A:J,VLOOKUP(K87,'3-Productie normen'!$B$32:$C$36,2,FALSE),FALSE)))</f>
        <v>0</v>
      </c>
      <c r="N87" s="331" t="str">
        <f>VLOOKUP(G87,'3-Productie normen'!A:J,10,FALSE)</f>
        <v>S</v>
      </c>
      <c r="O87" s="331"/>
      <c r="Q87" s="332">
        <f t="shared" si="5"/>
        <v>540.80000000000007</v>
      </c>
    </row>
    <row r="88" spans="1:17" ht="14.1" customHeight="1">
      <c r="A88" s="69">
        <v>88</v>
      </c>
      <c r="B88" s="299" t="s">
        <v>278</v>
      </c>
      <c r="C88" s="299" t="s">
        <v>279</v>
      </c>
      <c r="D88" s="326" t="s">
        <v>227</v>
      </c>
      <c r="E88" s="327" t="s">
        <v>306</v>
      </c>
      <c r="F88" s="67" t="s">
        <v>270</v>
      </c>
      <c r="G88" s="67" t="s">
        <v>41</v>
      </c>
      <c r="H88" s="67" t="s">
        <v>274</v>
      </c>
      <c r="I88" s="328">
        <v>2.6</v>
      </c>
      <c r="J88" s="329">
        <f t="shared" si="4"/>
        <v>208</v>
      </c>
      <c r="K88" s="246">
        <v>208</v>
      </c>
      <c r="L88" s="245" t="e">
        <f>IF(K88="nio",0,IF(K88&gt;0,K88*I88/M88,0))*VLOOKUP(B88,'2-Kosten per locatie'!$A$12:$C$23,3,FALSE)</f>
        <v>#DIV/0!</v>
      </c>
      <c r="M88" s="330">
        <f>IF(K88="nio",0,IF(K88&gt;0,VLOOKUP(G88,'3-Productie normen'!A:J,VLOOKUP(K88,'3-Productie normen'!$B$32:$C$36,2,FALSE),FALSE)))</f>
        <v>0</v>
      </c>
      <c r="N88" s="331" t="str">
        <f>VLOOKUP(G88,'3-Productie normen'!A:J,10,FALSE)</f>
        <v>S</v>
      </c>
      <c r="O88" s="331"/>
      <c r="Q88" s="332">
        <f t="shared" si="5"/>
        <v>540.80000000000007</v>
      </c>
    </row>
    <row r="89" spans="1:17" ht="14.1" customHeight="1">
      <c r="A89" s="69">
        <v>89</v>
      </c>
      <c r="B89" s="299" t="s">
        <v>278</v>
      </c>
      <c r="C89" s="299" t="s">
        <v>279</v>
      </c>
      <c r="D89" s="326" t="s">
        <v>227</v>
      </c>
      <c r="E89" s="327" t="s">
        <v>307</v>
      </c>
      <c r="F89" s="67" t="s">
        <v>270</v>
      </c>
      <c r="G89" s="67" t="s">
        <v>41</v>
      </c>
      <c r="H89" s="67" t="s">
        <v>274</v>
      </c>
      <c r="I89" s="328">
        <v>2.6</v>
      </c>
      <c r="J89" s="329">
        <f t="shared" si="4"/>
        <v>208</v>
      </c>
      <c r="K89" s="246">
        <v>208</v>
      </c>
      <c r="L89" s="245" t="e">
        <f>IF(K89="nio",0,IF(K89&gt;0,K89*I89/M89,0))*VLOOKUP(B89,'2-Kosten per locatie'!$A$12:$C$23,3,FALSE)</f>
        <v>#DIV/0!</v>
      </c>
      <c r="M89" s="330">
        <f>IF(K89="nio",0,IF(K89&gt;0,VLOOKUP(G89,'3-Productie normen'!A:J,VLOOKUP(K89,'3-Productie normen'!$B$32:$C$36,2,FALSE),FALSE)))</f>
        <v>0</v>
      </c>
      <c r="N89" s="331" t="str">
        <f>VLOOKUP(G89,'3-Productie normen'!A:J,10,FALSE)</f>
        <v>S</v>
      </c>
      <c r="O89" s="331"/>
      <c r="Q89" s="332">
        <f t="shared" si="5"/>
        <v>540.80000000000007</v>
      </c>
    </row>
    <row r="90" spans="1:17" ht="14.1" customHeight="1">
      <c r="A90" s="69">
        <v>90</v>
      </c>
      <c r="B90" s="299" t="s">
        <v>278</v>
      </c>
      <c r="C90" s="299" t="s">
        <v>279</v>
      </c>
      <c r="D90" s="326" t="s">
        <v>227</v>
      </c>
      <c r="E90" s="327" t="s">
        <v>308</v>
      </c>
      <c r="F90" s="67" t="s">
        <v>270</v>
      </c>
      <c r="G90" s="67" t="s">
        <v>41</v>
      </c>
      <c r="H90" s="67" t="s">
        <v>274</v>
      </c>
      <c r="I90" s="328">
        <v>2.6</v>
      </c>
      <c r="J90" s="329">
        <f t="shared" si="4"/>
        <v>208</v>
      </c>
      <c r="K90" s="246">
        <v>208</v>
      </c>
      <c r="L90" s="245" t="e">
        <f>IF(K90="nio",0,IF(K90&gt;0,K90*I90/M90,0))*VLOOKUP(B90,'2-Kosten per locatie'!$A$12:$C$23,3,FALSE)</f>
        <v>#DIV/0!</v>
      </c>
      <c r="M90" s="330">
        <f>IF(K90="nio",0,IF(K90&gt;0,VLOOKUP(G90,'3-Productie normen'!A:J,VLOOKUP(K90,'3-Productie normen'!$B$32:$C$36,2,FALSE),FALSE)))</f>
        <v>0</v>
      </c>
      <c r="N90" s="331" t="str">
        <f>VLOOKUP(G90,'3-Productie normen'!A:J,10,FALSE)</f>
        <v>S</v>
      </c>
      <c r="O90" s="331"/>
      <c r="Q90" s="332">
        <f t="shared" si="5"/>
        <v>540.80000000000007</v>
      </c>
    </row>
    <row r="91" spans="1:17" ht="14.1" customHeight="1">
      <c r="A91" s="69">
        <v>91</v>
      </c>
      <c r="B91" s="299" t="s">
        <v>286</v>
      </c>
      <c r="C91" s="299" t="s">
        <v>287</v>
      </c>
      <c r="D91" s="326" t="s">
        <v>227</v>
      </c>
      <c r="E91" s="327" t="s">
        <v>319</v>
      </c>
      <c r="F91" s="67" t="s">
        <v>247</v>
      </c>
      <c r="G91" s="67" t="s">
        <v>40</v>
      </c>
      <c r="H91" s="67" t="s">
        <v>274</v>
      </c>
      <c r="I91" s="328">
        <v>24.6</v>
      </c>
      <c r="J91" s="329">
        <f t="shared" si="4"/>
        <v>52</v>
      </c>
      <c r="K91" s="246">
        <v>52</v>
      </c>
      <c r="L91" s="245" t="e">
        <f>IF(K91="nio",0,IF(K91&gt;0,K91*I91/M91,0))*VLOOKUP(B91,'2-Kosten per locatie'!$A$12:$C$23,3,FALSE)</f>
        <v>#DIV/0!</v>
      </c>
      <c r="M91" s="330">
        <f>IF(K91="nio",0,IF(K91&gt;0,VLOOKUP(G91,'3-Productie normen'!A:J,VLOOKUP(K91,'3-Productie normen'!$B$32:$C$36,2,FALSE),FALSE)))</f>
        <v>0</v>
      </c>
      <c r="N91" s="331" t="str">
        <f>VLOOKUP(G91,'3-Productie normen'!A:J,10,FALSE)</f>
        <v>B</v>
      </c>
      <c r="O91" s="331"/>
      <c r="Q91" s="332">
        <f t="shared" si="5"/>
        <v>1279.2</v>
      </c>
    </row>
    <row r="92" spans="1:17" ht="14.1" customHeight="1">
      <c r="A92" s="69">
        <v>92</v>
      </c>
      <c r="B92" s="299" t="s">
        <v>286</v>
      </c>
      <c r="C92" s="299" t="s">
        <v>287</v>
      </c>
      <c r="D92" s="326" t="s">
        <v>227</v>
      </c>
      <c r="E92" s="327" t="s">
        <v>320</v>
      </c>
      <c r="F92" s="67" t="s">
        <v>250</v>
      </c>
      <c r="G92" s="67" t="s">
        <v>43</v>
      </c>
      <c r="H92" s="67" t="s">
        <v>274</v>
      </c>
      <c r="I92" s="328">
        <v>18.5</v>
      </c>
      <c r="J92" s="329">
        <f t="shared" si="4"/>
        <v>208</v>
      </c>
      <c r="K92" s="246">
        <v>208</v>
      </c>
      <c r="L92" s="245" t="e">
        <f>IF(K92="nio",0,IF(K92&gt;0,K92*I92/M92,0))*VLOOKUP(B92,'2-Kosten per locatie'!$A$12:$C$23,3,FALSE)</f>
        <v>#DIV/0!</v>
      </c>
      <c r="M92" s="330">
        <f>IF(K92="nio",0,IF(K92&gt;0,VLOOKUP(G92,'3-Productie normen'!A:J,VLOOKUP(K92,'3-Productie normen'!$B$32:$C$36,2,FALSE),FALSE)))</f>
        <v>0</v>
      </c>
      <c r="N92" s="331" t="str">
        <f>VLOOKUP(G92,'3-Productie normen'!A:J,10,FALSE)</f>
        <v>B</v>
      </c>
      <c r="O92" s="331"/>
      <c r="Q92" s="332">
        <f t="shared" si="5"/>
        <v>3848</v>
      </c>
    </row>
    <row r="93" spans="1:17" ht="14.1" customHeight="1">
      <c r="A93" s="69">
        <v>93</v>
      </c>
      <c r="B93" s="299" t="s">
        <v>286</v>
      </c>
      <c r="C93" s="299" t="s">
        <v>287</v>
      </c>
      <c r="D93" s="326" t="s">
        <v>227</v>
      </c>
      <c r="E93" s="327" t="s">
        <v>321</v>
      </c>
      <c r="F93" s="67" t="s">
        <v>353</v>
      </c>
      <c r="G93" s="67" t="s">
        <v>42</v>
      </c>
      <c r="H93" s="67" t="s">
        <v>274</v>
      </c>
      <c r="I93" s="328">
        <v>8.4</v>
      </c>
      <c r="J93" s="329">
        <f t="shared" si="4"/>
        <v>208</v>
      </c>
      <c r="K93" s="246">
        <v>208</v>
      </c>
      <c r="L93" s="245" t="e">
        <f>IF(K93="nio",0,IF(K93&gt;0,K93*I93/M93,0))*VLOOKUP(B93,'2-Kosten per locatie'!$A$12:$C$23,3,FALSE)</f>
        <v>#DIV/0!</v>
      </c>
      <c r="M93" s="330">
        <f>IF(K93="nio",0,IF(K93&gt;0,VLOOKUP(G93,'3-Productie normen'!A:J,VLOOKUP(K93,'3-Productie normen'!$B$32:$C$36,2,FALSE),FALSE)))</f>
        <v>0</v>
      </c>
      <c r="N93" s="331" t="str">
        <f>VLOOKUP(G93,'3-Productie normen'!A:J,10,FALSE)</f>
        <v>V</v>
      </c>
      <c r="O93" s="331"/>
      <c r="Q93" s="332">
        <f t="shared" si="5"/>
        <v>1747.2</v>
      </c>
    </row>
    <row r="94" spans="1:17" ht="14.1" customHeight="1">
      <c r="A94" s="69">
        <v>94</v>
      </c>
      <c r="B94" s="299" t="s">
        <v>286</v>
      </c>
      <c r="C94" s="299" t="s">
        <v>287</v>
      </c>
      <c r="D94" s="326" t="s">
        <v>227</v>
      </c>
      <c r="E94" s="327" t="s">
        <v>322</v>
      </c>
      <c r="F94" s="67" t="s">
        <v>330</v>
      </c>
      <c r="G94" s="67" t="s">
        <v>355</v>
      </c>
      <c r="H94" s="67" t="s">
        <v>274</v>
      </c>
      <c r="I94" s="328">
        <v>30.1</v>
      </c>
      <c r="J94" s="329">
        <f t="shared" si="4"/>
        <v>208</v>
      </c>
      <c r="K94" s="246">
        <v>208</v>
      </c>
      <c r="L94" s="245" t="e">
        <f>IF(K94="nio",0,IF(K94&gt;0,K94*I94/M94,0))*VLOOKUP(B94,'2-Kosten per locatie'!$A$12:$C$23,3,FALSE)</f>
        <v>#DIV/0!</v>
      </c>
      <c r="M94" s="330">
        <f>IF(K94="nio",0,IF(K94&gt;0,VLOOKUP(G94,'3-Productie normen'!A:J,VLOOKUP(K94,'3-Productie normen'!$B$32:$C$36,2,FALSE),FALSE)))</f>
        <v>0</v>
      </c>
      <c r="N94" s="331" t="str">
        <f>VLOOKUP(G94,'3-Productie normen'!A:J,10,FALSE)</f>
        <v>O</v>
      </c>
      <c r="O94" s="331"/>
      <c r="Q94" s="332">
        <f t="shared" si="5"/>
        <v>6260.8</v>
      </c>
    </row>
    <row r="95" spans="1:17" ht="14.1" customHeight="1">
      <c r="A95" s="69">
        <v>95</v>
      </c>
      <c r="B95" s="299" t="s">
        <v>286</v>
      </c>
      <c r="C95" s="299" t="s">
        <v>287</v>
      </c>
      <c r="D95" s="326" t="s">
        <v>227</v>
      </c>
      <c r="E95" s="327" t="s">
        <v>323</v>
      </c>
      <c r="F95" s="67" t="s">
        <v>250</v>
      </c>
      <c r="G95" s="67" t="s">
        <v>43</v>
      </c>
      <c r="H95" s="67" t="s">
        <v>274</v>
      </c>
      <c r="I95" s="328">
        <v>19.7</v>
      </c>
      <c r="J95" s="329">
        <f t="shared" si="4"/>
        <v>208</v>
      </c>
      <c r="K95" s="246">
        <v>208</v>
      </c>
      <c r="L95" s="245" t="e">
        <f>IF(K95="nio",0,IF(K95&gt;0,K95*I95/M95,0))*VLOOKUP(B95,'2-Kosten per locatie'!$A$12:$C$23,3,FALSE)</f>
        <v>#DIV/0!</v>
      </c>
      <c r="M95" s="330">
        <f>IF(K95="nio",0,IF(K95&gt;0,VLOOKUP(G95,'3-Productie normen'!A:J,VLOOKUP(K95,'3-Productie normen'!$B$32:$C$36,2,FALSE),FALSE)))</f>
        <v>0</v>
      </c>
      <c r="N95" s="331" t="str">
        <f>VLOOKUP(G95,'3-Productie normen'!A:J,10,FALSE)</f>
        <v>B</v>
      </c>
      <c r="O95" s="331"/>
      <c r="Q95" s="332">
        <f t="shared" si="5"/>
        <v>4097.5999999999995</v>
      </c>
    </row>
    <row r="96" spans="1:17" ht="14.1" customHeight="1">
      <c r="A96" s="69">
        <v>96</v>
      </c>
      <c r="B96" s="299" t="s">
        <v>286</v>
      </c>
      <c r="C96" s="299" t="s">
        <v>287</v>
      </c>
      <c r="D96" s="326" t="s">
        <v>227</v>
      </c>
      <c r="E96" s="327" t="s">
        <v>324</v>
      </c>
      <c r="F96" s="67" t="s">
        <v>44</v>
      </c>
      <c r="G96" s="67" t="s">
        <v>44</v>
      </c>
      <c r="H96" s="67" t="s">
        <v>337</v>
      </c>
      <c r="I96" s="328">
        <v>7</v>
      </c>
      <c r="J96" s="329">
        <f t="shared" si="4"/>
        <v>208</v>
      </c>
      <c r="K96" s="246">
        <v>208</v>
      </c>
      <c r="L96" s="245" t="e">
        <f>IF(K96="nio",0,IF(K96&gt;0,K96*I96/M96,0))*VLOOKUP(B96,'2-Kosten per locatie'!$A$12:$C$23,3,FALSE)</f>
        <v>#DIV/0!</v>
      </c>
      <c r="M96" s="330">
        <f>IF(K96="nio",0,IF(K96&gt;0,VLOOKUP(G96,'3-Productie normen'!A:J,VLOOKUP(K96,'3-Productie normen'!$B$32:$C$36,2,FALSE),FALSE)))</f>
        <v>0</v>
      </c>
      <c r="N96" s="331" t="str">
        <f>VLOOKUP(G96,'3-Productie normen'!A:J,10,FALSE)</f>
        <v>V</v>
      </c>
      <c r="O96" s="331"/>
      <c r="Q96" s="332">
        <f t="shared" si="5"/>
        <v>1456</v>
      </c>
    </row>
    <row r="97" spans="1:17" ht="14.1" customHeight="1">
      <c r="A97" s="69">
        <v>97</v>
      </c>
      <c r="B97" s="299" t="s">
        <v>286</v>
      </c>
      <c r="C97" s="299" t="s">
        <v>287</v>
      </c>
      <c r="D97" s="326" t="s">
        <v>227</v>
      </c>
      <c r="E97" s="327" t="s">
        <v>325</v>
      </c>
      <c r="F97" s="67" t="s">
        <v>265</v>
      </c>
      <c r="G97" s="67" t="s">
        <v>42</v>
      </c>
      <c r="H97" s="67" t="s">
        <v>274</v>
      </c>
      <c r="I97" s="328">
        <v>29.5</v>
      </c>
      <c r="J97" s="329">
        <f t="shared" si="4"/>
        <v>208</v>
      </c>
      <c r="K97" s="246">
        <v>208</v>
      </c>
      <c r="L97" s="245" t="e">
        <f>IF(K97="nio",0,IF(K97&gt;0,K97*I97/M97,0))*VLOOKUP(B97,'2-Kosten per locatie'!$A$12:$C$23,3,FALSE)</f>
        <v>#DIV/0!</v>
      </c>
      <c r="M97" s="330">
        <f>IF(K97="nio",0,IF(K97&gt;0,VLOOKUP(G97,'3-Productie normen'!A:J,VLOOKUP(K97,'3-Productie normen'!$B$32:$C$36,2,FALSE),FALSE)))</f>
        <v>0</v>
      </c>
      <c r="N97" s="331" t="str">
        <f>VLOOKUP(G97,'3-Productie normen'!A:J,10,FALSE)</f>
        <v>V</v>
      </c>
      <c r="O97" s="331"/>
      <c r="Q97" s="332">
        <f t="shared" si="5"/>
        <v>6136</v>
      </c>
    </row>
    <row r="98" spans="1:17" ht="14.1" customHeight="1">
      <c r="A98" s="69">
        <v>98</v>
      </c>
      <c r="B98" s="299" t="s">
        <v>435</v>
      </c>
      <c r="C98" s="299" t="s">
        <v>436</v>
      </c>
      <c r="D98" s="326" t="s">
        <v>227</v>
      </c>
      <c r="E98" s="327" t="s">
        <v>437</v>
      </c>
      <c r="F98" s="67" t="s">
        <v>273</v>
      </c>
      <c r="G98" s="67" t="s">
        <v>42</v>
      </c>
      <c r="H98" s="67" t="s">
        <v>274</v>
      </c>
      <c r="I98" s="328">
        <v>30.4</v>
      </c>
      <c r="J98" s="329">
        <f t="shared" si="4"/>
        <v>52</v>
      </c>
      <c r="K98" s="246">
        <v>52</v>
      </c>
      <c r="L98" s="245" t="e">
        <f>IF(K98="nio",0,IF(K98&gt;0,K98*I98/M98,0))*VLOOKUP(B98,'2-Kosten per locatie'!$A$12:$C$23,3,FALSE)</f>
        <v>#DIV/0!</v>
      </c>
      <c r="M98" s="330">
        <f>IF(K98="nio",0,IF(K98&gt;0,VLOOKUP(G98,'3-Productie normen'!A:J,VLOOKUP(K98,'3-Productie normen'!$B$32:$C$36,2,FALSE),FALSE)))</f>
        <v>0</v>
      </c>
      <c r="N98" s="331" t="str">
        <f>VLOOKUP(G98,'3-Productie normen'!A:J,10,FALSE)</f>
        <v>V</v>
      </c>
      <c r="O98" s="331"/>
      <c r="Q98" s="332">
        <f t="shared" si="5"/>
        <v>1580.8</v>
      </c>
    </row>
    <row r="99" spans="1:17" ht="14.1" customHeight="1">
      <c r="A99" s="69">
        <v>99</v>
      </c>
      <c r="B99" s="299" t="s">
        <v>435</v>
      </c>
      <c r="C99" s="299" t="s">
        <v>436</v>
      </c>
      <c r="D99" s="326" t="s">
        <v>227</v>
      </c>
      <c r="E99" s="327" t="s">
        <v>438</v>
      </c>
      <c r="F99" s="67" t="s">
        <v>265</v>
      </c>
      <c r="G99" s="67" t="s">
        <v>42</v>
      </c>
      <c r="H99" s="67" t="s">
        <v>274</v>
      </c>
      <c r="I99" s="328">
        <v>5.25</v>
      </c>
      <c r="J99" s="329">
        <f t="shared" ref="J99:J130" si="6">SUM(K99:K99)</f>
        <v>52</v>
      </c>
      <c r="K99" s="246">
        <v>52</v>
      </c>
      <c r="L99" s="245" t="e">
        <f>IF(K99="nio",0,IF(K99&gt;0,K99*I99/M99,0))*VLOOKUP(B99,'2-Kosten per locatie'!$A$12:$C$23,3,FALSE)</f>
        <v>#DIV/0!</v>
      </c>
      <c r="M99" s="330">
        <f>IF(K99="nio",0,IF(K99&gt;0,VLOOKUP(G99,'3-Productie normen'!A:J,VLOOKUP(K99,'3-Productie normen'!$B$32:$C$36,2,FALSE),FALSE)))</f>
        <v>0</v>
      </c>
      <c r="N99" s="331" t="str">
        <f>VLOOKUP(G99,'3-Productie normen'!A:J,10,FALSE)</f>
        <v>V</v>
      </c>
      <c r="O99" s="331"/>
      <c r="Q99" s="332">
        <f t="shared" ref="Q99:Q131" si="7">J99*I99</f>
        <v>273</v>
      </c>
    </row>
    <row r="100" spans="1:17" ht="14.1" customHeight="1">
      <c r="A100" s="69">
        <v>100</v>
      </c>
      <c r="B100" s="299" t="s">
        <v>435</v>
      </c>
      <c r="C100" s="299" t="s">
        <v>436</v>
      </c>
      <c r="D100" s="326" t="s">
        <v>227</v>
      </c>
      <c r="E100" s="327" t="s">
        <v>439</v>
      </c>
      <c r="F100" s="67" t="s">
        <v>270</v>
      </c>
      <c r="G100" s="67" t="s">
        <v>41</v>
      </c>
      <c r="H100" s="67" t="s">
        <v>274</v>
      </c>
      <c r="I100" s="328">
        <v>1.25</v>
      </c>
      <c r="J100" s="329">
        <f t="shared" si="6"/>
        <v>52</v>
      </c>
      <c r="K100" s="246">
        <v>52</v>
      </c>
      <c r="L100" s="245" t="e">
        <f>IF(K100="nio",0,IF(K100&gt;0,K100*I100/M100,0))*VLOOKUP(B100,'2-Kosten per locatie'!$A$12:$C$23,3,FALSE)</f>
        <v>#DIV/0!</v>
      </c>
      <c r="M100" s="330">
        <f>IF(K100="nio",0,IF(K100&gt;0,VLOOKUP(G100,'3-Productie normen'!A:J,VLOOKUP(K100,'3-Productie normen'!$B$32:$C$36,2,FALSE),FALSE)))</f>
        <v>0</v>
      </c>
      <c r="N100" s="331" t="str">
        <f>VLOOKUP(G100,'3-Productie normen'!A:J,10,FALSE)</f>
        <v>S</v>
      </c>
      <c r="O100" s="331"/>
      <c r="Q100" s="332">
        <f t="shared" si="7"/>
        <v>65</v>
      </c>
    </row>
    <row r="101" spans="1:17" ht="14.1" customHeight="1">
      <c r="A101" s="69">
        <v>101</v>
      </c>
      <c r="B101" s="299" t="s">
        <v>435</v>
      </c>
      <c r="C101" s="299" t="s">
        <v>436</v>
      </c>
      <c r="D101" s="326" t="s">
        <v>227</v>
      </c>
      <c r="E101" s="327" t="s">
        <v>440</v>
      </c>
      <c r="F101" s="67" t="s">
        <v>270</v>
      </c>
      <c r="G101" s="67" t="s">
        <v>41</v>
      </c>
      <c r="H101" s="67" t="s">
        <v>274</v>
      </c>
      <c r="I101" s="328">
        <v>1.25</v>
      </c>
      <c r="J101" s="329">
        <f t="shared" si="6"/>
        <v>52</v>
      </c>
      <c r="K101" s="246">
        <v>52</v>
      </c>
      <c r="L101" s="245" t="e">
        <f>IF(K101="nio",0,IF(K101&gt;0,K101*I101/M101,0))*VLOOKUP(B101,'2-Kosten per locatie'!$A$12:$C$23,3,FALSE)</f>
        <v>#DIV/0!</v>
      </c>
      <c r="M101" s="330">
        <f>IF(K101="nio",0,IF(K101&gt;0,VLOOKUP(G101,'3-Productie normen'!A:J,VLOOKUP(K101,'3-Productie normen'!$B$32:$C$36,2,FALSE),FALSE)))</f>
        <v>0</v>
      </c>
      <c r="N101" s="331" t="str">
        <f>VLOOKUP(G101,'3-Productie normen'!A:J,10,FALSE)</f>
        <v>S</v>
      </c>
      <c r="O101" s="331"/>
      <c r="Q101" s="332">
        <f t="shared" si="7"/>
        <v>65</v>
      </c>
    </row>
    <row r="102" spans="1:17" ht="14.1" customHeight="1">
      <c r="A102" s="69">
        <v>102</v>
      </c>
      <c r="B102" s="299" t="s">
        <v>284</v>
      </c>
      <c r="C102" s="299" t="s">
        <v>285</v>
      </c>
      <c r="D102" s="326" t="s">
        <v>227</v>
      </c>
      <c r="E102" s="327"/>
      <c r="F102" s="67" t="s">
        <v>265</v>
      </c>
      <c r="G102" s="67" t="s">
        <v>42</v>
      </c>
      <c r="H102" s="67" t="s">
        <v>267</v>
      </c>
      <c r="I102" s="328">
        <v>42.5</v>
      </c>
      <c r="J102" s="329">
        <f t="shared" si="6"/>
        <v>208</v>
      </c>
      <c r="K102" s="246">
        <v>208</v>
      </c>
      <c r="L102" s="245" t="e">
        <f>IF(K102="nio",0,IF(K102&gt;0,K102*I102/M102,0))*VLOOKUP(B102,'2-Kosten per locatie'!$A$12:$C$23,3,FALSE)</f>
        <v>#DIV/0!</v>
      </c>
      <c r="M102" s="330">
        <f>IF(K102="nio",0,IF(K102&gt;0,VLOOKUP(G102,'3-Productie normen'!A:J,VLOOKUP(K102,'3-Productie normen'!$B$32:$C$36,2,FALSE),FALSE)))</f>
        <v>0</v>
      </c>
      <c r="N102" s="331" t="str">
        <f>VLOOKUP(G102,'3-Productie normen'!A:J,10,FALSE)</f>
        <v>V</v>
      </c>
      <c r="O102" s="331"/>
      <c r="Q102" s="332">
        <f t="shared" si="7"/>
        <v>8840</v>
      </c>
    </row>
    <row r="103" spans="1:17" ht="14.1" customHeight="1">
      <c r="A103" s="69">
        <v>103</v>
      </c>
      <c r="B103" s="299" t="s">
        <v>284</v>
      </c>
      <c r="C103" s="299" t="s">
        <v>285</v>
      </c>
      <c r="D103" s="326" t="s">
        <v>227</v>
      </c>
      <c r="E103" s="327"/>
      <c r="F103" s="67" t="s">
        <v>247</v>
      </c>
      <c r="G103" s="67" t="s">
        <v>40</v>
      </c>
      <c r="H103" s="67" t="s">
        <v>266</v>
      </c>
      <c r="I103" s="328">
        <v>45</v>
      </c>
      <c r="J103" s="329">
        <f t="shared" si="6"/>
        <v>156</v>
      </c>
      <c r="K103" s="246">
        <v>156</v>
      </c>
      <c r="L103" s="245" t="e">
        <f>IF(K103="nio",0,IF(K103&gt;0,K103*I103/M103,0))*VLOOKUP(B103,'2-Kosten per locatie'!$A$12:$C$23,3,FALSE)</f>
        <v>#DIV/0!</v>
      </c>
      <c r="M103" s="330">
        <f>IF(K103="nio",0,IF(K103&gt;0,VLOOKUP(G103,'3-Productie normen'!A:J,VLOOKUP(K103,'3-Productie normen'!$B$32:$C$36,2,FALSE),FALSE)))</f>
        <v>0</v>
      </c>
      <c r="N103" s="331" t="str">
        <f>VLOOKUP(G103,'3-Productie normen'!A:J,10,FALSE)</f>
        <v>B</v>
      </c>
      <c r="O103" s="331"/>
      <c r="Q103" s="332">
        <f t="shared" si="7"/>
        <v>7020</v>
      </c>
    </row>
    <row r="104" spans="1:17" ht="14.1" customHeight="1">
      <c r="A104" s="69">
        <v>104</v>
      </c>
      <c r="B104" s="299" t="s">
        <v>284</v>
      </c>
      <c r="C104" s="299" t="s">
        <v>285</v>
      </c>
      <c r="D104" s="326" t="s">
        <v>227</v>
      </c>
      <c r="E104" s="327"/>
      <c r="F104" s="67" t="s">
        <v>259</v>
      </c>
      <c r="G104" s="67" t="s">
        <v>43</v>
      </c>
      <c r="H104" s="67" t="s">
        <v>267</v>
      </c>
      <c r="I104" s="328">
        <v>37</v>
      </c>
      <c r="J104" s="329">
        <f t="shared" si="6"/>
        <v>156</v>
      </c>
      <c r="K104" s="246">
        <v>156</v>
      </c>
      <c r="L104" s="245" t="e">
        <f>IF(K104="nio",0,IF(K104&gt;0,K104*I104/M104,0))*VLOOKUP(B104,'2-Kosten per locatie'!$A$12:$C$23,3,FALSE)</f>
        <v>#DIV/0!</v>
      </c>
      <c r="M104" s="330">
        <f>IF(K104="nio",0,IF(K104&gt;0,VLOOKUP(G104,'3-Productie normen'!A:J,VLOOKUP(K104,'3-Productie normen'!$B$32:$C$36,2,FALSE),FALSE)))</f>
        <v>0</v>
      </c>
      <c r="N104" s="331" t="str">
        <f>VLOOKUP(G104,'3-Productie normen'!A:J,10,FALSE)</f>
        <v>B</v>
      </c>
      <c r="O104" s="331"/>
      <c r="Q104" s="332">
        <f t="shared" si="7"/>
        <v>5772</v>
      </c>
    </row>
    <row r="105" spans="1:17" ht="14.1" customHeight="1">
      <c r="A105" s="69">
        <v>105</v>
      </c>
      <c r="B105" s="299" t="s">
        <v>284</v>
      </c>
      <c r="C105" s="299" t="s">
        <v>285</v>
      </c>
      <c r="D105" s="326" t="s">
        <v>227</v>
      </c>
      <c r="E105" s="327"/>
      <c r="F105" s="67" t="s">
        <v>351</v>
      </c>
      <c r="G105" s="67" t="s">
        <v>40</v>
      </c>
      <c r="H105" s="67" t="s">
        <v>267</v>
      </c>
      <c r="I105" s="328">
        <v>19</v>
      </c>
      <c r="J105" s="329">
        <f t="shared" si="6"/>
        <v>156</v>
      </c>
      <c r="K105" s="246">
        <v>156</v>
      </c>
      <c r="L105" s="245" t="e">
        <f>IF(K105="nio",0,IF(K105&gt;0,K105*I105/M105,0))*VLOOKUP(B105,'2-Kosten per locatie'!$A$12:$C$23,3,FALSE)</f>
        <v>#DIV/0!</v>
      </c>
      <c r="M105" s="330">
        <f>IF(K105="nio",0,IF(K105&gt;0,VLOOKUP(G105,'3-Productie normen'!A:J,VLOOKUP(K105,'3-Productie normen'!$B$32:$C$36,2,FALSE),FALSE)))</f>
        <v>0</v>
      </c>
      <c r="N105" s="331" t="str">
        <f>VLOOKUP(G105,'3-Productie normen'!A:J,10,FALSE)</f>
        <v>B</v>
      </c>
      <c r="O105" s="331"/>
      <c r="Q105" s="332">
        <f t="shared" si="7"/>
        <v>2964</v>
      </c>
    </row>
    <row r="106" spans="1:17" ht="14.1" customHeight="1">
      <c r="A106" s="69">
        <v>106</v>
      </c>
      <c r="B106" s="299" t="s">
        <v>284</v>
      </c>
      <c r="C106" s="299" t="s">
        <v>285</v>
      </c>
      <c r="D106" s="326" t="s">
        <v>227</v>
      </c>
      <c r="E106" s="327"/>
      <c r="F106" s="67" t="s">
        <v>351</v>
      </c>
      <c r="G106" s="67" t="s">
        <v>40</v>
      </c>
      <c r="H106" s="67" t="s">
        <v>267</v>
      </c>
      <c r="I106" s="328">
        <v>19</v>
      </c>
      <c r="J106" s="329">
        <f t="shared" si="6"/>
        <v>156</v>
      </c>
      <c r="K106" s="246">
        <v>156</v>
      </c>
      <c r="L106" s="245" t="e">
        <f>IF(K106="nio",0,IF(K106&gt;0,K106*I106/M106,0))*VLOOKUP(B106,'2-Kosten per locatie'!$A$12:$C$23,3,FALSE)</f>
        <v>#DIV/0!</v>
      </c>
      <c r="M106" s="330">
        <f>IF(K106="nio",0,IF(K106&gt;0,VLOOKUP(G106,'3-Productie normen'!A:J,VLOOKUP(K106,'3-Productie normen'!$B$32:$C$36,2,FALSE),FALSE)))</f>
        <v>0</v>
      </c>
      <c r="N106" s="331" t="str">
        <f>VLOOKUP(G106,'3-Productie normen'!A:J,10,FALSE)</f>
        <v>B</v>
      </c>
      <c r="O106" s="331"/>
      <c r="Q106" s="332">
        <f t="shared" si="7"/>
        <v>2964</v>
      </c>
    </row>
    <row r="107" spans="1:17" ht="14.1" customHeight="1">
      <c r="A107" s="69">
        <v>107</v>
      </c>
      <c r="B107" s="299" t="s">
        <v>284</v>
      </c>
      <c r="C107" s="299" t="s">
        <v>285</v>
      </c>
      <c r="D107" s="326" t="s">
        <v>227</v>
      </c>
      <c r="E107" s="327"/>
      <c r="F107" s="67" t="s">
        <v>250</v>
      </c>
      <c r="G107" s="67" t="s">
        <v>43</v>
      </c>
      <c r="H107" s="67" t="s">
        <v>267</v>
      </c>
      <c r="I107" s="328">
        <v>19</v>
      </c>
      <c r="J107" s="329">
        <f t="shared" si="6"/>
        <v>208</v>
      </c>
      <c r="K107" s="246">
        <v>208</v>
      </c>
      <c r="L107" s="245" t="e">
        <f>IF(K107="nio",0,IF(K107&gt;0,K107*I107/M107,0))*VLOOKUP(B107,'2-Kosten per locatie'!$A$12:$C$23,3,FALSE)</f>
        <v>#DIV/0!</v>
      </c>
      <c r="M107" s="330">
        <f>IF(K107="nio",0,IF(K107&gt;0,VLOOKUP(G107,'3-Productie normen'!A:J,VLOOKUP(K107,'3-Productie normen'!$B$32:$C$36,2,FALSE),FALSE)))</f>
        <v>0</v>
      </c>
      <c r="N107" s="331" t="str">
        <f>VLOOKUP(G107,'3-Productie normen'!A:J,10,FALSE)</f>
        <v>B</v>
      </c>
      <c r="O107" s="331"/>
      <c r="Q107" s="332">
        <f t="shared" si="7"/>
        <v>3952</v>
      </c>
    </row>
    <row r="108" spans="1:17" ht="14.1" customHeight="1">
      <c r="A108" s="69">
        <v>108</v>
      </c>
      <c r="B108" s="299" t="s">
        <v>284</v>
      </c>
      <c r="C108" s="299" t="s">
        <v>285</v>
      </c>
      <c r="D108" s="326" t="s">
        <v>227</v>
      </c>
      <c r="E108" s="327"/>
      <c r="F108" s="67" t="s">
        <v>330</v>
      </c>
      <c r="G108" s="67" t="s">
        <v>355</v>
      </c>
      <c r="H108" s="67" t="s">
        <v>267</v>
      </c>
      <c r="I108" s="328">
        <v>42</v>
      </c>
      <c r="J108" s="329">
        <f t="shared" si="6"/>
        <v>208</v>
      </c>
      <c r="K108" s="246">
        <v>208</v>
      </c>
      <c r="L108" s="245" t="e">
        <f>IF(K108="nio",0,IF(K108&gt;0,K108*I108/M108,0))*VLOOKUP(B108,'2-Kosten per locatie'!$A$12:$C$23,3,FALSE)</f>
        <v>#DIV/0!</v>
      </c>
      <c r="M108" s="330">
        <f>IF(K108="nio",0,IF(K108&gt;0,VLOOKUP(G108,'3-Productie normen'!A:J,VLOOKUP(K108,'3-Productie normen'!$B$32:$C$36,2,FALSE),FALSE)))</f>
        <v>0</v>
      </c>
      <c r="N108" s="331" t="str">
        <f>VLOOKUP(G108,'3-Productie normen'!A:J,10,FALSE)</f>
        <v>O</v>
      </c>
      <c r="O108" s="331"/>
      <c r="Q108" s="332">
        <f t="shared" si="7"/>
        <v>8736</v>
      </c>
    </row>
    <row r="109" spans="1:17" ht="14.1" customHeight="1">
      <c r="A109" s="69">
        <v>109</v>
      </c>
      <c r="B109" s="299" t="s">
        <v>284</v>
      </c>
      <c r="C109" s="299" t="s">
        <v>285</v>
      </c>
      <c r="D109" s="326" t="s">
        <v>227</v>
      </c>
      <c r="E109" s="327"/>
      <c r="F109" s="67" t="s">
        <v>250</v>
      </c>
      <c r="G109" s="67" t="s">
        <v>43</v>
      </c>
      <c r="H109" s="67" t="s">
        <v>267</v>
      </c>
      <c r="I109" s="328">
        <v>19</v>
      </c>
      <c r="J109" s="329">
        <f t="shared" si="6"/>
        <v>208</v>
      </c>
      <c r="K109" s="246">
        <v>208</v>
      </c>
      <c r="L109" s="245" t="e">
        <f>IF(K109="nio",0,IF(K109&gt;0,K109*I109/M109,0))*VLOOKUP(B109,'2-Kosten per locatie'!$A$12:$C$23,3,FALSE)</f>
        <v>#DIV/0!</v>
      </c>
      <c r="M109" s="330">
        <f>IF(K109="nio",0,IF(K109&gt;0,VLOOKUP(G109,'3-Productie normen'!A:J,VLOOKUP(K109,'3-Productie normen'!$B$32:$C$36,2,FALSE),FALSE)))</f>
        <v>0</v>
      </c>
      <c r="N109" s="331" t="str">
        <f>VLOOKUP(G109,'3-Productie normen'!A:J,10,FALSE)</f>
        <v>B</v>
      </c>
      <c r="O109" s="331"/>
      <c r="Q109" s="332">
        <f t="shared" si="7"/>
        <v>3952</v>
      </c>
    </row>
    <row r="110" spans="1:17" ht="14.1" customHeight="1">
      <c r="A110" s="69">
        <v>110</v>
      </c>
      <c r="B110" s="299" t="s">
        <v>284</v>
      </c>
      <c r="C110" s="299" t="s">
        <v>285</v>
      </c>
      <c r="D110" s="326" t="s">
        <v>227</v>
      </c>
      <c r="E110" s="327"/>
      <c r="F110" s="67" t="s">
        <v>352</v>
      </c>
      <c r="G110" s="67" t="s">
        <v>41</v>
      </c>
      <c r="H110" s="67" t="s">
        <v>267</v>
      </c>
      <c r="I110" s="328">
        <v>1.9</v>
      </c>
      <c r="J110" s="329">
        <f t="shared" si="6"/>
        <v>208</v>
      </c>
      <c r="K110" s="246">
        <v>208</v>
      </c>
      <c r="L110" s="245" t="e">
        <f>IF(K110="nio",0,IF(K110&gt;0,K110*I110/M110,0))*VLOOKUP(B110,'2-Kosten per locatie'!$A$12:$C$23,3,FALSE)</f>
        <v>#DIV/0!</v>
      </c>
      <c r="M110" s="330">
        <f>IF(K110="nio",0,IF(K110&gt;0,VLOOKUP(G110,'3-Productie normen'!A:J,VLOOKUP(K110,'3-Productie normen'!$B$32:$C$36,2,FALSE),FALSE)))</f>
        <v>0</v>
      </c>
      <c r="N110" s="331" t="str">
        <f>VLOOKUP(G110,'3-Productie normen'!A:J,10,FALSE)</f>
        <v>S</v>
      </c>
      <c r="O110" s="331"/>
      <c r="Q110" s="332">
        <f t="shared" si="7"/>
        <v>395.2</v>
      </c>
    </row>
    <row r="111" spans="1:17" ht="14.1" customHeight="1">
      <c r="A111" s="69">
        <v>111</v>
      </c>
      <c r="B111" s="299" t="s">
        <v>284</v>
      </c>
      <c r="C111" s="299" t="s">
        <v>285</v>
      </c>
      <c r="D111" s="326" t="s">
        <v>227</v>
      </c>
      <c r="E111" s="327"/>
      <c r="F111" s="67" t="s">
        <v>270</v>
      </c>
      <c r="G111" s="67" t="s">
        <v>41</v>
      </c>
      <c r="H111" s="67" t="s">
        <v>267</v>
      </c>
      <c r="I111" s="335">
        <v>5.4</v>
      </c>
      <c r="J111" s="329">
        <f t="shared" si="6"/>
        <v>208</v>
      </c>
      <c r="K111" s="246">
        <v>208</v>
      </c>
      <c r="L111" s="245" t="e">
        <f>IF(K111="nio",0,IF(K111&gt;0,K111*I111/M111,0))*VLOOKUP(B111,'2-Kosten per locatie'!$A$12:$C$23,3,FALSE)</f>
        <v>#DIV/0!</v>
      </c>
      <c r="M111" s="330">
        <f>IF(K111="nio",0,IF(K111&gt;0,VLOOKUP(G111,'3-Productie normen'!A:J,VLOOKUP(K111,'3-Productie normen'!$B$32:$C$36,2,FALSE),FALSE)))</f>
        <v>0</v>
      </c>
      <c r="N111" s="331" t="str">
        <f>VLOOKUP(G111,'3-Productie normen'!A:J,10,FALSE)</f>
        <v>S</v>
      </c>
      <c r="O111" s="331"/>
      <c r="Q111" s="332">
        <f t="shared" si="7"/>
        <v>1123.2</v>
      </c>
    </row>
    <row r="112" spans="1:17" ht="14.1" customHeight="1">
      <c r="A112" s="69">
        <v>112</v>
      </c>
      <c r="B112" s="299" t="s">
        <v>284</v>
      </c>
      <c r="C112" s="299" t="s">
        <v>285</v>
      </c>
      <c r="D112" s="80" t="s">
        <v>227</v>
      </c>
      <c r="E112" s="243"/>
      <c r="F112" s="79" t="s">
        <v>257</v>
      </c>
      <c r="G112" s="79" t="s">
        <v>354</v>
      </c>
      <c r="H112" s="79" t="s">
        <v>267</v>
      </c>
      <c r="I112" s="328">
        <v>1.9</v>
      </c>
      <c r="J112" s="329">
        <f t="shared" si="6"/>
        <v>52</v>
      </c>
      <c r="K112" s="246">
        <v>52</v>
      </c>
      <c r="L112" s="245" t="e">
        <f>IF(K112="nio",0,IF(K112&gt;0,K112*I112/M112,0))*VLOOKUP(B112,'2-Kosten per locatie'!$A$12:$C$23,3,FALSE)</f>
        <v>#DIV/0!</v>
      </c>
      <c r="M112" s="330">
        <f>IF(K112="nio",0,IF(K112&gt;0,VLOOKUP(G112,'3-Productie normen'!A:J,VLOOKUP(K112,'3-Productie normen'!$B$32:$C$36,2,FALSE),FALSE)))</f>
        <v>0</v>
      </c>
      <c r="N112" s="331" t="str">
        <f>VLOOKUP(G112,'3-Productie normen'!A:J,10,FALSE)</f>
        <v>V</v>
      </c>
      <c r="O112" s="331"/>
      <c r="Q112" s="332">
        <f t="shared" si="7"/>
        <v>98.8</v>
      </c>
    </row>
    <row r="113" spans="1:17" ht="14.1" customHeight="1">
      <c r="A113" s="69">
        <v>113</v>
      </c>
      <c r="B113" s="299" t="s">
        <v>276</v>
      </c>
      <c r="C113" s="299" t="s">
        <v>277</v>
      </c>
      <c r="D113" s="326" t="s">
        <v>227</v>
      </c>
      <c r="E113" s="327" t="s">
        <v>290</v>
      </c>
      <c r="F113" s="67" t="s">
        <v>334</v>
      </c>
      <c r="G113" s="67" t="s">
        <v>42</v>
      </c>
      <c r="H113" s="67" t="s">
        <v>275</v>
      </c>
      <c r="I113" s="328">
        <v>3</v>
      </c>
      <c r="J113" s="329">
        <f t="shared" si="6"/>
        <v>255</v>
      </c>
      <c r="K113" s="246">
        <v>255</v>
      </c>
      <c r="L113" s="245" t="e">
        <f>IF(K113="nio",0,IF(K113&gt;0,K113*I113/M113,0))*VLOOKUP(B113,'2-Kosten per locatie'!$A$12:$C$23,3,FALSE)</f>
        <v>#DIV/0!</v>
      </c>
      <c r="M113" s="330">
        <f>IF(K113="nio",0,IF(K113&gt;0,VLOOKUP(G113,'3-Productie normen'!A:J,VLOOKUP(K113,'3-Productie normen'!$B$32:$C$36,2,FALSE),FALSE)))</f>
        <v>0</v>
      </c>
      <c r="N113" s="331" t="str">
        <f>VLOOKUP(G113,'3-Productie normen'!A:J,10,FALSE)</f>
        <v>V</v>
      </c>
      <c r="O113" s="331"/>
      <c r="Q113" s="332">
        <f t="shared" si="7"/>
        <v>765</v>
      </c>
    </row>
    <row r="114" spans="1:17" ht="14.1" customHeight="1">
      <c r="A114" s="69">
        <v>114</v>
      </c>
      <c r="B114" s="299" t="s">
        <v>276</v>
      </c>
      <c r="C114" s="299" t="s">
        <v>277</v>
      </c>
      <c r="D114" s="326" t="s">
        <v>227</v>
      </c>
      <c r="E114" s="327" t="s">
        <v>290</v>
      </c>
      <c r="F114" s="67" t="s">
        <v>333</v>
      </c>
      <c r="G114" s="67" t="s">
        <v>333</v>
      </c>
      <c r="H114" s="67" t="s">
        <v>275</v>
      </c>
      <c r="I114" s="328">
        <v>3</v>
      </c>
      <c r="J114" s="329">
        <f t="shared" si="6"/>
        <v>255</v>
      </c>
      <c r="K114" s="246">
        <v>255</v>
      </c>
      <c r="L114" s="245" t="e">
        <f>IF(K114="nio",0,IF(K114&gt;0,K114*I114/M114,0))*VLOOKUP(B114,'2-Kosten per locatie'!$A$12:$C$23,3,FALSE)</f>
        <v>#DIV/0!</v>
      </c>
      <c r="M114" s="330">
        <f>IF(K114="nio",0,IF(K114&gt;0,VLOOKUP(G114,'3-Productie normen'!A:J,VLOOKUP(K114,'3-Productie normen'!$B$32:$C$36,2,FALSE),FALSE)))</f>
        <v>0</v>
      </c>
      <c r="N114" s="331" t="str">
        <f>VLOOKUP(G114,'3-Productie normen'!A:J,10,FALSE)</f>
        <v>V</v>
      </c>
      <c r="O114" s="331"/>
      <c r="Q114" s="332">
        <f t="shared" si="7"/>
        <v>765</v>
      </c>
    </row>
    <row r="115" spans="1:17" ht="14.1" customHeight="1">
      <c r="A115" s="69">
        <v>115</v>
      </c>
      <c r="B115" s="299" t="s">
        <v>276</v>
      </c>
      <c r="C115" s="299" t="s">
        <v>277</v>
      </c>
      <c r="D115" s="326" t="s">
        <v>227</v>
      </c>
      <c r="E115" s="327" t="s">
        <v>290</v>
      </c>
      <c r="F115" s="67" t="s">
        <v>335</v>
      </c>
      <c r="G115" s="67" t="s">
        <v>354</v>
      </c>
      <c r="H115" s="67" t="s">
        <v>275</v>
      </c>
      <c r="I115" s="328">
        <v>1.5</v>
      </c>
      <c r="J115" s="329">
        <f t="shared" si="6"/>
        <v>52</v>
      </c>
      <c r="K115" s="246">
        <v>52</v>
      </c>
      <c r="L115" s="245" t="e">
        <f>IF(K115="nio",0,IF(K115&gt;0,K115*I115/M115,0))*VLOOKUP(B115,'2-Kosten per locatie'!$A$12:$C$23,3,FALSE)</f>
        <v>#DIV/0!</v>
      </c>
      <c r="M115" s="330">
        <f>IF(K115="nio",0,IF(K115&gt;0,VLOOKUP(G115,'3-Productie normen'!A:J,VLOOKUP(K115,'3-Productie normen'!$B$32:$C$36,2,FALSE),FALSE)))</f>
        <v>0</v>
      </c>
      <c r="N115" s="331" t="str">
        <f>VLOOKUP(G115,'3-Productie normen'!A:J,10,FALSE)</f>
        <v>V</v>
      </c>
      <c r="O115" s="331"/>
      <c r="Q115" s="332">
        <f t="shared" si="7"/>
        <v>78</v>
      </c>
    </row>
    <row r="116" spans="1:17" ht="14.1" customHeight="1">
      <c r="A116" s="69">
        <v>116</v>
      </c>
      <c r="B116" s="299" t="s">
        <v>276</v>
      </c>
      <c r="C116" s="299" t="s">
        <v>277</v>
      </c>
      <c r="D116" s="326" t="s">
        <v>227</v>
      </c>
      <c r="E116" s="327" t="s">
        <v>290</v>
      </c>
      <c r="F116" s="67" t="s">
        <v>265</v>
      </c>
      <c r="G116" s="67" t="s">
        <v>42</v>
      </c>
      <c r="H116" s="67" t="s">
        <v>275</v>
      </c>
      <c r="I116" s="328">
        <v>5</v>
      </c>
      <c r="J116" s="329">
        <f t="shared" si="6"/>
        <v>255</v>
      </c>
      <c r="K116" s="246">
        <v>255</v>
      </c>
      <c r="L116" s="245" t="e">
        <f>IF(K116="nio",0,IF(K116&gt;0,K116*I116/M116,0))*VLOOKUP(B116,'2-Kosten per locatie'!$A$12:$C$23,3,FALSE)</f>
        <v>#DIV/0!</v>
      </c>
      <c r="M116" s="330">
        <f>IF(K116="nio",0,IF(K116&gt;0,VLOOKUP(G116,'3-Productie normen'!A:J,VLOOKUP(K116,'3-Productie normen'!$B$32:$C$36,2,FALSE),FALSE)))</f>
        <v>0</v>
      </c>
      <c r="N116" s="331" t="str">
        <f>VLOOKUP(G116,'3-Productie normen'!A:J,10,FALSE)</f>
        <v>V</v>
      </c>
      <c r="O116" s="331"/>
      <c r="Q116" s="332">
        <f t="shared" si="7"/>
        <v>1275</v>
      </c>
    </row>
    <row r="117" spans="1:17" ht="14.1" customHeight="1">
      <c r="A117" s="69">
        <v>117</v>
      </c>
      <c r="B117" s="299" t="s">
        <v>276</v>
      </c>
      <c r="C117" s="299" t="s">
        <v>277</v>
      </c>
      <c r="D117" s="326" t="s">
        <v>227</v>
      </c>
      <c r="E117" s="327" t="s">
        <v>290</v>
      </c>
      <c r="F117" s="67" t="s">
        <v>270</v>
      </c>
      <c r="G117" s="67" t="s">
        <v>41</v>
      </c>
      <c r="H117" s="67" t="s">
        <v>275</v>
      </c>
      <c r="I117" s="328">
        <v>1.25</v>
      </c>
      <c r="J117" s="329">
        <f t="shared" si="6"/>
        <v>255</v>
      </c>
      <c r="K117" s="246">
        <v>255</v>
      </c>
      <c r="L117" s="245" t="e">
        <f>IF(K117="nio",0,IF(K117&gt;0,K117*I117/M117,0))*VLOOKUP(B117,'2-Kosten per locatie'!$A$12:$C$23,3,FALSE)</f>
        <v>#DIV/0!</v>
      </c>
      <c r="M117" s="330">
        <f>IF(K117="nio",0,IF(K117&gt;0,VLOOKUP(G117,'3-Productie normen'!A:J,VLOOKUP(K117,'3-Productie normen'!$B$32:$C$36,2,FALSE),FALSE)))</f>
        <v>0</v>
      </c>
      <c r="N117" s="331" t="str">
        <f>VLOOKUP(G117,'3-Productie normen'!A:J,10,FALSE)</f>
        <v>S</v>
      </c>
      <c r="O117" s="331"/>
      <c r="Q117" s="332">
        <f t="shared" si="7"/>
        <v>318.75</v>
      </c>
    </row>
    <row r="118" spans="1:17" ht="14.1" customHeight="1">
      <c r="A118" s="69">
        <v>118</v>
      </c>
      <c r="B118" s="299" t="s">
        <v>276</v>
      </c>
      <c r="C118" s="299" t="s">
        <v>277</v>
      </c>
      <c r="D118" s="326" t="s">
        <v>227</v>
      </c>
      <c r="E118" s="327" t="s">
        <v>260</v>
      </c>
      <c r="F118" s="67" t="s">
        <v>250</v>
      </c>
      <c r="G118" s="67" t="s">
        <v>43</v>
      </c>
      <c r="H118" s="67" t="s">
        <v>275</v>
      </c>
      <c r="I118" s="328">
        <v>11</v>
      </c>
      <c r="J118" s="329">
        <f t="shared" si="6"/>
        <v>255</v>
      </c>
      <c r="K118" s="246">
        <v>255</v>
      </c>
      <c r="L118" s="245" t="e">
        <f>IF(K118="nio",0,IF(K118&gt;0,K118*I118/M118,0))*VLOOKUP(B118,'2-Kosten per locatie'!$A$12:$C$23,3,FALSE)</f>
        <v>#DIV/0!</v>
      </c>
      <c r="M118" s="330">
        <f>IF(K118="nio",0,IF(K118&gt;0,VLOOKUP(G118,'3-Productie normen'!A:J,VLOOKUP(K118,'3-Productie normen'!$B$32:$C$36,2,FALSE),FALSE)))</f>
        <v>0</v>
      </c>
      <c r="N118" s="331" t="str">
        <f>VLOOKUP(G118,'3-Productie normen'!A:J,10,FALSE)</f>
        <v>B</v>
      </c>
      <c r="O118" s="331"/>
      <c r="Q118" s="332">
        <f t="shared" si="7"/>
        <v>2805</v>
      </c>
    </row>
    <row r="119" spans="1:17" ht="14.1" customHeight="1">
      <c r="A119" s="69">
        <v>119</v>
      </c>
      <c r="B119" s="299" t="s">
        <v>276</v>
      </c>
      <c r="C119" s="299" t="s">
        <v>277</v>
      </c>
      <c r="D119" s="326" t="s">
        <v>227</v>
      </c>
      <c r="E119" s="327" t="s">
        <v>261</v>
      </c>
      <c r="F119" s="67" t="s">
        <v>250</v>
      </c>
      <c r="G119" s="67" t="s">
        <v>43</v>
      </c>
      <c r="H119" s="67" t="s">
        <v>275</v>
      </c>
      <c r="I119" s="328">
        <v>11</v>
      </c>
      <c r="J119" s="329">
        <f t="shared" si="6"/>
        <v>255</v>
      </c>
      <c r="K119" s="246">
        <v>255</v>
      </c>
      <c r="L119" s="245" t="e">
        <f>IF(K119="nio",0,IF(K119&gt;0,K119*I119/M119,0))*VLOOKUP(B119,'2-Kosten per locatie'!$A$12:$C$23,3,FALSE)</f>
        <v>#DIV/0!</v>
      </c>
      <c r="M119" s="330">
        <f>IF(K119="nio",0,IF(K119&gt;0,VLOOKUP(G119,'3-Productie normen'!A:J,VLOOKUP(K119,'3-Productie normen'!$B$32:$C$36,2,FALSE),FALSE)))</f>
        <v>0</v>
      </c>
      <c r="N119" s="331" t="str">
        <f>VLOOKUP(G119,'3-Productie normen'!A:J,10,FALSE)</f>
        <v>B</v>
      </c>
      <c r="O119" s="331"/>
      <c r="Q119" s="332">
        <f t="shared" si="7"/>
        <v>2805</v>
      </c>
    </row>
    <row r="120" spans="1:17" ht="14.1" customHeight="1">
      <c r="A120" s="69">
        <v>120</v>
      </c>
      <c r="B120" s="299" t="s">
        <v>276</v>
      </c>
      <c r="C120" s="299" t="s">
        <v>277</v>
      </c>
      <c r="D120" s="326" t="s">
        <v>227</v>
      </c>
      <c r="E120" s="327" t="s">
        <v>262</v>
      </c>
      <c r="F120" s="67" t="s">
        <v>250</v>
      </c>
      <c r="G120" s="67" t="s">
        <v>43</v>
      </c>
      <c r="H120" s="67" t="s">
        <v>275</v>
      </c>
      <c r="I120" s="328">
        <v>12.5</v>
      </c>
      <c r="J120" s="329">
        <f t="shared" si="6"/>
        <v>255</v>
      </c>
      <c r="K120" s="246">
        <v>255</v>
      </c>
      <c r="L120" s="245" t="e">
        <f>IF(K120="nio",0,IF(K120&gt;0,K120*I120/M120,0))*VLOOKUP(B120,'2-Kosten per locatie'!$A$12:$C$23,3,FALSE)</f>
        <v>#DIV/0!</v>
      </c>
      <c r="M120" s="330">
        <f>IF(K120="nio",0,IF(K120&gt;0,VLOOKUP(G120,'3-Productie normen'!A:J,VLOOKUP(K120,'3-Productie normen'!$B$32:$C$36,2,FALSE),FALSE)))</f>
        <v>0</v>
      </c>
      <c r="N120" s="331" t="str">
        <f>VLOOKUP(G120,'3-Productie normen'!A:J,10,FALSE)</f>
        <v>B</v>
      </c>
      <c r="O120" s="331"/>
      <c r="Q120" s="332">
        <f t="shared" si="7"/>
        <v>3187.5</v>
      </c>
    </row>
    <row r="121" spans="1:17" ht="14.1" customHeight="1">
      <c r="A121" s="69">
        <v>121</v>
      </c>
      <c r="B121" s="299" t="s">
        <v>276</v>
      </c>
      <c r="C121" s="299" t="s">
        <v>277</v>
      </c>
      <c r="D121" s="326" t="s">
        <v>227</v>
      </c>
      <c r="E121" s="327" t="s">
        <v>291</v>
      </c>
      <c r="F121" s="67" t="s">
        <v>336</v>
      </c>
      <c r="G121" s="67" t="s">
        <v>40</v>
      </c>
      <c r="H121" s="67" t="s">
        <v>275</v>
      </c>
      <c r="I121" s="328">
        <v>22</v>
      </c>
      <c r="J121" s="329">
        <f t="shared" si="6"/>
        <v>156</v>
      </c>
      <c r="K121" s="246">
        <v>156</v>
      </c>
      <c r="L121" s="245" t="e">
        <f>IF(K121="nio",0,IF(K121&gt;0,K121*I121/M121,0))*VLOOKUP(B121,'2-Kosten per locatie'!$A$12:$C$23,3,FALSE)</f>
        <v>#DIV/0!</v>
      </c>
      <c r="M121" s="330">
        <f>IF(K121="nio",0,IF(K121&gt;0,VLOOKUP(G121,'3-Productie normen'!A:J,VLOOKUP(K121,'3-Productie normen'!$B$32:$C$36,2,FALSE),FALSE)))</f>
        <v>0</v>
      </c>
      <c r="N121" s="331" t="str">
        <f>VLOOKUP(G121,'3-Productie normen'!A:J,10,FALSE)</f>
        <v>B</v>
      </c>
      <c r="O121" s="331"/>
      <c r="Q121" s="332">
        <f t="shared" si="7"/>
        <v>3432</v>
      </c>
    </row>
    <row r="122" spans="1:17" ht="14.1" customHeight="1">
      <c r="A122" s="69">
        <v>122</v>
      </c>
      <c r="B122" s="299" t="s">
        <v>276</v>
      </c>
      <c r="C122" s="299" t="s">
        <v>277</v>
      </c>
      <c r="D122" s="326" t="s">
        <v>227</v>
      </c>
      <c r="E122" s="327" t="s">
        <v>263</v>
      </c>
      <c r="F122" s="67" t="s">
        <v>250</v>
      </c>
      <c r="G122" s="67" t="s">
        <v>43</v>
      </c>
      <c r="H122" s="67" t="s">
        <v>275</v>
      </c>
      <c r="I122" s="328">
        <v>19.5</v>
      </c>
      <c r="J122" s="329">
        <f t="shared" si="6"/>
        <v>255</v>
      </c>
      <c r="K122" s="246">
        <v>255</v>
      </c>
      <c r="L122" s="245" t="e">
        <f>IF(K122="nio",0,IF(K122&gt;0,K122*I122/M122,0))*VLOOKUP(B122,'2-Kosten per locatie'!$A$12:$C$23,3,FALSE)</f>
        <v>#DIV/0!</v>
      </c>
      <c r="M122" s="330">
        <f>IF(K122="nio",0,IF(K122&gt;0,VLOOKUP(G122,'3-Productie normen'!A:J,VLOOKUP(K122,'3-Productie normen'!$B$32:$C$36,2,FALSE),FALSE)))</f>
        <v>0</v>
      </c>
      <c r="N122" s="331" t="str">
        <f>VLOOKUP(G122,'3-Productie normen'!A:J,10,FALSE)</f>
        <v>B</v>
      </c>
      <c r="O122" s="331"/>
      <c r="Q122" s="332">
        <f t="shared" si="7"/>
        <v>4972.5</v>
      </c>
    </row>
    <row r="123" spans="1:17" ht="14.1" customHeight="1">
      <c r="A123" s="69">
        <v>123</v>
      </c>
      <c r="B123" s="299" t="s">
        <v>276</v>
      </c>
      <c r="C123" s="299" t="s">
        <v>277</v>
      </c>
      <c r="D123" s="326" t="s">
        <v>227</v>
      </c>
      <c r="E123" s="327" t="s">
        <v>264</v>
      </c>
      <c r="F123" s="67" t="s">
        <v>247</v>
      </c>
      <c r="G123" s="67" t="s">
        <v>40</v>
      </c>
      <c r="H123" s="67" t="s">
        <v>275</v>
      </c>
      <c r="I123" s="328">
        <v>25</v>
      </c>
      <c r="J123" s="329">
        <f t="shared" si="6"/>
        <v>156</v>
      </c>
      <c r="K123" s="246">
        <v>156</v>
      </c>
      <c r="L123" s="245" t="e">
        <f>IF(K123="nio",0,IF(K123&gt;0,K123*I123/M123,0))*VLOOKUP(B123,'2-Kosten per locatie'!$A$12:$C$23,3,FALSE)</f>
        <v>#DIV/0!</v>
      </c>
      <c r="M123" s="330">
        <f>IF(K123="nio",0,IF(K123&gt;0,VLOOKUP(G123,'3-Productie normen'!A:J,VLOOKUP(K123,'3-Productie normen'!$B$32:$C$36,2,FALSE),FALSE)))</f>
        <v>0</v>
      </c>
      <c r="N123" s="331" t="str">
        <f>VLOOKUP(G123,'3-Productie normen'!A:J,10,FALSE)</f>
        <v>B</v>
      </c>
      <c r="O123" s="331"/>
      <c r="Q123" s="332">
        <f t="shared" si="7"/>
        <v>3900</v>
      </c>
    </row>
    <row r="124" spans="1:17" ht="14.1" customHeight="1">
      <c r="A124" s="69">
        <v>124</v>
      </c>
      <c r="B124" s="299" t="s">
        <v>276</v>
      </c>
      <c r="C124" s="299" t="s">
        <v>277</v>
      </c>
      <c r="D124" s="326" t="s">
        <v>227</v>
      </c>
      <c r="E124" s="327" t="s">
        <v>290</v>
      </c>
      <c r="F124" s="67" t="s">
        <v>265</v>
      </c>
      <c r="G124" s="67" t="s">
        <v>42</v>
      </c>
      <c r="H124" s="67" t="s">
        <v>275</v>
      </c>
      <c r="I124" s="328">
        <v>17</v>
      </c>
      <c r="J124" s="329">
        <f t="shared" si="6"/>
        <v>255</v>
      </c>
      <c r="K124" s="246">
        <v>255</v>
      </c>
      <c r="L124" s="245" t="e">
        <f>IF(K124="nio",0,IF(K124&gt;0,K124*I124/M124,0))*VLOOKUP(B124,'2-Kosten per locatie'!$A$12:$C$23,3,FALSE)</f>
        <v>#DIV/0!</v>
      </c>
      <c r="M124" s="330">
        <f>IF(K124="nio",0,IF(K124&gt;0,VLOOKUP(G124,'3-Productie normen'!A:J,VLOOKUP(K124,'3-Productie normen'!$B$32:$C$36,2,FALSE),FALSE)))</f>
        <v>0</v>
      </c>
      <c r="N124" s="331" t="str">
        <f>VLOOKUP(G124,'3-Productie normen'!A:J,10,FALSE)</f>
        <v>V</v>
      </c>
      <c r="O124" s="331"/>
      <c r="Q124" s="332">
        <f t="shared" si="7"/>
        <v>4335</v>
      </c>
    </row>
    <row r="125" spans="1:17" ht="14.1" customHeight="1">
      <c r="A125" s="69">
        <v>125</v>
      </c>
      <c r="B125" s="299" t="s">
        <v>276</v>
      </c>
      <c r="C125" s="299" t="s">
        <v>277</v>
      </c>
      <c r="D125" s="326">
        <v>1</v>
      </c>
      <c r="E125" s="327" t="s">
        <v>290</v>
      </c>
      <c r="F125" s="67" t="s">
        <v>44</v>
      </c>
      <c r="G125" s="67" t="s">
        <v>44</v>
      </c>
      <c r="H125" s="67" t="s">
        <v>337</v>
      </c>
      <c r="I125" s="328">
        <v>11</v>
      </c>
      <c r="J125" s="329">
        <f t="shared" si="6"/>
        <v>255</v>
      </c>
      <c r="K125" s="246">
        <v>255</v>
      </c>
      <c r="L125" s="245" t="e">
        <f>IF(K125="nio",0,IF(K125&gt;0,K125*I125/M125,0))*VLOOKUP(B125,'2-Kosten per locatie'!$A$12:$C$23,3,FALSE)</f>
        <v>#DIV/0!</v>
      </c>
      <c r="M125" s="330">
        <f>IF(K125="nio",0,IF(K125&gt;0,VLOOKUP(G125,'3-Productie normen'!A:J,VLOOKUP(K125,'3-Productie normen'!$B$32:$C$36,2,FALSE),FALSE)))</f>
        <v>0</v>
      </c>
      <c r="N125" s="331" t="str">
        <f>VLOOKUP(G125,'3-Productie normen'!A:J,10,FALSE)</f>
        <v>V</v>
      </c>
      <c r="O125" s="331"/>
      <c r="Q125" s="332">
        <f t="shared" si="7"/>
        <v>2805</v>
      </c>
    </row>
    <row r="126" spans="1:17" ht="14.1" customHeight="1">
      <c r="A126" s="69">
        <v>126</v>
      </c>
      <c r="B126" s="299" t="s">
        <v>276</v>
      </c>
      <c r="C126" s="299" t="s">
        <v>277</v>
      </c>
      <c r="D126" s="326">
        <v>1</v>
      </c>
      <c r="E126" s="327" t="s">
        <v>290</v>
      </c>
      <c r="F126" s="67" t="s">
        <v>45</v>
      </c>
      <c r="G126" s="67" t="s">
        <v>45</v>
      </c>
      <c r="H126" s="67" t="s">
        <v>275</v>
      </c>
      <c r="I126" s="328">
        <v>3</v>
      </c>
      <c r="J126" s="329">
        <f t="shared" si="6"/>
        <v>255</v>
      </c>
      <c r="K126" s="246">
        <v>255</v>
      </c>
      <c r="L126" s="245" t="e">
        <f>IF(K126="nio",0,IF(K126&gt;0,K126*I126/M126,0))*VLOOKUP(B126,'2-Kosten per locatie'!$A$12:$C$23,3,FALSE)</f>
        <v>#DIV/0!</v>
      </c>
      <c r="M126" s="330">
        <f>IF(K126="nio",0,IF(K126&gt;0,VLOOKUP(G126,'3-Productie normen'!A:J,VLOOKUP(K126,'3-Productie normen'!$B$32:$C$36,2,FALSE),FALSE)))</f>
        <v>0</v>
      </c>
      <c r="N126" s="331" t="str">
        <f>VLOOKUP(G126,'3-Productie normen'!A:J,10,FALSE)</f>
        <v>V</v>
      </c>
      <c r="O126" s="331"/>
      <c r="Q126" s="332">
        <f t="shared" si="7"/>
        <v>765</v>
      </c>
    </row>
    <row r="127" spans="1:17" ht="14.1" customHeight="1">
      <c r="A127" s="69">
        <v>127</v>
      </c>
      <c r="B127" s="299" t="s">
        <v>276</v>
      </c>
      <c r="C127" s="299" t="s">
        <v>277</v>
      </c>
      <c r="D127" s="326">
        <v>1</v>
      </c>
      <c r="E127" s="327" t="s">
        <v>234</v>
      </c>
      <c r="F127" s="67" t="s">
        <v>336</v>
      </c>
      <c r="G127" s="67" t="s">
        <v>40</v>
      </c>
      <c r="H127" s="67" t="s">
        <v>275</v>
      </c>
      <c r="I127" s="328">
        <v>5</v>
      </c>
      <c r="J127" s="329">
        <f t="shared" si="6"/>
        <v>156</v>
      </c>
      <c r="K127" s="246">
        <v>156</v>
      </c>
      <c r="L127" s="245" t="e">
        <f>IF(K127="nio",0,IF(K127&gt;0,K127*I127/M127,0))*VLOOKUP(B127,'2-Kosten per locatie'!$A$12:$C$23,3,FALSE)</f>
        <v>#DIV/0!</v>
      </c>
      <c r="M127" s="330">
        <f>IF(K127="nio",0,IF(K127&gt;0,VLOOKUP(G127,'3-Productie normen'!A:J,VLOOKUP(K127,'3-Productie normen'!$B$32:$C$36,2,FALSE),FALSE)))</f>
        <v>0</v>
      </c>
      <c r="N127" s="331" t="str">
        <f>VLOOKUP(G127,'3-Productie normen'!A:J,10,FALSE)</f>
        <v>B</v>
      </c>
      <c r="O127" s="331"/>
      <c r="Q127" s="332">
        <f t="shared" si="7"/>
        <v>780</v>
      </c>
    </row>
    <row r="128" spans="1:17" ht="14.1" customHeight="1">
      <c r="A128" s="69">
        <v>128</v>
      </c>
      <c r="B128" s="299" t="s">
        <v>276</v>
      </c>
      <c r="C128" s="299" t="s">
        <v>277</v>
      </c>
      <c r="D128" s="326">
        <v>1</v>
      </c>
      <c r="E128" s="327" t="s">
        <v>292</v>
      </c>
      <c r="F128" s="67" t="s">
        <v>336</v>
      </c>
      <c r="G128" s="67" t="s">
        <v>40</v>
      </c>
      <c r="H128" s="67" t="s">
        <v>275</v>
      </c>
      <c r="I128" s="328">
        <v>5</v>
      </c>
      <c r="J128" s="329">
        <f t="shared" si="6"/>
        <v>156</v>
      </c>
      <c r="K128" s="246">
        <v>156</v>
      </c>
      <c r="L128" s="245" t="e">
        <f>IF(K128="nio",0,IF(K128&gt;0,K128*I128/M128,0))*VLOOKUP(B128,'2-Kosten per locatie'!$A$12:$C$23,3,FALSE)</f>
        <v>#DIV/0!</v>
      </c>
      <c r="M128" s="330">
        <f>IF(K128="nio",0,IF(K128&gt;0,VLOOKUP(G128,'3-Productie normen'!A:J,VLOOKUP(K128,'3-Productie normen'!$B$32:$C$36,2,FALSE),FALSE)))</f>
        <v>0</v>
      </c>
      <c r="N128" s="331" t="str">
        <f>VLOOKUP(G128,'3-Productie normen'!A:J,10,FALSE)</f>
        <v>B</v>
      </c>
      <c r="O128" s="331"/>
      <c r="Q128" s="332">
        <f t="shared" si="7"/>
        <v>780</v>
      </c>
    </row>
    <row r="129" spans="1:17" ht="14.1" customHeight="1">
      <c r="A129" s="69">
        <v>129</v>
      </c>
      <c r="B129" s="299" t="s">
        <v>276</v>
      </c>
      <c r="C129" s="299" t="s">
        <v>277</v>
      </c>
      <c r="D129" s="326">
        <v>1</v>
      </c>
      <c r="E129" s="327" t="s">
        <v>236</v>
      </c>
      <c r="F129" s="67" t="s">
        <v>338</v>
      </c>
      <c r="G129" s="67" t="s">
        <v>40</v>
      </c>
      <c r="H129" s="67" t="s">
        <v>275</v>
      </c>
      <c r="I129" s="328">
        <v>4</v>
      </c>
      <c r="J129" s="329">
        <f t="shared" si="6"/>
        <v>156</v>
      </c>
      <c r="K129" s="246">
        <v>156</v>
      </c>
      <c r="L129" s="245" t="e">
        <f>IF(K129="nio",0,IF(K129&gt;0,K129*I129/M129,0))*VLOOKUP(B129,'2-Kosten per locatie'!$A$12:$C$23,3,FALSE)</f>
        <v>#DIV/0!</v>
      </c>
      <c r="M129" s="330">
        <f>IF(K129="nio",0,IF(K129&gt;0,VLOOKUP(G129,'3-Productie normen'!A:J,VLOOKUP(K129,'3-Productie normen'!$B$32:$C$36,2,FALSE),FALSE)))</f>
        <v>0</v>
      </c>
      <c r="N129" s="331" t="str">
        <f>VLOOKUP(G129,'3-Productie normen'!A:J,10,FALSE)</f>
        <v>B</v>
      </c>
      <c r="O129" s="331"/>
      <c r="Q129" s="332">
        <f t="shared" si="7"/>
        <v>624</v>
      </c>
    </row>
    <row r="130" spans="1:17" ht="14.1" customHeight="1">
      <c r="A130" s="69">
        <v>130</v>
      </c>
      <c r="B130" s="299" t="s">
        <v>276</v>
      </c>
      <c r="C130" s="299" t="s">
        <v>277</v>
      </c>
      <c r="D130" s="326">
        <v>1</v>
      </c>
      <c r="E130" s="327" t="s">
        <v>237</v>
      </c>
      <c r="F130" s="67" t="s">
        <v>336</v>
      </c>
      <c r="G130" s="67" t="s">
        <v>40</v>
      </c>
      <c r="H130" s="67" t="s">
        <v>275</v>
      </c>
      <c r="I130" s="328">
        <v>4</v>
      </c>
      <c r="J130" s="329">
        <f t="shared" si="6"/>
        <v>156</v>
      </c>
      <c r="K130" s="246">
        <v>156</v>
      </c>
      <c r="L130" s="245" t="e">
        <f>IF(K130="nio",0,IF(K130&gt;0,K130*I130/M130,0))*VLOOKUP(B130,'2-Kosten per locatie'!$A$12:$C$23,3,FALSE)</f>
        <v>#DIV/0!</v>
      </c>
      <c r="M130" s="330">
        <f>IF(K130="nio",0,IF(K130&gt;0,VLOOKUP(G130,'3-Productie normen'!A:J,VLOOKUP(K130,'3-Productie normen'!$B$32:$C$36,2,FALSE),FALSE)))</f>
        <v>0</v>
      </c>
      <c r="N130" s="331" t="str">
        <f>VLOOKUP(G130,'3-Productie normen'!A:J,10,FALSE)</f>
        <v>B</v>
      </c>
      <c r="O130" s="331"/>
      <c r="Q130" s="332">
        <f t="shared" si="7"/>
        <v>624</v>
      </c>
    </row>
    <row r="131" spans="1:17" ht="14.1" customHeight="1">
      <c r="A131" s="69">
        <v>131</v>
      </c>
      <c r="B131" s="299" t="s">
        <v>276</v>
      </c>
      <c r="C131" s="299" t="s">
        <v>277</v>
      </c>
      <c r="D131" s="326">
        <v>1</v>
      </c>
      <c r="E131" s="327" t="s">
        <v>293</v>
      </c>
      <c r="F131" s="67" t="s">
        <v>259</v>
      </c>
      <c r="G131" s="67" t="s">
        <v>43</v>
      </c>
      <c r="H131" s="67" t="s">
        <v>275</v>
      </c>
      <c r="I131" s="328">
        <v>22</v>
      </c>
      <c r="J131" s="329">
        <f t="shared" ref="J131:J162" si="8">SUM(K131:K131)</f>
        <v>255</v>
      </c>
      <c r="K131" s="246">
        <v>255</v>
      </c>
      <c r="L131" s="245" t="e">
        <f>IF(K131="nio",0,IF(K131&gt;0,K131*I131/M131,0))*VLOOKUP(B131,'2-Kosten per locatie'!$A$12:$C$23,3,FALSE)</f>
        <v>#DIV/0!</v>
      </c>
      <c r="M131" s="330">
        <f>IF(K131="nio",0,IF(K131&gt;0,VLOOKUP(G131,'3-Productie normen'!A:J,VLOOKUP(K131,'3-Productie normen'!$B$32:$C$36,2,FALSE),FALSE)))</f>
        <v>0</v>
      </c>
      <c r="N131" s="331" t="str">
        <f>VLOOKUP(G131,'3-Productie normen'!A:J,10,FALSE)</f>
        <v>B</v>
      </c>
      <c r="O131" s="331"/>
      <c r="Q131" s="332">
        <f t="shared" si="7"/>
        <v>5610</v>
      </c>
    </row>
    <row r="132" spans="1:17" ht="14.1" customHeight="1">
      <c r="A132" s="69">
        <v>132</v>
      </c>
      <c r="B132" s="299" t="s">
        <v>276</v>
      </c>
      <c r="C132" s="299" t="s">
        <v>277</v>
      </c>
      <c r="D132" s="326">
        <v>1</v>
      </c>
      <c r="E132" s="327" t="s">
        <v>238</v>
      </c>
      <c r="F132" s="67" t="s">
        <v>250</v>
      </c>
      <c r="G132" s="67" t="s">
        <v>43</v>
      </c>
      <c r="H132" s="67" t="s">
        <v>275</v>
      </c>
      <c r="I132" s="328">
        <v>24</v>
      </c>
      <c r="J132" s="329">
        <f t="shared" si="8"/>
        <v>255</v>
      </c>
      <c r="K132" s="246">
        <v>255</v>
      </c>
      <c r="L132" s="245" t="e">
        <f>IF(K132="nio",0,IF(K132&gt;0,K132*I132/M132,0))*VLOOKUP(B132,'2-Kosten per locatie'!$A$12:$C$23,3,FALSE)</f>
        <v>#DIV/0!</v>
      </c>
      <c r="M132" s="330">
        <f>IF(K132="nio",0,IF(K132&gt;0,VLOOKUP(G132,'3-Productie normen'!A:J,VLOOKUP(K132,'3-Productie normen'!$B$32:$C$36,2,FALSE),FALSE)))</f>
        <v>0</v>
      </c>
      <c r="N132" s="331" t="str">
        <f>VLOOKUP(G132,'3-Productie normen'!A:J,10,FALSE)</f>
        <v>B</v>
      </c>
      <c r="O132" s="331"/>
      <c r="Q132" s="332">
        <f t="shared" ref="Q132:Q164" si="9">J132*I132</f>
        <v>6120</v>
      </c>
    </row>
    <row r="133" spans="1:17" ht="14.1" customHeight="1">
      <c r="A133" s="69">
        <v>133</v>
      </c>
      <c r="B133" s="299" t="s">
        <v>276</v>
      </c>
      <c r="C133" s="299" t="s">
        <v>277</v>
      </c>
      <c r="D133" s="326">
        <v>1</v>
      </c>
      <c r="E133" s="327" t="s">
        <v>239</v>
      </c>
      <c r="F133" s="67" t="s">
        <v>250</v>
      </c>
      <c r="G133" s="67" t="s">
        <v>43</v>
      </c>
      <c r="H133" s="67" t="s">
        <v>275</v>
      </c>
      <c r="I133" s="328">
        <v>22</v>
      </c>
      <c r="J133" s="329">
        <f t="shared" si="8"/>
        <v>255</v>
      </c>
      <c r="K133" s="246">
        <v>255</v>
      </c>
      <c r="L133" s="245" t="e">
        <f>IF(K133="nio",0,IF(K133&gt;0,K133*I133/M133,0))*VLOOKUP(B133,'2-Kosten per locatie'!$A$12:$C$23,3,FALSE)</f>
        <v>#DIV/0!</v>
      </c>
      <c r="M133" s="330">
        <f>IF(K133="nio",0,IF(K133&gt;0,VLOOKUP(G133,'3-Productie normen'!A:J,VLOOKUP(K133,'3-Productie normen'!$B$32:$C$36,2,FALSE),FALSE)))</f>
        <v>0</v>
      </c>
      <c r="N133" s="331" t="str">
        <f>VLOOKUP(G133,'3-Productie normen'!A:J,10,FALSE)</f>
        <v>B</v>
      </c>
      <c r="O133" s="331"/>
      <c r="Q133" s="332">
        <f t="shared" si="9"/>
        <v>5610</v>
      </c>
    </row>
    <row r="134" spans="1:17" ht="14.1" customHeight="1">
      <c r="A134" s="69">
        <v>134</v>
      </c>
      <c r="B134" s="299" t="s">
        <v>276</v>
      </c>
      <c r="C134" s="299" t="s">
        <v>277</v>
      </c>
      <c r="D134" s="326">
        <v>1</v>
      </c>
      <c r="E134" s="327" t="s">
        <v>240</v>
      </c>
      <c r="F134" s="67" t="s">
        <v>250</v>
      </c>
      <c r="G134" s="67" t="s">
        <v>43</v>
      </c>
      <c r="H134" s="67" t="s">
        <v>275</v>
      </c>
      <c r="I134" s="328">
        <v>21</v>
      </c>
      <c r="J134" s="329">
        <f t="shared" si="8"/>
        <v>255</v>
      </c>
      <c r="K134" s="246">
        <v>255</v>
      </c>
      <c r="L134" s="245" t="e">
        <f>IF(K134="nio",0,IF(K134&gt;0,K134*I134/M134,0))*VLOOKUP(B134,'2-Kosten per locatie'!$A$12:$C$23,3,FALSE)</f>
        <v>#DIV/0!</v>
      </c>
      <c r="M134" s="330">
        <f>IF(K134="nio",0,IF(K134&gt;0,VLOOKUP(G134,'3-Productie normen'!A:J,VLOOKUP(K134,'3-Productie normen'!$B$32:$C$36,2,FALSE),FALSE)))</f>
        <v>0</v>
      </c>
      <c r="N134" s="331" t="str">
        <f>VLOOKUP(G134,'3-Productie normen'!A:J,10,FALSE)</f>
        <v>B</v>
      </c>
      <c r="O134" s="331"/>
      <c r="Q134" s="332">
        <f t="shared" si="9"/>
        <v>5355</v>
      </c>
    </row>
    <row r="135" spans="1:17" ht="14.1" customHeight="1">
      <c r="A135" s="69">
        <v>135</v>
      </c>
      <c r="B135" s="299" t="s">
        <v>276</v>
      </c>
      <c r="C135" s="299" t="s">
        <v>277</v>
      </c>
      <c r="D135" s="326">
        <v>1</v>
      </c>
      <c r="E135" s="327" t="s">
        <v>241</v>
      </c>
      <c r="F135" s="67" t="s">
        <v>250</v>
      </c>
      <c r="G135" s="67" t="s">
        <v>43</v>
      </c>
      <c r="H135" s="67" t="s">
        <v>275</v>
      </c>
      <c r="I135" s="328">
        <v>24</v>
      </c>
      <c r="J135" s="329">
        <f t="shared" si="8"/>
        <v>255</v>
      </c>
      <c r="K135" s="246">
        <v>255</v>
      </c>
      <c r="L135" s="245" t="e">
        <f>IF(K135="nio",0,IF(K135&gt;0,K135*I135/M135,0))*VLOOKUP(B135,'2-Kosten per locatie'!$A$12:$C$23,3,FALSE)</f>
        <v>#DIV/0!</v>
      </c>
      <c r="M135" s="330">
        <f>IF(K135="nio",0,IF(K135&gt;0,VLOOKUP(G135,'3-Productie normen'!A:J,VLOOKUP(K135,'3-Productie normen'!$B$32:$C$36,2,FALSE),FALSE)))</f>
        <v>0</v>
      </c>
      <c r="N135" s="331" t="str">
        <f>VLOOKUP(G135,'3-Productie normen'!A:J,10,FALSE)</f>
        <v>B</v>
      </c>
      <c r="O135" s="331"/>
      <c r="Q135" s="332">
        <f t="shared" si="9"/>
        <v>6120</v>
      </c>
    </row>
    <row r="136" spans="1:17" ht="14.1" customHeight="1">
      <c r="A136" s="69">
        <v>136</v>
      </c>
      <c r="B136" s="299" t="s">
        <v>276</v>
      </c>
      <c r="C136" s="299" t="s">
        <v>277</v>
      </c>
      <c r="D136" s="326">
        <v>1</v>
      </c>
      <c r="E136" s="327" t="s">
        <v>228</v>
      </c>
      <c r="F136" s="299" t="s">
        <v>273</v>
      </c>
      <c r="G136" s="299" t="s">
        <v>42</v>
      </c>
      <c r="H136" s="299" t="s">
        <v>275</v>
      </c>
      <c r="I136" s="328">
        <v>12.5</v>
      </c>
      <c r="J136" s="329">
        <f t="shared" si="8"/>
        <v>255</v>
      </c>
      <c r="K136" s="246">
        <v>255</v>
      </c>
      <c r="L136" s="245" t="e">
        <f>IF(K136="nio",0,IF(K136&gt;0,K136*I136/M136,0))*VLOOKUP(B136,'2-Kosten per locatie'!$A$12:$C$23,3,FALSE)</f>
        <v>#DIV/0!</v>
      </c>
      <c r="M136" s="330">
        <f>IF(K136="nio",0,IF(K136&gt;0,VLOOKUP(G136,'3-Productie normen'!A:J,VLOOKUP(K136,'3-Productie normen'!$B$32:$C$36,2,FALSE),FALSE)))</f>
        <v>0</v>
      </c>
      <c r="N136" s="331" t="str">
        <f>VLOOKUP(G136,'3-Productie normen'!A:J,10,FALSE)</f>
        <v>V</v>
      </c>
      <c r="O136" s="331"/>
      <c r="Q136" s="332">
        <f t="shared" si="9"/>
        <v>3187.5</v>
      </c>
    </row>
    <row r="137" spans="1:17" ht="14.1" customHeight="1">
      <c r="A137" s="69">
        <v>137</v>
      </c>
      <c r="B137" s="299" t="s">
        <v>276</v>
      </c>
      <c r="C137" s="299" t="s">
        <v>277</v>
      </c>
      <c r="D137" s="326">
        <v>1</v>
      </c>
      <c r="E137" s="327" t="s">
        <v>242</v>
      </c>
      <c r="F137" s="299" t="s">
        <v>250</v>
      </c>
      <c r="G137" s="299" t="s">
        <v>43</v>
      </c>
      <c r="H137" s="299" t="s">
        <v>275</v>
      </c>
      <c r="I137" s="328">
        <v>27</v>
      </c>
      <c r="J137" s="329">
        <f t="shared" si="8"/>
        <v>255</v>
      </c>
      <c r="K137" s="246">
        <v>255</v>
      </c>
      <c r="L137" s="245" t="e">
        <f>IF(K137="nio",0,IF(K137&gt;0,K137*I137/M137,0))*VLOOKUP(B137,'2-Kosten per locatie'!$A$12:$C$23,3,FALSE)</f>
        <v>#DIV/0!</v>
      </c>
      <c r="M137" s="330">
        <f>IF(K137="nio",0,IF(K137&gt;0,VLOOKUP(G137,'3-Productie normen'!A:J,VLOOKUP(K137,'3-Productie normen'!$B$32:$C$36,2,FALSE),FALSE)))</f>
        <v>0</v>
      </c>
      <c r="N137" s="331" t="str">
        <f>VLOOKUP(G137,'3-Productie normen'!A:J,10,FALSE)</f>
        <v>B</v>
      </c>
      <c r="O137" s="331"/>
      <c r="Q137" s="332">
        <f t="shared" si="9"/>
        <v>6885</v>
      </c>
    </row>
    <row r="138" spans="1:17" ht="14.1" customHeight="1">
      <c r="A138" s="69">
        <v>138</v>
      </c>
      <c r="B138" s="299" t="s">
        <v>276</v>
      </c>
      <c r="C138" s="299" t="s">
        <v>277</v>
      </c>
      <c r="D138" s="326">
        <v>1</v>
      </c>
      <c r="E138" s="327" t="s">
        <v>243</v>
      </c>
      <c r="F138" s="299" t="s">
        <v>271</v>
      </c>
      <c r="G138" s="299" t="s">
        <v>40</v>
      </c>
      <c r="H138" s="299" t="s">
        <v>275</v>
      </c>
      <c r="I138" s="328">
        <v>3</v>
      </c>
      <c r="J138" s="329">
        <f t="shared" si="8"/>
        <v>156</v>
      </c>
      <c r="K138" s="246">
        <v>156</v>
      </c>
      <c r="L138" s="245" t="e">
        <f>IF(K138="nio",0,IF(K138&gt;0,K138*I138/M138,0))*VLOOKUP(B138,'2-Kosten per locatie'!$A$12:$C$23,3,FALSE)</f>
        <v>#DIV/0!</v>
      </c>
      <c r="M138" s="330">
        <f>IF(K138="nio",0,IF(K138&gt;0,VLOOKUP(G138,'3-Productie normen'!A:J,VLOOKUP(K138,'3-Productie normen'!$B$32:$C$36,2,FALSE),FALSE)))</f>
        <v>0</v>
      </c>
      <c r="N138" s="331" t="str">
        <f>VLOOKUP(G138,'3-Productie normen'!A:J,10,FALSE)</f>
        <v>B</v>
      </c>
      <c r="O138" s="331"/>
      <c r="Q138" s="332">
        <f t="shared" si="9"/>
        <v>468</v>
      </c>
    </row>
    <row r="139" spans="1:17" ht="14.1" customHeight="1">
      <c r="A139" s="69">
        <v>139</v>
      </c>
      <c r="B139" s="299" t="s">
        <v>276</v>
      </c>
      <c r="C139" s="299" t="s">
        <v>277</v>
      </c>
      <c r="D139" s="326">
        <v>1</v>
      </c>
      <c r="E139" s="327" t="s">
        <v>244</v>
      </c>
      <c r="F139" s="67" t="s">
        <v>331</v>
      </c>
      <c r="G139" s="67" t="s">
        <v>40</v>
      </c>
      <c r="H139" s="67" t="s">
        <v>275</v>
      </c>
      <c r="I139" s="328">
        <v>19.5</v>
      </c>
      <c r="J139" s="329">
        <f t="shared" si="8"/>
        <v>156</v>
      </c>
      <c r="K139" s="246">
        <v>156</v>
      </c>
      <c r="L139" s="245" t="e">
        <f>IF(K139="nio",0,IF(K139&gt;0,K139*I139/M139,0))*VLOOKUP(B139,'2-Kosten per locatie'!$A$12:$C$23,3,FALSE)</f>
        <v>#DIV/0!</v>
      </c>
      <c r="M139" s="330">
        <f>IF(K139="nio",0,IF(K139&gt;0,VLOOKUP(G139,'3-Productie normen'!A:J,VLOOKUP(K139,'3-Productie normen'!$B$32:$C$36,2,FALSE),FALSE)))</f>
        <v>0</v>
      </c>
      <c r="N139" s="331" t="str">
        <f>VLOOKUP(G139,'3-Productie normen'!A:J,10,FALSE)</f>
        <v>B</v>
      </c>
      <c r="O139" s="331"/>
      <c r="Q139" s="332">
        <f t="shared" si="9"/>
        <v>3042</v>
      </c>
    </row>
    <row r="140" spans="1:17" ht="14.1" customHeight="1">
      <c r="A140" s="69">
        <v>140</v>
      </c>
      <c r="B140" s="299" t="s">
        <v>276</v>
      </c>
      <c r="C140" s="299" t="s">
        <v>277</v>
      </c>
      <c r="D140" s="326">
        <v>1</v>
      </c>
      <c r="E140" s="327" t="s">
        <v>290</v>
      </c>
      <c r="F140" s="67" t="s">
        <v>339</v>
      </c>
      <c r="G140" s="67" t="s">
        <v>357</v>
      </c>
      <c r="H140" s="67" t="s">
        <v>275</v>
      </c>
      <c r="I140" s="328">
        <v>5</v>
      </c>
      <c r="J140" s="329">
        <f t="shared" si="8"/>
        <v>0</v>
      </c>
      <c r="K140" s="246" t="s">
        <v>358</v>
      </c>
      <c r="L140" s="245">
        <f>IF(K140="nio",0,IF(K140&gt;0,K140*I140/M140,0))*VLOOKUP(B140,'2-Kosten per locatie'!$A$12:$C$23,3,FALSE)</f>
        <v>0</v>
      </c>
      <c r="M140" s="330">
        <f>IF(K140="nio",0,IF(K140&gt;0,VLOOKUP(G140,'3-Productie normen'!A:J,VLOOKUP(K140,'3-Productie normen'!$B$32:$C$36,2,FALSE),FALSE)))</f>
        <v>0</v>
      </c>
      <c r="N140" s="331">
        <f>VLOOKUP(G140,'3-Productie normen'!A:J,10,FALSE)</f>
        <v>0</v>
      </c>
      <c r="O140" s="331"/>
      <c r="Q140" s="332">
        <f t="shared" si="9"/>
        <v>0</v>
      </c>
    </row>
    <row r="141" spans="1:17" ht="14.1" customHeight="1">
      <c r="A141" s="69">
        <v>141</v>
      </c>
      <c r="B141" s="299" t="s">
        <v>276</v>
      </c>
      <c r="C141" s="299" t="s">
        <v>277</v>
      </c>
      <c r="D141" s="326">
        <v>1</v>
      </c>
      <c r="E141" s="327" t="s">
        <v>244</v>
      </c>
      <c r="F141" s="67" t="s">
        <v>340</v>
      </c>
      <c r="G141" s="67" t="s">
        <v>41</v>
      </c>
      <c r="H141" s="67" t="s">
        <v>275</v>
      </c>
      <c r="I141" s="328">
        <v>3</v>
      </c>
      <c r="J141" s="329">
        <f t="shared" si="8"/>
        <v>255</v>
      </c>
      <c r="K141" s="246">
        <v>255</v>
      </c>
      <c r="L141" s="245" t="e">
        <f>IF(K141="nio",0,IF(K141&gt;0,K141*I141/M141,0))*VLOOKUP(B141,'2-Kosten per locatie'!$A$12:$C$23,3,FALSE)</f>
        <v>#DIV/0!</v>
      </c>
      <c r="M141" s="330">
        <f>IF(K141="nio",0,IF(K141&gt;0,VLOOKUP(G141,'3-Productie normen'!A:J,VLOOKUP(K141,'3-Productie normen'!$B$32:$C$36,2,FALSE),FALSE)))</f>
        <v>0</v>
      </c>
      <c r="N141" s="331" t="str">
        <f>VLOOKUP(G141,'3-Productie normen'!A:J,10,FALSE)</f>
        <v>S</v>
      </c>
      <c r="O141" s="331"/>
      <c r="Q141" s="332">
        <f t="shared" si="9"/>
        <v>765</v>
      </c>
    </row>
    <row r="142" spans="1:17" ht="14.1" customHeight="1">
      <c r="A142" s="69">
        <v>142</v>
      </c>
      <c r="B142" s="299" t="s">
        <v>276</v>
      </c>
      <c r="C142" s="299" t="s">
        <v>277</v>
      </c>
      <c r="D142" s="326">
        <v>1</v>
      </c>
      <c r="E142" s="327" t="s">
        <v>294</v>
      </c>
      <c r="F142" s="67" t="s">
        <v>340</v>
      </c>
      <c r="G142" s="67" t="s">
        <v>41</v>
      </c>
      <c r="H142" s="67" t="s">
        <v>275</v>
      </c>
      <c r="I142" s="328">
        <v>4</v>
      </c>
      <c r="J142" s="329">
        <f t="shared" si="8"/>
        <v>255</v>
      </c>
      <c r="K142" s="246">
        <v>255</v>
      </c>
      <c r="L142" s="245" t="e">
        <f>IF(K142="nio",0,IF(K142&gt;0,K142*I142/M142,0))*VLOOKUP(B142,'2-Kosten per locatie'!$A$12:$C$23,3,FALSE)</f>
        <v>#DIV/0!</v>
      </c>
      <c r="M142" s="330">
        <f>IF(K142="nio",0,IF(K142&gt;0,VLOOKUP(G142,'3-Productie normen'!A:J,VLOOKUP(K142,'3-Productie normen'!$B$32:$C$36,2,FALSE),FALSE)))</f>
        <v>0</v>
      </c>
      <c r="N142" s="331" t="str">
        <f>VLOOKUP(G142,'3-Productie normen'!A:J,10,FALSE)</f>
        <v>S</v>
      </c>
      <c r="O142" s="331"/>
      <c r="Q142" s="332">
        <f t="shared" si="9"/>
        <v>1020</v>
      </c>
    </row>
    <row r="143" spans="1:17" ht="14.1" customHeight="1">
      <c r="A143" s="69">
        <v>143</v>
      </c>
      <c r="B143" s="299" t="s">
        <v>276</v>
      </c>
      <c r="C143" s="299" t="s">
        <v>277</v>
      </c>
      <c r="D143" s="326">
        <v>1</v>
      </c>
      <c r="E143" s="327" t="s">
        <v>245</v>
      </c>
      <c r="F143" s="334" t="s">
        <v>341</v>
      </c>
      <c r="G143" s="334" t="s">
        <v>357</v>
      </c>
      <c r="H143" s="334" t="s">
        <v>275</v>
      </c>
      <c r="I143" s="328">
        <v>4</v>
      </c>
      <c r="J143" s="329">
        <f t="shared" si="8"/>
        <v>0</v>
      </c>
      <c r="K143" s="246" t="s">
        <v>358</v>
      </c>
      <c r="L143" s="245">
        <f>IF(K143="nio",0,IF(K143&gt;0,K143*I143/M143,0))*VLOOKUP(B143,'2-Kosten per locatie'!$A$12:$C$23,3,FALSE)</f>
        <v>0</v>
      </c>
      <c r="M143" s="330">
        <f>IF(K143="nio",0,IF(K143&gt;0,VLOOKUP(G143,'3-Productie normen'!A:J,VLOOKUP(K143,'3-Productie normen'!$B$32:$C$36,2,FALSE),FALSE)))</f>
        <v>0</v>
      </c>
      <c r="N143" s="331">
        <f>VLOOKUP(G143,'3-Productie normen'!A:J,10,FALSE)</f>
        <v>0</v>
      </c>
      <c r="O143" s="331"/>
      <c r="Q143" s="332">
        <f t="shared" si="9"/>
        <v>0</v>
      </c>
    </row>
    <row r="144" spans="1:17" ht="14.1" customHeight="1">
      <c r="A144" s="69">
        <v>144</v>
      </c>
      <c r="B144" s="299" t="s">
        <v>276</v>
      </c>
      <c r="C144" s="299" t="s">
        <v>277</v>
      </c>
      <c r="D144" s="326">
        <v>1</v>
      </c>
      <c r="E144" s="327" t="s">
        <v>290</v>
      </c>
      <c r="F144" s="67" t="s">
        <v>265</v>
      </c>
      <c r="G144" s="67" t="s">
        <v>42</v>
      </c>
      <c r="H144" s="67" t="s">
        <v>275</v>
      </c>
      <c r="I144" s="328">
        <v>10</v>
      </c>
      <c r="J144" s="329">
        <f t="shared" si="8"/>
        <v>255</v>
      </c>
      <c r="K144" s="246">
        <v>255</v>
      </c>
      <c r="L144" s="245" t="e">
        <f>IF(K144="nio",0,IF(K144&gt;0,K144*I144/M144,0))*VLOOKUP(B144,'2-Kosten per locatie'!$A$12:$C$23,3,FALSE)</f>
        <v>#DIV/0!</v>
      </c>
      <c r="M144" s="330">
        <f>IF(K144="nio",0,IF(K144&gt;0,VLOOKUP(G144,'3-Productie normen'!A:J,VLOOKUP(K144,'3-Productie normen'!$B$32:$C$36,2,FALSE),FALSE)))</f>
        <v>0</v>
      </c>
      <c r="N144" s="331" t="str">
        <f>VLOOKUP(G144,'3-Productie normen'!A:J,10,FALSE)</f>
        <v>V</v>
      </c>
      <c r="O144" s="331"/>
      <c r="Q144" s="332">
        <f t="shared" si="9"/>
        <v>2550</v>
      </c>
    </row>
    <row r="145" spans="1:17" ht="14.1" customHeight="1">
      <c r="A145" s="69">
        <v>145</v>
      </c>
      <c r="B145" s="299" t="s">
        <v>276</v>
      </c>
      <c r="C145" s="299" t="s">
        <v>277</v>
      </c>
      <c r="D145" s="80">
        <v>1</v>
      </c>
      <c r="E145" s="243" t="s">
        <v>230</v>
      </c>
      <c r="F145" s="79" t="s">
        <v>330</v>
      </c>
      <c r="G145" s="79" t="s">
        <v>355</v>
      </c>
      <c r="H145" s="79" t="s">
        <v>275</v>
      </c>
      <c r="I145" s="328">
        <v>56</v>
      </c>
      <c r="J145" s="329">
        <f t="shared" si="8"/>
        <v>255</v>
      </c>
      <c r="K145" s="246">
        <v>255</v>
      </c>
      <c r="L145" s="245" t="e">
        <f>IF(K145="nio",0,IF(K145&gt;0,K145*I145/M145,0))*VLOOKUP(B145,'2-Kosten per locatie'!$A$12:$C$23,3,FALSE)</f>
        <v>#DIV/0!</v>
      </c>
      <c r="M145" s="330">
        <f>IF(K145="nio",0,IF(K145&gt;0,VLOOKUP(G145,'3-Productie normen'!A:J,VLOOKUP(K145,'3-Productie normen'!$B$32:$C$36,2,FALSE),FALSE)))</f>
        <v>0</v>
      </c>
      <c r="N145" s="331" t="str">
        <f>VLOOKUP(G145,'3-Productie normen'!A:J,10,FALSE)</f>
        <v>O</v>
      </c>
      <c r="O145" s="331"/>
      <c r="Q145" s="332">
        <f t="shared" si="9"/>
        <v>14280</v>
      </c>
    </row>
    <row r="146" spans="1:17" ht="14.1" customHeight="1">
      <c r="A146" s="69">
        <v>146</v>
      </c>
      <c r="B146" s="299" t="s">
        <v>276</v>
      </c>
      <c r="C146" s="299" t="s">
        <v>277</v>
      </c>
      <c r="D146" s="326">
        <v>1</v>
      </c>
      <c r="E146" s="327" t="s">
        <v>229</v>
      </c>
      <c r="F146" s="67" t="s">
        <v>342</v>
      </c>
      <c r="G146" s="67" t="s">
        <v>355</v>
      </c>
      <c r="H146" s="67" t="s">
        <v>275</v>
      </c>
      <c r="I146" s="328">
        <v>25</v>
      </c>
      <c r="J146" s="329">
        <f t="shared" si="8"/>
        <v>255</v>
      </c>
      <c r="K146" s="246">
        <v>255</v>
      </c>
      <c r="L146" s="245" t="e">
        <f>IF(K146="nio",0,IF(K146&gt;0,K146*I146/M146,0))*VLOOKUP(B146,'2-Kosten per locatie'!$A$12:$C$23,3,FALSE)</f>
        <v>#DIV/0!</v>
      </c>
      <c r="M146" s="330">
        <f>IF(K146="nio",0,IF(K146&gt;0,VLOOKUP(G146,'3-Productie normen'!A:J,VLOOKUP(K146,'3-Productie normen'!$B$32:$C$36,2,FALSE),FALSE)))</f>
        <v>0</v>
      </c>
      <c r="N146" s="331" t="str">
        <f>VLOOKUP(G146,'3-Productie normen'!A:J,10,FALSE)</f>
        <v>O</v>
      </c>
      <c r="O146" s="331"/>
      <c r="Q146" s="332">
        <f t="shared" si="9"/>
        <v>6375</v>
      </c>
    </row>
    <row r="147" spans="1:17" ht="14.1" customHeight="1">
      <c r="A147" s="69">
        <v>147</v>
      </c>
      <c r="B147" s="299" t="s">
        <v>276</v>
      </c>
      <c r="C147" s="299" t="s">
        <v>277</v>
      </c>
      <c r="D147" s="326">
        <v>1</v>
      </c>
      <c r="E147" s="327" t="s">
        <v>231</v>
      </c>
      <c r="F147" s="67" t="s">
        <v>340</v>
      </c>
      <c r="G147" s="67" t="s">
        <v>41</v>
      </c>
      <c r="H147" s="67" t="s">
        <v>275</v>
      </c>
      <c r="I147" s="328">
        <v>5</v>
      </c>
      <c r="J147" s="329">
        <f t="shared" si="8"/>
        <v>255</v>
      </c>
      <c r="K147" s="246">
        <v>255</v>
      </c>
      <c r="L147" s="245" t="e">
        <f>IF(K147="nio",0,IF(K147&gt;0,K147*I147/M147,0))*VLOOKUP(B147,'2-Kosten per locatie'!$A$12:$C$23,3,FALSE)</f>
        <v>#DIV/0!</v>
      </c>
      <c r="M147" s="330">
        <f>IF(K147="nio",0,IF(K147&gt;0,VLOOKUP(G147,'3-Productie normen'!A:J,VLOOKUP(K147,'3-Productie normen'!$B$32:$C$36,2,FALSE),FALSE)))</f>
        <v>0</v>
      </c>
      <c r="N147" s="331" t="str">
        <f>VLOOKUP(G147,'3-Productie normen'!A:J,10,FALSE)</f>
        <v>S</v>
      </c>
      <c r="O147" s="331"/>
      <c r="Q147" s="332">
        <f t="shared" si="9"/>
        <v>1275</v>
      </c>
    </row>
    <row r="148" spans="1:17" ht="14.1" customHeight="1">
      <c r="A148" s="69">
        <v>148</v>
      </c>
      <c r="B148" s="299" t="s">
        <v>276</v>
      </c>
      <c r="C148" s="299" t="s">
        <v>277</v>
      </c>
      <c r="D148" s="326">
        <v>1</v>
      </c>
      <c r="E148" s="327" t="s">
        <v>232</v>
      </c>
      <c r="F148" s="67" t="s">
        <v>233</v>
      </c>
      <c r="G148" s="67" t="s">
        <v>354</v>
      </c>
      <c r="H148" s="67" t="s">
        <v>275</v>
      </c>
      <c r="I148" s="328">
        <v>1</v>
      </c>
      <c r="J148" s="329">
        <f t="shared" si="8"/>
        <v>52</v>
      </c>
      <c r="K148" s="246">
        <v>52</v>
      </c>
      <c r="L148" s="245" t="e">
        <f>IF(K148="nio",0,IF(K148&gt;0,K148*I148/M148,0))*VLOOKUP(B148,'2-Kosten per locatie'!$A$12:$C$23,3,FALSE)</f>
        <v>#DIV/0!</v>
      </c>
      <c r="M148" s="330">
        <f>IF(K148="nio",0,IF(K148&gt;0,VLOOKUP(G148,'3-Productie normen'!A:J,VLOOKUP(K148,'3-Productie normen'!$B$32:$C$36,2,FALSE),FALSE)))</f>
        <v>0</v>
      </c>
      <c r="N148" s="331" t="str">
        <f>VLOOKUP(G148,'3-Productie normen'!A:J,10,FALSE)</f>
        <v>V</v>
      </c>
      <c r="O148" s="331"/>
      <c r="Q148" s="332">
        <f t="shared" si="9"/>
        <v>52</v>
      </c>
    </row>
    <row r="149" spans="1:17" ht="14.1" customHeight="1">
      <c r="A149" s="69">
        <v>149</v>
      </c>
      <c r="B149" s="299" t="s">
        <v>276</v>
      </c>
      <c r="C149" s="299" t="s">
        <v>277</v>
      </c>
      <c r="D149" s="326">
        <v>1</v>
      </c>
      <c r="E149" s="327" t="s">
        <v>295</v>
      </c>
      <c r="F149" s="67" t="s">
        <v>343</v>
      </c>
      <c r="G149" s="67" t="s">
        <v>40</v>
      </c>
      <c r="H149" s="67" t="s">
        <v>275</v>
      </c>
      <c r="I149" s="328">
        <v>5</v>
      </c>
      <c r="J149" s="329">
        <f t="shared" si="8"/>
        <v>156</v>
      </c>
      <c r="K149" s="246">
        <v>156</v>
      </c>
      <c r="L149" s="245" t="e">
        <f>IF(K149="nio",0,IF(K149&gt;0,K149*I149/M149,0))*VLOOKUP(B149,'2-Kosten per locatie'!$A$12:$C$23,3,FALSE)</f>
        <v>#DIV/0!</v>
      </c>
      <c r="M149" s="330">
        <f>IF(K149="nio",0,IF(K149&gt;0,VLOOKUP(G149,'3-Productie normen'!A:J,VLOOKUP(K149,'3-Productie normen'!$B$32:$C$36,2,FALSE),FALSE)))</f>
        <v>0</v>
      </c>
      <c r="N149" s="331" t="str">
        <f>VLOOKUP(G149,'3-Productie normen'!A:J,10,FALSE)</f>
        <v>B</v>
      </c>
      <c r="O149" s="331"/>
      <c r="Q149" s="332">
        <f t="shared" si="9"/>
        <v>780</v>
      </c>
    </row>
    <row r="150" spans="1:17" ht="14.1" customHeight="1">
      <c r="A150" s="69">
        <v>150</v>
      </c>
      <c r="B150" s="299" t="s">
        <v>276</v>
      </c>
      <c r="C150" s="299" t="s">
        <v>277</v>
      </c>
      <c r="D150" s="326">
        <v>1</v>
      </c>
      <c r="E150" s="327" t="s">
        <v>290</v>
      </c>
      <c r="F150" s="67" t="s">
        <v>265</v>
      </c>
      <c r="G150" s="67" t="s">
        <v>42</v>
      </c>
      <c r="H150" s="67" t="s">
        <v>275</v>
      </c>
      <c r="I150" s="328">
        <v>9.5</v>
      </c>
      <c r="J150" s="329">
        <f t="shared" si="8"/>
        <v>255</v>
      </c>
      <c r="K150" s="246">
        <v>255</v>
      </c>
      <c r="L150" s="245" t="e">
        <f>IF(K150="nio",0,IF(K150&gt;0,K150*I150/M150,0))*VLOOKUP(B150,'2-Kosten per locatie'!$A$12:$C$23,3,FALSE)</f>
        <v>#DIV/0!</v>
      </c>
      <c r="M150" s="330">
        <f>IF(K150="nio",0,IF(K150&gt;0,VLOOKUP(G150,'3-Productie normen'!A:J,VLOOKUP(K150,'3-Productie normen'!$B$32:$C$36,2,FALSE),FALSE)))</f>
        <v>0</v>
      </c>
      <c r="N150" s="331" t="str">
        <f>VLOOKUP(G150,'3-Productie normen'!A:J,10,FALSE)</f>
        <v>V</v>
      </c>
      <c r="O150" s="331"/>
      <c r="Q150" s="332">
        <f t="shared" si="9"/>
        <v>2422.5</v>
      </c>
    </row>
    <row r="151" spans="1:17" ht="14.1" customHeight="1">
      <c r="A151" s="69">
        <v>151</v>
      </c>
      <c r="B151" s="299" t="s">
        <v>276</v>
      </c>
      <c r="C151" s="299" t="s">
        <v>277</v>
      </c>
      <c r="D151" s="326">
        <v>1</v>
      </c>
      <c r="E151" s="327" t="s">
        <v>235</v>
      </c>
      <c r="F151" s="299" t="s">
        <v>344</v>
      </c>
      <c r="G151" s="299" t="s">
        <v>354</v>
      </c>
      <c r="H151" s="299" t="s">
        <v>275</v>
      </c>
      <c r="I151" s="328">
        <v>16</v>
      </c>
      <c r="J151" s="329">
        <f t="shared" si="8"/>
        <v>52</v>
      </c>
      <c r="K151" s="246">
        <v>52</v>
      </c>
      <c r="L151" s="245" t="e">
        <f>IF(K151="nio",0,IF(K151&gt;0,K151*I151/M151,0))*VLOOKUP(B151,'2-Kosten per locatie'!$A$12:$C$23,3,FALSE)</f>
        <v>#DIV/0!</v>
      </c>
      <c r="M151" s="330">
        <f>IF(K151="nio",0,IF(K151&gt;0,VLOOKUP(G151,'3-Productie normen'!A:J,VLOOKUP(K151,'3-Productie normen'!$B$32:$C$36,2,FALSE),FALSE)))</f>
        <v>0</v>
      </c>
      <c r="N151" s="331" t="str">
        <f>VLOOKUP(G151,'3-Productie normen'!A:J,10,FALSE)</f>
        <v>V</v>
      </c>
      <c r="O151" s="331"/>
      <c r="Q151" s="332">
        <f t="shared" si="9"/>
        <v>832</v>
      </c>
    </row>
    <row r="152" spans="1:17" ht="14.1" customHeight="1">
      <c r="A152" s="69">
        <v>152</v>
      </c>
      <c r="B152" s="299" t="s">
        <v>276</v>
      </c>
      <c r="C152" s="299" t="s">
        <v>277</v>
      </c>
      <c r="D152" s="326">
        <v>2</v>
      </c>
      <c r="E152" s="327" t="s">
        <v>246</v>
      </c>
      <c r="F152" s="299" t="s">
        <v>247</v>
      </c>
      <c r="G152" s="299" t="s">
        <v>40</v>
      </c>
      <c r="H152" s="299" t="s">
        <v>275</v>
      </c>
      <c r="I152" s="328">
        <v>63</v>
      </c>
      <c r="J152" s="329">
        <f t="shared" si="8"/>
        <v>156</v>
      </c>
      <c r="K152" s="246">
        <v>156</v>
      </c>
      <c r="L152" s="245" t="e">
        <f>IF(K152="nio",0,IF(K152&gt;0,K152*I152/M152,0))*VLOOKUP(B152,'2-Kosten per locatie'!$A$12:$C$23,3,FALSE)</f>
        <v>#DIV/0!</v>
      </c>
      <c r="M152" s="330">
        <f>IF(K152="nio",0,IF(K152&gt;0,VLOOKUP(G152,'3-Productie normen'!A:J,VLOOKUP(K152,'3-Productie normen'!$B$32:$C$36,2,FALSE),FALSE)))</f>
        <v>0</v>
      </c>
      <c r="N152" s="331" t="str">
        <f>VLOOKUP(G152,'3-Productie normen'!A:J,10,FALSE)</f>
        <v>B</v>
      </c>
      <c r="O152" s="331"/>
      <c r="Q152" s="332">
        <f t="shared" si="9"/>
        <v>9828</v>
      </c>
    </row>
    <row r="153" spans="1:17" ht="14.1" customHeight="1">
      <c r="A153" s="69">
        <v>153</v>
      </c>
      <c r="B153" s="299" t="s">
        <v>276</v>
      </c>
      <c r="C153" s="299" t="s">
        <v>277</v>
      </c>
      <c r="D153" s="326">
        <v>2</v>
      </c>
      <c r="E153" s="327" t="s">
        <v>249</v>
      </c>
      <c r="F153" s="299" t="s">
        <v>259</v>
      </c>
      <c r="G153" s="299" t="s">
        <v>43</v>
      </c>
      <c r="H153" s="299" t="s">
        <v>275</v>
      </c>
      <c r="I153" s="328">
        <v>39</v>
      </c>
      <c r="J153" s="329">
        <f t="shared" si="8"/>
        <v>255</v>
      </c>
      <c r="K153" s="246">
        <v>255</v>
      </c>
      <c r="L153" s="245" t="e">
        <f>IF(K153="nio",0,IF(K153&gt;0,K153*I153/M153,0))*VLOOKUP(B153,'2-Kosten per locatie'!$A$12:$C$23,3,FALSE)</f>
        <v>#DIV/0!</v>
      </c>
      <c r="M153" s="330">
        <f>IF(K153="nio",0,IF(K153&gt;0,VLOOKUP(G153,'3-Productie normen'!A:J,VLOOKUP(K153,'3-Productie normen'!$B$32:$C$36,2,FALSE),FALSE)))</f>
        <v>0</v>
      </c>
      <c r="N153" s="331" t="str">
        <f>VLOOKUP(G153,'3-Productie normen'!A:J,10,FALSE)</f>
        <v>B</v>
      </c>
      <c r="O153" s="331"/>
      <c r="Q153" s="332">
        <f t="shared" si="9"/>
        <v>9945</v>
      </c>
    </row>
    <row r="154" spans="1:17" ht="14.1" customHeight="1">
      <c r="A154" s="69">
        <v>154</v>
      </c>
      <c r="B154" s="299" t="s">
        <v>276</v>
      </c>
      <c r="C154" s="299" t="s">
        <v>277</v>
      </c>
      <c r="D154" s="326">
        <v>2</v>
      </c>
      <c r="E154" s="327" t="s">
        <v>248</v>
      </c>
      <c r="F154" s="67" t="s">
        <v>272</v>
      </c>
      <c r="G154" s="67" t="s">
        <v>356</v>
      </c>
      <c r="H154" s="67" t="s">
        <v>275</v>
      </c>
      <c r="I154" s="328">
        <v>10</v>
      </c>
      <c r="J154" s="329">
        <f t="shared" si="8"/>
        <v>255</v>
      </c>
      <c r="K154" s="246">
        <v>255</v>
      </c>
      <c r="L154" s="245" t="e">
        <f>IF(K154="nio",0,IF(K154&gt;0,K154*I154/M154,0))*VLOOKUP(B154,'2-Kosten per locatie'!$A$12:$C$23,3,FALSE)</f>
        <v>#DIV/0!</v>
      </c>
      <c r="M154" s="330">
        <f>IF(K154="nio",0,IF(K154&gt;0,VLOOKUP(G154,'3-Productie normen'!A:J,VLOOKUP(K154,'3-Productie normen'!$B$32:$C$36,2,FALSE),FALSE)))</f>
        <v>0</v>
      </c>
      <c r="N154" s="331" t="str">
        <f>VLOOKUP(G154,'3-Productie normen'!A:J,10,FALSE)</f>
        <v>V</v>
      </c>
      <c r="O154" s="331"/>
      <c r="Q154" s="332">
        <f t="shared" si="9"/>
        <v>2550</v>
      </c>
    </row>
    <row r="155" spans="1:17" ht="14.1" customHeight="1">
      <c r="A155" s="69">
        <v>155</v>
      </c>
      <c r="B155" s="299" t="s">
        <v>276</v>
      </c>
      <c r="C155" s="299" t="s">
        <v>277</v>
      </c>
      <c r="D155" s="326">
        <v>1</v>
      </c>
      <c r="E155" s="327" t="s">
        <v>290</v>
      </c>
      <c r="F155" s="67" t="s">
        <v>345</v>
      </c>
      <c r="G155" s="67" t="s">
        <v>41</v>
      </c>
      <c r="H155" s="67" t="s">
        <v>275</v>
      </c>
      <c r="I155" s="328">
        <v>19</v>
      </c>
      <c r="J155" s="329">
        <f t="shared" si="8"/>
        <v>255</v>
      </c>
      <c r="K155" s="246">
        <v>255</v>
      </c>
      <c r="L155" s="245" t="e">
        <f>IF(K155="nio",0,IF(K155&gt;0,K155*I155/M155,0))*VLOOKUP(B155,'2-Kosten per locatie'!$A$12:$C$23,3,FALSE)</f>
        <v>#DIV/0!</v>
      </c>
      <c r="M155" s="330">
        <f>IF(K155="nio",0,IF(K155&gt;0,VLOOKUP(G155,'3-Productie normen'!A:J,VLOOKUP(K155,'3-Productie normen'!$B$32:$C$36,2,FALSE),FALSE)))</f>
        <v>0</v>
      </c>
      <c r="N155" s="331" t="str">
        <f>VLOOKUP(G155,'3-Productie normen'!A:J,10,FALSE)</f>
        <v>S</v>
      </c>
      <c r="O155" s="331"/>
      <c r="Q155" s="332">
        <f t="shared" si="9"/>
        <v>4845</v>
      </c>
    </row>
    <row r="156" spans="1:17" ht="14.1" customHeight="1">
      <c r="A156" s="69">
        <v>156</v>
      </c>
      <c r="B156" s="299" t="s">
        <v>282</v>
      </c>
      <c r="C156" s="299" t="s">
        <v>283</v>
      </c>
      <c r="D156" s="326" t="s">
        <v>227</v>
      </c>
      <c r="E156" s="327" t="s">
        <v>310</v>
      </c>
      <c r="F156" s="67" t="s">
        <v>332</v>
      </c>
      <c r="G156" s="67" t="s">
        <v>42</v>
      </c>
      <c r="H156" s="67" t="s">
        <v>274</v>
      </c>
      <c r="I156" s="328">
        <v>11.75</v>
      </c>
      <c r="J156" s="329">
        <f t="shared" si="8"/>
        <v>156</v>
      </c>
      <c r="K156" s="246">
        <v>156</v>
      </c>
      <c r="L156" s="245" t="e">
        <f>IF(K156="nio",0,IF(K156&gt;0,K156*I156/M156,0))*VLOOKUP(B156,'2-Kosten per locatie'!$A$12:$C$23,3,FALSE)</f>
        <v>#DIV/0!</v>
      </c>
      <c r="M156" s="330">
        <f>IF(K156="nio",0,IF(K156&gt;0,VLOOKUP(G156,'3-Productie normen'!A:J,VLOOKUP(K156,'3-Productie normen'!$B$32:$C$36,2,FALSE),FALSE)))</f>
        <v>0</v>
      </c>
      <c r="N156" s="331" t="str">
        <f>VLOOKUP(G156,'3-Productie normen'!A:J,10,FALSE)</f>
        <v>V</v>
      </c>
      <c r="O156" s="331"/>
      <c r="Q156" s="332">
        <f t="shared" si="9"/>
        <v>1833</v>
      </c>
    </row>
    <row r="157" spans="1:17" ht="14.1" customHeight="1">
      <c r="A157" s="69">
        <v>157</v>
      </c>
      <c r="B157" s="299" t="s">
        <v>282</v>
      </c>
      <c r="C157" s="299" t="s">
        <v>283</v>
      </c>
      <c r="D157" s="326" t="s">
        <v>227</v>
      </c>
      <c r="E157" s="327" t="s">
        <v>311</v>
      </c>
      <c r="F157" s="67" t="s">
        <v>233</v>
      </c>
      <c r="G157" s="67" t="s">
        <v>354</v>
      </c>
      <c r="H157" s="67" t="s">
        <v>274</v>
      </c>
      <c r="I157" s="328">
        <v>8.1</v>
      </c>
      <c r="J157" s="329">
        <f t="shared" si="8"/>
        <v>52</v>
      </c>
      <c r="K157" s="246">
        <v>52</v>
      </c>
      <c r="L157" s="245" t="e">
        <f>IF(K157="nio",0,IF(K157&gt;0,K157*I157/M157,0))*VLOOKUP(B157,'2-Kosten per locatie'!$A$12:$C$23,3,FALSE)</f>
        <v>#DIV/0!</v>
      </c>
      <c r="M157" s="330">
        <f>IF(K157="nio",0,IF(K157&gt;0,VLOOKUP(G157,'3-Productie normen'!A:J,VLOOKUP(K157,'3-Productie normen'!$B$32:$C$36,2,FALSE),FALSE)))</f>
        <v>0</v>
      </c>
      <c r="N157" s="331" t="str">
        <f>VLOOKUP(G157,'3-Productie normen'!A:J,10,FALSE)</f>
        <v>V</v>
      </c>
      <c r="O157" s="331"/>
      <c r="Q157" s="332">
        <f t="shared" si="9"/>
        <v>421.2</v>
      </c>
    </row>
    <row r="158" spans="1:17" ht="14.1" customHeight="1">
      <c r="A158" s="69">
        <v>158</v>
      </c>
      <c r="B158" s="299" t="s">
        <v>282</v>
      </c>
      <c r="C158" s="299" t="s">
        <v>283</v>
      </c>
      <c r="D158" s="326" t="s">
        <v>227</v>
      </c>
      <c r="E158" s="327" t="s">
        <v>312</v>
      </c>
      <c r="F158" s="334" t="s">
        <v>250</v>
      </c>
      <c r="G158" s="334" t="s">
        <v>43</v>
      </c>
      <c r="H158" s="334" t="s">
        <v>274</v>
      </c>
      <c r="I158" s="328">
        <v>16.8</v>
      </c>
      <c r="J158" s="329">
        <f t="shared" si="8"/>
        <v>156</v>
      </c>
      <c r="K158" s="246">
        <v>156</v>
      </c>
      <c r="L158" s="245" t="e">
        <f>IF(K158="nio",0,IF(K158&gt;0,K158*I158/M158,0))*VLOOKUP(B158,'2-Kosten per locatie'!$A$12:$C$23,3,FALSE)</f>
        <v>#DIV/0!</v>
      </c>
      <c r="M158" s="330">
        <f>IF(K158="nio",0,IF(K158&gt;0,VLOOKUP(G158,'3-Productie normen'!A:J,VLOOKUP(K158,'3-Productie normen'!$B$32:$C$36,2,FALSE),FALSE)))</f>
        <v>0</v>
      </c>
      <c r="N158" s="331" t="str">
        <f>VLOOKUP(G158,'3-Productie normen'!A:J,10,FALSE)</f>
        <v>B</v>
      </c>
      <c r="O158" s="331"/>
      <c r="Q158" s="332">
        <f t="shared" si="9"/>
        <v>2620.8000000000002</v>
      </c>
    </row>
    <row r="159" spans="1:17" ht="14.1" customHeight="1">
      <c r="A159" s="69">
        <v>159</v>
      </c>
      <c r="B159" s="299" t="s">
        <v>282</v>
      </c>
      <c r="C159" s="299" t="s">
        <v>283</v>
      </c>
      <c r="D159" s="326" t="s">
        <v>227</v>
      </c>
      <c r="E159" s="327" t="s">
        <v>313</v>
      </c>
      <c r="F159" s="67" t="s">
        <v>250</v>
      </c>
      <c r="G159" s="67" t="s">
        <v>43</v>
      </c>
      <c r="H159" s="67" t="s">
        <v>274</v>
      </c>
      <c r="I159" s="328">
        <v>18.5</v>
      </c>
      <c r="J159" s="329">
        <f t="shared" si="8"/>
        <v>156</v>
      </c>
      <c r="K159" s="246">
        <v>156</v>
      </c>
      <c r="L159" s="245" t="e">
        <f>IF(K159="nio",0,IF(K159&gt;0,K159*I159/M159,0))*VLOOKUP(B159,'2-Kosten per locatie'!$A$12:$C$23,3,FALSE)</f>
        <v>#DIV/0!</v>
      </c>
      <c r="M159" s="330">
        <f>IF(K159="nio",0,IF(K159&gt;0,VLOOKUP(G159,'3-Productie normen'!A:J,VLOOKUP(K159,'3-Productie normen'!$B$32:$C$36,2,FALSE),FALSE)))</f>
        <v>0</v>
      </c>
      <c r="N159" s="331" t="str">
        <f>VLOOKUP(G159,'3-Productie normen'!A:J,10,FALSE)</f>
        <v>B</v>
      </c>
      <c r="O159" s="331"/>
      <c r="Q159" s="332">
        <f t="shared" si="9"/>
        <v>2886</v>
      </c>
    </row>
    <row r="160" spans="1:17" ht="14.1" customHeight="1">
      <c r="A160" s="69">
        <v>160</v>
      </c>
      <c r="B160" s="299" t="s">
        <v>282</v>
      </c>
      <c r="C160" s="299" t="s">
        <v>283</v>
      </c>
      <c r="D160" s="80" t="s">
        <v>227</v>
      </c>
      <c r="E160" s="243" t="s">
        <v>314</v>
      </c>
      <c r="F160" s="79" t="s">
        <v>330</v>
      </c>
      <c r="G160" s="79" t="s">
        <v>355</v>
      </c>
      <c r="H160" s="79" t="s">
        <v>274</v>
      </c>
      <c r="I160" s="328">
        <v>24.9</v>
      </c>
      <c r="J160" s="329">
        <f t="shared" si="8"/>
        <v>156</v>
      </c>
      <c r="K160" s="246">
        <v>156</v>
      </c>
      <c r="L160" s="245" t="e">
        <f>IF(K160="nio",0,IF(K160&gt;0,K160*I160/M160,0))*VLOOKUP(B160,'2-Kosten per locatie'!$A$12:$C$23,3,FALSE)</f>
        <v>#DIV/0!</v>
      </c>
      <c r="M160" s="330">
        <f>IF(K160="nio",0,IF(K160&gt;0,VLOOKUP(G160,'3-Productie normen'!A:J,VLOOKUP(K160,'3-Productie normen'!$B$32:$C$36,2,FALSE),FALSE)))</f>
        <v>0</v>
      </c>
      <c r="N160" s="331" t="str">
        <f>VLOOKUP(G160,'3-Productie normen'!A:J,10,FALSE)</f>
        <v>O</v>
      </c>
      <c r="O160" s="331"/>
      <c r="Q160" s="332">
        <f t="shared" si="9"/>
        <v>3884.3999999999996</v>
      </c>
    </row>
    <row r="161" spans="1:18" ht="14.1" customHeight="1">
      <c r="A161" s="69">
        <v>161</v>
      </c>
      <c r="B161" s="299" t="s">
        <v>282</v>
      </c>
      <c r="C161" s="299" t="s">
        <v>283</v>
      </c>
      <c r="D161" s="326" t="s">
        <v>227</v>
      </c>
      <c r="E161" s="327" t="s">
        <v>315</v>
      </c>
      <c r="F161" s="67" t="s">
        <v>247</v>
      </c>
      <c r="G161" s="67" t="s">
        <v>40</v>
      </c>
      <c r="H161" s="67" t="s">
        <v>266</v>
      </c>
      <c r="I161" s="328">
        <v>22</v>
      </c>
      <c r="J161" s="329">
        <f t="shared" si="8"/>
        <v>104</v>
      </c>
      <c r="K161" s="246">
        <v>104</v>
      </c>
      <c r="L161" s="245" t="e">
        <f>IF(K161="nio",0,IF(K161&gt;0,K161*I161/M161,0))*VLOOKUP(B161,'2-Kosten per locatie'!$A$12:$C$23,3,FALSE)</f>
        <v>#DIV/0!</v>
      </c>
      <c r="M161" s="330">
        <f>IF(K161="nio",0,IF(K161&gt;0,VLOOKUP(G161,'3-Productie normen'!A:J,VLOOKUP(K161,'3-Productie normen'!$B$32:$C$36,2,FALSE),FALSE)))</f>
        <v>0</v>
      </c>
      <c r="N161" s="331" t="str">
        <f>VLOOKUP(G161,'3-Productie normen'!A:J,10,FALSE)</f>
        <v>B</v>
      </c>
      <c r="O161" s="331"/>
      <c r="Q161" s="332">
        <f t="shared" si="9"/>
        <v>2288</v>
      </c>
    </row>
    <row r="162" spans="1:18" ht="14.1" customHeight="1">
      <c r="A162" s="69">
        <v>162</v>
      </c>
      <c r="B162" s="299" t="s">
        <v>282</v>
      </c>
      <c r="C162" s="299" t="s">
        <v>283</v>
      </c>
      <c r="D162" s="326" t="s">
        <v>227</v>
      </c>
      <c r="E162" s="327" t="s">
        <v>316</v>
      </c>
      <c r="F162" s="67" t="s">
        <v>350</v>
      </c>
      <c r="G162" s="67" t="s">
        <v>356</v>
      </c>
      <c r="H162" s="67" t="s">
        <v>274</v>
      </c>
      <c r="I162" s="328">
        <v>7</v>
      </c>
      <c r="J162" s="329">
        <f t="shared" si="8"/>
        <v>156</v>
      </c>
      <c r="K162" s="246">
        <v>156</v>
      </c>
      <c r="L162" s="245" t="e">
        <f>IF(K162="nio",0,IF(K162&gt;0,K162*I162/M162,0))*VLOOKUP(B162,'2-Kosten per locatie'!$A$12:$C$23,3,FALSE)</f>
        <v>#DIV/0!</v>
      </c>
      <c r="M162" s="330">
        <f>IF(K162="nio",0,IF(K162&gt;0,VLOOKUP(G162,'3-Productie normen'!A:J,VLOOKUP(K162,'3-Productie normen'!$B$32:$C$36,2,FALSE),FALSE)))</f>
        <v>0</v>
      </c>
      <c r="N162" s="331" t="str">
        <f>VLOOKUP(G162,'3-Productie normen'!A:J,10,FALSE)</f>
        <v>V</v>
      </c>
      <c r="O162" s="331"/>
      <c r="Q162" s="332">
        <f t="shared" si="9"/>
        <v>1092</v>
      </c>
    </row>
    <row r="163" spans="1:18" ht="14.1" customHeight="1">
      <c r="A163" s="69">
        <v>163</v>
      </c>
      <c r="B163" s="299" t="s">
        <v>282</v>
      </c>
      <c r="C163" s="299" t="s">
        <v>283</v>
      </c>
      <c r="D163" s="326" t="s">
        <v>227</v>
      </c>
      <c r="E163" s="327" t="s">
        <v>317</v>
      </c>
      <c r="F163" s="67" t="s">
        <v>340</v>
      </c>
      <c r="G163" s="67" t="s">
        <v>41</v>
      </c>
      <c r="H163" s="67" t="s">
        <v>274</v>
      </c>
      <c r="I163" s="328">
        <v>1</v>
      </c>
      <c r="J163" s="329">
        <f t="shared" ref="J163:J164" si="10">SUM(K163:K163)</f>
        <v>156</v>
      </c>
      <c r="K163" s="246">
        <v>156</v>
      </c>
      <c r="L163" s="245" t="e">
        <f>IF(K163="nio",0,IF(K163&gt;0,K163*I163/M163,0))*VLOOKUP(B163,'2-Kosten per locatie'!$A$12:$C$23,3,FALSE)</f>
        <v>#DIV/0!</v>
      </c>
      <c r="M163" s="330">
        <f>IF(K163="nio",0,IF(K163&gt;0,VLOOKUP(G163,'3-Productie normen'!A:J,VLOOKUP(K163,'3-Productie normen'!$B$32:$C$36,2,FALSE),FALSE)))</f>
        <v>0</v>
      </c>
      <c r="N163" s="331" t="str">
        <f>VLOOKUP(G163,'3-Productie normen'!A:J,10,FALSE)</f>
        <v>S</v>
      </c>
      <c r="O163" s="331"/>
      <c r="Q163" s="332">
        <f t="shared" si="9"/>
        <v>156</v>
      </c>
    </row>
    <row r="164" spans="1:18" ht="14.1" customHeight="1">
      <c r="A164" s="69">
        <v>164</v>
      </c>
      <c r="B164" s="299" t="s">
        <v>282</v>
      </c>
      <c r="C164" s="299" t="s">
        <v>283</v>
      </c>
      <c r="D164" s="326" t="s">
        <v>227</v>
      </c>
      <c r="E164" s="327" t="s">
        <v>318</v>
      </c>
      <c r="F164" s="67" t="s">
        <v>270</v>
      </c>
      <c r="G164" s="67" t="s">
        <v>41</v>
      </c>
      <c r="H164" s="67" t="s">
        <v>274</v>
      </c>
      <c r="I164" s="328">
        <v>2</v>
      </c>
      <c r="J164" s="329">
        <f t="shared" si="10"/>
        <v>156</v>
      </c>
      <c r="K164" s="246">
        <v>156</v>
      </c>
      <c r="L164" s="245" t="e">
        <f>IF(K164="nio",0,IF(K164&gt;0,K164*I164/M164,0))*VLOOKUP(B164,'2-Kosten per locatie'!$A$12:$C$23,3,FALSE)</f>
        <v>#DIV/0!</v>
      </c>
      <c r="M164" s="330">
        <f>IF(K164="nio",0,IF(K164&gt;0,VLOOKUP(G164,'3-Productie normen'!A:J,VLOOKUP(K164,'3-Productie normen'!$B$32:$C$36,2,FALSE),FALSE)))</f>
        <v>0</v>
      </c>
      <c r="N164" s="331" t="str">
        <f>VLOOKUP(G164,'3-Productie normen'!A:J,10,FALSE)</f>
        <v>S</v>
      </c>
      <c r="O164" s="331"/>
      <c r="Q164" s="332">
        <f t="shared" si="9"/>
        <v>312</v>
      </c>
    </row>
    <row r="165" spans="1:18" ht="14.1" customHeight="1">
      <c r="B165" s="83"/>
      <c r="C165" s="83"/>
      <c r="D165" s="84"/>
      <c r="E165" s="244"/>
      <c r="F165" s="85"/>
      <c r="G165" s="85"/>
      <c r="I165" s="86"/>
      <c r="J165" s="87"/>
      <c r="K165" s="88"/>
      <c r="L165" s="89"/>
      <c r="M165" s="81"/>
      <c r="N165" s="82"/>
      <c r="O165" s="82"/>
      <c r="P165" s="82"/>
      <c r="Q165" s="82"/>
      <c r="R165" s="14"/>
    </row>
    <row r="166" spans="1:18" ht="14.1" customHeight="1">
      <c r="B166" s="83"/>
      <c r="C166" s="83"/>
      <c r="D166" s="84"/>
      <c r="E166" s="244"/>
      <c r="F166" s="85"/>
      <c r="G166" s="85"/>
      <c r="I166" s="86"/>
      <c r="J166" s="87"/>
      <c r="K166" s="88"/>
      <c r="L166" s="89"/>
      <c r="M166" s="81"/>
      <c r="N166" s="82"/>
      <c r="O166" s="82"/>
      <c r="P166" s="82"/>
      <c r="Q166" s="82"/>
      <c r="R166" s="14"/>
    </row>
    <row r="167" spans="1:18" ht="14.1" customHeight="1">
      <c r="B167" s="83"/>
      <c r="C167" s="83"/>
      <c r="D167" s="84"/>
      <c r="E167" s="244"/>
      <c r="F167" s="85"/>
      <c r="G167" s="85"/>
      <c r="I167" s="86"/>
      <c r="J167" s="87"/>
      <c r="K167" s="88"/>
      <c r="L167" s="89"/>
      <c r="M167" s="81"/>
      <c r="N167" s="82"/>
      <c r="O167" s="82"/>
    </row>
    <row r="168" spans="1:18" ht="14.1" customHeight="1">
      <c r="B168" s="83"/>
      <c r="C168" s="83"/>
      <c r="D168" s="84"/>
      <c r="E168" s="244"/>
      <c r="F168" s="85"/>
      <c r="G168" s="85"/>
      <c r="I168" s="86"/>
      <c r="J168" s="87"/>
      <c r="K168" s="88"/>
      <c r="L168" s="89"/>
      <c r="M168" s="81"/>
      <c r="N168" s="82"/>
      <c r="O168" s="82"/>
    </row>
    <row r="169" spans="1:18" ht="14.1" customHeight="1">
      <c r="B169" s="83"/>
      <c r="C169" s="83"/>
      <c r="D169" s="84"/>
      <c r="E169" s="244"/>
      <c r="F169" s="85"/>
      <c r="G169" s="85"/>
      <c r="I169" s="86"/>
      <c r="J169" s="87"/>
      <c r="K169" s="88"/>
      <c r="L169" s="89"/>
      <c r="M169" s="81"/>
      <c r="N169" s="82"/>
      <c r="O169" s="82"/>
    </row>
    <row r="170" spans="1:18" ht="14.1" customHeight="1">
      <c r="B170" s="83"/>
      <c r="C170" s="83"/>
      <c r="D170" s="84"/>
      <c r="E170" s="244"/>
      <c r="F170" s="85"/>
      <c r="G170" s="85"/>
      <c r="I170" s="86"/>
      <c r="J170" s="87"/>
      <c r="K170" s="88"/>
      <c r="L170" s="89"/>
      <c r="M170" s="81"/>
      <c r="N170" s="82"/>
      <c r="O170" s="82"/>
    </row>
    <row r="171" spans="1:18" ht="14.1" customHeight="1">
      <c r="B171" s="83"/>
      <c r="C171" s="83"/>
      <c r="D171" s="84"/>
      <c r="E171" s="244"/>
      <c r="F171" s="85"/>
      <c r="G171" s="85"/>
      <c r="I171" s="86"/>
      <c r="J171" s="87"/>
      <c r="K171" s="88"/>
      <c r="L171" s="89"/>
      <c r="M171" s="81"/>
      <c r="N171" s="82"/>
      <c r="O171" s="82"/>
    </row>
    <row r="172" spans="1:18" ht="14.1" customHeight="1">
      <c r="B172" s="83"/>
      <c r="C172" s="83"/>
      <c r="D172" s="84"/>
      <c r="E172" s="244"/>
      <c r="F172" s="85"/>
      <c r="G172" s="85"/>
      <c r="I172" s="86"/>
      <c r="J172" s="87"/>
      <c r="K172" s="88"/>
      <c r="L172" s="89"/>
      <c r="M172" s="81"/>
      <c r="N172" s="82"/>
      <c r="O172" s="82"/>
    </row>
    <row r="173" spans="1:18" ht="14.1" customHeight="1">
      <c r="B173" s="83"/>
      <c r="C173" s="83"/>
      <c r="D173" s="84"/>
      <c r="E173" s="244"/>
      <c r="F173" s="85"/>
      <c r="G173" s="85"/>
      <c r="I173" s="86"/>
      <c r="J173" s="87"/>
      <c r="K173" s="88"/>
      <c r="L173" s="89"/>
      <c r="M173" s="81"/>
      <c r="N173" s="82"/>
      <c r="O173" s="82"/>
    </row>
    <row r="174" spans="1:18" ht="14.1" customHeight="1">
      <c r="B174" s="83"/>
      <c r="C174" s="83"/>
      <c r="D174" s="84"/>
      <c r="E174" s="244"/>
      <c r="F174" s="85"/>
      <c r="G174" s="85"/>
      <c r="I174" s="86"/>
      <c r="J174" s="87"/>
      <c r="K174" s="88"/>
      <c r="L174" s="89"/>
      <c r="M174" s="81"/>
      <c r="N174" s="82"/>
      <c r="O174" s="82"/>
    </row>
    <row r="175" spans="1:18" ht="14.1" customHeight="1">
      <c r="B175" s="83"/>
      <c r="C175" s="83"/>
      <c r="D175" s="84"/>
      <c r="E175" s="244"/>
      <c r="F175" s="85"/>
      <c r="G175" s="85"/>
      <c r="I175" s="86"/>
      <c r="J175" s="87"/>
      <c r="K175" s="88"/>
      <c r="L175" s="89"/>
      <c r="M175" s="81"/>
      <c r="N175" s="82"/>
      <c r="O175" s="82"/>
    </row>
    <row r="176" spans="1:18" ht="14.1" customHeight="1">
      <c r="B176" s="83"/>
      <c r="C176" s="83"/>
      <c r="D176" s="84"/>
      <c r="E176" s="244"/>
      <c r="F176" s="85"/>
      <c r="G176" s="85"/>
      <c r="J176" s="87"/>
      <c r="K176" s="88"/>
      <c r="L176" s="89"/>
      <c r="M176" s="81"/>
      <c r="N176" s="82"/>
      <c r="O176" s="82"/>
    </row>
    <row r="177" spans="2:15" ht="14.1" customHeight="1">
      <c r="B177" s="83"/>
      <c r="C177" s="83"/>
      <c r="D177" s="84"/>
      <c r="E177" s="244"/>
      <c r="F177" s="85"/>
      <c r="G177" s="85"/>
      <c r="J177" s="87"/>
      <c r="K177" s="88"/>
      <c r="L177" s="89"/>
      <c r="M177" s="81"/>
      <c r="N177" s="82"/>
      <c r="O177" s="82"/>
    </row>
    <row r="178" spans="2:15" ht="14.1" customHeight="1">
      <c r="B178" s="83"/>
      <c r="C178" s="83"/>
      <c r="D178" s="84"/>
      <c r="E178" s="244"/>
      <c r="F178" s="85"/>
      <c r="G178" s="85"/>
      <c r="I178" s="86"/>
      <c r="J178" s="87"/>
      <c r="K178" s="88"/>
      <c r="L178" s="89"/>
      <c r="M178" s="81"/>
      <c r="N178" s="82"/>
      <c r="O178" s="82"/>
    </row>
    <row r="179" spans="2:15" ht="14.1" customHeight="1">
      <c r="B179" s="83"/>
      <c r="C179" s="83"/>
      <c r="D179" s="84"/>
      <c r="E179" s="244"/>
      <c r="F179" s="85"/>
      <c r="G179" s="85"/>
      <c r="I179" s="86"/>
      <c r="J179" s="87"/>
      <c r="K179" s="88"/>
      <c r="L179" s="89"/>
      <c r="M179" s="81"/>
      <c r="N179" s="82"/>
      <c r="O179" s="82"/>
    </row>
    <row r="180" spans="2:15" ht="14.1" customHeight="1">
      <c r="B180" s="83"/>
      <c r="C180" s="83"/>
      <c r="D180" s="84"/>
      <c r="E180" s="244"/>
      <c r="F180" s="85"/>
      <c r="G180" s="85"/>
      <c r="I180" s="86"/>
      <c r="J180" s="87"/>
      <c r="K180" s="88"/>
      <c r="L180" s="89"/>
      <c r="M180" s="81"/>
      <c r="N180" s="82"/>
      <c r="O180" s="82"/>
    </row>
    <row r="181" spans="2:15" ht="14.1" customHeight="1">
      <c r="B181" s="83"/>
      <c r="C181" s="83"/>
      <c r="D181" s="84"/>
      <c r="E181" s="244"/>
      <c r="F181" s="85"/>
      <c r="G181" s="85"/>
      <c r="I181" s="86"/>
      <c r="J181" s="87"/>
      <c r="K181" s="88"/>
      <c r="L181" s="89"/>
      <c r="M181" s="81"/>
      <c r="N181" s="82"/>
      <c r="O181" s="82"/>
    </row>
    <row r="182" spans="2:15" ht="14.1" customHeight="1">
      <c r="B182" s="83"/>
      <c r="C182" s="83"/>
      <c r="D182" s="84"/>
      <c r="E182" s="244"/>
      <c r="F182" s="85"/>
      <c r="G182" s="85"/>
      <c r="I182" s="86"/>
      <c r="J182" s="87"/>
      <c r="K182" s="88"/>
      <c r="L182" s="89"/>
      <c r="M182" s="81"/>
      <c r="N182" s="82"/>
      <c r="O182" s="82"/>
    </row>
    <row r="183" spans="2:15" ht="14.1" customHeight="1">
      <c r="B183" s="83"/>
      <c r="C183" s="83"/>
      <c r="D183" s="84"/>
      <c r="E183" s="244"/>
      <c r="F183" s="85"/>
      <c r="G183" s="85"/>
      <c r="I183" s="86"/>
      <c r="J183" s="87"/>
      <c r="K183" s="88"/>
      <c r="L183" s="89"/>
      <c r="M183" s="81"/>
      <c r="N183" s="82"/>
      <c r="O183" s="82"/>
    </row>
    <row r="184" spans="2:15" ht="14.1" customHeight="1">
      <c r="B184" s="83"/>
      <c r="C184" s="83"/>
      <c r="D184" s="84"/>
      <c r="E184" s="244"/>
      <c r="F184" s="85"/>
      <c r="G184" s="85"/>
      <c r="I184" s="86"/>
      <c r="J184" s="87"/>
      <c r="K184" s="88"/>
      <c r="L184" s="89"/>
      <c r="M184" s="81"/>
      <c r="N184" s="82"/>
      <c r="O184" s="82"/>
    </row>
    <row r="185" spans="2:15" ht="14.1" customHeight="1">
      <c r="B185" s="83"/>
      <c r="C185" s="83"/>
      <c r="D185" s="84"/>
      <c r="E185" s="244"/>
      <c r="F185" s="85"/>
      <c r="G185" s="85"/>
      <c r="I185" s="86"/>
      <c r="J185" s="87"/>
      <c r="K185" s="88"/>
      <c r="L185" s="89"/>
      <c r="M185" s="81"/>
      <c r="N185" s="82"/>
      <c r="O185" s="82"/>
    </row>
    <row r="186" spans="2:15" ht="14.1" customHeight="1">
      <c r="B186" s="83"/>
      <c r="C186" s="83"/>
      <c r="D186" s="84"/>
      <c r="E186" s="244"/>
      <c r="F186" s="85"/>
      <c r="G186" s="85"/>
      <c r="I186" s="86"/>
      <c r="J186" s="87"/>
      <c r="K186" s="88"/>
      <c r="L186" s="89"/>
      <c r="M186" s="81"/>
      <c r="N186" s="82"/>
      <c r="O186" s="82"/>
    </row>
    <row r="187" spans="2:15" ht="14.1" customHeight="1">
      <c r="B187" s="83"/>
      <c r="C187" s="83"/>
      <c r="D187" s="84"/>
      <c r="E187" s="244"/>
      <c r="F187" s="85"/>
      <c r="G187" s="85"/>
      <c r="I187" s="86"/>
      <c r="J187" s="87"/>
      <c r="K187" s="88"/>
      <c r="L187" s="89"/>
      <c r="M187" s="81"/>
      <c r="N187" s="82"/>
      <c r="O187" s="82"/>
    </row>
    <row r="188" spans="2:15" ht="14.1" customHeight="1">
      <c r="B188" s="83"/>
      <c r="C188" s="83"/>
      <c r="D188" s="84"/>
      <c r="E188" s="244"/>
      <c r="F188" s="85"/>
      <c r="G188" s="85"/>
      <c r="I188" s="86"/>
      <c r="J188" s="87"/>
      <c r="K188" s="88"/>
      <c r="L188" s="89"/>
      <c r="M188" s="81"/>
      <c r="N188" s="82"/>
      <c r="O188" s="82"/>
    </row>
    <row r="189" spans="2:15" ht="14.1" customHeight="1">
      <c r="B189" s="83"/>
      <c r="C189" s="83"/>
      <c r="D189" s="84"/>
      <c r="E189" s="244"/>
      <c r="F189" s="85"/>
      <c r="G189" s="85"/>
      <c r="I189" s="86"/>
      <c r="J189" s="87"/>
      <c r="K189" s="88"/>
      <c r="L189" s="89"/>
      <c r="M189" s="81"/>
      <c r="N189" s="82"/>
      <c r="O189" s="82"/>
    </row>
    <row r="190" spans="2:15" ht="14.1" customHeight="1">
      <c r="B190" s="83"/>
      <c r="C190" s="83"/>
      <c r="D190" s="84"/>
      <c r="E190" s="244"/>
      <c r="F190" s="85"/>
      <c r="G190" s="85"/>
      <c r="I190" s="86"/>
      <c r="J190" s="87"/>
      <c r="K190" s="88"/>
      <c r="L190" s="89"/>
      <c r="M190" s="81"/>
      <c r="N190" s="82"/>
      <c r="O190" s="82"/>
    </row>
    <row r="191" spans="2:15" ht="14.1" customHeight="1">
      <c r="B191" s="83"/>
      <c r="C191" s="83"/>
      <c r="D191" s="84"/>
      <c r="E191" s="244"/>
      <c r="F191" s="85"/>
      <c r="G191" s="85"/>
      <c r="I191" s="86"/>
      <c r="J191" s="87"/>
      <c r="K191" s="88"/>
      <c r="L191" s="89"/>
      <c r="M191" s="81"/>
      <c r="N191" s="82"/>
      <c r="O191" s="82"/>
    </row>
    <row r="192" spans="2:15" ht="14.1" customHeight="1">
      <c r="B192" s="83"/>
      <c r="C192" s="83"/>
      <c r="D192" s="84"/>
      <c r="E192" s="244"/>
      <c r="F192" s="85"/>
      <c r="G192" s="85"/>
      <c r="I192" s="86"/>
      <c r="J192" s="87"/>
      <c r="K192" s="88"/>
      <c r="L192" s="89"/>
      <c r="M192" s="81"/>
      <c r="N192" s="82"/>
      <c r="O192" s="82"/>
    </row>
    <row r="193" spans="2:15" ht="14.1" customHeight="1">
      <c r="B193" s="83"/>
      <c r="C193" s="83"/>
      <c r="D193" s="84"/>
      <c r="E193" s="244"/>
      <c r="F193" s="85"/>
      <c r="G193" s="85"/>
      <c r="I193" s="86"/>
      <c r="J193" s="87"/>
      <c r="K193" s="88"/>
      <c r="L193" s="89"/>
      <c r="M193" s="81"/>
      <c r="N193" s="82"/>
      <c r="O193" s="82"/>
    </row>
    <row r="194" spans="2:15" ht="14.1" customHeight="1">
      <c r="B194" s="83"/>
      <c r="C194" s="83"/>
      <c r="D194" s="84"/>
      <c r="E194" s="244"/>
      <c r="F194" s="85"/>
      <c r="G194" s="85"/>
      <c r="I194" s="86"/>
      <c r="J194" s="87"/>
      <c r="K194" s="88"/>
      <c r="L194" s="89"/>
      <c r="M194" s="81"/>
      <c r="N194" s="82"/>
      <c r="O194" s="82"/>
    </row>
    <row r="195" spans="2:15" ht="14.1" customHeight="1">
      <c r="B195" s="83"/>
      <c r="C195" s="83"/>
      <c r="D195" s="84"/>
      <c r="E195" s="244"/>
      <c r="F195" s="85"/>
      <c r="G195" s="85"/>
      <c r="I195" s="86"/>
      <c r="J195" s="87"/>
      <c r="K195" s="88"/>
      <c r="L195" s="89"/>
      <c r="M195" s="81"/>
      <c r="N195" s="82"/>
      <c r="O195" s="82"/>
    </row>
    <row r="196" spans="2:15" ht="14.1" customHeight="1">
      <c r="B196" s="83"/>
      <c r="C196" s="83"/>
      <c r="D196" s="84"/>
      <c r="E196" s="244"/>
      <c r="F196" s="85"/>
      <c r="G196" s="85"/>
      <c r="I196" s="86"/>
      <c r="J196" s="87"/>
      <c r="K196" s="88"/>
      <c r="L196" s="89"/>
      <c r="M196" s="81"/>
      <c r="N196" s="82"/>
      <c r="O196" s="82"/>
    </row>
    <row r="197" spans="2:15" ht="14.1" customHeight="1">
      <c r="B197" s="83"/>
      <c r="C197" s="83"/>
      <c r="D197" s="84"/>
      <c r="E197" s="244"/>
      <c r="F197" s="85"/>
      <c r="G197" s="85"/>
      <c r="I197" s="86"/>
      <c r="J197" s="87"/>
      <c r="K197" s="88"/>
      <c r="L197" s="89"/>
      <c r="M197" s="81"/>
      <c r="N197" s="82"/>
      <c r="O197" s="82"/>
    </row>
    <row r="198" spans="2:15" ht="14.1" customHeight="1">
      <c r="B198" s="83"/>
      <c r="C198" s="83"/>
      <c r="D198" s="84"/>
      <c r="E198" s="244"/>
      <c r="F198" s="85"/>
      <c r="G198" s="85"/>
      <c r="I198" s="86"/>
      <c r="J198" s="87"/>
      <c r="K198" s="88"/>
      <c r="L198" s="89"/>
      <c r="M198" s="81"/>
      <c r="N198" s="82"/>
      <c r="O198" s="82"/>
    </row>
    <row r="199" spans="2:15" ht="14.1" customHeight="1">
      <c r="B199" s="83"/>
      <c r="C199" s="83"/>
      <c r="D199" s="84"/>
      <c r="E199" s="244"/>
      <c r="F199" s="85"/>
      <c r="G199" s="85"/>
      <c r="I199" s="86"/>
      <c r="J199" s="87"/>
      <c r="K199" s="88"/>
      <c r="L199" s="89"/>
      <c r="M199" s="81"/>
      <c r="N199" s="82"/>
      <c r="O199" s="82"/>
    </row>
    <row r="200" spans="2:15" ht="14.1" customHeight="1">
      <c r="B200" s="83"/>
      <c r="C200" s="83"/>
      <c r="D200" s="84"/>
      <c r="E200" s="244"/>
      <c r="F200" s="85"/>
      <c r="G200" s="85"/>
      <c r="I200" s="86"/>
      <c r="J200" s="87"/>
      <c r="K200" s="88"/>
      <c r="L200" s="89"/>
      <c r="M200" s="81"/>
      <c r="N200" s="82"/>
      <c r="O200" s="82"/>
    </row>
    <row r="201" spans="2:15" ht="14.1" customHeight="1">
      <c r="B201" s="83"/>
      <c r="C201" s="83"/>
      <c r="D201" s="84"/>
      <c r="E201" s="244"/>
      <c r="F201" s="85"/>
      <c r="G201" s="85"/>
      <c r="I201" s="86"/>
      <c r="J201" s="87"/>
      <c r="K201" s="88"/>
      <c r="L201" s="89"/>
      <c r="M201" s="81"/>
      <c r="N201" s="82"/>
      <c r="O201" s="82"/>
    </row>
    <row r="202" spans="2:15" ht="14.1" customHeight="1">
      <c r="B202" s="83"/>
      <c r="C202" s="83"/>
      <c r="D202" s="84"/>
      <c r="E202" s="244"/>
      <c r="F202" s="85"/>
      <c r="G202" s="85"/>
      <c r="I202" s="86"/>
      <c r="J202" s="87"/>
      <c r="K202" s="88"/>
      <c r="L202" s="89"/>
      <c r="M202" s="81"/>
      <c r="N202" s="82"/>
      <c r="O202" s="82"/>
    </row>
    <row r="203" spans="2:15" ht="14.1" customHeight="1">
      <c r="B203" s="83"/>
      <c r="C203" s="83"/>
      <c r="D203" s="84"/>
      <c r="E203" s="244"/>
      <c r="F203" s="85"/>
      <c r="G203" s="85"/>
      <c r="I203" s="86"/>
      <c r="J203" s="87"/>
      <c r="K203" s="88"/>
      <c r="L203" s="89"/>
      <c r="M203" s="81"/>
      <c r="N203" s="82"/>
      <c r="O203" s="82"/>
    </row>
    <row r="204" spans="2:15" ht="14.1" customHeight="1">
      <c r="B204" s="83"/>
      <c r="C204" s="83"/>
      <c r="D204" s="84"/>
      <c r="E204" s="244"/>
      <c r="F204" s="85"/>
      <c r="G204" s="85"/>
      <c r="I204" s="86"/>
      <c r="J204" s="87"/>
      <c r="K204" s="88"/>
      <c r="L204" s="89"/>
      <c r="M204" s="81"/>
      <c r="N204" s="82"/>
      <c r="O204" s="82"/>
    </row>
    <row r="205" spans="2:15" ht="14.1" customHeight="1">
      <c r="B205" s="83"/>
      <c r="C205" s="83"/>
      <c r="D205" s="84"/>
      <c r="E205" s="244"/>
      <c r="F205" s="85"/>
      <c r="G205" s="85"/>
      <c r="I205" s="86"/>
      <c r="J205" s="87"/>
      <c r="K205" s="88"/>
      <c r="L205" s="89"/>
      <c r="M205" s="81"/>
      <c r="N205" s="82"/>
      <c r="O205" s="82"/>
    </row>
    <row r="206" spans="2:15" ht="14.1" customHeight="1">
      <c r="B206" s="83"/>
      <c r="C206" s="83"/>
      <c r="D206" s="84"/>
      <c r="E206" s="244"/>
      <c r="F206" s="85"/>
      <c r="G206" s="85"/>
      <c r="I206" s="86"/>
      <c r="J206" s="87"/>
      <c r="K206" s="88"/>
      <c r="L206" s="89"/>
      <c r="M206" s="81"/>
      <c r="N206" s="82"/>
      <c r="O206" s="82"/>
    </row>
    <row r="207" spans="2:15" ht="14.1" customHeight="1">
      <c r="B207" s="83"/>
      <c r="C207" s="83"/>
      <c r="D207" s="84"/>
      <c r="E207" s="244"/>
      <c r="F207" s="85"/>
      <c r="G207" s="85"/>
      <c r="I207" s="86"/>
      <c r="J207" s="87"/>
      <c r="K207" s="88"/>
      <c r="L207" s="89"/>
      <c r="M207" s="81"/>
      <c r="N207" s="82"/>
      <c r="O207" s="82"/>
    </row>
    <row r="208" spans="2:15" ht="14.1" customHeight="1">
      <c r="B208" s="83"/>
      <c r="C208" s="83"/>
      <c r="D208" s="84"/>
      <c r="E208" s="244"/>
      <c r="F208" s="85"/>
      <c r="G208" s="85"/>
      <c r="I208" s="86"/>
      <c r="J208" s="87"/>
      <c r="K208" s="88"/>
      <c r="L208" s="89"/>
      <c r="M208" s="81"/>
      <c r="N208" s="82"/>
      <c r="O208" s="82"/>
    </row>
    <row r="209" spans="2:15" ht="14.1" customHeight="1">
      <c r="B209" s="83"/>
      <c r="C209" s="83"/>
      <c r="D209" s="84"/>
      <c r="E209" s="244"/>
      <c r="F209" s="85"/>
      <c r="G209" s="85"/>
      <c r="I209" s="86"/>
      <c r="J209" s="87"/>
      <c r="K209" s="88"/>
      <c r="L209" s="89"/>
      <c r="M209" s="81"/>
      <c r="N209" s="82"/>
      <c r="O209" s="82"/>
    </row>
    <row r="210" spans="2:15" ht="14.1" customHeight="1">
      <c r="B210" s="83"/>
      <c r="C210" s="83"/>
      <c r="D210" s="84"/>
      <c r="E210" s="244"/>
      <c r="F210" s="85"/>
      <c r="G210" s="85"/>
      <c r="I210" s="86"/>
      <c r="J210" s="87"/>
      <c r="K210" s="88"/>
      <c r="L210" s="89"/>
      <c r="M210" s="81"/>
      <c r="N210" s="82"/>
      <c r="O210" s="82"/>
    </row>
    <row r="211" spans="2:15" ht="14.1" customHeight="1">
      <c r="B211" s="83"/>
      <c r="C211" s="83"/>
      <c r="D211" s="84"/>
      <c r="E211" s="244"/>
      <c r="F211" s="85"/>
      <c r="G211" s="85"/>
      <c r="I211" s="86"/>
      <c r="J211" s="87"/>
      <c r="K211" s="88"/>
      <c r="L211" s="89"/>
      <c r="M211" s="81"/>
      <c r="N211" s="82"/>
      <c r="O211" s="82"/>
    </row>
    <row r="212" spans="2:15" ht="14.1" customHeight="1">
      <c r="B212" s="83"/>
      <c r="C212" s="83"/>
      <c r="D212" s="84"/>
      <c r="E212" s="244"/>
      <c r="F212" s="85"/>
      <c r="G212" s="85"/>
      <c r="I212" s="86"/>
      <c r="J212" s="87"/>
      <c r="K212" s="88"/>
      <c r="L212" s="89"/>
      <c r="M212" s="81"/>
      <c r="N212" s="82"/>
      <c r="O212" s="82"/>
    </row>
    <row r="213" spans="2:15" ht="14.1" customHeight="1">
      <c r="B213" s="83"/>
      <c r="C213" s="83"/>
      <c r="D213" s="84"/>
      <c r="E213" s="244"/>
      <c r="F213" s="85"/>
      <c r="G213" s="85"/>
      <c r="I213" s="86"/>
      <c r="J213" s="87"/>
      <c r="K213" s="88"/>
      <c r="L213" s="89"/>
      <c r="M213" s="81"/>
      <c r="N213" s="82"/>
      <c r="O213" s="82"/>
    </row>
    <row r="214" spans="2:15" ht="14.1" customHeight="1">
      <c r="B214" s="83"/>
      <c r="C214" s="83"/>
      <c r="D214" s="84"/>
      <c r="E214" s="244"/>
      <c r="F214" s="85"/>
      <c r="G214" s="85"/>
      <c r="I214" s="86"/>
      <c r="J214" s="87"/>
      <c r="K214" s="88"/>
      <c r="L214" s="89"/>
      <c r="M214" s="81"/>
      <c r="N214" s="82"/>
      <c r="O214" s="82"/>
    </row>
    <row r="215" spans="2:15" ht="14.1" customHeight="1">
      <c r="B215" s="83"/>
      <c r="C215" s="83"/>
      <c r="D215" s="84"/>
      <c r="E215" s="244"/>
      <c r="F215" s="85"/>
      <c r="G215" s="85"/>
      <c r="I215" s="86"/>
      <c r="J215" s="87"/>
      <c r="K215" s="88"/>
      <c r="L215" s="89"/>
      <c r="M215" s="81"/>
      <c r="N215" s="82"/>
      <c r="O215" s="82"/>
    </row>
    <row r="216" spans="2:15" ht="14.1" customHeight="1">
      <c r="B216" s="83"/>
      <c r="C216" s="83"/>
      <c r="D216" s="84"/>
      <c r="E216" s="244"/>
      <c r="F216" s="85"/>
      <c r="G216" s="85"/>
      <c r="I216" s="86"/>
      <c r="J216" s="87"/>
      <c r="K216" s="88"/>
      <c r="L216" s="89"/>
      <c r="M216" s="81"/>
      <c r="N216" s="82"/>
      <c r="O216" s="82"/>
    </row>
    <row r="217" spans="2:15" ht="14.1" customHeight="1">
      <c r="B217" s="83"/>
      <c r="C217" s="83"/>
      <c r="D217" s="84"/>
      <c r="E217" s="244"/>
      <c r="F217" s="85"/>
      <c r="G217" s="85"/>
      <c r="I217" s="86"/>
      <c r="J217" s="87"/>
      <c r="K217" s="88"/>
      <c r="L217" s="89"/>
      <c r="M217" s="81"/>
      <c r="N217" s="82"/>
      <c r="O217" s="82"/>
    </row>
    <row r="218" spans="2:15" ht="14.1" customHeight="1">
      <c r="B218" s="83"/>
      <c r="C218" s="83"/>
      <c r="D218" s="84"/>
      <c r="E218" s="244"/>
      <c r="F218" s="85"/>
      <c r="G218" s="85"/>
      <c r="I218" s="86"/>
      <c r="J218" s="87"/>
      <c r="K218" s="88"/>
      <c r="L218" s="89"/>
      <c r="M218" s="81"/>
      <c r="N218" s="82"/>
      <c r="O218" s="82"/>
    </row>
    <row r="219" spans="2:15" ht="14.1" customHeight="1">
      <c r="B219" s="83"/>
      <c r="C219" s="83"/>
      <c r="D219" s="84"/>
      <c r="E219" s="244"/>
      <c r="F219" s="85"/>
      <c r="G219" s="85"/>
      <c r="I219" s="86"/>
      <c r="J219" s="87"/>
      <c r="K219" s="88"/>
      <c r="L219" s="89"/>
      <c r="M219" s="81"/>
      <c r="N219" s="82"/>
      <c r="O219" s="82"/>
    </row>
    <row r="220" spans="2:15" ht="14.1" customHeight="1">
      <c r="B220" s="83"/>
      <c r="C220" s="83"/>
      <c r="D220" s="84"/>
      <c r="E220" s="244"/>
      <c r="F220" s="85"/>
      <c r="G220" s="85"/>
      <c r="I220" s="86"/>
      <c r="J220" s="87"/>
      <c r="K220" s="88"/>
      <c r="L220" s="89"/>
      <c r="M220" s="81"/>
      <c r="N220" s="82"/>
      <c r="O220" s="82"/>
    </row>
    <row r="221" spans="2:15" ht="14.1" customHeight="1">
      <c r="B221" s="83"/>
      <c r="C221" s="83"/>
      <c r="D221" s="84"/>
      <c r="E221" s="244"/>
      <c r="F221" s="85"/>
      <c r="G221" s="85"/>
      <c r="I221" s="86"/>
      <c r="J221" s="87"/>
      <c r="K221" s="88"/>
      <c r="L221" s="89"/>
      <c r="M221" s="81"/>
      <c r="N221" s="82"/>
      <c r="O221" s="82"/>
    </row>
    <row r="222" spans="2:15" ht="14.1" customHeight="1">
      <c r="B222" s="83"/>
      <c r="C222" s="83"/>
      <c r="D222" s="84"/>
      <c r="E222" s="244"/>
      <c r="F222" s="85"/>
      <c r="G222" s="85"/>
      <c r="I222" s="86"/>
      <c r="J222" s="87"/>
      <c r="K222" s="88"/>
      <c r="L222" s="89"/>
      <c r="M222" s="81"/>
      <c r="N222" s="82"/>
      <c r="O222" s="82"/>
    </row>
    <row r="223" spans="2:15" ht="14.1" customHeight="1">
      <c r="B223" s="83"/>
      <c r="C223" s="83"/>
      <c r="D223" s="84"/>
      <c r="E223" s="244"/>
      <c r="F223" s="85"/>
      <c r="G223" s="85"/>
      <c r="I223" s="86"/>
      <c r="J223" s="87"/>
      <c r="K223" s="88"/>
      <c r="L223" s="89"/>
      <c r="M223" s="81"/>
      <c r="N223" s="82"/>
      <c r="O223" s="82"/>
    </row>
    <row r="224" spans="2:15" ht="14.1" customHeight="1">
      <c r="B224" s="83"/>
      <c r="C224" s="83"/>
      <c r="D224" s="84"/>
      <c r="E224" s="244"/>
      <c r="F224" s="85"/>
      <c r="G224" s="85"/>
      <c r="I224" s="86"/>
      <c r="J224" s="87"/>
      <c r="K224" s="88"/>
      <c r="L224" s="89"/>
      <c r="M224" s="81"/>
      <c r="N224" s="82"/>
      <c r="O224" s="82"/>
    </row>
    <row r="225" spans="2:15" ht="14.1" customHeight="1">
      <c r="B225" s="83"/>
      <c r="C225" s="83"/>
      <c r="D225" s="84"/>
      <c r="E225" s="244"/>
      <c r="F225" s="85"/>
      <c r="G225" s="85"/>
      <c r="I225" s="86"/>
      <c r="J225" s="87"/>
      <c r="K225" s="88"/>
      <c r="L225" s="89"/>
      <c r="M225" s="81"/>
      <c r="N225" s="82"/>
      <c r="O225" s="82"/>
    </row>
    <row r="226" spans="2:15" ht="14.1" customHeight="1">
      <c r="B226" s="83"/>
      <c r="C226" s="83"/>
      <c r="D226" s="84"/>
      <c r="E226" s="244"/>
      <c r="F226" s="85"/>
      <c r="G226" s="85"/>
      <c r="I226" s="86"/>
      <c r="J226" s="87"/>
      <c r="K226" s="88"/>
      <c r="L226" s="89"/>
      <c r="M226" s="81"/>
      <c r="N226" s="82"/>
      <c r="O226" s="82"/>
    </row>
    <row r="227" spans="2:15" ht="14.1" customHeight="1">
      <c r="B227" s="83"/>
      <c r="C227" s="83"/>
      <c r="D227" s="84"/>
      <c r="E227" s="244"/>
      <c r="F227" s="85"/>
      <c r="G227" s="85"/>
      <c r="I227" s="86"/>
      <c r="J227" s="87"/>
      <c r="K227" s="88"/>
      <c r="L227" s="89"/>
      <c r="M227" s="81"/>
      <c r="N227" s="82"/>
      <c r="O227" s="82"/>
    </row>
    <row r="228" spans="2:15" ht="14.1" customHeight="1">
      <c r="B228" s="83"/>
      <c r="C228" s="83"/>
      <c r="D228" s="84"/>
      <c r="E228" s="244"/>
      <c r="F228" s="85"/>
      <c r="G228" s="85"/>
      <c r="I228" s="86"/>
      <c r="J228" s="87"/>
      <c r="K228" s="88"/>
      <c r="L228" s="89"/>
      <c r="M228" s="81"/>
      <c r="N228" s="82"/>
      <c r="O228" s="82"/>
    </row>
    <row r="229" spans="2:15" ht="14.1" customHeight="1">
      <c r="B229" s="83"/>
      <c r="C229" s="83"/>
      <c r="D229" s="84"/>
      <c r="E229" s="244"/>
      <c r="F229" s="85"/>
      <c r="G229" s="85"/>
      <c r="I229" s="86"/>
      <c r="J229" s="87"/>
      <c r="K229" s="88"/>
      <c r="L229" s="89"/>
      <c r="M229" s="81"/>
      <c r="N229" s="82"/>
      <c r="O229" s="82"/>
    </row>
    <row r="230" spans="2:15" ht="14.1" customHeight="1">
      <c r="B230" s="83"/>
      <c r="C230" s="83"/>
      <c r="D230" s="84"/>
      <c r="E230" s="244"/>
      <c r="F230" s="85"/>
      <c r="G230" s="85"/>
      <c r="I230" s="86"/>
      <c r="J230" s="87"/>
      <c r="K230" s="88"/>
      <c r="L230" s="89"/>
      <c r="M230" s="81"/>
      <c r="N230" s="82"/>
      <c r="O230" s="82"/>
    </row>
    <row r="231" spans="2:15" ht="14.1" customHeight="1">
      <c r="B231" s="83"/>
      <c r="C231" s="83"/>
      <c r="D231" s="84"/>
      <c r="E231" s="244"/>
      <c r="F231" s="85"/>
      <c r="G231" s="85"/>
      <c r="I231" s="86"/>
      <c r="J231" s="87"/>
      <c r="K231" s="88"/>
      <c r="L231" s="89"/>
      <c r="M231" s="81"/>
      <c r="N231" s="82"/>
      <c r="O231" s="82"/>
    </row>
    <row r="232" spans="2:15" ht="14.1" customHeight="1">
      <c r="B232" s="83"/>
      <c r="C232" s="83"/>
      <c r="D232" s="84"/>
      <c r="E232" s="244"/>
      <c r="F232" s="85"/>
      <c r="G232" s="85"/>
      <c r="I232" s="86"/>
      <c r="J232" s="87"/>
      <c r="K232" s="88"/>
      <c r="L232" s="89"/>
      <c r="M232" s="81"/>
      <c r="N232" s="82"/>
      <c r="O232" s="82"/>
    </row>
    <row r="233" spans="2:15" ht="14.1" customHeight="1">
      <c r="B233" s="83"/>
      <c r="C233" s="83"/>
      <c r="D233" s="84"/>
      <c r="E233" s="244"/>
      <c r="F233" s="85"/>
      <c r="G233" s="85"/>
      <c r="I233" s="86"/>
      <c r="J233" s="87"/>
      <c r="K233" s="88"/>
      <c r="L233" s="89"/>
      <c r="M233" s="81"/>
      <c r="N233" s="82"/>
      <c r="O233" s="82"/>
    </row>
    <row r="234" spans="2:15" ht="14.1" customHeight="1">
      <c r="B234" s="83"/>
      <c r="C234" s="83"/>
      <c r="D234" s="84"/>
      <c r="E234" s="244"/>
      <c r="F234" s="85"/>
      <c r="G234" s="85"/>
      <c r="I234" s="86"/>
      <c r="J234" s="87"/>
      <c r="K234" s="88"/>
      <c r="L234" s="89"/>
      <c r="M234" s="81"/>
      <c r="N234" s="82"/>
      <c r="O234" s="82"/>
    </row>
    <row r="235" spans="2:15" ht="14.1" customHeight="1">
      <c r="B235" s="83"/>
      <c r="C235" s="83"/>
      <c r="D235" s="84"/>
      <c r="E235" s="244"/>
      <c r="F235" s="85"/>
      <c r="G235" s="85"/>
      <c r="I235" s="86"/>
      <c r="J235" s="87"/>
      <c r="K235" s="88"/>
      <c r="L235" s="89"/>
      <c r="M235" s="81"/>
      <c r="N235" s="82"/>
      <c r="O235" s="82"/>
    </row>
    <row r="236" spans="2:15" ht="14.1" customHeight="1">
      <c r="B236" s="83"/>
      <c r="C236" s="83"/>
      <c r="D236" s="84"/>
      <c r="E236" s="244"/>
      <c r="F236" s="85"/>
      <c r="G236" s="85"/>
      <c r="I236" s="86"/>
      <c r="J236" s="87"/>
      <c r="K236" s="88"/>
      <c r="L236" s="89"/>
      <c r="M236" s="81"/>
      <c r="N236" s="82"/>
      <c r="O236" s="82"/>
    </row>
    <row r="237" spans="2:15" ht="14.1" customHeight="1">
      <c r="B237" s="83"/>
      <c r="C237" s="83"/>
      <c r="D237" s="84"/>
      <c r="E237" s="244"/>
      <c r="F237" s="85"/>
      <c r="G237" s="85"/>
      <c r="I237" s="86"/>
      <c r="J237" s="87"/>
      <c r="K237" s="88"/>
      <c r="L237" s="89"/>
      <c r="M237" s="81"/>
      <c r="N237" s="82"/>
      <c r="O237" s="82"/>
    </row>
    <row r="238" spans="2:15" ht="14.1" customHeight="1">
      <c r="B238" s="83"/>
      <c r="C238" s="83"/>
      <c r="D238" s="84"/>
      <c r="E238" s="244"/>
      <c r="F238" s="85"/>
      <c r="G238" s="85"/>
      <c r="I238" s="86"/>
      <c r="J238" s="87"/>
      <c r="K238" s="88"/>
      <c r="L238" s="89"/>
      <c r="M238" s="81"/>
      <c r="N238" s="82"/>
      <c r="O238" s="82"/>
    </row>
    <row r="239" spans="2:15" ht="14.1" customHeight="1">
      <c r="B239" s="83"/>
      <c r="C239" s="83"/>
      <c r="D239" s="84"/>
      <c r="E239" s="244"/>
      <c r="F239" s="85"/>
      <c r="G239" s="85"/>
      <c r="I239" s="86"/>
      <c r="J239" s="87"/>
      <c r="K239" s="88"/>
      <c r="L239" s="89"/>
      <c r="M239" s="81"/>
      <c r="N239" s="82"/>
      <c r="O239" s="82"/>
    </row>
    <row r="240" spans="2:15" ht="14.1" customHeight="1">
      <c r="B240" s="83"/>
      <c r="C240" s="83"/>
      <c r="D240" s="84"/>
      <c r="E240" s="244"/>
      <c r="F240" s="85"/>
      <c r="G240" s="85"/>
      <c r="I240" s="86"/>
      <c r="J240" s="87"/>
      <c r="K240" s="88"/>
      <c r="L240" s="89"/>
      <c r="M240" s="81"/>
      <c r="N240" s="82"/>
      <c r="O240" s="82"/>
    </row>
    <row r="241" spans="2:15" ht="14.1" customHeight="1">
      <c r="B241" s="83"/>
      <c r="C241" s="83"/>
      <c r="D241" s="84"/>
      <c r="E241" s="244"/>
      <c r="F241" s="85"/>
      <c r="G241" s="85"/>
      <c r="I241" s="86"/>
      <c r="J241" s="87"/>
      <c r="K241" s="88"/>
      <c r="L241" s="89"/>
      <c r="M241" s="81"/>
      <c r="N241" s="82"/>
      <c r="O241" s="82"/>
    </row>
    <row r="242" spans="2:15" ht="14.1" customHeight="1">
      <c r="B242" s="83"/>
      <c r="C242" s="83"/>
      <c r="D242" s="84"/>
      <c r="E242" s="244"/>
      <c r="F242" s="85"/>
      <c r="G242" s="85"/>
      <c r="I242" s="86"/>
      <c r="J242" s="87"/>
      <c r="K242" s="88"/>
      <c r="L242" s="89"/>
      <c r="M242" s="81"/>
      <c r="N242" s="82"/>
      <c r="O242" s="82"/>
    </row>
    <row r="243" spans="2:15" ht="14.1" customHeight="1">
      <c r="B243" s="83"/>
      <c r="C243" s="83"/>
      <c r="D243" s="84"/>
      <c r="E243" s="244"/>
      <c r="F243" s="85"/>
      <c r="G243" s="85"/>
      <c r="I243" s="86"/>
      <c r="J243" s="87"/>
      <c r="K243" s="88"/>
      <c r="L243" s="89"/>
      <c r="M243" s="81"/>
      <c r="N243" s="82"/>
      <c r="O243" s="82"/>
    </row>
    <row r="244" spans="2:15" ht="14.1" customHeight="1">
      <c r="B244" s="83"/>
      <c r="C244" s="83"/>
      <c r="D244" s="84"/>
      <c r="E244" s="244"/>
      <c r="F244" s="85"/>
      <c r="G244" s="85"/>
      <c r="I244" s="86"/>
      <c r="J244" s="87"/>
      <c r="K244" s="88"/>
      <c r="L244" s="89"/>
      <c r="M244" s="81"/>
      <c r="N244" s="82"/>
      <c r="O244" s="82"/>
    </row>
    <row r="245" spans="2:15" ht="14.1" customHeight="1">
      <c r="B245" s="83"/>
      <c r="C245" s="83"/>
      <c r="D245" s="84"/>
      <c r="E245" s="244"/>
      <c r="F245" s="85"/>
      <c r="G245" s="85"/>
      <c r="I245" s="86"/>
      <c r="J245" s="87"/>
      <c r="K245" s="88"/>
      <c r="L245" s="89"/>
      <c r="M245" s="81"/>
      <c r="N245" s="82"/>
      <c r="O245" s="82"/>
    </row>
    <row r="246" spans="2:15" ht="14.1" customHeight="1">
      <c r="B246" s="83"/>
      <c r="C246" s="83"/>
      <c r="D246" s="84"/>
      <c r="E246" s="244"/>
      <c r="F246" s="85"/>
      <c r="G246" s="85"/>
      <c r="I246" s="86"/>
      <c r="J246" s="87"/>
      <c r="K246" s="88"/>
      <c r="L246" s="89"/>
      <c r="M246" s="81"/>
      <c r="N246" s="82"/>
      <c r="O246" s="82"/>
    </row>
    <row r="247" spans="2:15" ht="14.1" customHeight="1">
      <c r="B247" s="83"/>
      <c r="C247" s="83"/>
      <c r="D247" s="84"/>
      <c r="E247" s="244"/>
      <c r="F247" s="85"/>
      <c r="G247" s="85"/>
      <c r="I247" s="86"/>
      <c r="J247" s="87"/>
      <c r="K247" s="88"/>
      <c r="L247" s="89"/>
      <c r="M247" s="81"/>
      <c r="N247" s="82"/>
      <c r="O247" s="82"/>
    </row>
    <row r="248" spans="2:15" ht="14.1" customHeight="1">
      <c r="B248" s="83"/>
      <c r="C248" s="83"/>
      <c r="D248" s="84"/>
      <c r="E248" s="244"/>
      <c r="F248" s="85"/>
      <c r="G248" s="85"/>
      <c r="I248" s="86"/>
      <c r="J248" s="87"/>
      <c r="K248" s="88"/>
      <c r="L248" s="89"/>
      <c r="M248" s="81"/>
      <c r="N248" s="82"/>
      <c r="O248" s="82"/>
    </row>
    <row r="249" spans="2:15" ht="14.1" customHeight="1">
      <c r="B249" s="83"/>
      <c r="C249" s="83"/>
      <c r="D249" s="84"/>
      <c r="E249" s="244"/>
      <c r="F249" s="85"/>
      <c r="G249" s="85"/>
      <c r="I249" s="86"/>
      <c r="J249" s="87"/>
      <c r="K249" s="88"/>
      <c r="L249" s="89"/>
      <c r="M249" s="81"/>
      <c r="N249" s="82"/>
      <c r="O249" s="82"/>
    </row>
    <row r="250" spans="2:15" ht="14.1" customHeight="1">
      <c r="B250" s="83"/>
      <c r="C250" s="83"/>
      <c r="D250" s="84"/>
      <c r="E250" s="244"/>
      <c r="F250" s="85"/>
      <c r="G250" s="85"/>
      <c r="I250" s="86"/>
      <c r="J250" s="87"/>
      <c r="K250" s="88"/>
      <c r="L250" s="89"/>
      <c r="M250" s="81"/>
      <c r="N250" s="82"/>
      <c r="O250" s="82"/>
    </row>
    <row r="251" spans="2:15" ht="14.1" customHeight="1">
      <c r="B251" s="83"/>
      <c r="C251" s="83"/>
      <c r="D251" s="84"/>
      <c r="E251" s="244"/>
      <c r="F251" s="85"/>
      <c r="G251" s="85"/>
      <c r="I251" s="86"/>
      <c r="J251" s="87"/>
      <c r="K251" s="88"/>
      <c r="L251" s="89"/>
      <c r="M251" s="81"/>
      <c r="N251" s="82"/>
      <c r="O251" s="82"/>
    </row>
    <row r="252" spans="2:15" ht="14.1" customHeight="1">
      <c r="B252" s="83"/>
      <c r="C252" s="83"/>
      <c r="D252" s="84"/>
      <c r="E252" s="244"/>
      <c r="F252" s="85"/>
      <c r="G252" s="85"/>
      <c r="I252" s="86"/>
      <c r="J252" s="87"/>
      <c r="K252" s="88"/>
      <c r="L252" s="89"/>
      <c r="M252" s="81"/>
      <c r="N252" s="82"/>
      <c r="O252" s="82"/>
    </row>
    <row r="253" spans="2:15" ht="14.1" customHeight="1">
      <c r="B253" s="83"/>
      <c r="C253" s="83"/>
      <c r="D253" s="84"/>
      <c r="E253" s="244"/>
      <c r="F253" s="85"/>
      <c r="G253" s="85"/>
      <c r="I253" s="86"/>
      <c r="J253" s="87"/>
      <c r="K253" s="88"/>
      <c r="L253" s="89"/>
      <c r="M253" s="81"/>
      <c r="N253" s="82"/>
      <c r="O253" s="82"/>
    </row>
    <row r="254" spans="2:15" ht="14.1" customHeight="1">
      <c r="B254" s="83"/>
      <c r="C254" s="83"/>
      <c r="D254" s="84"/>
      <c r="E254" s="244"/>
      <c r="F254" s="85"/>
      <c r="G254" s="85"/>
      <c r="I254" s="86"/>
      <c r="J254" s="87"/>
      <c r="K254" s="88"/>
      <c r="L254" s="89"/>
      <c r="M254" s="81"/>
      <c r="N254" s="82"/>
      <c r="O254" s="82"/>
    </row>
    <row r="255" spans="2:15" ht="14.1" customHeight="1">
      <c r="B255" s="83"/>
      <c r="C255" s="83"/>
      <c r="D255" s="84"/>
      <c r="E255" s="244"/>
      <c r="F255" s="85"/>
      <c r="G255" s="85"/>
      <c r="I255" s="86"/>
      <c r="J255" s="87"/>
      <c r="K255" s="88"/>
      <c r="L255" s="89"/>
      <c r="M255" s="81"/>
      <c r="N255" s="82"/>
      <c r="O255" s="82"/>
    </row>
    <row r="256" spans="2:15" ht="14.1" customHeight="1">
      <c r="B256" s="83"/>
      <c r="C256" s="83"/>
      <c r="D256" s="84"/>
      <c r="E256" s="244"/>
      <c r="F256" s="85"/>
      <c r="G256" s="85"/>
      <c r="I256" s="86"/>
      <c r="J256" s="87"/>
      <c r="K256" s="88"/>
      <c r="L256" s="89"/>
      <c r="M256" s="81"/>
      <c r="N256" s="82"/>
      <c r="O256" s="82"/>
    </row>
    <row r="257" spans="2:15" ht="14.1" customHeight="1">
      <c r="B257" s="83"/>
      <c r="C257" s="83"/>
      <c r="D257" s="84"/>
      <c r="E257" s="244"/>
      <c r="F257" s="85"/>
      <c r="G257" s="85"/>
      <c r="I257" s="86"/>
      <c r="J257" s="87"/>
      <c r="K257" s="88"/>
      <c r="L257" s="89"/>
      <c r="M257" s="81"/>
      <c r="N257" s="82"/>
      <c r="O257" s="82"/>
    </row>
    <row r="258" spans="2:15" ht="14.1" customHeight="1">
      <c r="B258" s="83"/>
      <c r="C258" s="83"/>
      <c r="D258" s="84"/>
      <c r="E258" s="244"/>
      <c r="F258" s="85"/>
      <c r="G258" s="85"/>
      <c r="I258" s="86"/>
      <c r="J258" s="87"/>
      <c r="K258" s="88"/>
      <c r="L258" s="89"/>
      <c r="M258" s="81"/>
      <c r="N258" s="82"/>
      <c r="O258" s="82"/>
    </row>
    <row r="259" spans="2:15" ht="14.1" customHeight="1">
      <c r="B259" s="83"/>
      <c r="C259" s="83"/>
      <c r="D259" s="84"/>
      <c r="E259" s="244"/>
      <c r="F259" s="85"/>
      <c r="G259" s="85"/>
      <c r="I259" s="86"/>
      <c r="J259" s="87"/>
      <c r="K259" s="88"/>
      <c r="L259" s="89"/>
      <c r="M259" s="81"/>
      <c r="N259" s="82"/>
      <c r="O259" s="82"/>
    </row>
    <row r="260" spans="2:15" ht="14.1" customHeight="1">
      <c r="B260" s="83"/>
      <c r="C260" s="83"/>
      <c r="D260" s="84"/>
      <c r="E260" s="244"/>
      <c r="F260" s="85"/>
      <c r="G260" s="85"/>
      <c r="I260" s="86"/>
      <c r="J260" s="87"/>
      <c r="K260" s="88"/>
      <c r="L260" s="89"/>
      <c r="M260" s="81"/>
      <c r="N260" s="82"/>
      <c r="O260" s="82"/>
    </row>
    <row r="261" spans="2:15" ht="14.1" customHeight="1">
      <c r="B261" s="83"/>
      <c r="C261" s="83"/>
      <c r="D261" s="84"/>
      <c r="E261" s="244"/>
      <c r="F261" s="85"/>
      <c r="G261" s="85"/>
      <c r="I261" s="86"/>
      <c r="J261" s="87"/>
      <c r="K261" s="88"/>
      <c r="L261" s="89"/>
      <c r="M261" s="81"/>
      <c r="N261" s="82"/>
      <c r="O261" s="82"/>
    </row>
    <row r="262" spans="2:15" ht="14.1" customHeight="1">
      <c r="B262" s="83"/>
      <c r="C262" s="83"/>
      <c r="D262" s="84"/>
      <c r="E262" s="244"/>
      <c r="F262" s="85"/>
      <c r="G262" s="85"/>
      <c r="I262" s="86"/>
      <c r="J262" s="87"/>
      <c r="K262" s="88"/>
      <c r="L262" s="89"/>
      <c r="M262" s="81"/>
      <c r="N262" s="82"/>
      <c r="O262" s="82"/>
    </row>
    <row r="263" spans="2:15" ht="14.1" customHeight="1">
      <c r="B263" s="83"/>
      <c r="C263" s="83"/>
      <c r="D263" s="84"/>
      <c r="E263" s="244"/>
      <c r="F263" s="85"/>
      <c r="G263" s="85"/>
      <c r="I263" s="86"/>
      <c r="J263" s="87"/>
      <c r="K263" s="88"/>
      <c r="L263" s="89"/>
      <c r="M263" s="81"/>
      <c r="N263" s="82"/>
      <c r="O263" s="82"/>
    </row>
    <row r="264" spans="2:15" ht="14.1" customHeight="1">
      <c r="B264" s="83"/>
      <c r="C264" s="83"/>
      <c r="D264" s="84"/>
      <c r="E264" s="244"/>
      <c r="F264" s="85"/>
      <c r="G264" s="85"/>
      <c r="I264" s="86"/>
      <c r="J264" s="87"/>
      <c r="K264" s="88"/>
      <c r="L264" s="89"/>
      <c r="M264" s="81"/>
      <c r="N264" s="82"/>
      <c r="O264" s="82"/>
    </row>
    <row r="265" spans="2:15" ht="14.1" customHeight="1">
      <c r="B265" s="83"/>
      <c r="C265" s="83"/>
      <c r="D265" s="84"/>
      <c r="E265" s="244"/>
      <c r="F265" s="85"/>
      <c r="G265" s="85"/>
      <c r="I265" s="86"/>
      <c r="J265" s="87"/>
      <c r="K265" s="88"/>
      <c r="L265" s="89"/>
      <c r="M265" s="81"/>
      <c r="N265" s="82"/>
      <c r="O265" s="82"/>
    </row>
    <row r="266" spans="2:15" ht="14.1" customHeight="1">
      <c r="B266" s="83"/>
      <c r="C266" s="83"/>
      <c r="D266" s="84"/>
      <c r="E266" s="244"/>
      <c r="F266" s="85"/>
      <c r="G266" s="85"/>
      <c r="I266" s="86"/>
      <c r="J266" s="87"/>
      <c r="K266" s="88"/>
      <c r="L266" s="89"/>
      <c r="M266" s="81"/>
      <c r="N266" s="82"/>
      <c r="O266" s="82"/>
    </row>
    <row r="267" spans="2:15" ht="14.1" customHeight="1">
      <c r="B267" s="83"/>
      <c r="C267" s="83"/>
      <c r="D267" s="84"/>
      <c r="E267" s="244"/>
      <c r="F267" s="85"/>
      <c r="G267" s="85"/>
      <c r="I267" s="86"/>
      <c r="J267" s="87"/>
      <c r="K267" s="88"/>
      <c r="L267" s="89"/>
      <c r="M267" s="81"/>
      <c r="N267" s="82"/>
      <c r="O267" s="82"/>
    </row>
    <row r="268" spans="2:15" ht="14.1" customHeight="1">
      <c r="B268" s="83"/>
      <c r="C268" s="83"/>
      <c r="D268" s="84"/>
      <c r="E268" s="244"/>
      <c r="F268" s="85"/>
      <c r="G268" s="85"/>
      <c r="I268" s="86"/>
      <c r="J268" s="87"/>
      <c r="K268" s="88"/>
      <c r="L268" s="89"/>
      <c r="M268" s="81"/>
      <c r="N268" s="82"/>
      <c r="O268" s="82"/>
    </row>
    <row r="269" spans="2:15" ht="14.1" customHeight="1">
      <c r="B269" s="83"/>
      <c r="C269" s="83"/>
      <c r="D269" s="84"/>
      <c r="E269" s="244"/>
      <c r="F269" s="85"/>
      <c r="G269" s="85"/>
      <c r="I269" s="86"/>
      <c r="J269" s="87"/>
      <c r="K269" s="88"/>
      <c r="L269" s="89"/>
      <c r="M269" s="81"/>
      <c r="N269" s="82"/>
      <c r="O269" s="82"/>
    </row>
    <row r="270" spans="2:15" ht="14.1" customHeight="1">
      <c r="B270" s="83"/>
      <c r="C270" s="83"/>
      <c r="D270" s="84"/>
      <c r="E270" s="244"/>
      <c r="F270" s="85"/>
      <c r="G270" s="85"/>
      <c r="I270" s="86"/>
      <c r="J270" s="87"/>
      <c r="K270" s="88"/>
      <c r="L270" s="89"/>
      <c r="M270" s="81"/>
      <c r="N270" s="82"/>
      <c r="O270" s="82"/>
    </row>
    <row r="271" spans="2:15" ht="14.1" customHeight="1">
      <c r="B271" s="83"/>
      <c r="C271" s="83"/>
      <c r="D271" s="84"/>
      <c r="E271" s="244"/>
      <c r="F271" s="85"/>
      <c r="G271" s="85"/>
      <c r="I271" s="86"/>
      <c r="J271" s="87"/>
      <c r="K271" s="88"/>
      <c r="L271" s="89"/>
      <c r="M271" s="81"/>
      <c r="N271" s="82"/>
      <c r="O271" s="82"/>
    </row>
    <row r="272" spans="2:15" ht="14.1" customHeight="1">
      <c r="B272" s="83"/>
      <c r="C272" s="83"/>
      <c r="D272" s="84"/>
      <c r="E272" s="244"/>
      <c r="F272" s="85"/>
      <c r="G272" s="85"/>
      <c r="I272" s="86"/>
      <c r="J272" s="87"/>
      <c r="K272" s="88"/>
      <c r="L272" s="89"/>
      <c r="M272" s="81"/>
      <c r="N272" s="82"/>
      <c r="O272" s="82"/>
    </row>
    <row r="273" spans="2:15" ht="14.1" customHeight="1">
      <c r="B273" s="83"/>
      <c r="C273" s="83"/>
      <c r="D273" s="84"/>
      <c r="E273" s="244"/>
      <c r="F273" s="85"/>
      <c r="G273" s="85"/>
      <c r="I273" s="86"/>
      <c r="J273" s="87"/>
      <c r="K273" s="88"/>
      <c r="L273" s="89"/>
      <c r="M273" s="81"/>
      <c r="N273" s="82"/>
      <c r="O273" s="82"/>
    </row>
    <row r="274" spans="2:15" ht="14.1" customHeight="1">
      <c r="B274" s="83"/>
      <c r="C274" s="83"/>
      <c r="D274" s="84"/>
      <c r="E274" s="244"/>
      <c r="F274" s="85"/>
      <c r="G274" s="85"/>
      <c r="I274" s="86"/>
      <c r="J274" s="87"/>
      <c r="K274" s="88"/>
      <c r="L274" s="89"/>
      <c r="M274" s="81"/>
      <c r="N274" s="82"/>
      <c r="O274" s="82"/>
    </row>
    <row r="275" spans="2:15" ht="14.1" customHeight="1">
      <c r="B275" s="83"/>
      <c r="C275" s="83"/>
      <c r="D275" s="84"/>
      <c r="E275" s="244"/>
      <c r="F275" s="85"/>
      <c r="G275" s="85"/>
      <c r="I275" s="86"/>
      <c r="J275" s="87"/>
      <c r="K275" s="88"/>
      <c r="L275" s="89"/>
      <c r="M275" s="81"/>
      <c r="N275" s="82"/>
      <c r="O275" s="82"/>
    </row>
    <row r="276" spans="2:15" ht="14.1" customHeight="1">
      <c r="B276" s="83"/>
      <c r="C276" s="83"/>
      <c r="D276" s="84"/>
      <c r="E276" s="244"/>
      <c r="F276" s="85"/>
      <c r="G276" s="85"/>
      <c r="I276" s="86"/>
      <c r="J276" s="87"/>
      <c r="K276" s="88"/>
      <c r="L276" s="89"/>
      <c r="M276" s="81"/>
      <c r="N276" s="82"/>
      <c r="O276" s="82"/>
    </row>
    <row r="277" spans="2:15" ht="14.1" customHeight="1">
      <c r="B277" s="83"/>
      <c r="C277" s="83"/>
      <c r="D277" s="84"/>
      <c r="E277" s="244"/>
      <c r="F277" s="85"/>
      <c r="G277" s="85"/>
      <c r="I277" s="86"/>
      <c r="J277" s="87"/>
      <c r="K277" s="88"/>
      <c r="L277" s="89"/>
      <c r="M277" s="81"/>
      <c r="N277" s="82"/>
      <c r="O277" s="82"/>
    </row>
    <row r="278" spans="2:15" ht="14.1" customHeight="1">
      <c r="B278" s="83"/>
      <c r="C278" s="83"/>
      <c r="D278" s="84"/>
      <c r="E278" s="244"/>
      <c r="F278" s="85"/>
      <c r="G278" s="85"/>
      <c r="I278" s="86"/>
      <c r="J278" s="87"/>
      <c r="K278" s="88"/>
      <c r="L278" s="89"/>
      <c r="M278" s="81"/>
      <c r="N278" s="82"/>
      <c r="O278" s="82"/>
    </row>
    <row r="279" spans="2:15" ht="14.1" customHeight="1">
      <c r="B279" s="83"/>
      <c r="C279" s="83"/>
      <c r="D279" s="84"/>
      <c r="E279" s="244"/>
      <c r="F279" s="85"/>
      <c r="G279" s="85"/>
      <c r="I279" s="86"/>
      <c r="J279" s="87"/>
      <c r="K279" s="88"/>
      <c r="L279" s="89"/>
      <c r="M279" s="81"/>
      <c r="N279" s="82"/>
      <c r="O279" s="82"/>
    </row>
    <row r="280" spans="2:15" ht="14.1" customHeight="1">
      <c r="B280" s="83"/>
      <c r="C280" s="83"/>
      <c r="D280" s="84"/>
      <c r="E280" s="244"/>
      <c r="F280" s="85"/>
      <c r="G280" s="85"/>
      <c r="I280" s="86"/>
      <c r="J280" s="87"/>
      <c r="K280" s="88"/>
      <c r="L280" s="89"/>
      <c r="M280" s="81"/>
      <c r="N280" s="82"/>
      <c r="O280" s="82"/>
    </row>
    <row r="281" spans="2:15" ht="14.1" customHeight="1">
      <c r="B281" s="83"/>
      <c r="C281" s="83"/>
      <c r="D281" s="84"/>
      <c r="E281" s="244"/>
      <c r="F281" s="85"/>
      <c r="G281" s="85"/>
      <c r="I281" s="86"/>
      <c r="J281" s="87"/>
      <c r="K281" s="88"/>
      <c r="L281" s="89"/>
      <c r="M281" s="81"/>
      <c r="N281" s="82"/>
      <c r="O281" s="82"/>
    </row>
    <row r="282" spans="2:15" ht="14.1" customHeight="1">
      <c r="B282" s="83"/>
      <c r="C282" s="83"/>
      <c r="D282" s="84"/>
      <c r="E282" s="244"/>
      <c r="F282" s="85"/>
      <c r="G282" s="85"/>
      <c r="I282" s="86"/>
      <c r="J282" s="87"/>
      <c r="K282" s="88"/>
      <c r="L282" s="89"/>
      <c r="M282" s="81"/>
      <c r="N282" s="82"/>
      <c r="O282" s="82"/>
    </row>
    <row r="283" spans="2:15" ht="14.1" customHeight="1">
      <c r="B283" s="83"/>
      <c r="C283" s="83"/>
      <c r="D283" s="84"/>
      <c r="E283" s="244"/>
      <c r="F283" s="85"/>
      <c r="G283" s="85"/>
      <c r="I283" s="86"/>
      <c r="J283" s="87"/>
      <c r="K283" s="88"/>
      <c r="L283" s="89"/>
      <c r="M283" s="81"/>
      <c r="N283" s="82"/>
      <c r="O283" s="82"/>
    </row>
    <row r="284" spans="2:15" ht="14.1" customHeight="1">
      <c r="B284" s="83"/>
      <c r="C284" s="83"/>
      <c r="D284" s="84"/>
      <c r="E284" s="244"/>
      <c r="F284" s="85"/>
      <c r="G284" s="85"/>
      <c r="I284" s="86"/>
      <c r="J284" s="87"/>
      <c r="K284" s="88"/>
      <c r="L284" s="89"/>
      <c r="M284" s="81"/>
      <c r="N284" s="82"/>
      <c r="O284" s="82"/>
    </row>
    <row r="285" spans="2:15" ht="14.1" customHeight="1">
      <c r="B285" s="83"/>
      <c r="C285" s="83"/>
      <c r="D285" s="84"/>
      <c r="E285" s="244"/>
      <c r="F285" s="85"/>
      <c r="G285" s="85"/>
      <c r="I285" s="86"/>
      <c r="J285" s="87"/>
      <c r="K285" s="88"/>
      <c r="L285" s="89"/>
      <c r="M285" s="81"/>
      <c r="N285" s="82"/>
      <c r="O285" s="82"/>
    </row>
    <row r="286" spans="2:15" ht="14.1" customHeight="1">
      <c r="B286" s="83"/>
      <c r="C286" s="83"/>
      <c r="D286" s="84"/>
      <c r="E286" s="244"/>
      <c r="F286" s="85"/>
      <c r="G286" s="85"/>
      <c r="I286" s="86"/>
      <c r="J286" s="87"/>
      <c r="K286" s="88"/>
      <c r="L286" s="89"/>
      <c r="M286" s="81"/>
      <c r="N286" s="82"/>
      <c r="O286" s="82"/>
    </row>
    <row r="287" spans="2:15" ht="14.1" customHeight="1">
      <c r="B287" s="83"/>
      <c r="C287" s="83"/>
      <c r="D287" s="84"/>
      <c r="E287" s="244"/>
      <c r="F287" s="85"/>
      <c r="G287" s="85"/>
      <c r="I287" s="86"/>
      <c r="J287" s="87"/>
      <c r="K287" s="88"/>
      <c r="L287" s="89"/>
      <c r="M287" s="81"/>
      <c r="N287" s="82"/>
      <c r="O287" s="82"/>
    </row>
    <row r="288" spans="2:15" ht="14.1" customHeight="1">
      <c r="B288" s="83"/>
      <c r="C288" s="83"/>
      <c r="D288" s="84"/>
      <c r="E288" s="244"/>
      <c r="F288" s="85"/>
      <c r="G288" s="85"/>
      <c r="I288" s="86"/>
      <c r="J288" s="87"/>
      <c r="K288" s="88"/>
      <c r="L288" s="89"/>
      <c r="M288" s="81"/>
      <c r="N288" s="82"/>
      <c r="O288" s="82"/>
    </row>
    <row r="289" spans="2:15" ht="14.1" customHeight="1">
      <c r="B289" s="83"/>
      <c r="C289" s="83"/>
      <c r="D289" s="84"/>
      <c r="E289" s="244"/>
      <c r="F289" s="85"/>
      <c r="G289" s="85"/>
      <c r="I289" s="86"/>
      <c r="J289" s="87"/>
      <c r="K289" s="88"/>
      <c r="L289" s="89"/>
      <c r="M289" s="81"/>
      <c r="N289" s="82"/>
      <c r="O289" s="82"/>
    </row>
    <row r="290" spans="2:15" ht="14.1" customHeight="1">
      <c r="B290" s="83"/>
      <c r="C290" s="83"/>
      <c r="D290" s="84"/>
      <c r="E290" s="244"/>
      <c r="F290" s="85"/>
      <c r="G290" s="85"/>
      <c r="I290" s="86"/>
      <c r="J290" s="87"/>
      <c r="K290" s="88"/>
      <c r="L290" s="89"/>
      <c r="M290" s="81"/>
      <c r="N290" s="82"/>
      <c r="O290" s="82"/>
    </row>
    <row r="291" spans="2:15" ht="14.1" customHeight="1">
      <c r="B291" s="83"/>
      <c r="C291" s="83"/>
      <c r="D291" s="84"/>
      <c r="E291" s="244"/>
      <c r="F291" s="85"/>
      <c r="G291" s="85"/>
      <c r="I291" s="86"/>
      <c r="J291" s="87"/>
      <c r="K291" s="88"/>
      <c r="L291" s="89"/>
      <c r="M291" s="81"/>
      <c r="N291" s="82"/>
      <c r="O291" s="82"/>
    </row>
    <row r="292" spans="2:15" ht="14.1" customHeight="1">
      <c r="B292" s="83"/>
      <c r="C292" s="83"/>
      <c r="D292" s="84"/>
      <c r="E292" s="244"/>
      <c r="F292" s="85"/>
      <c r="G292" s="85"/>
      <c r="I292" s="86"/>
      <c r="J292" s="87"/>
      <c r="K292" s="88"/>
      <c r="L292" s="89"/>
      <c r="M292" s="81"/>
      <c r="N292" s="82"/>
      <c r="O292" s="82"/>
    </row>
    <row r="293" spans="2:15" ht="14.1" customHeight="1">
      <c r="B293" s="83"/>
      <c r="C293" s="83"/>
      <c r="D293" s="84"/>
      <c r="E293" s="244"/>
      <c r="F293" s="85"/>
      <c r="G293" s="85"/>
      <c r="I293" s="86"/>
      <c r="J293" s="87"/>
      <c r="K293" s="88"/>
      <c r="L293" s="89"/>
      <c r="M293" s="81"/>
      <c r="N293" s="82"/>
      <c r="O293" s="82"/>
    </row>
    <row r="294" spans="2:15" ht="14.1" customHeight="1">
      <c r="B294" s="83"/>
      <c r="C294" s="83"/>
      <c r="D294" s="84"/>
      <c r="E294" s="244"/>
      <c r="F294" s="85"/>
      <c r="G294" s="85"/>
      <c r="I294" s="86"/>
      <c r="J294" s="87"/>
      <c r="K294" s="88"/>
      <c r="L294" s="89"/>
      <c r="M294" s="81"/>
      <c r="N294" s="82"/>
      <c r="O294" s="82"/>
    </row>
    <row r="295" spans="2:15" ht="14.1" customHeight="1">
      <c r="B295" s="83"/>
      <c r="C295" s="83"/>
      <c r="D295" s="84"/>
      <c r="E295" s="244"/>
      <c r="F295" s="85"/>
      <c r="G295" s="85"/>
      <c r="I295" s="86"/>
      <c r="J295" s="87"/>
      <c r="K295" s="88"/>
      <c r="L295" s="89"/>
      <c r="M295" s="81"/>
      <c r="N295" s="82"/>
      <c r="O295" s="82"/>
    </row>
    <row r="296" spans="2:15" ht="14.1" customHeight="1">
      <c r="B296" s="83"/>
      <c r="C296" s="83"/>
      <c r="D296" s="84"/>
      <c r="E296" s="244"/>
      <c r="F296" s="85"/>
      <c r="G296" s="85"/>
      <c r="I296" s="86"/>
      <c r="J296" s="87"/>
      <c r="K296" s="88"/>
      <c r="L296" s="89"/>
      <c r="M296" s="81"/>
      <c r="N296" s="82"/>
      <c r="O296" s="82"/>
    </row>
    <row r="297" spans="2:15" ht="14.1" customHeight="1">
      <c r="B297" s="83"/>
      <c r="C297" s="83"/>
      <c r="D297" s="84"/>
      <c r="E297" s="244"/>
      <c r="F297" s="85"/>
      <c r="G297" s="85"/>
      <c r="I297" s="86"/>
      <c r="J297" s="87"/>
      <c r="K297" s="88"/>
      <c r="L297" s="89"/>
      <c r="M297" s="81"/>
      <c r="N297" s="82"/>
      <c r="O297" s="82"/>
    </row>
    <row r="298" spans="2:15" ht="14.1" customHeight="1">
      <c r="B298" s="83"/>
      <c r="C298" s="83"/>
      <c r="D298" s="84"/>
      <c r="E298" s="244"/>
      <c r="F298" s="85"/>
      <c r="G298" s="85"/>
      <c r="I298" s="86"/>
      <c r="J298" s="87"/>
      <c r="K298" s="88"/>
      <c r="L298" s="89"/>
      <c r="M298" s="81"/>
      <c r="N298" s="82"/>
      <c r="O298" s="82"/>
    </row>
    <row r="299" spans="2:15" ht="14.1" customHeight="1">
      <c r="B299" s="83"/>
      <c r="C299" s="83"/>
      <c r="D299" s="84"/>
      <c r="E299" s="244"/>
      <c r="F299" s="85"/>
      <c r="G299" s="85"/>
      <c r="I299" s="86"/>
      <c r="J299" s="87"/>
      <c r="K299" s="88"/>
      <c r="L299" s="89"/>
      <c r="M299" s="81"/>
      <c r="N299" s="82"/>
      <c r="O299" s="82"/>
    </row>
    <row r="300" spans="2:15" ht="14.1" customHeight="1">
      <c r="B300" s="83"/>
      <c r="C300" s="83"/>
      <c r="D300" s="84"/>
      <c r="E300" s="244"/>
      <c r="F300" s="85"/>
      <c r="G300" s="85"/>
      <c r="I300" s="86"/>
      <c r="J300" s="87"/>
      <c r="K300" s="88"/>
      <c r="L300" s="89"/>
      <c r="M300" s="81"/>
      <c r="N300" s="82"/>
      <c r="O300" s="82"/>
    </row>
    <row r="301" spans="2:15" ht="14.1" customHeight="1">
      <c r="B301" s="83"/>
      <c r="C301" s="83"/>
      <c r="D301" s="84"/>
      <c r="E301" s="244"/>
      <c r="F301" s="85"/>
      <c r="G301" s="85"/>
      <c r="I301" s="86"/>
      <c r="J301" s="87"/>
      <c r="K301" s="88"/>
      <c r="L301" s="89"/>
      <c r="M301" s="81"/>
      <c r="N301" s="82"/>
      <c r="O301" s="82"/>
    </row>
    <row r="302" spans="2:15" ht="14.1" customHeight="1">
      <c r="B302" s="83"/>
      <c r="C302" s="83"/>
      <c r="D302" s="84"/>
      <c r="E302" s="244"/>
      <c r="F302" s="85"/>
      <c r="G302" s="85"/>
      <c r="I302" s="86"/>
      <c r="J302" s="87"/>
      <c r="K302" s="88"/>
      <c r="L302" s="89"/>
      <c r="M302" s="81"/>
      <c r="N302" s="82"/>
      <c r="O302" s="82"/>
    </row>
    <row r="303" spans="2:15" ht="14.1" customHeight="1">
      <c r="B303" s="83"/>
      <c r="C303" s="83"/>
      <c r="D303" s="84"/>
      <c r="E303" s="244"/>
      <c r="F303" s="85"/>
      <c r="G303" s="85"/>
      <c r="I303" s="86"/>
      <c r="J303" s="87"/>
      <c r="K303" s="88"/>
      <c r="L303" s="89"/>
      <c r="M303" s="81"/>
      <c r="N303" s="82"/>
      <c r="O303" s="82"/>
    </row>
    <row r="304" spans="2:15" ht="14.1" customHeight="1">
      <c r="B304" s="83"/>
      <c r="C304" s="83"/>
      <c r="D304" s="84"/>
      <c r="E304" s="244"/>
      <c r="F304" s="85"/>
      <c r="G304" s="85"/>
      <c r="I304" s="86"/>
      <c r="J304" s="87"/>
      <c r="K304" s="88"/>
      <c r="L304" s="89"/>
      <c r="M304" s="81"/>
      <c r="N304" s="82"/>
      <c r="O304" s="82"/>
    </row>
    <row r="305" spans="2:15" ht="14.1" customHeight="1">
      <c r="B305" s="83"/>
      <c r="C305" s="83"/>
      <c r="D305" s="84"/>
      <c r="E305" s="244"/>
      <c r="F305" s="85"/>
      <c r="G305" s="85"/>
      <c r="I305" s="86"/>
      <c r="J305" s="87"/>
      <c r="K305" s="88"/>
      <c r="L305" s="89"/>
      <c r="M305" s="81"/>
      <c r="N305" s="82"/>
      <c r="O305" s="82"/>
    </row>
    <row r="306" spans="2:15" ht="14.1" customHeight="1">
      <c r="B306" s="83"/>
      <c r="C306" s="83"/>
      <c r="D306" s="84"/>
      <c r="E306" s="244"/>
      <c r="F306" s="85"/>
      <c r="G306" s="85"/>
      <c r="I306" s="86"/>
      <c r="J306" s="87"/>
      <c r="K306" s="88"/>
      <c r="L306" s="89"/>
      <c r="M306" s="81"/>
      <c r="N306" s="82"/>
      <c r="O306" s="82"/>
    </row>
    <row r="307" spans="2:15" ht="14.1" customHeight="1">
      <c r="B307" s="83"/>
      <c r="C307" s="83"/>
      <c r="D307" s="84"/>
      <c r="E307" s="244"/>
      <c r="F307" s="85"/>
      <c r="G307" s="85"/>
      <c r="I307" s="86"/>
      <c r="J307" s="87"/>
      <c r="K307" s="88"/>
      <c r="L307" s="89"/>
      <c r="M307" s="81"/>
      <c r="N307" s="82"/>
      <c r="O307" s="82"/>
    </row>
    <row r="308" spans="2:15" ht="14.1" customHeight="1">
      <c r="B308" s="83"/>
      <c r="C308" s="83"/>
      <c r="D308" s="84"/>
      <c r="E308" s="244"/>
      <c r="F308" s="85"/>
      <c r="G308" s="85"/>
      <c r="I308" s="86"/>
      <c r="J308" s="87"/>
      <c r="K308" s="88"/>
      <c r="L308" s="89"/>
      <c r="M308" s="81"/>
      <c r="N308" s="82"/>
      <c r="O308" s="82"/>
    </row>
    <row r="309" spans="2:15" ht="14.1" customHeight="1">
      <c r="B309" s="83"/>
      <c r="C309" s="83"/>
      <c r="D309" s="84"/>
      <c r="E309" s="244"/>
      <c r="F309" s="85"/>
      <c r="G309" s="85"/>
      <c r="I309" s="86"/>
      <c r="J309" s="87"/>
      <c r="K309" s="88"/>
      <c r="L309" s="89"/>
      <c r="M309" s="81"/>
      <c r="N309" s="82"/>
      <c r="O309" s="82"/>
    </row>
    <row r="310" spans="2:15" ht="14.1" customHeight="1">
      <c r="B310" s="83"/>
      <c r="C310" s="83"/>
      <c r="D310" s="84"/>
      <c r="E310" s="244"/>
      <c r="F310" s="85"/>
      <c r="G310" s="85"/>
      <c r="I310" s="86"/>
      <c r="J310" s="87"/>
      <c r="K310" s="88"/>
      <c r="L310" s="89"/>
      <c r="M310" s="81"/>
      <c r="N310" s="82"/>
      <c r="O310" s="82"/>
    </row>
    <row r="311" spans="2:15" ht="14.1" customHeight="1">
      <c r="B311" s="83"/>
      <c r="C311" s="83"/>
      <c r="D311" s="84"/>
      <c r="E311" s="244"/>
      <c r="F311" s="85"/>
      <c r="G311" s="85"/>
      <c r="I311" s="86"/>
      <c r="J311" s="87"/>
      <c r="K311" s="88"/>
      <c r="L311" s="89"/>
      <c r="M311" s="81"/>
      <c r="N311" s="82"/>
      <c r="O311" s="82"/>
    </row>
    <row r="312" spans="2:15" ht="14.1" customHeight="1">
      <c r="B312" s="83"/>
      <c r="C312" s="83"/>
      <c r="D312" s="84"/>
      <c r="E312" s="244"/>
      <c r="F312" s="85"/>
      <c r="G312" s="85"/>
      <c r="I312" s="86"/>
      <c r="J312" s="87"/>
      <c r="K312" s="88"/>
      <c r="L312" s="89"/>
      <c r="M312" s="81"/>
      <c r="N312" s="82"/>
      <c r="O312" s="82"/>
    </row>
    <row r="313" spans="2:15" ht="14.1" customHeight="1">
      <c r="B313" s="83"/>
      <c r="C313" s="83"/>
      <c r="D313" s="84"/>
      <c r="E313" s="244"/>
      <c r="F313" s="85"/>
      <c r="G313" s="85"/>
      <c r="I313" s="86"/>
      <c r="J313" s="87"/>
      <c r="K313" s="88"/>
      <c r="L313" s="89"/>
      <c r="M313" s="81"/>
      <c r="N313" s="82"/>
      <c r="O313" s="82"/>
    </row>
    <row r="314" spans="2:15" ht="14.1" customHeight="1">
      <c r="B314" s="83"/>
      <c r="C314" s="83"/>
      <c r="D314" s="84"/>
      <c r="E314" s="244"/>
      <c r="F314" s="85"/>
      <c r="G314" s="85"/>
      <c r="I314" s="86"/>
      <c r="J314" s="87"/>
      <c r="K314" s="88"/>
      <c r="L314" s="89"/>
      <c r="M314" s="81"/>
      <c r="N314" s="82"/>
      <c r="O314" s="82"/>
    </row>
    <row r="315" spans="2:15" ht="14.1" customHeight="1">
      <c r="B315" s="83"/>
      <c r="C315" s="83"/>
      <c r="D315" s="84"/>
      <c r="E315" s="244"/>
      <c r="F315" s="85"/>
      <c r="G315" s="85"/>
      <c r="I315" s="86"/>
      <c r="J315" s="87"/>
      <c r="K315" s="88"/>
      <c r="L315" s="89"/>
      <c r="M315" s="81"/>
      <c r="N315" s="82"/>
      <c r="O315" s="82"/>
    </row>
    <row r="316" spans="2:15" ht="14.1" customHeight="1">
      <c r="B316" s="83"/>
      <c r="C316" s="83"/>
      <c r="D316" s="84"/>
      <c r="E316" s="244"/>
      <c r="F316" s="85"/>
      <c r="G316" s="85"/>
      <c r="I316" s="86"/>
      <c r="J316" s="87"/>
      <c r="K316" s="88"/>
      <c r="L316" s="89"/>
      <c r="M316" s="81"/>
      <c r="N316" s="82"/>
      <c r="O316" s="82"/>
    </row>
    <row r="317" spans="2:15" ht="14.1" customHeight="1">
      <c r="B317" s="83"/>
      <c r="C317" s="83"/>
      <c r="D317" s="84"/>
      <c r="E317" s="244"/>
      <c r="F317" s="85"/>
      <c r="G317" s="85"/>
      <c r="I317" s="86"/>
      <c r="J317" s="87"/>
      <c r="K317" s="88"/>
      <c r="L317" s="89"/>
      <c r="M317" s="81"/>
      <c r="N317" s="82"/>
      <c r="O317" s="82"/>
    </row>
    <row r="318" spans="2:15" ht="14.1" customHeight="1">
      <c r="B318" s="83"/>
      <c r="C318" s="83"/>
      <c r="D318" s="84"/>
      <c r="E318" s="244"/>
      <c r="F318" s="85"/>
      <c r="G318" s="85"/>
      <c r="I318" s="86"/>
      <c r="J318" s="87"/>
      <c r="K318" s="88"/>
      <c r="L318" s="89"/>
      <c r="M318" s="81"/>
      <c r="N318" s="82"/>
      <c r="O318" s="82"/>
    </row>
    <row r="319" spans="2:15" ht="14.1" customHeight="1">
      <c r="B319" s="83"/>
      <c r="C319" s="83"/>
      <c r="D319" s="84"/>
      <c r="E319" s="244"/>
      <c r="F319" s="85"/>
      <c r="G319" s="85"/>
      <c r="I319" s="86"/>
      <c r="J319" s="87"/>
      <c r="K319" s="88"/>
      <c r="L319" s="89"/>
      <c r="M319" s="81"/>
      <c r="N319" s="82"/>
      <c r="O319" s="82"/>
    </row>
    <row r="320" spans="2:15" ht="14.1" customHeight="1">
      <c r="B320" s="83"/>
      <c r="C320" s="83"/>
      <c r="D320" s="84"/>
      <c r="E320" s="244"/>
      <c r="F320" s="85"/>
      <c r="G320" s="85"/>
      <c r="I320" s="86"/>
      <c r="J320" s="87"/>
      <c r="K320" s="88"/>
      <c r="L320" s="89"/>
      <c r="M320" s="81"/>
      <c r="N320" s="82"/>
      <c r="O320" s="82"/>
    </row>
    <row r="321" spans="2:15" ht="14.1" customHeight="1">
      <c r="B321" s="83"/>
      <c r="C321" s="83"/>
      <c r="D321" s="84"/>
      <c r="E321" s="244"/>
      <c r="F321" s="85"/>
      <c r="G321" s="85"/>
      <c r="I321" s="86"/>
      <c r="J321" s="87"/>
      <c r="K321" s="88"/>
      <c r="L321" s="89"/>
      <c r="M321" s="81"/>
      <c r="N321" s="82"/>
      <c r="O321" s="82"/>
    </row>
    <row r="322" spans="2:15" ht="14.1" customHeight="1">
      <c r="B322" s="83"/>
      <c r="C322" s="83"/>
      <c r="D322" s="84"/>
      <c r="E322" s="244"/>
      <c r="F322" s="85"/>
      <c r="G322" s="85"/>
      <c r="I322" s="86"/>
      <c r="J322" s="87"/>
      <c r="K322" s="88"/>
      <c r="L322" s="89"/>
      <c r="M322" s="81"/>
      <c r="N322" s="82"/>
      <c r="O322" s="82"/>
    </row>
    <row r="323" spans="2:15" ht="14.1" customHeight="1">
      <c r="B323" s="83"/>
      <c r="C323" s="83"/>
      <c r="D323" s="84"/>
      <c r="E323" s="244"/>
      <c r="F323" s="85"/>
      <c r="G323" s="85"/>
      <c r="I323" s="86"/>
      <c r="J323" s="87"/>
      <c r="K323" s="88"/>
      <c r="L323" s="89"/>
      <c r="M323" s="81"/>
      <c r="N323" s="82"/>
      <c r="O323" s="82"/>
    </row>
    <row r="324" spans="2:15" ht="14.1" customHeight="1">
      <c r="B324" s="83"/>
      <c r="C324" s="83"/>
      <c r="D324" s="84"/>
      <c r="E324" s="244"/>
      <c r="F324" s="85"/>
      <c r="G324" s="85"/>
      <c r="I324" s="86"/>
      <c r="J324" s="87"/>
      <c r="K324" s="88"/>
      <c r="L324" s="89"/>
      <c r="M324" s="81"/>
      <c r="N324" s="82"/>
      <c r="O324" s="82"/>
    </row>
    <row r="325" spans="2:15" ht="14.1" customHeight="1">
      <c r="B325" s="83"/>
      <c r="C325" s="83"/>
      <c r="D325" s="84"/>
      <c r="E325" s="244"/>
      <c r="F325" s="85"/>
      <c r="G325" s="85"/>
      <c r="I325" s="86"/>
      <c r="J325" s="87"/>
      <c r="K325" s="88"/>
      <c r="L325" s="89"/>
      <c r="M325" s="81"/>
      <c r="N325" s="82"/>
      <c r="O325" s="82"/>
    </row>
    <row r="326" spans="2:15" ht="14.1" customHeight="1">
      <c r="B326" s="83"/>
      <c r="C326" s="83"/>
      <c r="D326" s="84"/>
      <c r="E326" s="244"/>
      <c r="F326" s="85"/>
      <c r="G326" s="85"/>
      <c r="I326" s="86"/>
      <c r="J326" s="87"/>
      <c r="K326" s="88"/>
      <c r="L326" s="89"/>
      <c r="M326" s="81"/>
      <c r="N326" s="82"/>
      <c r="O326" s="82"/>
    </row>
    <row r="327" spans="2:15" ht="14.1" customHeight="1">
      <c r="B327" s="83"/>
      <c r="C327" s="83"/>
      <c r="D327" s="84"/>
      <c r="E327" s="244"/>
      <c r="F327" s="85"/>
      <c r="G327" s="85"/>
      <c r="I327" s="86"/>
      <c r="J327" s="87"/>
      <c r="K327" s="88"/>
      <c r="L327" s="89"/>
      <c r="M327" s="81"/>
      <c r="N327" s="82"/>
      <c r="O327" s="82"/>
    </row>
    <row r="328" spans="2:15" ht="14.1" customHeight="1">
      <c r="B328" s="83"/>
      <c r="C328" s="83"/>
      <c r="D328" s="84"/>
      <c r="E328" s="244"/>
      <c r="F328" s="85"/>
      <c r="G328" s="85"/>
      <c r="I328" s="86"/>
      <c r="J328" s="87"/>
      <c r="K328" s="88"/>
      <c r="L328" s="89"/>
      <c r="M328" s="81"/>
      <c r="N328" s="82"/>
      <c r="O328" s="82"/>
    </row>
    <row r="329" spans="2:15" ht="14.1" customHeight="1">
      <c r="B329" s="83"/>
      <c r="C329" s="83"/>
      <c r="D329" s="84"/>
      <c r="E329" s="244"/>
      <c r="F329" s="85"/>
      <c r="G329" s="85"/>
      <c r="I329" s="86"/>
      <c r="J329" s="87"/>
      <c r="K329" s="88"/>
      <c r="L329" s="89"/>
      <c r="M329" s="81"/>
      <c r="N329" s="82"/>
      <c r="O329" s="82"/>
    </row>
    <row r="330" spans="2:15" ht="14.1" customHeight="1">
      <c r="B330" s="83"/>
      <c r="C330" s="83"/>
      <c r="D330" s="84"/>
      <c r="E330" s="244"/>
      <c r="F330" s="85"/>
      <c r="G330" s="85"/>
      <c r="I330" s="86"/>
      <c r="J330" s="87"/>
      <c r="K330" s="88"/>
      <c r="L330" s="89"/>
      <c r="M330" s="81"/>
      <c r="N330" s="82"/>
      <c r="O330" s="82"/>
    </row>
    <row r="331" spans="2:15" ht="14.1" customHeight="1">
      <c r="B331" s="83"/>
      <c r="C331" s="83"/>
      <c r="D331" s="84"/>
      <c r="E331" s="244"/>
      <c r="F331" s="85"/>
      <c r="G331" s="85"/>
      <c r="I331" s="86"/>
      <c r="J331" s="87"/>
      <c r="K331" s="88"/>
      <c r="L331" s="89"/>
      <c r="M331" s="81"/>
      <c r="N331" s="82"/>
      <c r="O331" s="82"/>
    </row>
    <row r="332" spans="2:15" ht="14.1" customHeight="1">
      <c r="B332" s="83"/>
      <c r="C332" s="83"/>
      <c r="D332" s="84"/>
      <c r="E332" s="244"/>
      <c r="F332" s="85"/>
      <c r="G332" s="85"/>
      <c r="I332" s="86"/>
      <c r="J332" s="87"/>
      <c r="K332" s="88"/>
      <c r="L332" s="89"/>
      <c r="M332" s="81"/>
      <c r="N332" s="82"/>
      <c r="O332" s="82"/>
    </row>
    <row r="333" spans="2:15" ht="14.1" customHeight="1">
      <c r="B333" s="83"/>
      <c r="C333" s="83"/>
      <c r="D333" s="84"/>
      <c r="E333" s="244"/>
      <c r="F333" s="85"/>
      <c r="G333" s="85"/>
      <c r="I333" s="86"/>
      <c r="J333" s="87"/>
      <c r="K333" s="88"/>
      <c r="L333" s="89"/>
      <c r="M333" s="81"/>
      <c r="N333" s="82"/>
      <c r="O333" s="82"/>
    </row>
    <row r="334" spans="2:15" ht="14.1" customHeight="1">
      <c r="B334" s="83"/>
      <c r="C334" s="83"/>
      <c r="D334" s="84"/>
      <c r="E334" s="244"/>
      <c r="F334" s="85"/>
      <c r="G334" s="85"/>
      <c r="I334" s="86"/>
      <c r="J334" s="87"/>
      <c r="K334" s="88"/>
      <c r="L334" s="89"/>
      <c r="M334" s="81"/>
      <c r="N334" s="82"/>
      <c r="O334" s="82"/>
    </row>
    <row r="335" spans="2:15" ht="14.1" customHeight="1">
      <c r="B335" s="83"/>
      <c r="C335" s="83"/>
      <c r="D335" s="84"/>
      <c r="E335" s="244"/>
      <c r="F335" s="85"/>
      <c r="G335" s="85"/>
      <c r="I335" s="86"/>
      <c r="J335" s="87"/>
      <c r="K335" s="88"/>
      <c r="L335" s="89"/>
      <c r="M335" s="81"/>
      <c r="N335" s="82"/>
      <c r="O335" s="82"/>
    </row>
    <row r="336" spans="2:15" ht="14.1" customHeight="1">
      <c r="B336" s="83"/>
      <c r="C336" s="83"/>
      <c r="D336" s="84"/>
      <c r="E336" s="244"/>
      <c r="F336" s="85"/>
      <c r="G336" s="85"/>
      <c r="I336" s="86"/>
      <c r="J336" s="87"/>
      <c r="K336" s="88"/>
      <c r="L336" s="89"/>
      <c r="M336" s="81"/>
      <c r="N336" s="82"/>
      <c r="O336" s="82"/>
    </row>
    <row r="337" spans="2:15" ht="14.1" customHeight="1">
      <c r="B337" s="83"/>
      <c r="C337" s="83"/>
      <c r="D337" s="84"/>
      <c r="E337" s="244"/>
      <c r="F337" s="85"/>
      <c r="G337" s="85"/>
      <c r="I337" s="86"/>
      <c r="J337" s="87"/>
      <c r="K337" s="88"/>
      <c r="L337" s="89"/>
      <c r="M337" s="81"/>
      <c r="N337" s="82"/>
      <c r="O337" s="82"/>
    </row>
    <row r="338" spans="2:15" ht="14.1" customHeight="1">
      <c r="B338" s="83"/>
      <c r="C338" s="83"/>
      <c r="D338" s="84"/>
      <c r="E338" s="244"/>
      <c r="F338" s="85"/>
      <c r="G338" s="85"/>
      <c r="I338" s="86"/>
      <c r="J338" s="87"/>
      <c r="K338" s="88"/>
      <c r="L338" s="89"/>
      <c r="M338" s="81"/>
      <c r="N338" s="82"/>
      <c r="O338" s="82"/>
    </row>
    <row r="339" spans="2:15" ht="14.1" customHeight="1">
      <c r="B339" s="83"/>
      <c r="C339" s="83"/>
      <c r="D339" s="84"/>
      <c r="E339" s="244"/>
      <c r="F339" s="85"/>
      <c r="G339" s="85"/>
      <c r="I339" s="86"/>
      <c r="J339" s="87"/>
      <c r="K339" s="88"/>
      <c r="L339" s="89"/>
      <c r="M339" s="81"/>
      <c r="N339" s="82"/>
      <c r="O339" s="82"/>
    </row>
    <row r="340" spans="2:15" ht="14.1" customHeight="1">
      <c r="B340" s="83"/>
      <c r="C340" s="83"/>
      <c r="D340" s="84"/>
      <c r="E340" s="244"/>
      <c r="F340" s="85"/>
      <c r="G340" s="85"/>
      <c r="I340" s="86"/>
      <c r="J340" s="87"/>
      <c r="K340" s="88"/>
      <c r="L340" s="89"/>
      <c r="M340" s="81"/>
      <c r="N340" s="82"/>
      <c r="O340" s="82"/>
    </row>
    <row r="341" spans="2:15" ht="14.1" customHeight="1">
      <c r="B341" s="83"/>
      <c r="C341" s="83"/>
      <c r="D341" s="84"/>
      <c r="E341" s="244"/>
      <c r="F341" s="85"/>
      <c r="G341" s="85"/>
      <c r="I341" s="86"/>
      <c r="J341" s="87"/>
      <c r="K341" s="88"/>
      <c r="L341" s="89"/>
      <c r="M341" s="81"/>
      <c r="N341" s="82"/>
      <c r="O341" s="82"/>
    </row>
    <row r="342" spans="2:15" ht="14.1" customHeight="1">
      <c r="B342" s="83"/>
      <c r="C342" s="83"/>
      <c r="D342" s="84"/>
      <c r="E342" s="244"/>
      <c r="F342" s="85"/>
      <c r="G342" s="85"/>
      <c r="I342" s="86"/>
      <c r="J342" s="87"/>
      <c r="K342" s="88"/>
      <c r="L342" s="89"/>
      <c r="M342" s="81"/>
      <c r="N342" s="82"/>
      <c r="O342" s="82"/>
    </row>
    <row r="343" spans="2:15" ht="14.1" customHeight="1">
      <c r="B343" s="83"/>
      <c r="C343" s="83"/>
      <c r="D343" s="84"/>
      <c r="E343" s="244"/>
      <c r="F343" s="85"/>
      <c r="G343" s="85"/>
      <c r="I343" s="86"/>
      <c r="J343" s="87"/>
      <c r="K343" s="88"/>
      <c r="L343" s="89"/>
      <c r="M343" s="81"/>
      <c r="N343" s="82"/>
      <c r="O343" s="82"/>
    </row>
    <row r="344" spans="2:15" ht="14.1" customHeight="1">
      <c r="B344" s="83"/>
      <c r="C344" s="83"/>
      <c r="D344" s="84"/>
      <c r="E344" s="244"/>
      <c r="F344" s="85"/>
      <c r="G344" s="85"/>
      <c r="I344" s="86"/>
      <c r="J344" s="87"/>
      <c r="K344" s="88"/>
      <c r="L344" s="89"/>
      <c r="M344" s="81"/>
      <c r="N344" s="82"/>
      <c r="O344" s="82"/>
    </row>
    <row r="345" spans="2:15" ht="14.1" customHeight="1">
      <c r="B345" s="83"/>
      <c r="C345" s="83"/>
      <c r="D345" s="84"/>
      <c r="E345" s="244"/>
      <c r="F345" s="85"/>
      <c r="G345" s="85"/>
      <c r="I345" s="86"/>
      <c r="J345" s="87"/>
      <c r="K345" s="88"/>
      <c r="L345" s="89"/>
      <c r="M345" s="81"/>
      <c r="N345" s="82"/>
      <c r="O345" s="82"/>
    </row>
    <row r="346" spans="2:15" ht="14.1" customHeight="1">
      <c r="B346" s="83"/>
      <c r="C346" s="83"/>
      <c r="D346" s="84"/>
      <c r="E346" s="244"/>
      <c r="F346" s="85"/>
      <c r="G346" s="85"/>
      <c r="I346" s="86"/>
      <c r="J346" s="87"/>
      <c r="K346" s="88"/>
      <c r="L346" s="89"/>
      <c r="M346" s="81"/>
      <c r="N346" s="82"/>
      <c r="O346" s="82"/>
    </row>
    <row r="347" spans="2:15" ht="14.1" customHeight="1">
      <c r="B347" s="83"/>
      <c r="C347" s="83"/>
      <c r="D347" s="84"/>
      <c r="E347" s="244"/>
      <c r="F347" s="85"/>
      <c r="G347" s="85"/>
      <c r="I347" s="86"/>
      <c r="J347" s="87"/>
      <c r="K347" s="88"/>
      <c r="L347" s="89"/>
      <c r="M347" s="81"/>
      <c r="N347" s="82"/>
      <c r="O347" s="82"/>
    </row>
    <row r="348" spans="2:15" ht="14.1" customHeight="1">
      <c r="B348" s="83"/>
      <c r="C348" s="83"/>
      <c r="D348" s="84"/>
      <c r="E348" s="244"/>
      <c r="F348" s="85"/>
      <c r="G348" s="85"/>
      <c r="I348" s="86"/>
      <c r="J348" s="87"/>
      <c r="K348" s="88"/>
      <c r="L348" s="89"/>
      <c r="M348" s="81"/>
      <c r="N348" s="82"/>
      <c r="O348" s="82"/>
    </row>
    <row r="349" spans="2:15" ht="14.1" customHeight="1">
      <c r="B349" s="83"/>
      <c r="C349" s="83"/>
      <c r="D349" s="84"/>
      <c r="E349" s="244"/>
      <c r="F349" s="85"/>
      <c r="G349" s="85"/>
      <c r="I349" s="86"/>
      <c r="J349" s="87"/>
      <c r="K349" s="88"/>
      <c r="L349" s="89"/>
      <c r="M349" s="81"/>
      <c r="N349" s="82"/>
      <c r="O349" s="82"/>
    </row>
    <row r="350" spans="2:15" ht="14.1" customHeight="1">
      <c r="B350" s="83"/>
      <c r="C350" s="83"/>
      <c r="D350" s="84"/>
      <c r="E350" s="244"/>
      <c r="F350" s="85"/>
      <c r="G350" s="85"/>
      <c r="I350" s="86"/>
      <c r="J350" s="87"/>
      <c r="K350" s="88"/>
      <c r="L350" s="89"/>
      <c r="M350" s="81"/>
      <c r="N350" s="82"/>
      <c r="O350" s="82"/>
    </row>
    <row r="351" spans="2:15" ht="14.1" customHeight="1">
      <c r="B351" s="83"/>
      <c r="C351" s="83"/>
      <c r="D351" s="84"/>
      <c r="E351" s="244"/>
      <c r="F351" s="85"/>
      <c r="G351" s="85"/>
      <c r="I351" s="86"/>
      <c r="J351" s="87"/>
      <c r="K351" s="88"/>
      <c r="L351" s="89"/>
      <c r="M351" s="81"/>
      <c r="N351" s="82"/>
      <c r="O351" s="82"/>
    </row>
    <row r="352" spans="2:15" ht="14.1" customHeight="1">
      <c r="B352" s="83"/>
      <c r="C352" s="83"/>
      <c r="D352" s="84"/>
      <c r="E352" s="244"/>
      <c r="F352" s="85"/>
      <c r="G352" s="85"/>
      <c r="I352" s="86"/>
      <c r="J352" s="87"/>
      <c r="K352" s="88"/>
      <c r="L352" s="89"/>
      <c r="M352" s="81"/>
      <c r="N352" s="82"/>
      <c r="O352" s="82"/>
    </row>
    <row r="353" spans="2:15" ht="14.1" customHeight="1">
      <c r="B353" s="83"/>
      <c r="C353" s="83"/>
      <c r="D353" s="84"/>
      <c r="E353" s="244"/>
      <c r="F353" s="85"/>
      <c r="G353" s="85"/>
      <c r="I353" s="86"/>
      <c r="J353" s="87"/>
      <c r="K353" s="88"/>
      <c r="L353" s="89"/>
      <c r="M353" s="81"/>
      <c r="N353" s="82"/>
      <c r="O353" s="82"/>
    </row>
    <row r="354" spans="2:15" ht="14.1" customHeight="1">
      <c r="B354" s="83"/>
      <c r="C354" s="83"/>
      <c r="D354" s="84"/>
      <c r="E354" s="244"/>
      <c r="F354" s="85"/>
      <c r="G354" s="85"/>
      <c r="I354" s="86"/>
      <c r="J354" s="87"/>
      <c r="K354" s="88"/>
      <c r="L354" s="89"/>
      <c r="M354" s="81"/>
      <c r="N354" s="82"/>
      <c r="O354" s="82"/>
    </row>
    <row r="355" spans="2:15" ht="14.1" customHeight="1">
      <c r="B355" s="83"/>
      <c r="C355" s="83"/>
      <c r="D355" s="84"/>
      <c r="E355" s="244"/>
      <c r="F355" s="85"/>
      <c r="G355" s="85"/>
      <c r="I355" s="86"/>
      <c r="J355" s="87"/>
      <c r="K355" s="88"/>
      <c r="L355" s="89"/>
      <c r="M355" s="81"/>
      <c r="N355" s="82"/>
      <c r="O355" s="82"/>
    </row>
    <row r="356" spans="2:15" ht="14.1" customHeight="1">
      <c r="B356" s="83"/>
      <c r="C356" s="83"/>
      <c r="D356" s="84"/>
      <c r="E356" s="244"/>
      <c r="F356" s="85"/>
      <c r="G356" s="85"/>
      <c r="I356" s="86"/>
      <c r="J356" s="87"/>
      <c r="K356" s="88"/>
      <c r="L356" s="89"/>
      <c r="M356" s="81"/>
      <c r="N356" s="82"/>
      <c r="O356" s="82"/>
    </row>
    <row r="357" spans="2:15" ht="14.1" customHeight="1">
      <c r="B357" s="83"/>
      <c r="C357" s="83"/>
      <c r="D357" s="84"/>
      <c r="E357" s="244"/>
      <c r="F357" s="85"/>
      <c r="G357" s="85"/>
      <c r="I357" s="86"/>
      <c r="J357" s="87"/>
      <c r="K357" s="88"/>
      <c r="L357" s="89"/>
      <c r="M357" s="81"/>
      <c r="N357" s="82"/>
      <c r="O357" s="82"/>
    </row>
    <row r="358" spans="2:15" ht="14.1" customHeight="1">
      <c r="B358" s="83"/>
      <c r="C358" s="83"/>
      <c r="D358" s="84"/>
      <c r="E358" s="244"/>
      <c r="F358" s="85"/>
      <c r="G358" s="85"/>
      <c r="I358" s="86"/>
      <c r="J358" s="87"/>
      <c r="K358" s="88"/>
      <c r="L358" s="89"/>
      <c r="M358" s="81"/>
      <c r="N358" s="82"/>
      <c r="O358" s="82"/>
    </row>
    <row r="359" spans="2:15" ht="14.1" customHeight="1">
      <c r="B359" s="83"/>
      <c r="C359" s="83"/>
      <c r="D359" s="84"/>
      <c r="E359" s="244"/>
      <c r="F359" s="85"/>
      <c r="G359" s="85"/>
      <c r="I359" s="86"/>
      <c r="J359" s="87"/>
      <c r="K359" s="88"/>
      <c r="L359" s="89"/>
      <c r="M359" s="81"/>
      <c r="N359" s="82"/>
      <c r="O359" s="82"/>
    </row>
    <row r="360" spans="2:15" ht="14.1" customHeight="1">
      <c r="B360" s="83"/>
      <c r="C360" s="83"/>
      <c r="D360" s="84"/>
      <c r="E360" s="244"/>
      <c r="F360" s="85"/>
      <c r="G360" s="85"/>
      <c r="I360" s="86"/>
      <c r="J360" s="87"/>
      <c r="K360" s="88"/>
      <c r="L360" s="89"/>
      <c r="M360" s="81"/>
      <c r="N360" s="82"/>
      <c r="O360" s="82"/>
    </row>
    <row r="361" spans="2:15" ht="14.1" customHeight="1">
      <c r="B361" s="83"/>
      <c r="C361" s="83"/>
      <c r="D361" s="84"/>
      <c r="E361" s="244"/>
      <c r="F361" s="85"/>
      <c r="G361" s="85"/>
      <c r="I361" s="86"/>
      <c r="J361" s="87"/>
      <c r="K361" s="88"/>
      <c r="L361" s="89"/>
      <c r="M361" s="81"/>
      <c r="N361" s="82"/>
      <c r="O361" s="82"/>
    </row>
    <row r="362" spans="2:15" ht="14.1" customHeight="1">
      <c r="B362" s="83"/>
      <c r="C362" s="83"/>
      <c r="D362" s="84"/>
      <c r="E362" s="244"/>
      <c r="F362" s="85"/>
      <c r="G362" s="85"/>
      <c r="I362" s="86"/>
      <c r="J362" s="87"/>
      <c r="K362" s="88"/>
      <c r="L362" s="89"/>
      <c r="M362" s="81"/>
      <c r="N362" s="82"/>
      <c r="O362" s="82"/>
    </row>
    <row r="363" spans="2:15" ht="14.1" customHeight="1">
      <c r="B363" s="83"/>
      <c r="C363" s="83"/>
      <c r="D363" s="84"/>
      <c r="E363" s="244"/>
      <c r="F363" s="85"/>
      <c r="G363" s="85"/>
      <c r="I363" s="86"/>
      <c r="J363" s="87"/>
      <c r="K363" s="88"/>
      <c r="L363" s="89"/>
      <c r="M363" s="81"/>
      <c r="N363" s="82"/>
      <c r="O363" s="82"/>
    </row>
    <row r="364" spans="2:15" ht="14.1" customHeight="1">
      <c r="B364" s="83"/>
      <c r="C364" s="83"/>
      <c r="D364" s="84"/>
      <c r="E364" s="244"/>
      <c r="F364" s="85"/>
      <c r="G364" s="85"/>
      <c r="I364" s="86"/>
      <c r="J364" s="87"/>
      <c r="K364" s="88"/>
      <c r="L364" s="89"/>
      <c r="M364" s="81"/>
      <c r="N364" s="82"/>
      <c r="O364" s="82"/>
    </row>
    <row r="365" spans="2:15" ht="14.1" customHeight="1">
      <c r="B365" s="83"/>
      <c r="C365" s="83"/>
      <c r="D365" s="84"/>
      <c r="E365" s="244"/>
      <c r="F365" s="85"/>
      <c r="G365" s="85"/>
      <c r="I365" s="86"/>
      <c r="J365" s="87"/>
      <c r="K365" s="88"/>
      <c r="L365" s="89"/>
      <c r="M365" s="81"/>
      <c r="N365" s="82"/>
      <c r="O365" s="82"/>
    </row>
    <row r="366" spans="2:15" ht="14.1" customHeight="1">
      <c r="B366" s="83"/>
      <c r="C366" s="83"/>
      <c r="D366" s="84"/>
      <c r="E366" s="244"/>
      <c r="F366" s="85"/>
      <c r="G366" s="85"/>
      <c r="I366" s="86"/>
      <c r="J366" s="87"/>
      <c r="K366" s="88"/>
      <c r="L366" s="89"/>
      <c r="M366" s="81"/>
      <c r="N366" s="82"/>
      <c r="O366" s="82"/>
    </row>
    <row r="367" spans="2:15" ht="14.1" customHeight="1">
      <c r="B367" s="83"/>
      <c r="C367" s="83"/>
      <c r="D367" s="84"/>
      <c r="E367" s="244"/>
      <c r="F367" s="85"/>
      <c r="G367" s="85"/>
      <c r="I367" s="86"/>
      <c r="J367" s="87"/>
      <c r="K367" s="88"/>
      <c r="L367" s="89"/>
      <c r="M367" s="81"/>
      <c r="N367" s="82"/>
      <c r="O367" s="82"/>
    </row>
    <row r="368" spans="2:15" ht="14.1" customHeight="1">
      <c r="B368" s="83"/>
      <c r="C368" s="83"/>
      <c r="D368" s="84"/>
      <c r="E368" s="244"/>
      <c r="F368" s="85"/>
      <c r="G368" s="85"/>
      <c r="I368" s="86"/>
      <c r="J368" s="87"/>
      <c r="K368" s="88"/>
      <c r="L368" s="89"/>
      <c r="M368" s="81"/>
      <c r="N368" s="82"/>
      <c r="O368" s="82"/>
    </row>
    <row r="369" spans="2:15" ht="14.1" customHeight="1">
      <c r="B369" s="83"/>
      <c r="C369" s="83"/>
      <c r="D369" s="84"/>
      <c r="E369" s="244"/>
      <c r="F369" s="85"/>
      <c r="G369" s="85"/>
      <c r="I369" s="86"/>
      <c r="J369" s="87"/>
      <c r="K369" s="88"/>
      <c r="L369" s="89"/>
      <c r="M369" s="81"/>
      <c r="N369" s="82"/>
      <c r="O369" s="82"/>
    </row>
    <row r="370" spans="2:15" ht="14.1" customHeight="1">
      <c r="B370" s="83"/>
      <c r="C370" s="83"/>
      <c r="D370" s="84"/>
      <c r="E370" s="244"/>
      <c r="F370" s="85"/>
      <c r="G370" s="85"/>
      <c r="I370" s="86"/>
      <c r="J370" s="87"/>
      <c r="K370" s="88"/>
      <c r="L370" s="89"/>
      <c r="M370" s="81"/>
      <c r="N370" s="82"/>
      <c r="O370" s="82"/>
    </row>
    <row r="371" spans="2:15" ht="14.1" customHeight="1">
      <c r="B371" s="83"/>
      <c r="C371" s="83"/>
      <c r="D371" s="84"/>
      <c r="E371" s="244"/>
      <c r="F371" s="85"/>
      <c r="G371" s="85"/>
      <c r="I371" s="86"/>
      <c r="J371" s="87"/>
      <c r="K371" s="88"/>
      <c r="L371" s="89"/>
      <c r="M371" s="81"/>
      <c r="N371" s="82"/>
      <c r="O371" s="82"/>
    </row>
    <row r="372" spans="2:15" ht="14.1" customHeight="1">
      <c r="B372" s="83"/>
      <c r="C372" s="83"/>
      <c r="D372" s="84"/>
      <c r="E372" s="244"/>
      <c r="F372" s="85"/>
      <c r="G372" s="85"/>
      <c r="I372" s="86"/>
      <c r="J372" s="87"/>
      <c r="K372" s="88"/>
      <c r="L372" s="89"/>
      <c r="M372" s="81"/>
      <c r="N372" s="82"/>
      <c r="O372" s="82"/>
    </row>
    <row r="373" spans="2:15" ht="14.1" customHeight="1">
      <c r="B373" s="83"/>
      <c r="C373" s="83"/>
      <c r="D373" s="84"/>
      <c r="E373" s="244"/>
      <c r="F373" s="85"/>
      <c r="G373" s="85"/>
      <c r="I373" s="86"/>
      <c r="J373" s="87"/>
      <c r="K373" s="88"/>
      <c r="L373" s="89"/>
      <c r="M373" s="81"/>
      <c r="N373" s="82"/>
      <c r="O373" s="82"/>
    </row>
    <row r="374" spans="2:15" ht="14.1" customHeight="1">
      <c r="B374" s="83"/>
      <c r="C374" s="83"/>
      <c r="D374" s="84"/>
      <c r="E374" s="244"/>
      <c r="F374" s="85"/>
      <c r="G374" s="85"/>
      <c r="I374" s="86"/>
      <c r="J374" s="87"/>
      <c r="K374" s="88"/>
      <c r="L374" s="89"/>
      <c r="M374" s="81"/>
      <c r="N374" s="82"/>
      <c r="O374" s="82"/>
    </row>
    <row r="375" spans="2:15" ht="14.1" customHeight="1">
      <c r="B375" s="83"/>
      <c r="C375" s="83"/>
      <c r="D375" s="84"/>
      <c r="E375" s="244"/>
      <c r="F375" s="85"/>
      <c r="G375" s="85"/>
      <c r="I375" s="86"/>
      <c r="J375" s="87"/>
      <c r="K375" s="88"/>
      <c r="L375" s="89"/>
      <c r="M375" s="81"/>
      <c r="N375" s="82"/>
      <c r="O375" s="82"/>
    </row>
    <row r="376" spans="2:15" ht="14.1" customHeight="1">
      <c r="B376" s="83"/>
      <c r="C376" s="83"/>
      <c r="D376" s="84"/>
      <c r="E376" s="244"/>
      <c r="F376" s="85"/>
      <c r="G376" s="85"/>
      <c r="I376" s="86"/>
      <c r="J376" s="87"/>
      <c r="K376" s="88"/>
      <c r="L376" s="89"/>
      <c r="M376" s="81"/>
      <c r="N376" s="82"/>
      <c r="O376" s="82"/>
    </row>
    <row r="377" spans="2:15" ht="14.1" customHeight="1">
      <c r="B377" s="83"/>
      <c r="C377" s="83"/>
      <c r="D377" s="84"/>
      <c r="E377" s="244"/>
      <c r="F377" s="85"/>
      <c r="G377" s="85"/>
      <c r="I377" s="86"/>
      <c r="J377" s="87"/>
      <c r="K377" s="88"/>
      <c r="L377" s="89"/>
      <c r="M377" s="81"/>
      <c r="N377" s="82"/>
      <c r="O377" s="82"/>
    </row>
    <row r="378" spans="2:15" ht="14.1" customHeight="1">
      <c r="B378" s="83"/>
      <c r="C378" s="83"/>
      <c r="D378" s="84"/>
      <c r="E378" s="244"/>
      <c r="F378" s="85"/>
      <c r="G378" s="85"/>
      <c r="I378" s="86"/>
      <c r="J378" s="87"/>
      <c r="K378" s="88"/>
      <c r="L378" s="89"/>
      <c r="M378" s="81"/>
      <c r="N378" s="82"/>
      <c r="O378" s="82"/>
    </row>
    <row r="379" spans="2:15" ht="14.1" customHeight="1">
      <c r="B379" s="83"/>
      <c r="C379" s="83"/>
      <c r="D379" s="84"/>
      <c r="E379" s="244"/>
      <c r="F379" s="85"/>
      <c r="G379" s="85"/>
      <c r="I379" s="86"/>
      <c r="J379" s="87"/>
      <c r="K379" s="88"/>
      <c r="L379" s="89"/>
      <c r="M379" s="81"/>
      <c r="N379" s="82"/>
      <c r="O379" s="82"/>
    </row>
    <row r="380" spans="2:15" ht="14.1" customHeight="1">
      <c r="B380" s="83"/>
      <c r="C380" s="83"/>
      <c r="D380" s="84"/>
      <c r="E380" s="244"/>
      <c r="F380" s="85"/>
      <c r="G380" s="85"/>
      <c r="I380" s="86"/>
      <c r="J380" s="87"/>
      <c r="K380" s="88"/>
      <c r="L380" s="89"/>
      <c r="M380" s="81"/>
      <c r="N380" s="82"/>
      <c r="O380" s="82"/>
    </row>
    <row r="381" spans="2:15" ht="14.1" customHeight="1">
      <c r="B381" s="83"/>
      <c r="C381" s="83"/>
      <c r="D381" s="84"/>
      <c r="E381" s="244"/>
      <c r="F381" s="85"/>
      <c r="G381" s="85"/>
      <c r="I381" s="86"/>
      <c r="J381" s="87"/>
      <c r="K381" s="88"/>
      <c r="L381" s="89"/>
      <c r="M381" s="81"/>
      <c r="N381" s="82"/>
      <c r="O381" s="82"/>
    </row>
    <row r="382" spans="2:15" ht="14.1" customHeight="1">
      <c r="B382" s="83"/>
      <c r="C382" s="83"/>
      <c r="D382" s="84"/>
      <c r="E382" s="244"/>
      <c r="F382" s="85"/>
      <c r="G382" s="85"/>
      <c r="I382" s="86"/>
      <c r="J382" s="87"/>
      <c r="K382" s="88"/>
      <c r="L382" s="89"/>
      <c r="M382" s="81"/>
      <c r="N382" s="82"/>
      <c r="O382" s="82"/>
    </row>
    <row r="383" spans="2:15" ht="14.1" customHeight="1">
      <c r="B383" s="83"/>
      <c r="C383" s="83"/>
      <c r="D383" s="84"/>
      <c r="E383" s="244"/>
      <c r="F383" s="85"/>
      <c r="G383" s="85"/>
      <c r="I383" s="86"/>
      <c r="J383" s="87"/>
      <c r="K383" s="88"/>
      <c r="L383" s="89"/>
      <c r="M383" s="81"/>
      <c r="N383" s="82"/>
      <c r="O383" s="82"/>
    </row>
    <row r="384" spans="2:15" ht="14.1" customHeight="1">
      <c r="B384" s="83"/>
      <c r="C384" s="83"/>
      <c r="D384" s="84"/>
      <c r="E384" s="244"/>
      <c r="F384" s="85"/>
      <c r="G384" s="85"/>
      <c r="I384" s="86"/>
      <c r="J384" s="87"/>
      <c r="K384" s="88"/>
      <c r="L384" s="89"/>
      <c r="M384" s="81"/>
      <c r="N384" s="82"/>
      <c r="O384" s="82"/>
    </row>
    <row r="385" spans="2:15" ht="14.1" customHeight="1">
      <c r="B385" s="83"/>
      <c r="C385" s="83"/>
      <c r="D385" s="84"/>
      <c r="E385" s="244"/>
      <c r="F385" s="85"/>
      <c r="G385" s="85"/>
      <c r="I385" s="86"/>
      <c r="J385" s="87"/>
      <c r="K385" s="88"/>
      <c r="L385" s="89"/>
      <c r="M385" s="81"/>
      <c r="N385" s="82"/>
      <c r="O385" s="82"/>
    </row>
    <row r="386" spans="2:15" ht="14.1" customHeight="1">
      <c r="B386" s="83"/>
      <c r="C386" s="83"/>
      <c r="D386" s="84"/>
      <c r="E386" s="244"/>
      <c r="F386" s="85"/>
      <c r="G386" s="85"/>
      <c r="I386" s="86"/>
      <c r="J386" s="87"/>
      <c r="K386" s="88"/>
      <c r="L386" s="89"/>
      <c r="M386" s="81"/>
      <c r="N386" s="82"/>
      <c r="O386" s="82"/>
    </row>
    <row r="387" spans="2:15" ht="14.1" customHeight="1">
      <c r="B387" s="83"/>
      <c r="C387" s="83"/>
      <c r="D387" s="84"/>
      <c r="E387" s="244"/>
      <c r="F387" s="85"/>
      <c r="G387" s="85"/>
      <c r="I387" s="86"/>
      <c r="J387" s="87"/>
      <c r="K387" s="88"/>
      <c r="L387" s="89"/>
      <c r="M387" s="81"/>
      <c r="N387" s="82"/>
      <c r="O387" s="82"/>
    </row>
    <row r="388" spans="2:15" ht="14.1" customHeight="1">
      <c r="B388" s="83"/>
      <c r="C388" s="83"/>
      <c r="D388" s="84"/>
      <c r="E388" s="244"/>
      <c r="F388" s="85"/>
      <c r="G388" s="85"/>
      <c r="I388" s="86"/>
      <c r="J388" s="87"/>
      <c r="K388" s="88"/>
      <c r="L388" s="89"/>
      <c r="M388" s="81"/>
      <c r="N388" s="82"/>
      <c r="O388" s="82"/>
    </row>
    <row r="389" spans="2:15" ht="14.1" customHeight="1">
      <c r="B389" s="83"/>
      <c r="C389" s="83"/>
      <c r="D389" s="84"/>
      <c r="E389" s="244"/>
      <c r="F389" s="85"/>
      <c r="G389" s="85"/>
      <c r="I389" s="86"/>
      <c r="J389" s="87"/>
      <c r="K389" s="88"/>
      <c r="L389" s="89"/>
      <c r="M389" s="81"/>
      <c r="N389" s="82"/>
      <c r="O389" s="82"/>
    </row>
    <row r="390" spans="2:15" ht="14.1" customHeight="1">
      <c r="B390" s="83"/>
      <c r="C390" s="83"/>
      <c r="D390" s="84"/>
      <c r="E390" s="244"/>
      <c r="F390" s="85"/>
      <c r="G390" s="85"/>
      <c r="I390" s="86"/>
      <c r="J390" s="87"/>
      <c r="K390" s="88"/>
      <c r="L390" s="89"/>
      <c r="M390" s="81"/>
      <c r="N390" s="82"/>
      <c r="O390" s="82"/>
    </row>
    <row r="391" spans="2:15" ht="14.1" customHeight="1">
      <c r="B391" s="83"/>
      <c r="C391" s="83"/>
      <c r="D391" s="84"/>
      <c r="E391" s="244"/>
      <c r="F391" s="85"/>
      <c r="G391" s="85"/>
      <c r="I391" s="86"/>
      <c r="J391" s="87"/>
      <c r="K391" s="88"/>
      <c r="L391" s="89"/>
      <c r="M391" s="81"/>
      <c r="N391" s="82"/>
      <c r="O391" s="82"/>
    </row>
    <row r="392" spans="2:15" ht="14.1" customHeight="1">
      <c r="B392" s="83"/>
      <c r="C392" s="83"/>
      <c r="D392" s="84"/>
      <c r="E392" s="244"/>
      <c r="F392" s="85"/>
      <c r="G392" s="85"/>
      <c r="I392" s="86"/>
      <c r="J392" s="87"/>
      <c r="K392" s="88"/>
      <c r="L392" s="89"/>
      <c r="M392" s="81"/>
      <c r="N392" s="82"/>
      <c r="O392" s="82"/>
    </row>
    <row r="393" spans="2:15" ht="14.1" customHeight="1">
      <c r="B393" s="83"/>
      <c r="C393" s="83"/>
      <c r="D393" s="84"/>
      <c r="E393" s="244"/>
      <c r="F393" s="85"/>
      <c r="G393" s="85"/>
      <c r="I393" s="86"/>
      <c r="J393" s="87"/>
      <c r="K393" s="88"/>
      <c r="L393" s="89"/>
      <c r="M393" s="81"/>
      <c r="N393" s="82"/>
      <c r="O393" s="82"/>
    </row>
    <row r="394" spans="2:15" ht="14.1" customHeight="1">
      <c r="B394" s="83"/>
      <c r="C394" s="83"/>
      <c r="D394" s="84"/>
      <c r="E394" s="244"/>
      <c r="F394" s="85"/>
      <c r="G394" s="85"/>
      <c r="I394" s="86"/>
      <c r="J394" s="87"/>
      <c r="K394" s="88"/>
      <c r="L394" s="89"/>
      <c r="M394" s="81"/>
      <c r="N394" s="82"/>
      <c r="O394" s="82"/>
    </row>
    <row r="395" spans="2:15" ht="14.1" customHeight="1">
      <c r="B395" s="83"/>
      <c r="C395" s="83"/>
      <c r="D395" s="84"/>
      <c r="E395" s="244"/>
      <c r="F395" s="85"/>
      <c r="G395" s="85"/>
      <c r="I395" s="86"/>
      <c r="J395" s="87"/>
      <c r="K395" s="88"/>
      <c r="L395" s="89"/>
      <c r="M395" s="81"/>
      <c r="N395" s="82"/>
      <c r="O395" s="82"/>
    </row>
    <row r="396" spans="2:15" ht="14.1" customHeight="1">
      <c r="B396" s="83"/>
      <c r="C396" s="83"/>
      <c r="D396" s="84"/>
      <c r="E396" s="244"/>
      <c r="F396" s="85"/>
      <c r="G396" s="85"/>
      <c r="I396" s="86"/>
      <c r="J396" s="87"/>
      <c r="K396" s="88"/>
      <c r="L396" s="89"/>
      <c r="M396" s="81"/>
      <c r="N396" s="82"/>
      <c r="O396" s="82"/>
    </row>
    <row r="397" spans="2:15" ht="14.1" customHeight="1">
      <c r="B397" s="83"/>
      <c r="C397" s="83"/>
      <c r="D397" s="84"/>
      <c r="E397" s="244"/>
      <c r="F397" s="85"/>
      <c r="G397" s="85"/>
      <c r="I397" s="86"/>
      <c r="J397" s="87"/>
      <c r="K397" s="88"/>
      <c r="L397" s="89"/>
      <c r="M397" s="81"/>
      <c r="N397" s="82"/>
      <c r="O397" s="82"/>
    </row>
    <row r="398" spans="2:15" ht="14.1" customHeight="1">
      <c r="B398" s="83"/>
      <c r="C398" s="83"/>
      <c r="D398" s="84"/>
      <c r="E398" s="244"/>
      <c r="F398" s="85"/>
      <c r="G398" s="85"/>
      <c r="I398" s="86"/>
      <c r="J398" s="87"/>
      <c r="K398" s="88"/>
      <c r="L398" s="89"/>
      <c r="M398" s="81"/>
      <c r="N398" s="82"/>
      <c r="O398" s="82"/>
    </row>
    <row r="399" spans="2:15" ht="14.1" customHeight="1">
      <c r="B399" s="83"/>
      <c r="C399" s="83"/>
      <c r="D399" s="84"/>
      <c r="E399" s="244"/>
      <c r="F399" s="85"/>
      <c r="G399" s="85"/>
      <c r="I399" s="86"/>
      <c r="J399" s="87"/>
      <c r="K399" s="88"/>
      <c r="L399" s="89"/>
      <c r="M399" s="81"/>
      <c r="N399" s="82"/>
      <c r="O399" s="82"/>
    </row>
    <row r="400" spans="2:15" ht="14.1" customHeight="1">
      <c r="B400" s="83"/>
      <c r="C400" s="83"/>
      <c r="D400" s="84"/>
      <c r="E400" s="244"/>
      <c r="F400" s="85"/>
      <c r="G400" s="85"/>
      <c r="I400" s="86"/>
      <c r="J400" s="87"/>
      <c r="K400" s="88"/>
      <c r="L400" s="89"/>
      <c r="M400" s="81"/>
      <c r="N400" s="82"/>
      <c r="O400" s="82"/>
    </row>
    <row r="401" spans="2:15" ht="14.1" customHeight="1">
      <c r="B401" s="83"/>
      <c r="C401" s="83"/>
      <c r="D401" s="84"/>
      <c r="E401" s="244"/>
      <c r="F401" s="85"/>
      <c r="G401" s="85"/>
      <c r="I401" s="86"/>
      <c r="J401" s="87"/>
      <c r="K401" s="88"/>
      <c r="L401" s="89"/>
      <c r="M401" s="81"/>
      <c r="N401" s="82"/>
      <c r="O401" s="82"/>
    </row>
    <row r="402" spans="2:15" ht="14.1" customHeight="1">
      <c r="B402" s="83"/>
      <c r="C402" s="83"/>
      <c r="D402" s="84"/>
      <c r="E402" s="244"/>
      <c r="F402" s="85"/>
      <c r="G402" s="85"/>
      <c r="I402" s="86"/>
      <c r="J402" s="87"/>
      <c r="K402" s="88"/>
      <c r="L402" s="89"/>
      <c r="M402" s="81"/>
      <c r="N402" s="82"/>
      <c r="O402" s="82"/>
    </row>
    <row r="403" spans="2:15" ht="14.1" customHeight="1">
      <c r="B403" s="83"/>
      <c r="C403" s="83"/>
      <c r="D403" s="84"/>
      <c r="E403" s="244"/>
      <c r="F403" s="85"/>
      <c r="G403" s="85"/>
      <c r="I403" s="86"/>
      <c r="J403" s="87"/>
      <c r="K403" s="88"/>
      <c r="L403" s="89"/>
      <c r="M403" s="81"/>
      <c r="N403" s="82"/>
      <c r="O403" s="82"/>
    </row>
    <row r="404" spans="2:15" ht="14.1" customHeight="1">
      <c r="B404" s="83"/>
      <c r="C404" s="83"/>
      <c r="D404" s="84"/>
      <c r="E404" s="244"/>
      <c r="F404" s="85"/>
      <c r="G404" s="85"/>
      <c r="I404" s="86"/>
      <c r="J404" s="87"/>
      <c r="K404" s="88"/>
      <c r="L404" s="89"/>
      <c r="M404" s="81"/>
      <c r="N404" s="82"/>
      <c r="O404" s="82"/>
    </row>
    <row r="405" spans="2:15" ht="14.1" customHeight="1">
      <c r="B405" s="83"/>
      <c r="C405" s="83"/>
      <c r="D405" s="84"/>
      <c r="E405" s="244"/>
      <c r="F405" s="85"/>
      <c r="G405" s="85"/>
      <c r="I405" s="86"/>
      <c r="J405" s="87"/>
      <c r="K405" s="88"/>
      <c r="L405" s="89"/>
      <c r="M405" s="81"/>
      <c r="N405" s="82"/>
      <c r="O405" s="82"/>
    </row>
    <row r="406" spans="2:15" ht="14.1" customHeight="1">
      <c r="B406" s="83"/>
      <c r="C406" s="83"/>
      <c r="D406" s="84"/>
      <c r="E406" s="244"/>
      <c r="F406" s="85"/>
      <c r="G406" s="85"/>
      <c r="I406" s="86"/>
      <c r="J406" s="87"/>
      <c r="K406" s="88"/>
      <c r="L406" s="89"/>
      <c r="M406" s="81"/>
      <c r="N406" s="82"/>
      <c r="O406" s="82"/>
    </row>
    <row r="407" spans="2:15" ht="14.1" customHeight="1">
      <c r="B407" s="83"/>
      <c r="C407" s="83"/>
      <c r="D407" s="84"/>
      <c r="E407" s="244"/>
      <c r="F407" s="85"/>
      <c r="G407" s="85"/>
      <c r="I407" s="86"/>
      <c r="J407" s="87"/>
      <c r="K407" s="88"/>
      <c r="L407" s="89"/>
      <c r="M407" s="81"/>
      <c r="N407" s="82"/>
      <c r="O407" s="82"/>
    </row>
    <row r="408" spans="2:15" ht="14.1" customHeight="1">
      <c r="B408" s="83"/>
      <c r="C408" s="83"/>
      <c r="D408" s="84"/>
      <c r="E408" s="244"/>
      <c r="F408" s="85"/>
      <c r="G408" s="85"/>
      <c r="I408" s="86"/>
      <c r="J408" s="87"/>
      <c r="K408" s="88"/>
      <c r="L408" s="89"/>
      <c r="M408" s="81"/>
      <c r="N408" s="82"/>
      <c r="O408" s="82"/>
    </row>
    <row r="409" spans="2:15" ht="14.1" customHeight="1">
      <c r="B409" s="83"/>
      <c r="C409" s="83"/>
      <c r="D409" s="84"/>
      <c r="E409" s="244"/>
      <c r="F409" s="85"/>
      <c r="G409" s="85"/>
      <c r="I409" s="86"/>
      <c r="J409" s="87"/>
      <c r="K409" s="88"/>
      <c r="L409" s="89"/>
      <c r="M409" s="81"/>
      <c r="N409" s="82"/>
      <c r="O409" s="82"/>
    </row>
    <row r="410" spans="2:15" ht="14.1" customHeight="1">
      <c r="B410" s="83"/>
      <c r="C410" s="83"/>
      <c r="D410" s="84"/>
      <c r="E410" s="244"/>
      <c r="F410" s="85"/>
      <c r="G410" s="85"/>
      <c r="I410" s="86"/>
      <c r="J410" s="87"/>
      <c r="K410" s="88"/>
      <c r="L410" s="89"/>
      <c r="M410" s="81"/>
      <c r="N410" s="82"/>
      <c r="O410" s="82"/>
    </row>
    <row r="411" spans="2:15" ht="14.1" customHeight="1">
      <c r="B411" s="83"/>
      <c r="C411" s="83"/>
      <c r="D411" s="84"/>
      <c r="E411" s="244"/>
      <c r="F411" s="85"/>
      <c r="G411" s="85"/>
      <c r="I411" s="86"/>
      <c r="J411" s="87"/>
      <c r="K411" s="88"/>
      <c r="L411" s="89"/>
      <c r="M411" s="81"/>
      <c r="N411" s="82"/>
      <c r="O411" s="82"/>
    </row>
    <row r="412" spans="2:15" ht="14.1" customHeight="1">
      <c r="B412" s="83"/>
      <c r="C412" s="83"/>
      <c r="D412" s="84"/>
      <c r="E412" s="244"/>
      <c r="F412" s="85"/>
      <c r="G412" s="85"/>
      <c r="I412" s="86"/>
      <c r="J412" s="87"/>
      <c r="K412" s="88"/>
      <c r="L412" s="89"/>
      <c r="M412" s="81"/>
      <c r="N412" s="82"/>
      <c r="O412" s="82"/>
    </row>
    <row r="413" spans="2:15" ht="14.1" customHeight="1">
      <c r="B413" s="83"/>
      <c r="C413" s="83"/>
      <c r="D413" s="84"/>
      <c r="E413" s="244"/>
      <c r="F413" s="85"/>
      <c r="G413" s="85"/>
      <c r="I413" s="86"/>
      <c r="J413" s="87"/>
      <c r="K413" s="88"/>
      <c r="L413" s="89"/>
      <c r="M413" s="81"/>
      <c r="N413" s="82"/>
      <c r="O413" s="82"/>
    </row>
    <row r="414" spans="2:15" ht="14.1" customHeight="1">
      <c r="B414" s="83"/>
      <c r="C414" s="83"/>
      <c r="D414" s="84"/>
      <c r="E414" s="244"/>
      <c r="F414" s="85"/>
      <c r="G414" s="85"/>
      <c r="I414" s="86"/>
      <c r="J414" s="87"/>
      <c r="K414" s="88"/>
      <c r="L414" s="89"/>
      <c r="M414" s="81"/>
      <c r="N414" s="82"/>
      <c r="O414" s="82"/>
    </row>
    <row r="415" spans="2:15" ht="14.1" customHeight="1">
      <c r="B415" s="83"/>
      <c r="C415" s="83"/>
      <c r="D415" s="84"/>
      <c r="E415" s="244"/>
      <c r="F415" s="85"/>
      <c r="G415" s="85"/>
      <c r="I415" s="86"/>
      <c r="J415" s="87"/>
      <c r="K415" s="88"/>
      <c r="L415" s="89"/>
      <c r="M415" s="81"/>
      <c r="N415" s="82"/>
      <c r="O415" s="82"/>
    </row>
    <row r="416" spans="2:15" ht="14.1" customHeight="1">
      <c r="B416" s="83"/>
      <c r="C416" s="83"/>
      <c r="D416" s="84"/>
      <c r="E416" s="244"/>
      <c r="F416" s="85"/>
      <c r="G416" s="85"/>
      <c r="I416" s="86"/>
      <c r="J416" s="87"/>
      <c r="K416" s="88"/>
      <c r="L416" s="89"/>
      <c r="M416" s="81"/>
      <c r="N416" s="82"/>
      <c r="O416" s="82"/>
    </row>
    <row r="417" spans="2:15" ht="14.1" customHeight="1">
      <c r="B417" s="83"/>
      <c r="C417" s="83"/>
      <c r="D417" s="84"/>
      <c r="E417" s="244"/>
      <c r="F417" s="85"/>
      <c r="G417" s="85"/>
      <c r="I417" s="86"/>
      <c r="J417" s="87"/>
      <c r="K417" s="88"/>
      <c r="L417" s="89"/>
      <c r="M417" s="81"/>
      <c r="N417" s="82"/>
      <c r="O417" s="82"/>
    </row>
    <row r="418" spans="2:15" ht="14.1" customHeight="1">
      <c r="B418" s="83"/>
      <c r="C418" s="83"/>
      <c r="D418" s="84"/>
      <c r="E418" s="244"/>
      <c r="F418" s="85"/>
      <c r="G418" s="85"/>
      <c r="I418" s="86"/>
      <c r="J418" s="87"/>
      <c r="K418" s="88"/>
      <c r="L418" s="89"/>
      <c r="M418" s="81"/>
      <c r="N418" s="82"/>
      <c r="O418" s="82"/>
    </row>
    <row r="419" spans="2:15" ht="14.1" customHeight="1">
      <c r="B419" s="83"/>
      <c r="C419" s="83"/>
      <c r="D419" s="84"/>
      <c r="E419" s="244"/>
      <c r="F419" s="85"/>
      <c r="G419" s="85"/>
      <c r="I419" s="86"/>
      <c r="J419" s="87"/>
      <c r="K419" s="88"/>
      <c r="L419" s="89"/>
      <c r="M419" s="81"/>
      <c r="N419" s="82"/>
      <c r="O419" s="82"/>
    </row>
    <row r="420" spans="2:15" ht="14.1" customHeight="1">
      <c r="B420" s="83"/>
      <c r="C420" s="83"/>
      <c r="D420" s="84"/>
      <c r="E420" s="244"/>
      <c r="F420" s="85"/>
      <c r="G420" s="85"/>
      <c r="I420" s="86"/>
      <c r="J420" s="87"/>
      <c r="K420" s="88"/>
      <c r="L420" s="89"/>
      <c r="M420" s="81"/>
      <c r="N420" s="82"/>
      <c r="O420" s="82"/>
    </row>
    <row r="421" spans="2:15" ht="14.1" customHeight="1">
      <c r="B421" s="83"/>
      <c r="C421" s="83"/>
      <c r="D421" s="84"/>
      <c r="E421" s="244"/>
      <c r="F421" s="85"/>
      <c r="G421" s="85"/>
      <c r="I421" s="86"/>
      <c r="J421" s="87"/>
      <c r="K421" s="88"/>
      <c r="L421" s="89"/>
      <c r="M421" s="81"/>
      <c r="N421" s="82"/>
      <c r="O421" s="82"/>
    </row>
    <row r="422" spans="2:15" ht="14.1" customHeight="1">
      <c r="B422" s="83"/>
      <c r="C422" s="83"/>
      <c r="D422" s="84"/>
      <c r="E422" s="244"/>
      <c r="F422" s="85"/>
      <c r="G422" s="85"/>
      <c r="I422" s="86"/>
      <c r="J422" s="87"/>
      <c r="K422" s="88"/>
      <c r="L422" s="89"/>
      <c r="M422" s="81"/>
      <c r="N422" s="82"/>
      <c r="O422" s="82"/>
    </row>
    <row r="423" spans="2:15" ht="14.1" customHeight="1">
      <c r="B423" s="83"/>
      <c r="C423" s="83"/>
      <c r="D423" s="84"/>
      <c r="E423" s="244"/>
      <c r="F423" s="85"/>
      <c r="G423" s="85"/>
      <c r="I423" s="86"/>
      <c r="J423" s="87"/>
      <c r="K423" s="88"/>
      <c r="L423" s="89"/>
      <c r="M423" s="81"/>
      <c r="N423" s="82"/>
      <c r="O423" s="82"/>
    </row>
    <row r="424" spans="2:15" ht="14.1" customHeight="1">
      <c r="B424" s="83"/>
      <c r="C424" s="83"/>
      <c r="D424" s="84"/>
      <c r="E424" s="244"/>
      <c r="F424" s="85"/>
      <c r="G424" s="85"/>
      <c r="I424" s="86"/>
      <c r="J424" s="87"/>
      <c r="K424" s="88"/>
      <c r="L424" s="89"/>
      <c r="M424" s="81"/>
      <c r="N424" s="82"/>
      <c r="O424" s="82"/>
    </row>
    <row r="425" spans="2:15" ht="14.1" customHeight="1">
      <c r="B425" s="83"/>
      <c r="C425" s="83"/>
      <c r="D425" s="84"/>
      <c r="E425" s="244"/>
      <c r="F425" s="85"/>
      <c r="G425" s="85"/>
      <c r="I425" s="86"/>
      <c r="J425" s="87"/>
      <c r="K425" s="88"/>
      <c r="L425" s="89"/>
      <c r="M425" s="81"/>
      <c r="N425" s="82"/>
      <c r="O425" s="82"/>
    </row>
    <row r="426" spans="2:15" ht="14.1" customHeight="1">
      <c r="B426" s="83"/>
      <c r="C426" s="83"/>
      <c r="D426" s="84"/>
      <c r="E426" s="244"/>
      <c r="F426" s="85"/>
      <c r="G426" s="85"/>
      <c r="I426" s="86"/>
      <c r="J426" s="87"/>
      <c r="K426" s="88"/>
      <c r="L426" s="89"/>
      <c r="M426" s="81"/>
      <c r="N426" s="82"/>
      <c r="O426" s="82"/>
    </row>
    <row r="427" spans="2:15" ht="14.1" customHeight="1">
      <c r="B427" s="83"/>
      <c r="C427" s="83"/>
      <c r="D427" s="84"/>
      <c r="E427" s="244"/>
      <c r="F427" s="85"/>
      <c r="G427" s="85"/>
      <c r="I427" s="86"/>
      <c r="J427" s="87"/>
      <c r="K427" s="88"/>
      <c r="L427" s="89"/>
      <c r="M427" s="81"/>
      <c r="N427" s="82"/>
      <c r="O427" s="82"/>
    </row>
    <row r="428" spans="2:15" ht="14.1" customHeight="1">
      <c r="B428" s="83"/>
      <c r="C428" s="83"/>
      <c r="D428" s="84"/>
      <c r="E428" s="244"/>
      <c r="F428" s="85"/>
      <c r="G428" s="85"/>
      <c r="I428" s="86"/>
      <c r="J428" s="87"/>
      <c r="K428" s="88"/>
      <c r="L428" s="89"/>
      <c r="M428" s="81"/>
      <c r="N428" s="82"/>
      <c r="O428" s="82"/>
    </row>
    <row r="429" spans="2:15" ht="14.1" customHeight="1">
      <c r="B429" s="83"/>
      <c r="C429" s="83"/>
      <c r="D429" s="84"/>
      <c r="E429" s="244"/>
      <c r="F429" s="85"/>
      <c r="G429" s="85"/>
      <c r="I429" s="86"/>
      <c r="J429" s="87"/>
      <c r="K429" s="88"/>
      <c r="L429" s="89"/>
      <c r="M429" s="81"/>
      <c r="N429" s="82"/>
      <c r="O429" s="82"/>
    </row>
    <row r="430" spans="2:15" ht="14.1" customHeight="1">
      <c r="B430" s="83"/>
      <c r="C430" s="83"/>
      <c r="D430" s="84"/>
      <c r="E430" s="244"/>
      <c r="F430" s="85"/>
      <c r="G430" s="85"/>
      <c r="I430" s="86"/>
      <c r="J430" s="87"/>
      <c r="K430" s="88"/>
      <c r="L430" s="89"/>
      <c r="M430" s="81"/>
      <c r="N430" s="82"/>
      <c r="O430" s="82"/>
    </row>
    <row r="431" spans="2:15" ht="14.1" customHeight="1">
      <c r="B431" s="83"/>
      <c r="C431" s="83"/>
      <c r="D431" s="84"/>
      <c r="E431" s="244"/>
      <c r="F431" s="85"/>
      <c r="G431" s="85"/>
      <c r="I431" s="86"/>
      <c r="J431" s="87"/>
      <c r="K431" s="88"/>
      <c r="L431" s="89"/>
      <c r="M431" s="81"/>
      <c r="N431" s="82"/>
      <c r="O431" s="82"/>
    </row>
    <row r="432" spans="2:15" ht="14.1" customHeight="1">
      <c r="B432" s="83"/>
      <c r="C432" s="83"/>
      <c r="D432" s="84"/>
      <c r="E432" s="244"/>
      <c r="F432" s="85"/>
      <c r="G432" s="85"/>
      <c r="I432" s="86"/>
      <c r="J432" s="87"/>
      <c r="K432" s="88"/>
      <c r="L432" s="89"/>
      <c r="M432" s="81"/>
      <c r="N432" s="82"/>
      <c r="O432" s="82"/>
    </row>
    <row r="433" spans="2:15" ht="14.1" customHeight="1">
      <c r="B433" s="83"/>
      <c r="C433" s="83"/>
      <c r="D433" s="84"/>
      <c r="E433" s="244"/>
      <c r="F433" s="85"/>
      <c r="G433" s="85"/>
      <c r="I433" s="86"/>
      <c r="J433" s="87"/>
      <c r="K433" s="88"/>
      <c r="L433" s="89"/>
      <c r="M433" s="81"/>
      <c r="N433" s="82"/>
      <c r="O433" s="82"/>
    </row>
    <row r="434" spans="2:15" ht="14.1" customHeight="1">
      <c r="B434" s="83"/>
      <c r="C434" s="83"/>
      <c r="D434" s="84"/>
      <c r="E434" s="244"/>
      <c r="F434" s="85"/>
      <c r="G434" s="85"/>
      <c r="I434" s="86"/>
      <c r="J434" s="87"/>
      <c r="K434" s="88"/>
      <c r="L434" s="89"/>
      <c r="M434" s="81"/>
      <c r="N434" s="82"/>
      <c r="O434" s="82"/>
    </row>
    <row r="435" spans="2:15" ht="14.1" customHeight="1">
      <c r="B435" s="83"/>
      <c r="C435" s="83"/>
      <c r="D435" s="84"/>
      <c r="E435" s="244"/>
      <c r="F435" s="85"/>
      <c r="G435" s="85"/>
      <c r="I435" s="86"/>
      <c r="J435" s="87"/>
      <c r="K435" s="88"/>
      <c r="L435" s="89"/>
      <c r="M435" s="81"/>
      <c r="N435" s="82"/>
      <c r="O435" s="82"/>
    </row>
    <row r="436" spans="2:15" ht="14.1" customHeight="1">
      <c r="B436" s="83"/>
      <c r="C436" s="83"/>
      <c r="D436" s="84"/>
      <c r="E436" s="244"/>
      <c r="F436" s="85"/>
      <c r="G436" s="85"/>
      <c r="I436" s="86"/>
      <c r="J436" s="87"/>
      <c r="K436" s="88"/>
      <c r="L436" s="89"/>
      <c r="M436" s="81"/>
      <c r="N436" s="82"/>
      <c r="O436" s="82"/>
    </row>
    <row r="437" spans="2:15" ht="14.1" customHeight="1">
      <c r="B437" s="83"/>
      <c r="C437" s="83"/>
      <c r="D437" s="84"/>
      <c r="E437" s="244"/>
      <c r="F437" s="85"/>
      <c r="G437" s="85"/>
      <c r="I437" s="86"/>
      <c r="J437" s="87"/>
      <c r="K437" s="88"/>
      <c r="L437" s="89"/>
      <c r="M437" s="81"/>
      <c r="N437" s="82"/>
      <c r="O437" s="82"/>
    </row>
    <row r="438" spans="2:15" ht="14.1" customHeight="1">
      <c r="B438" s="83"/>
      <c r="C438" s="83"/>
      <c r="D438" s="84"/>
      <c r="E438" s="244"/>
      <c r="F438" s="85"/>
      <c r="G438" s="85"/>
      <c r="I438" s="86"/>
      <c r="J438" s="87"/>
      <c r="K438" s="88"/>
      <c r="L438" s="89"/>
      <c r="M438" s="81"/>
      <c r="N438" s="82"/>
      <c r="O438" s="82"/>
    </row>
  </sheetData>
  <autoFilter ref="B9:Q164"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5" min="1" max="21" man="1"/>
    <brk id="98" min="1" max="21" man="1"/>
    <brk id="158"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64" t="s">
        <v>4</v>
      </c>
      <c r="B1" s="91"/>
      <c r="C1" s="92"/>
      <c r="D1" s="1"/>
      <c r="E1" s="1"/>
      <c r="F1" s="1"/>
      <c r="G1" s="1"/>
    </row>
    <row r="2" spans="1:8">
      <c r="A2" s="92"/>
      <c r="B2" s="92"/>
      <c r="C2" s="92"/>
      <c r="D2" s="1"/>
      <c r="E2" s="1"/>
      <c r="F2" s="1"/>
      <c r="G2" s="1"/>
    </row>
    <row r="3" spans="1:8" ht="15.6">
      <c r="A3" s="39" t="str">
        <f>'2-Kosten per locatie'!A3</f>
        <v>Naam opdrachtgever</v>
      </c>
      <c r="B3" s="48" t="str">
        <f>'2-Kosten per locatie'!B3</f>
        <v>Hecht - Perceel 3</v>
      </c>
      <c r="C3" s="92"/>
      <c r="D3" s="1"/>
      <c r="E3" s="31"/>
      <c r="F3" s="1"/>
      <c r="G3" s="1"/>
    </row>
    <row r="4" spans="1:8" ht="15.6">
      <c r="A4" s="39" t="str">
        <f>'2-Kosten per locatie'!A4</f>
        <v>Calculatie onderdeel</v>
      </c>
      <c r="B4" s="48" t="str">
        <f ca="1">MID(CELL("bestandsnaam",$C$9),SEARCH("]",CELL("bestandsnaam",$C$9),1)+1,256)</f>
        <v>5-Premies en opslagen</v>
      </c>
      <c r="C4" s="93"/>
      <c r="D4" s="15"/>
      <c r="E4" s="4"/>
      <c r="F4" s="4"/>
      <c r="G4" s="4"/>
    </row>
    <row r="5" spans="1:8" ht="15.6">
      <c r="A5" s="39" t="str">
        <f>'2-Kosten per locatie'!A5</f>
        <v>Gebouw/plaats</v>
      </c>
      <c r="B5" s="48" t="str">
        <f>'2-Kosten per locatie'!B5</f>
        <v>Zuid en oost</v>
      </c>
      <c r="C5" s="39"/>
      <c r="D5" s="8"/>
      <c r="E5" s="16"/>
      <c r="F5" s="5"/>
      <c r="G5" s="4"/>
    </row>
    <row r="6" spans="1:8" ht="15.6">
      <c r="A6" s="39" t="str">
        <f>'2-Kosten per locatie'!A6</f>
        <v>Referentie nummer</v>
      </c>
      <c r="B6" s="48" t="str">
        <f>'2-Kosten per locatie'!B6</f>
        <v>TN513768</v>
      </c>
      <c r="C6" s="71"/>
      <c r="D6" s="8"/>
      <c r="E6" s="33"/>
      <c r="F6" s="32"/>
      <c r="G6" s="34"/>
      <c r="H6" s="35"/>
    </row>
    <row r="7" spans="1:8" ht="15.6">
      <c r="A7" s="39" t="str">
        <f>'2-Kosten per locatie'!A7</f>
        <v>Naam dienstverlener</v>
      </c>
      <c r="B7" s="48">
        <f>'2-Kosten per locatie'!B7</f>
        <v>0</v>
      </c>
      <c r="C7" s="71"/>
      <c r="D7" s="8"/>
      <c r="E7" s="16"/>
      <c r="F7" s="5"/>
      <c r="G7" s="4"/>
    </row>
    <row r="8" spans="1:8" ht="15.6">
      <c r="A8" s="39" t="str">
        <f>'2-Kosten per locatie'!A8</f>
        <v>Prijspeil</v>
      </c>
      <c r="B8" s="247">
        <f>'2-Kosten per locatie'!B8</f>
        <v>45839</v>
      </c>
      <c r="C8" s="94"/>
      <c r="D8" s="16"/>
      <c r="E8" s="16"/>
      <c r="F8" s="5"/>
      <c r="G8" s="4"/>
    </row>
    <row r="9" spans="1:8" ht="18.600000000000001">
      <c r="A9" s="200"/>
      <c r="B9" s="94"/>
      <c r="C9" s="94"/>
      <c r="D9" s="16"/>
      <c r="E9" s="16"/>
      <c r="F9" s="5"/>
      <c r="G9" s="4"/>
    </row>
    <row r="10" spans="1:8" ht="21">
      <c r="A10" s="336" t="s">
        <v>69</v>
      </c>
      <c r="B10" s="337"/>
      <c r="C10" s="338"/>
      <c r="D10" s="16"/>
      <c r="E10" s="16"/>
      <c r="F10" s="5"/>
      <c r="G10" s="4"/>
    </row>
    <row r="11" spans="1:8">
      <c r="A11" s="95"/>
      <c r="B11" s="96"/>
      <c r="C11" s="96"/>
      <c r="D11" s="16"/>
      <c r="E11" s="16"/>
      <c r="F11" s="4"/>
      <c r="G11" s="4"/>
    </row>
    <row r="12" spans="1:8">
      <c r="A12" s="339"/>
      <c r="B12" s="333"/>
      <c r="C12" s="340" t="s">
        <v>70</v>
      </c>
      <c r="D12" s="16"/>
      <c r="E12" s="16"/>
      <c r="F12" s="5"/>
      <c r="G12" s="4"/>
    </row>
    <row r="13" spans="1:8">
      <c r="A13" s="97" t="s">
        <v>71</v>
      </c>
      <c r="B13" s="333"/>
      <c r="C13" s="248">
        <v>0</v>
      </c>
      <c r="D13" s="16"/>
      <c r="E13" s="16"/>
      <c r="F13" s="17"/>
      <c r="G13" s="4"/>
    </row>
    <row r="14" spans="1:8">
      <c r="A14" s="97" t="s">
        <v>72</v>
      </c>
      <c r="B14" s="333"/>
      <c r="C14" s="248">
        <v>0</v>
      </c>
      <c r="D14" s="16"/>
      <c r="E14" s="16"/>
      <c r="F14" s="17"/>
      <c r="G14" s="4"/>
    </row>
    <row r="15" spans="1:8">
      <c r="A15" s="97" t="s">
        <v>73</v>
      </c>
      <c r="B15" s="333"/>
      <c r="C15" s="248">
        <v>0</v>
      </c>
      <c r="D15" s="16"/>
      <c r="E15" s="16"/>
      <c r="F15" s="17"/>
      <c r="G15" s="4"/>
    </row>
    <row r="16" spans="1:8">
      <c r="A16" s="341" t="s">
        <v>24</v>
      </c>
      <c r="B16" s="342"/>
      <c r="C16" s="343">
        <f>SUM(C13:C15)</f>
        <v>0</v>
      </c>
      <c r="D16" s="16"/>
      <c r="E16" s="16"/>
      <c r="F16" s="4"/>
    </row>
    <row r="17" spans="1:7">
      <c r="A17" s="341"/>
      <c r="B17" s="342"/>
      <c r="C17" s="343"/>
      <c r="D17" s="16"/>
      <c r="E17" s="16"/>
      <c r="F17" s="4"/>
    </row>
    <row r="18" spans="1:7">
      <c r="A18" s="496" t="s">
        <v>74</v>
      </c>
      <c r="B18" s="497"/>
      <c r="C18" s="248">
        <v>0</v>
      </c>
      <c r="D18" s="16"/>
      <c r="E18" s="16"/>
      <c r="F18" s="4"/>
    </row>
    <row r="19" spans="1:7">
      <c r="A19" s="97" t="s">
        <v>75</v>
      </c>
      <c r="B19" s="98"/>
      <c r="C19" s="248">
        <v>0</v>
      </c>
      <c r="D19" s="16"/>
      <c r="E19" s="16"/>
      <c r="F19" s="4"/>
    </row>
    <row r="20" spans="1:7">
      <c r="A20" s="496" t="s">
        <v>76</v>
      </c>
      <c r="B20" s="497"/>
      <c r="C20" s="248">
        <v>0</v>
      </c>
      <c r="D20" s="16"/>
      <c r="E20" s="16"/>
      <c r="F20" s="4"/>
    </row>
    <row r="21" spans="1:7">
      <c r="A21" s="496" t="s">
        <v>77</v>
      </c>
      <c r="B21" s="497"/>
      <c r="C21" s="344" t="e">
        <f>C34</f>
        <v>#DIV/0!</v>
      </c>
      <c r="D21" s="16"/>
      <c r="E21" s="16"/>
      <c r="F21" s="4"/>
    </row>
    <row r="22" spans="1:7">
      <c r="A22" s="496" t="s">
        <v>78</v>
      </c>
      <c r="B22" s="497"/>
      <c r="C22" s="248">
        <v>0</v>
      </c>
      <c r="D22" s="16"/>
      <c r="E22" s="16"/>
      <c r="F22" s="4"/>
    </row>
    <row r="23" spans="1:7">
      <c r="A23" s="496" t="s">
        <v>79</v>
      </c>
      <c r="B23" s="497"/>
      <c r="C23" s="248">
        <v>0</v>
      </c>
      <c r="D23" s="16"/>
      <c r="E23" s="16"/>
      <c r="F23" s="4"/>
    </row>
    <row r="24" spans="1:7">
      <c r="A24" s="498" t="s">
        <v>80</v>
      </c>
      <c r="B24" s="499"/>
      <c r="C24" s="345" t="e">
        <f>SUM(C16:C23)</f>
        <v>#DIV/0!</v>
      </c>
      <c r="D24" s="16"/>
      <c r="E24" s="16"/>
      <c r="F24" s="4"/>
    </row>
    <row r="25" spans="1:7">
      <c r="A25" s="99"/>
      <c r="B25" s="100"/>
      <c r="C25" s="101"/>
      <c r="D25" s="16"/>
      <c r="E25" s="16"/>
      <c r="F25" s="7"/>
      <c r="G25" s="4"/>
    </row>
    <row r="26" spans="1:7" ht="21">
      <c r="A26" s="336" t="s">
        <v>81</v>
      </c>
      <c r="B26" s="337"/>
      <c r="C26" s="338"/>
      <c r="D26" s="16"/>
      <c r="E26" s="16"/>
      <c r="F26" s="5"/>
      <c r="G26" s="4"/>
    </row>
    <row r="27" spans="1:7">
      <c r="A27" s="95"/>
      <c r="B27" s="96"/>
      <c r="C27" s="96"/>
      <c r="D27" s="16"/>
      <c r="E27" s="16"/>
      <c r="F27" s="4"/>
      <c r="G27" s="4"/>
    </row>
    <row r="28" spans="1:7">
      <c r="A28" s="96"/>
      <c r="B28" s="96"/>
      <c r="C28" s="346" t="s">
        <v>82</v>
      </c>
      <c r="D28" s="16"/>
      <c r="E28" s="16"/>
      <c r="F28" s="4"/>
      <c r="G28" s="4"/>
    </row>
    <row r="29" spans="1:7">
      <c r="A29" s="97" t="s">
        <v>83</v>
      </c>
      <c r="B29" s="333"/>
      <c r="C29" s="347">
        <f>'6-Opbouw uurtarief productie'!E21</f>
        <v>0</v>
      </c>
      <c r="D29" s="16"/>
      <c r="E29" s="16"/>
      <c r="G29" s="4"/>
    </row>
    <row r="30" spans="1:7">
      <c r="A30" s="97" t="s">
        <v>84</v>
      </c>
      <c r="B30" s="102" t="s">
        <v>85</v>
      </c>
      <c r="C30" s="348">
        <v>0</v>
      </c>
      <c r="D30" s="16"/>
      <c r="E30" s="16"/>
      <c r="F30" s="5"/>
      <c r="G30" s="4"/>
    </row>
    <row r="31" spans="1:7">
      <c r="A31" s="97" t="s">
        <v>86</v>
      </c>
      <c r="B31" s="333"/>
      <c r="C31" s="249">
        <f>C29+C30</f>
        <v>0</v>
      </c>
      <c r="D31" s="16"/>
      <c r="E31" s="16"/>
      <c r="F31" s="5"/>
      <c r="G31" s="4"/>
    </row>
    <row r="32" spans="1:7">
      <c r="A32" s="349" t="s">
        <v>87</v>
      </c>
      <c r="B32" s="103"/>
      <c r="C32" s="350">
        <v>0</v>
      </c>
      <c r="E32" s="18"/>
      <c r="F32" s="5"/>
      <c r="G32" s="4"/>
    </row>
    <row r="33" spans="1:7">
      <c r="A33" s="95"/>
      <c r="B33" s="351"/>
      <c r="C33" s="250"/>
      <c r="E33" s="3"/>
      <c r="F33" s="4"/>
      <c r="G33" s="4"/>
    </row>
    <row r="34" spans="1:7">
      <c r="A34" s="352" t="s">
        <v>88</v>
      </c>
      <c r="B34" s="353"/>
      <c r="C34" s="354" t="e">
        <f>(C31/C29)*C32</f>
        <v>#DIV/0!</v>
      </c>
      <c r="E34" s="19"/>
      <c r="F34" s="5"/>
      <c r="G34" s="20"/>
    </row>
    <row r="35" spans="1:7">
      <c r="A35" s="95"/>
      <c r="B35" s="96"/>
      <c r="C35" s="96"/>
      <c r="E35" s="19"/>
      <c r="F35" s="5"/>
      <c r="G35" s="4"/>
    </row>
    <row r="36" spans="1:7" ht="21">
      <c r="A36" s="355" t="s">
        <v>89</v>
      </c>
      <c r="B36" s="356"/>
      <c r="C36" s="357"/>
      <c r="E36" s="19"/>
      <c r="F36" s="5"/>
      <c r="G36" s="4"/>
    </row>
    <row r="37" spans="1:7">
      <c r="A37" s="99"/>
      <c r="B37" s="100"/>
      <c r="C37" s="101"/>
      <c r="E37" s="19"/>
      <c r="F37" s="5"/>
      <c r="G37" s="4"/>
    </row>
    <row r="38" spans="1:7" ht="16.2">
      <c r="A38" s="99"/>
      <c r="B38" s="358" t="s">
        <v>90</v>
      </c>
      <c r="C38" s="101"/>
      <c r="E38" s="19"/>
      <c r="F38" s="5"/>
      <c r="G38" s="4"/>
    </row>
    <row r="39" spans="1:7">
      <c r="A39" s="359" t="s">
        <v>91</v>
      </c>
      <c r="B39" s="360">
        <v>365</v>
      </c>
      <c r="C39" s="101"/>
      <c r="E39" s="19"/>
      <c r="F39" s="5"/>
      <c r="G39" s="9"/>
    </row>
    <row r="40" spans="1:7">
      <c r="A40" s="359" t="s">
        <v>92</v>
      </c>
      <c r="B40" s="360">
        <v>104</v>
      </c>
      <c r="C40" s="101"/>
      <c r="E40" s="19"/>
      <c r="F40" s="5"/>
      <c r="G40" s="9"/>
    </row>
    <row r="41" spans="1:7">
      <c r="A41" s="361" t="s">
        <v>93</v>
      </c>
      <c r="B41" s="362">
        <f>B39-B40</f>
        <v>261</v>
      </c>
      <c r="C41" s="101"/>
      <c r="E41" s="19"/>
      <c r="F41" s="5"/>
      <c r="G41" s="6"/>
    </row>
    <row r="42" spans="1:7">
      <c r="A42" s="363"/>
      <c r="B42" s="364"/>
      <c r="C42" s="101"/>
      <c r="E42" s="19"/>
      <c r="F42" s="5"/>
      <c r="G42" s="6"/>
    </row>
    <row r="43" spans="1:7">
      <c r="A43" s="359" t="s">
        <v>94</v>
      </c>
      <c r="B43" s="365">
        <v>0</v>
      </c>
      <c r="C43" s="101"/>
      <c r="E43" s="19"/>
      <c r="F43" s="5"/>
      <c r="G43" s="6"/>
    </row>
    <row r="44" spans="1:7">
      <c r="A44" s="359" t="s">
        <v>95</v>
      </c>
      <c r="B44" s="365">
        <v>0</v>
      </c>
      <c r="C44" s="101"/>
      <c r="E44" s="19"/>
      <c r="F44" s="5"/>
      <c r="G44" s="6"/>
    </row>
    <row r="45" spans="1:7">
      <c r="A45" s="359" t="s">
        <v>96</v>
      </c>
      <c r="B45" s="365">
        <v>0</v>
      </c>
      <c r="C45" s="101"/>
      <c r="E45" s="19"/>
      <c r="F45" s="5"/>
      <c r="G45" s="6"/>
    </row>
    <row r="46" spans="1:7">
      <c r="A46" s="359" t="s">
        <v>97</v>
      </c>
      <c r="B46" s="365">
        <v>0</v>
      </c>
      <c r="C46" s="101"/>
      <c r="E46" s="19"/>
      <c r="F46" s="5"/>
      <c r="G46" s="6"/>
    </row>
    <row r="47" spans="1:7">
      <c r="A47" s="361" t="s">
        <v>98</v>
      </c>
      <c r="B47" s="362">
        <f>B41-SUM(B43:B46)</f>
        <v>261</v>
      </c>
      <c r="C47" s="101"/>
      <c r="E47" s="19"/>
      <c r="F47" s="5"/>
      <c r="G47" s="6"/>
    </row>
    <row r="48" spans="1:7">
      <c r="A48" s="366"/>
      <c r="B48" s="364"/>
      <c r="C48" s="101"/>
      <c r="E48" s="19"/>
      <c r="F48" s="5"/>
      <c r="G48" s="6"/>
    </row>
    <row r="49" spans="1:7">
      <c r="A49" s="367" t="s">
        <v>99</v>
      </c>
      <c r="B49" s="368">
        <f>IF(B43=0,0,B43/$B$47)</f>
        <v>0</v>
      </c>
      <c r="C49" s="101"/>
      <c r="E49" s="19"/>
      <c r="F49" s="5"/>
      <c r="G49" s="6"/>
    </row>
    <row r="50" spans="1:7">
      <c r="A50" s="367" t="s">
        <v>95</v>
      </c>
      <c r="B50" s="368">
        <f>IF(B44=0,0,B44/$B$47)</f>
        <v>0</v>
      </c>
      <c r="C50" s="101"/>
      <c r="E50" s="19"/>
      <c r="F50" s="5"/>
      <c r="G50" s="6"/>
    </row>
    <row r="51" spans="1:7">
      <c r="A51" s="359" t="s">
        <v>96</v>
      </c>
      <c r="B51" s="368">
        <f>IF(B45=0,0,B45/$B$47)</f>
        <v>0</v>
      </c>
      <c r="C51" s="101"/>
      <c r="E51" s="19"/>
      <c r="F51" s="5"/>
      <c r="G51" s="6"/>
    </row>
    <row r="52" spans="1:7">
      <c r="A52" s="367" t="s">
        <v>97</v>
      </c>
      <c r="B52" s="368">
        <f>IF(B46=0,0,B46/$B$47)</f>
        <v>0</v>
      </c>
      <c r="C52" s="101"/>
      <c r="E52" s="19"/>
      <c r="F52" s="5"/>
      <c r="G52" s="10"/>
    </row>
    <row r="53" spans="1:7">
      <c r="A53" s="361" t="s">
        <v>100</v>
      </c>
      <c r="B53" s="369">
        <f>SUM(B49:B52)</f>
        <v>0</v>
      </c>
      <c r="C53" s="101"/>
      <c r="E53" s="19"/>
      <c r="F53" s="5"/>
      <c r="G53" s="11"/>
    </row>
    <row r="54" spans="1:7">
      <c r="A54" s="104"/>
      <c r="B54" s="104"/>
      <c r="C54" s="104"/>
      <c r="E54" s="19"/>
      <c r="F54" s="5"/>
      <c r="G54" s="1"/>
    </row>
    <row r="55" spans="1:7" ht="31.2" customHeight="1">
      <c r="A55" s="493" t="s">
        <v>101</v>
      </c>
      <c r="B55" s="494"/>
      <c r="C55" s="495"/>
      <c r="E55" s="19"/>
      <c r="F55" s="5"/>
      <c r="G55" s="1"/>
    </row>
    <row r="58" spans="1:7" ht="13.8">
      <c r="A58" s="105"/>
      <c r="B58" s="106"/>
    </row>
    <row r="59" spans="1:7" ht="13.8">
      <c r="A59" s="105"/>
      <c r="B59" s="106"/>
    </row>
    <row r="60" spans="1:7" ht="13.8">
      <c r="A60" s="105"/>
      <c r="B60" s="106"/>
    </row>
    <row r="61" spans="1:7" ht="13.8">
      <c r="A61" s="105"/>
      <c r="B61" s="106"/>
    </row>
    <row r="62" spans="1:7" ht="13.8">
      <c r="A62" s="107"/>
      <c r="B62" s="106"/>
    </row>
    <row r="63" spans="1:7" ht="13.8">
      <c r="A63" s="106"/>
      <c r="B63" s="106"/>
    </row>
    <row r="64" spans="1:7" ht="13.8">
      <c r="A64" s="106"/>
      <c r="B64" s="106"/>
    </row>
    <row r="65" spans="1:3" ht="13.8">
      <c r="A65" s="106"/>
      <c r="B65" s="106"/>
    </row>
    <row r="66" spans="1:3" ht="13.8">
      <c r="A66" s="106"/>
      <c r="B66" s="106"/>
    </row>
    <row r="67" spans="1:3" ht="13.8">
      <c r="A67" s="106"/>
      <c r="B67" s="106"/>
    </row>
    <row r="68" spans="1:3" ht="13.8">
      <c r="A68" s="106"/>
      <c r="B68" s="106"/>
    </row>
    <row r="69" spans="1:3" ht="13.8">
      <c r="A69" s="106"/>
      <c r="B69" s="106"/>
    </row>
    <row r="70" spans="1:3" ht="13.8">
      <c r="A70" s="106"/>
      <c r="B70" s="108"/>
    </row>
    <row r="71" spans="1:3" ht="13.8">
      <c r="A71" s="106"/>
      <c r="B71" s="106"/>
    </row>
    <row r="72" spans="1:3" ht="13.8">
      <c r="B72" s="106"/>
    </row>
    <row r="73" spans="1:3" ht="13.8">
      <c r="A73" s="106"/>
      <c r="B73" s="106"/>
      <c r="C73" s="106"/>
    </row>
    <row r="74" spans="1:3" ht="13.8">
      <c r="A74" s="109"/>
      <c r="B74" s="106"/>
      <c r="C74" s="109"/>
    </row>
    <row r="75" spans="1:3" ht="13.8">
      <c r="A75" s="106"/>
      <c r="B75" s="106"/>
      <c r="C75" s="106"/>
    </row>
    <row r="76" spans="1:3" ht="13.8">
      <c r="A76" s="106"/>
      <c r="B76" s="106"/>
      <c r="C76" s="106"/>
    </row>
    <row r="77" spans="1:3" ht="13.8">
      <c r="A77" s="106"/>
      <c r="B77" s="106"/>
      <c r="C77" s="106"/>
    </row>
    <row r="78" spans="1:3" ht="13.8">
      <c r="A78" s="109"/>
      <c r="B78" s="106"/>
      <c r="C78" s="109"/>
    </row>
    <row r="79" spans="1:3" ht="13.8">
      <c r="A79" s="109"/>
      <c r="B79" s="106"/>
      <c r="C79" s="109"/>
    </row>
    <row r="80" spans="1:3" ht="13.8">
      <c r="A80" s="109"/>
      <c r="B80" s="106"/>
      <c r="C80" s="109"/>
    </row>
    <row r="81" spans="1:2" ht="13.8">
      <c r="A81" s="106"/>
      <c r="B81" s="106"/>
    </row>
    <row r="82" spans="1:2" ht="13.8">
      <c r="A82" s="106"/>
      <c r="B82" s="106"/>
    </row>
    <row r="83" spans="1:2" ht="13.8">
      <c r="A83" s="106"/>
      <c r="B83" s="106"/>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C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6" style="57" customWidth="1"/>
    <col min="8" max="8" width="27.5546875" style="57" customWidth="1"/>
    <col min="9" max="15" width="11.44140625" style="57"/>
    <col min="16" max="16" width="14.5546875" style="57" customWidth="1"/>
    <col min="17" max="17" width="13.44140625" style="57" customWidth="1"/>
    <col min="18" max="20" width="11.44140625" style="57"/>
    <col min="21" max="16384" width="11.44140625" style="2"/>
  </cols>
  <sheetData>
    <row r="1" spans="1:29" ht="12.75" customHeight="1">
      <c r="A1" s="464" t="s">
        <v>4</v>
      </c>
      <c r="B1" s="91"/>
      <c r="C1" s="92"/>
      <c r="D1" s="92"/>
      <c r="E1" s="92"/>
      <c r="F1" s="92"/>
      <c r="H1" s="504"/>
      <c r="I1" s="504"/>
      <c r="J1" s="504"/>
      <c r="K1" s="504"/>
      <c r="L1" s="504"/>
      <c r="M1" s="504"/>
      <c r="N1" s="504"/>
    </row>
    <row r="2" spans="1:29">
      <c r="A2" s="92"/>
      <c r="B2" s="110"/>
      <c r="C2" s="111"/>
      <c r="D2" s="110"/>
      <c r="E2" s="112"/>
      <c r="F2" s="113"/>
      <c r="H2" s="504"/>
      <c r="I2" s="504"/>
      <c r="J2" s="504"/>
      <c r="K2" s="504"/>
      <c r="L2" s="504"/>
      <c r="M2" s="504"/>
      <c r="N2" s="504"/>
    </row>
    <row r="3" spans="1:29" ht="14.25" customHeight="1">
      <c r="A3" s="39" t="str">
        <f>'2-Kosten per locatie'!A3</f>
        <v>Naam opdrachtgever</v>
      </c>
      <c r="B3" s="114" t="str">
        <f>'2-Kosten per locatie'!B3</f>
        <v>Hecht - Perceel 3</v>
      </c>
      <c r="C3" s="115"/>
      <c r="D3" s="110"/>
      <c r="E3" s="116"/>
      <c r="F3" s="117"/>
      <c r="H3" s="504"/>
      <c r="I3" s="504"/>
      <c r="J3" s="504"/>
      <c r="K3" s="504"/>
      <c r="L3" s="504"/>
      <c r="M3" s="504"/>
      <c r="N3" s="504"/>
    </row>
    <row r="4" spans="1:29" ht="15.75" customHeight="1">
      <c r="A4" s="39" t="str">
        <f>'2-Kosten per locatie'!A4</f>
        <v>Calculatie onderdeel</v>
      </c>
      <c r="B4" s="118" t="str">
        <f ca="1">MID(CELL("bestandsnaam",$C$9),SEARCH("]",CELL("bestandsnaam",$C$9),1)+1,256)</f>
        <v>6-Opbouw uurtarief productie</v>
      </c>
      <c r="C4" s="119"/>
      <c r="D4" s="120"/>
      <c r="H4" s="504"/>
      <c r="I4" s="504"/>
      <c r="J4" s="504"/>
      <c r="K4" s="504"/>
      <c r="L4" s="504"/>
      <c r="M4" s="504"/>
      <c r="N4" s="504"/>
    </row>
    <row r="5" spans="1:29" ht="15.6">
      <c r="A5" s="39" t="str">
        <f>'2-Kosten per locatie'!A5</f>
        <v>Gebouw/plaats</v>
      </c>
      <c r="B5" s="114" t="str">
        <f>'2-Kosten per locatie'!B5</f>
        <v>Zuid en oost</v>
      </c>
      <c r="C5" s="119"/>
      <c r="D5" s="120"/>
      <c r="H5" s="504"/>
      <c r="I5" s="504"/>
      <c r="J5" s="504"/>
      <c r="K5" s="504"/>
      <c r="L5" s="504"/>
      <c r="M5" s="504"/>
      <c r="N5" s="504"/>
    </row>
    <row r="6" spans="1:29" ht="15.6">
      <c r="A6" s="39" t="str">
        <f>'2-Kosten per locatie'!A6</f>
        <v>Referentie nummer</v>
      </c>
      <c r="B6" s="114" t="str">
        <f>'2-Kosten per locatie'!B6</f>
        <v>TN513768</v>
      </c>
      <c r="C6" s="119"/>
      <c r="D6" s="120"/>
      <c r="H6" s="121"/>
      <c r="I6" s="121"/>
      <c r="J6" s="121"/>
      <c r="K6" s="121"/>
      <c r="L6" s="121"/>
      <c r="M6" s="121"/>
      <c r="N6" s="121"/>
    </row>
    <row r="7" spans="1:29" ht="15.6">
      <c r="A7" s="39" t="str">
        <f>'2-Kosten per locatie'!A7</f>
        <v>Naam dienstverlener</v>
      </c>
      <c r="B7" s="114">
        <f>'2-Kosten per locatie'!B7</f>
        <v>0</v>
      </c>
      <c r="C7" s="119"/>
      <c r="D7" s="120"/>
      <c r="H7" s="121"/>
      <c r="I7" s="121"/>
      <c r="J7" s="121"/>
      <c r="K7" s="121"/>
      <c r="L7" s="121"/>
      <c r="M7" s="121"/>
      <c r="N7" s="121"/>
    </row>
    <row r="8" spans="1:29" ht="15.6">
      <c r="A8" s="39" t="str">
        <f>'2-Kosten per locatie'!A8</f>
        <v>Prijspeil</v>
      </c>
      <c r="B8" s="269">
        <f>'2-Kosten per locatie'!B8</f>
        <v>45839</v>
      </c>
      <c r="C8" s="119"/>
      <c r="D8" s="120"/>
      <c r="J8" s="121"/>
      <c r="K8" s="121"/>
      <c r="L8" s="121"/>
      <c r="M8" s="121"/>
      <c r="N8" s="121"/>
      <c r="O8" s="122"/>
      <c r="P8" s="122"/>
      <c r="Q8" s="122"/>
      <c r="R8" s="122"/>
      <c r="S8" s="122"/>
      <c r="T8" s="122"/>
    </row>
    <row r="9" spans="1:29" ht="15.6">
      <c r="A9" s="123"/>
      <c r="B9" s="124"/>
      <c r="C9" s="125"/>
      <c r="D9" s="120"/>
      <c r="E9" s="126"/>
      <c r="F9" s="127"/>
    </row>
    <row r="10" spans="1:29" s="21" customFormat="1" ht="30.75" customHeight="1">
      <c r="A10" s="203" t="s">
        <v>102</v>
      </c>
      <c r="B10" s="370"/>
      <c r="C10" s="371"/>
      <c r="D10" s="201"/>
      <c r="E10" s="502" t="s">
        <v>103</v>
      </c>
      <c r="F10" s="503"/>
      <c r="G10" s="202"/>
      <c r="H10" s="203" t="s">
        <v>104</v>
      </c>
      <c r="I10" s="500" t="s">
        <v>105</v>
      </c>
      <c r="J10" s="501"/>
      <c r="K10" s="501"/>
      <c r="L10" s="501"/>
      <c r="M10" s="501"/>
      <c r="N10" s="501"/>
      <c r="O10" s="122"/>
      <c r="P10" s="122"/>
      <c r="Q10" s="122"/>
      <c r="R10" s="122"/>
      <c r="S10" s="122"/>
      <c r="T10" s="122"/>
      <c r="U10" s="2"/>
    </row>
    <row r="11" spans="1:29" ht="30" customHeight="1">
      <c r="A11" s="135"/>
      <c r="B11" s="372" t="s">
        <v>106</v>
      </c>
      <c r="C11" s="373" t="s">
        <v>106</v>
      </c>
      <c r="D11" s="120"/>
      <c r="E11" s="251"/>
      <c r="F11" s="374"/>
      <c r="H11" s="135"/>
      <c r="I11" s="272">
        <v>1</v>
      </c>
      <c r="J11" s="272">
        <v>2</v>
      </c>
      <c r="K11" s="272">
        <v>3</v>
      </c>
      <c r="L11" s="272">
        <v>4</v>
      </c>
      <c r="M11" s="272">
        <v>5</v>
      </c>
      <c r="N11" s="272">
        <v>6</v>
      </c>
      <c r="P11" s="459"/>
    </row>
    <row r="12" spans="1:29">
      <c r="A12" s="135" t="s">
        <v>107</v>
      </c>
      <c r="B12" s="375" t="s">
        <v>108</v>
      </c>
      <c r="C12" s="376"/>
      <c r="D12" s="120"/>
      <c r="E12" s="252">
        <f>SUM(I40:N40)</f>
        <v>0</v>
      </c>
      <c r="F12" s="253"/>
      <c r="H12" s="135" t="s">
        <v>109</v>
      </c>
      <c r="I12" s="458"/>
      <c r="J12" s="458"/>
      <c r="K12" s="458"/>
      <c r="L12" s="458"/>
      <c r="M12" s="458"/>
      <c r="N12" s="458"/>
      <c r="P12" s="460"/>
      <c r="V12" s="457"/>
      <c r="W12" s="457"/>
      <c r="X12" s="457"/>
      <c r="Y12" s="457"/>
      <c r="Z12" s="457"/>
      <c r="AA12" s="457"/>
      <c r="AB12" s="457"/>
      <c r="AC12" s="457"/>
    </row>
    <row r="13" spans="1:29">
      <c r="A13" s="135" t="s">
        <v>110</v>
      </c>
      <c r="B13" s="375" t="s">
        <v>108</v>
      </c>
      <c r="C13" s="377"/>
      <c r="D13" s="120"/>
      <c r="E13" s="254">
        <v>0</v>
      </c>
      <c r="F13" s="253"/>
      <c r="H13" s="135" t="s">
        <v>111</v>
      </c>
      <c r="I13" s="458"/>
      <c r="J13" s="458"/>
      <c r="K13" s="458"/>
      <c r="L13" s="458"/>
      <c r="M13" s="458"/>
      <c r="N13" s="458"/>
      <c r="P13" s="461"/>
      <c r="V13" s="457"/>
      <c r="W13" s="457"/>
      <c r="X13" s="457"/>
      <c r="Y13" s="457"/>
      <c r="Z13" s="457"/>
      <c r="AA13" s="457"/>
      <c r="AB13" s="457"/>
      <c r="AC13" s="457"/>
    </row>
    <row r="14" spans="1:29">
      <c r="A14" s="130" t="s">
        <v>112</v>
      </c>
      <c r="B14" s="375" t="s">
        <v>108</v>
      </c>
      <c r="C14" s="131"/>
      <c r="D14" s="120"/>
      <c r="E14" s="254">
        <v>0</v>
      </c>
      <c r="F14" s="253"/>
      <c r="H14" s="135" t="s">
        <v>113</v>
      </c>
      <c r="I14" s="458"/>
      <c r="J14" s="458"/>
      <c r="K14" s="458"/>
      <c r="L14" s="458"/>
      <c r="M14" s="458"/>
      <c r="N14" s="458"/>
      <c r="P14" s="462"/>
      <c r="V14" s="457"/>
      <c r="W14" s="457"/>
      <c r="X14" s="457"/>
      <c r="Y14" s="457"/>
      <c r="Z14" s="457"/>
      <c r="AA14" s="457"/>
      <c r="AB14" s="457"/>
      <c r="AC14" s="457"/>
    </row>
    <row r="15" spans="1:29">
      <c r="A15" s="378" t="s">
        <v>114</v>
      </c>
      <c r="B15" s="379"/>
      <c r="C15" s="380"/>
      <c r="D15" s="132"/>
      <c r="E15" s="255">
        <f>SUM(E12:E14)</f>
        <v>0</v>
      </c>
      <c r="F15" s="253"/>
      <c r="H15" s="135" t="s">
        <v>115</v>
      </c>
      <c r="I15" s="458"/>
      <c r="J15" s="458"/>
      <c r="K15" s="458"/>
      <c r="L15" s="458"/>
      <c r="M15" s="458"/>
      <c r="N15" s="458"/>
      <c r="V15" s="457"/>
      <c r="W15" s="457"/>
      <c r="X15" s="457"/>
      <c r="Y15" s="457"/>
      <c r="Z15" s="457"/>
      <c r="AA15" s="457"/>
      <c r="AB15" s="457"/>
      <c r="AC15" s="457"/>
    </row>
    <row r="16" spans="1:29">
      <c r="A16" s="130"/>
      <c r="B16" s="381"/>
      <c r="C16" s="382"/>
      <c r="D16" s="120"/>
      <c r="E16" s="256"/>
      <c r="F16" s="253"/>
      <c r="H16" s="135" t="s">
        <v>116</v>
      </c>
      <c r="I16" s="458"/>
      <c r="J16" s="458"/>
      <c r="K16" s="458"/>
      <c r="L16" s="458"/>
      <c r="M16" s="458"/>
      <c r="N16" s="458"/>
      <c r="V16" s="457"/>
      <c r="W16" s="457"/>
      <c r="X16" s="457"/>
      <c r="Y16" s="457"/>
      <c r="Z16" s="457"/>
      <c r="AA16" s="457"/>
      <c r="AB16" s="457"/>
      <c r="AC16" s="457"/>
    </row>
    <row r="17" spans="1:29">
      <c r="A17" s="383" t="s">
        <v>117</v>
      </c>
      <c r="B17" s="375" t="s">
        <v>108</v>
      </c>
      <c r="C17" s="384">
        <v>0</v>
      </c>
      <c r="D17" s="120"/>
      <c r="E17" s="257">
        <f>$C17*E15</f>
        <v>0</v>
      </c>
      <c r="F17" s="253"/>
      <c r="H17" s="135" t="s">
        <v>118</v>
      </c>
      <c r="I17" s="458"/>
      <c r="J17" s="458"/>
      <c r="K17" s="458"/>
      <c r="L17" s="458"/>
      <c r="M17" s="458"/>
      <c r="N17" s="458"/>
      <c r="V17" s="457"/>
      <c r="W17" s="457"/>
      <c r="X17" s="457"/>
      <c r="Y17" s="457"/>
      <c r="Z17" s="457"/>
      <c r="AA17" s="457"/>
      <c r="AB17" s="457"/>
      <c r="AC17" s="457"/>
    </row>
    <row r="18" spans="1:29">
      <c r="A18" s="383" t="s">
        <v>119</v>
      </c>
      <c r="B18" s="375" t="s">
        <v>108</v>
      </c>
      <c r="C18" s="384">
        <v>0</v>
      </c>
      <c r="D18" s="120"/>
      <c r="E18" s="258">
        <f>$C18*E15</f>
        <v>0</v>
      </c>
      <c r="F18" s="253"/>
      <c r="H18" s="135" t="s">
        <v>120</v>
      </c>
      <c r="I18" s="458"/>
      <c r="J18" s="458"/>
      <c r="K18" s="458"/>
      <c r="L18" s="458"/>
      <c r="M18" s="458"/>
      <c r="N18" s="458"/>
      <c r="V18" s="457"/>
      <c r="W18" s="457"/>
      <c r="X18" s="457"/>
      <c r="Y18" s="457"/>
      <c r="Z18" s="457"/>
      <c r="AA18" s="457"/>
      <c r="AB18" s="457"/>
      <c r="AC18" s="457"/>
    </row>
    <row r="19" spans="1:29">
      <c r="A19" s="378" t="s">
        <v>121</v>
      </c>
      <c r="B19" s="385"/>
      <c r="C19" s="131"/>
      <c r="D19" s="120"/>
      <c r="E19" s="255">
        <f>SUM(E15:E18)</f>
        <v>0</v>
      </c>
      <c r="F19" s="386">
        <f>IF(E19=0,0,E19/E$47)</f>
        <v>0</v>
      </c>
      <c r="V19" s="457"/>
      <c r="W19" s="457"/>
      <c r="X19" s="457"/>
      <c r="Y19" s="457"/>
      <c r="Z19" s="457"/>
      <c r="AA19" s="457"/>
      <c r="AB19" s="457"/>
      <c r="AC19" s="457"/>
    </row>
    <row r="20" spans="1:29" ht="15">
      <c r="A20" s="130"/>
      <c r="B20" s="381"/>
      <c r="C20" s="382"/>
      <c r="D20" s="120"/>
      <c r="E20" s="256"/>
      <c r="F20" s="253"/>
      <c r="H20" s="203" t="s">
        <v>104</v>
      </c>
      <c r="I20" s="505" t="s">
        <v>122</v>
      </c>
      <c r="J20" s="506"/>
      <c r="K20" s="506"/>
      <c r="L20" s="506"/>
      <c r="M20" s="506"/>
      <c r="N20" s="507"/>
      <c r="W20" s="457"/>
      <c r="X20" s="457"/>
      <c r="Y20" s="457"/>
      <c r="Z20" s="457"/>
      <c r="AA20" s="457"/>
      <c r="AB20" s="457"/>
      <c r="AC20" s="457"/>
    </row>
    <row r="21" spans="1:29">
      <c r="A21" s="387" t="s">
        <v>123</v>
      </c>
      <c r="B21" s="388"/>
      <c r="C21" s="382"/>
      <c r="D21" s="133"/>
      <c r="E21" s="259">
        <f>E19*0.96</f>
        <v>0</v>
      </c>
      <c r="F21" s="260"/>
      <c r="G21" s="134"/>
      <c r="H21" s="135"/>
      <c r="I21" s="272">
        <v>1</v>
      </c>
      <c r="J21" s="272">
        <v>2</v>
      </c>
      <c r="K21" s="272">
        <v>3</v>
      </c>
      <c r="L21" s="272">
        <v>4</v>
      </c>
      <c r="M21" s="272">
        <v>5</v>
      </c>
      <c r="N21" s="272">
        <v>6</v>
      </c>
      <c r="O21" s="268"/>
      <c r="W21" s="457"/>
      <c r="X21" s="457"/>
      <c r="Y21" s="457"/>
      <c r="Z21" s="457"/>
      <c r="AA21" s="457"/>
      <c r="AB21" s="457"/>
      <c r="AC21" s="457"/>
    </row>
    <row r="22" spans="1:29" s="13" customFormat="1">
      <c r="A22" s="383" t="s">
        <v>124</v>
      </c>
      <c r="B22" s="388"/>
      <c r="C22" s="389" t="s">
        <v>125</v>
      </c>
      <c r="D22" s="120"/>
      <c r="E22" s="257" t="e">
        <f>E21*'5-Premies en opslagen'!$C24</f>
        <v>#DIV/0!</v>
      </c>
      <c r="F22" s="253"/>
      <c r="G22" s="57"/>
      <c r="H22" s="135" t="s">
        <v>109</v>
      </c>
      <c r="I22" s="390"/>
      <c r="J22" s="390"/>
      <c r="K22" s="390"/>
      <c r="L22" s="390"/>
      <c r="M22" s="390"/>
      <c r="N22" s="390"/>
      <c r="O22" s="238"/>
      <c r="P22" s="57"/>
      <c r="Q22" s="57"/>
      <c r="R22" s="57"/>
      <c r="S22" s="57"/>
      <c r="T22" s="57"/>
      <c r="U22" s="2"/>
      <c r="W22" s="457"/>
      <c r="X22" s="457"/>
      <c r="Y22" s="457"/>
      <c r="Z22" s="457"/>
      <c r="AA22" s="457"/>
      <c r="AB22" s="457"/>
      <c r="AC22" s="457"/>
    </row>
    <row r="23" spans="1:29" ht="14.25" customHeight="1">
      <c r="A23" s="378" t="s">
        <v>126</v>
      </c>
      <c r="B23" s="391"/>
      <c r="C23" s="131"/>
      <c r="D23" s="120"/>
      <c r="E23" s="255" t="e">
        <f>E22+E19</f>
        <v>#DIV/0!</v>
      </c>
      <c r="F23" s="386" t="e">
        <f>IF(E23=0,0,E23/E$47)</f>
        <v>#DIV/0!</v>
      </c>
      <c r="H23" s="135" t="s">
        <v>111</v>
      </c>
      <c r="I23" s="390"/>
      <c r="J23" s="390"/>
      <c r="K23" s="390"/>
      <c r="L23" s="390"/>
      <c r="M23" s="390"/>
      <c r="N23" s="390"/>
      <c r="O23" s="238"/>
      <c r="W23" s="457"/>
      <c r="X23" s="457"/>
      <c r="Y23" s="457"/>
      <c r="Z23" s="457"/>
      <c r="AA23" s="457"/>
      <c r="AB23" s="457"/>
      <c r="AC23" s="457"/>
    </row>
    <row r="24" spans="1:29" ht="12.75" customHeight="1">
      <c r="A24" s="130"/>
      <c r="B24" s="385"/>
      <c r="C24" s="131"/>
      <c r="D24" s="120"/>
      <c r="E24" s="251"/>
      <c r="F24" s="253"/>
      <c r="H24" s="135" t="s">
        <v>113</v>
      </c>
      <c r="I24" s="390"/>
      <c r="J24" s="390"/>
      <c r="K24" s="390"/>
      <c r="L24" s="390"/>
      <c r="M24" s="390"/>
      <c r="N24" s="390"/>
      <c r="O24" s="238"/>
      <c r="W24" s="457"/>
      <c r="X24" s="457"/>
      <c r="Y24" s="457"/>
      <c r="Z24" s="457"/>
      <c r="AA24" s="457"/>
      <c r="AB24" s="457"/>
      <c r="AC24" s="457"/>
    </row>
    <row r="25" spans="1:29" ht="12.75" customHeight="1">
      <c r="A25" s="383" t="s">
        <v>127</v>
      </c>
      <c r="B25" s="388"/>
      <c r="C25" s="389" t="s">
        <v>125</v>
      </c>
      <c r="D25" s="120"/>
      <c r="E25" s="257" t="e">
        <f>E23*'5-Premies en opslagen'!$B53</f>
        <v>#DIV/0!</v>
      </c>
      <c r="F25" s="253"/>
      <c r="H25" s="135" t="s">
        <v>115</v>
      </c>
      <c r="I25" s="390"/>
      <c r="J25" s="390"/>
      <c r="K25" s="390"/>
      <c r="L25" s="390"/>
      <c r="M25" s="390"/>
      <c r="N25" s="390"/>
      <c r="O25" s="238"/>
      <c r="W25" s="457"/>
      <c r="X25" s="457"/>
      <c r="Y25" s="457"/>
      <c r="Z25" s="457"/>
      <c r="AA25" s="457"/>
      <c r="AB25" s="457"/>
      <c r="AC25" s="457"/>
    </row>
    <row r="26" spans="1:29">
      <c r="A26" s="378" t="s">
        <v>128</v>
      </c>
      <c r="B26" s="385"/>
      <c r="C26" s="131"/>
      <c r="D26" s="120"/>
      <c r="E26" s="255" t="e">
        <f>SUM(E23:E25)</f>
        <v>#DIV/0!</v>
      </c>
      <c r="F26" s="386" t="e">
        <f>IF(E26=0,0,E26/E$47)</f>
        <v>#DIV/0!</v>
      </c>
      <c r="H26" s="135" t="s">
        <v>116</v>
      </c>
      <c r="I26" s="390"/>
      <c r="J26" s="390"/>
      <c r="K26" s="390"/>
      <c r="L26" s="390"/>
      <c r="M26" s="390"/>
      <c r="N26" s="390"/>
      <c r="O26" s="238"/>
      <c r="U26" s="57"/>
    </row>
    <row r="27" spans="1:29">
      <c r="A27" s="130"/>
      <c r="B27" s="385"/>
      <c r="C27" s="131"/>
      <c r="D27" s="120"/>
      <c r="E27" s="251"/>
      <c r="F27" s="253"/>
      <c r="H27" s="135" t="s">
        <v>118</v>
      </c>
      <c r="I27" s="390"/>
      <c r="J27" s="390"/>
      <c r="K27" s="390"/>
      <c r="L27" s="390"/>
      <c r="M27" s="390"/>
      <c r="N27" s="390"/>
      <c r="O27" s="238"/>
      <c r="U27" s="57"/>
    </row>
    <row r="28" spans="1:29">
      <c r="A28" s="130" t="s">
        <v>129</v>
      </c>
      <c r="B28" s="392"/>
      <c r="C28" s="377" t="s">
        <v>130</v>
      </c>
      <c r="D28" s="120"/>
      <c r="E28" s="254">
        <v>0</v>
      </c>
      <c r="F28" s="253">
        <v>0</v>
      </c>
      <c r="H28" s="135" t="s">
        <v>120</v>
      </c>
      <c r="I28" s="390"/>
      <c r="J28" s="390"/>
      <c r="K28" s="390"/>
      <c r="L28" s="390"/>
      <c r="M28" s="390"/>
      <c r="N28" s="390"/>
      <c r="O28" s="238"/>
      <c r="U28" s="57"/>
    </row>
    <row r="29" spans="1:29">
      <c r="A29" s="130" t="s">
        <v>131</v>
      </c>
      <c r="B29" s="393"/>
      <c r="C29" s="377" t="s">
        <v>130</v>
      </c>
      <c r="D29" s="120"/>
      <c r="E29" s="254">
        <v>0</v>
      </c>
      <c r="F29" s="253">
        <v>0</v>
      </c>
      <c r="H29" s="136" t="s">
        <v>132</v>
      </c>
      <c r="I29" s="394">
        <f t="shared" ref="I29:N29" si="0">SUM(I22:I28)</f>
        <v>0</v>
      </c>
      <c r="J29" s="394">
        <f t="shared" si="0"/>
        <v>0</v>
      </c>
      <c r="K29" s="394">
        <f t="shared" si="0"/>
        <v>0</v>
      </c>
      <c r="L29" s="394">
        <f t="shared" si="0"/>
        <v>0</v>
      </c>
      <c r="M29" s="394">
        <f t="shared" si="0"/>
        <v>0</v>
      </c>
      <c r="N29" s="394">
        <f t="shared" si="0"/>
        <v>0</v>
      </c>
      <c r="O29" s="395">
        <f>SUM(I29:N29)</f>
        <v>0</v>
      </c>
    </row>
    <row r="30" spans="1:29">
      <c r="A30" s="130" t="s">
        <v>133</v>
      </c>
      <c r="B30" s="385"/>
      <c r="C30" s="131" t="s">
        <v>106</v>
      </c>
      <c r="D30" s="120"/>
      <c r="E30" s="254">
        <v>0</v>
      </c>
      <c r="F30" s="253"/>
      <c r="H30" s="134"/>
      <c r="I30" s="134"/>
      <c r="J30" s="134"/>
      <c r="K30" s="134"/>
      <c r="L30" s="134"/>
      <c r="M30" s="134"/>
      <c r="N30" s="134"/>
    </row>
    <row r="31" spans="1:29" ht="12.75" customHeight="1">
      <c r="A31" s="396"/>
      <c r="B31" s="397"/>
      <c r="C31" s="398" t="s">
        <v>106</v>
      </c>
      <c r="D31" s="120"/>
      <c r="E31" s="254"/>
      <c r="F31" s="253"/>
      <c r="H31" s="203" t="s">
        <v>104</v>
      </c>
      <c r="I31" s="500" t="s">
        <v>134</v>
      </c>
      <c r="J31" s="501"/>
      <c r="K31" s="501"/>
      <c r="L31" s="501"/>
      <c r="M31" s="501"/>
      <c r="N31" s="501"/>
    </row>
    <row r="32" spans="1:29" ht="12.75" customHeight="1">
      <c r="A32" s="378" t="s">
        <v>135</v>
      </c>
      <c r="B32" s="385"/>
      <c r="C32" s="131"/>
      <c r="D32" s="120"/>
      <c r="E32" s="255" t="e">
        <f>SUM(E26:E31)</f>
        <v>#DIV/0!</v>
      </c>
      <c r="F32" s="386" t="e">
        <f>IF(E32=0,0,E32/E$47)</f>
        <v>#DIV/0!</v>
      </c>
      <c r="H32" s="135"/>
      <c r="I32" s="129">
        <v>1</v>
      </c>
      <c r="J32" s="129">
        <v>2</v>
      </c>
      <c r="K32" s="129">
        <v>3</v>
      </c>
      <c r="L32" s="129">
        <v>4</v>
      </c>
      <c r="M32" s="129">
        <v>5</v>
      </c>
      <c r="N32" s="129">
        <v>6</v>
      </c>
    </row>
    <row r="33" spans="1:22" ht="12.75" customHeight="1">
      <c r="A33" s="130"/>
      <c r="B33" s="385"/>
      <c r="C33" s="131"/>
      <c r="D33" s="120"/>
      <c r="E33" s="251"/>
      <c r="F33" s="253"/>
      <c r="H33" s="135" t="s">
        <v>109</v>
      </c>
      <c r="I33" s="270">
        <f>I22*I12</f>
        <v>0</v>
      </c>
      <c r="J33" s="270">
        <f t="shared" ref="J33:N33" si="1">J22*J12</f>
        <v>0</v>
      </c>
      <c r="K33" s="270">
        <f t="shared" si="1"/>
        <v>0</v>
      </c>
      <c r="L33" s="270">
        <f t="shared" si="1"/>
        <v>0</v>
      </c>
      <c r="M33" s="270">
        <f t="shared" si="1"/>
        <v>0</v>
      </c>
      <c r="N33" s="467">
        <f t="shared" si="1"/>
        <v>0</v>
      </c>
      <c r="S33" s="68"/>
      <c r="T33" s="68"/>
      <c r="U33" s="465"/>
      <c r="V33" s="465"/>
    </row>
    <row r="34" spans="1:22" ht="12.75" customHeight="1">
      <c r="A34" s="130" t="s">
        <v>136</v>
      </c>
      <c r="B34" s="385"/>
      <c r="C34" s="399"/>
      <c r="D34" s="120"/>
      <c r="E34" s="254">
        <v>0</v>
      </c>
      <c r="F34" s="261" t="e">
        <f t="shared" ref="F34:F42" si="2">E34/$E$47</f>
        <v>#DIV/0!</v>
      </c>
      <c r="H34" s="135" t="s">
        <v>111</v>
      </c>
      <c r="I34" s="270">
        <f t="shared" ref="I34:N34" si="3">I23*I13</f>
        <v>0</v>
      </c>
      <c r="J34" s="270">
        <f t="shared" si="3"/>
        <v>0</v>
      </c>
      <c r="K34" s="270">
        <f t="shared" si="3"/>
        <v>0</v>
      </c>
      <c r="L34" s="270">
        <f t="shared" si="3"/>
        <v>0</v>
      </c>
      <c r="M34" s="270">
        <f t="shared" si="3"/>
        <v>0</v>
      </c>
      <c r="N34" s="467">
        <f t="shared" si="3"/>
        <v>0</v>
      </c>
      <c r="S34" s="68"/>
      <c r="T34" s="68"/>
      <c r="U34" s="465"/>
      <c r="V34" s="465"/>
    </row>
    <row r="35" spans="1:22" ht="12.75" customHeight="1">
      <c r="A35" s="130" t="s">
        <v>137</v>
      </c>
      <c r="B35" s="385"/>
      <c r="C35" s="399"/>
      <c r="D35" s="120"/>
      <c r="E35" s="254">
        <v>0</v>
      </c>
      <c r="F35" s="261" t="e">
        <f t="shared" si="2"/>
        <v>#DIV/0!</v>
      </c>
      <c r="H35" s="135" t="s">
        <v>113</v>
      </c>
      <c r="I35" s="270">
        <f t="shared" ref="I35:N35" si="4">I24*I14</f>
        <v>0</v>
      </c>
      <c r="J35" s="270">
        <f t="shared" si="4"/>
        <v>0</v>
      </c>
      <c r="K35" s="270">
        <f t="shared" si="4"/>
        <v>0</v>
      </c>
      <c r="L35" s="270">
        <f t="shared" si="4"/>
        <v>0</v>
      </c>
      <c r="M35" s="270">
        <f t="shared" si="4"/>
        <v>0</v>
      </c>
      <c r="N35" s="467">
        <f t="shared" si="4"/>
        <v>0</v>
      </c>
      <c r="O35" s="134"/>
    </row>
    <row r="36" spans="1:22" ht="14.25" customHeight="1">
      <c r="A36" s="130" t="s">
        <v>138</v>
      </c>
      <c r="B36" s="385"/>
      <c r="C36" s="399"/>
      <c r="D36" s="120"/>
      <c r="E36" s="254">
        <v>0</v>
      </c>
      <c r="F36" s="261" t="e">
        <f t="shared" si="2"/>
        <v>#DIV/0!</v>
      </c>
      <c r="H36" s="135" t="s">
        <v>115</v>
      </c>
      <c r="I36" s="270">
        <f t="shared" ref="I36:N36" si="5">I25*I15</f>
        <v>0</v>
      </c>
      <c r="J36" s="270">
        <f t="shared" si="5"/>
        <v>0</v>
      </c>
      <c r="K36" s="270">
        <f t="shared" si="5"/>
        <v>0</v>
      </c>
      <c r="L36" s="270">
        <f t="shared" si="5"/>
        <v>0</v>
      </c>
      <c r="M36" s="270">
        <f t="shared" si="5"/>
        <v>0</v>
      </c>
      <c r="N36" s="467">
        <f t="shared" si="5"/>
        <v>0</v>
      </c>
      <c r="O36" s="134"/>
    </row>
    <row r="37" spans="1:22">
      <c r="A37" s="130" t="s">
        <v>139</v>
      </c>
      <c r="B37" s="385"/>
      <c r="C37" s="400"/>
      <c r="D37" s="120"/>
      <c r="E37" s="254">
        <v>0</v>
      </c>
      <c r="F37" s="261" t="e">
        <f t="shared" si="2"/>
        <v>#DIV/0!</v>
      </c>
      <c r="H37" s="135" t="s">
        <v>116</v>
      </c>
      <c r="I37" s="270">
        <f t="shared" ref="I37:N37" si="6">I26*I16</f>
        <v>0</v>
      </c>
      <c r="J37" s="270">
        <f t="shared" si="6"/>
        <v>0</v>
      </c>
      <c r="K37" s="270">
        <f t="shared" si="6"/>
        <v>0</v>
      </c>
      <c r="L37" s="270">
        <f t="shared" si="6"/>
        <v>0</v>
      </c>
      <c r="M37" s="270">
        <f t="shared" si="6"/>
        <v>0</v>
      </c>
      <c r="N37" s="467">
        <f t="shared" si="6"/>
        <v>0</v>
      </c>
      <c r="O37" s="134"/>
    </row>
    <row r="38" spans="1:22">
      <c r="A38" s="130" t="s">
        <v>140</v>
      </c>
      <c r="B38" s="385"/>
      <c r="C38" s="399"/>
      <c r="D38" s="120"/>
      <c r="E38" s="254">
        <v>0</v>
      </c>
      <c r="F38" s="261" t="e">
        <f t="shared" si="2"/>
        <v>#DIV/0!</v>
      </c>
      <c r="H38" s="135" t="s">
        <v>118</v>
      </c>
      <c r="I38" s="270">
        <f t="shared" ref="I38:N38" si="7">I27*I17</f>
        <v>0</v>
      </c>
      <c r="J38" s="270">
        <f t="shared" si="7"/>
        <v>0</v>
      </c>
      <c r="K38" s="270">
        <f t="shared" si="7"/>
        <v>0</v>
      </c>
      <c r="L38" s="270">
        <f t="shared" si="7"/>
        <v>0</v>
      </c>
      <c r="M38" s="270">
        <f t="shared" si="7"/>
        <v>0</v>
      </c>
      <c r="N38" s="467">
        <f t="shared" si="7"/>
        <v>0</v>
      </c>
      <c r="O38" s="134"/>
    </row>
    <row r="39" spans="1:22">
      <c r="A39" s="130" t="s">
        <v>141</v>
      </c>
      <c r="B39" s="385"/>
      <c r="C39" s="400"/>
      <c r="D39" s="120"/>
      <c r="E39" s="254">
        <v>0</v>
      </c>
      <c r="F39" s="261" t="e">
        <f t="shared" si="2"/>
        <v>#DIV/0!</v>
      </c>
      <c r="H39" s="135" t="s">
        <v>120</v>
      </c>
      <c r="I39" s="270">
        <f t="shared" ref="I39:N39" si="8">I28*I18</f>
        <v>0</v>
      </c>
      <c r="J39" s="270">
        <f t="shared" si="8"/>
        <v>0</v>
      </c>
      <c r="K39" s="270">
        <f t="shared" si="8"/>
        <v>0</v>
      </c>
      <c r="L39" s="270">
        <f t="shared" si="8"/>
        <v>0</v>
      </c>
      <c r="M39" s="270">
        <f t="shared" si="8"/>
        <v>0</v>
      </c>
      <c r="N39" s="467">
        <f t="shared" si="8"/>
        <v>0</v>
      </c>
      <c r="O39" s="134"/>
    </row>
    <row r="40" spans="1:22">
      <c r="A40" s="130" t="s">
        <v>142</v>
      </c>
      <c r="B40" s="385"/>
      <c r="C40" s="377" t="s">
        <v>130</v>
      </c>
      <c r="D40" s="120"/>
      <c r="E40" s="254">
        <v>0</v>
      </c>
      <c r="F40" s="261" t="e">
        <f t="shared" si="2"/>
        <v>#DIV/0!</v>
      </c>
      <c r="H40" s="136" t="s">
        <v>132</v>
      </c>
      <c r="I40" s="271">
        <f t="shared" ref="I40:N40" si="9">SUM(I33:I39)</f>
        <v>0</v>
      </c>
      <c r="J40" s="271">
        <f t="shared" si="9"/>
        <v>0</v>
      </c>
      <c r="K40" s="271">
        <f t="shared" si="9"/>
        <v>0</v>
      </c>
      <c r="L40" s="271">
        <f t="shared" si="9"/>
        <v>0</v>
      </c>
      <c r="M40" s="271">
        <f t="shared" si="9"/>
        <v>0</v>
      </c>
      <c r="N40" s="271">
        <f t="shared" si="9"/>
        <v>0</v>
      </c>
      <c r="O40" s="134"/>
    </row>
    <row r="41" spans="1:22">
      <c r="A41" s="130" t="s">
        <v>143</v>
      </c>
      <c r="B41" s="385"/>
      <c r="C41" s="377"/>
      <c r="D41" s="120"/>
      <c r="E41" s="254">
        <v>0</v>
      </c>
      <c r="F41" s="261" t="e">
        <f t="shared" si="2"/>
        <v>#DIV/0!</v>
      </c>
      <c r="H41" s="134"/>
      <c r="I41" s="134"/>
      <c r="J41" s="134"/>
      <c r="K41" s="134"/>
      <c r="L41" s="134"/>
      <c r="M41" s="134"/>
      <c r="N41" s="134"/>
      <c r="O41" s="134"/>
    </row>
    <row r="42" spans="1:22">
      <c r="A42" s="396"/>
      <c r="B42" s="397"/>
      <c r="C42" s="401"/>
      <c r="D42" s="120"/>
      <c r="E42" s="254">
        <v>0</v>
      </c>
      <c r="F42" s="253" t="e">
        <f t="shared" si="2"/>
        <v>#DIV/0!</v>
      </c>
      <c r="H42" s="134"/>
      <c r="I42" s="134"/>
      <c r="J42" s="134"/>
      <c r="K42" s="134"/>
      <c r="L42" s="134"/>
      <c r="M42" s="134"/>
      <c r="N42" s="134"/>
      <c r="O42" s="134"/>
    </row>
    <row r="43" spans="1:22" ht="45">
      <c r="A43" s="378" t="s">
        <v>144</v>
      </c>
      <c r="B43" s="385"/>
      <c r="C43" s="131"/>
      <c r="D43" s="120"/>
      <c r="E43" s="255" t="e">
        <f>SUM(E32:E42)</f>
        <v>#DIV/0!</v>
      </c>
      <c r="F43" s="386" t="e">
        <f>IF(E43=0,0,E43/E$47)</f>
        <v>#DIV/0!</v>
      </c>
      <c r="H43" s="203" t="s">
        <v>145</v>
      </c>
      <c r="I43" s="370"/>
      <c r="J43" s="371"/>
      <c r="K43" s="204" t="s">
        <v>103</v>
      </c>
      <c r="L43" s="134"/>
      <c r="M43" s="134"/>
      <c r="N43" s="134"/>
    </row>
    <row r="44" spans="1:22">
      <c r="A44" s="130"/>
      <c r="B44" s="385"/>
      <c r="C44" s="131"/>
      <c r="D44" s="120"/>
      <c r="E44" s="251"/>
      <c r="F44" s="262"/>
      <c r="H44" s="135"/>
      <c r="I44" s="372" t="s">
        <v>106</v>
      </c>
      <c r="J44" s="373" t="s">
        <v>106</v>
      </c>
      <c r="K44" s="251"/>
      <c r="L44" s="134"/>
      <c r="M44" s="134"/>
      <c r="N44" s="134"/>
    </row>
    <row r="45" spans="1:22">
      <c r="A45" s="130" t="s">
        <v>146</v>
      </c>
      <c r="B45" s="385"/>
      <c r="C45" s="400"/>
      <c r="D45" s="120"/>
      <c r="E45" s="254">
        <v>0</v>
      </c>
      <c r="F45" s="386">
        <f>(IF(E45=0,0,E45/E$47))</f>
        <v>0</v>
      </c>
      <c r="H45" s="138" t="s">
        <v>114</v>
      </c>
      <c r="I45" s="139"/>
      <c r="J45" s="140"/>
      <c r="K45" s="255">
        <f>E15</f>
        <v>0</v>
      </c>
      <c r="L45" s="134"/>
      <c r="M45" s="134"/>
      <c r="N45" s="134"/>
    </row>
    <row r="46" spans="1:22" ht="30" customHeight="1">
      <c r="A46" s="130"/>
      <c r="B46" s="402"/>
      <c r="C46" s="131"/>
      <c r="D46" s="120"/>
      <c r="E46" s="251"/>
      <c r="F46" s="253"/>
      <c r="H46" s="141" t="s">
        <v>117</v>
      </c>
      <c r="I46" s="142"/>
      <c r="J46" s="143"/>
      <c r="K46" s="257">
        <f>E17</f>
        <v>0</v>
      </c>
      <c r="L46" s="134"/>
      <c r="M46" s="134"/>
      <c r="N46" s="134"/>
    </row>
    <row r="47" spans="1:22">
      <c r="A47" s="378" t="s">
        <v>147</v>
      </c>
      <c r="B47" s="403"/>
      <c r="C47" s="404"/>
      <c r="D47" s="120"/>
      <c r="E47" s="263" t="e">
        <f>SUM(E43:E46)</f>
        <v>#DIV/0!</v>
      </c>
      <c r="F47" s="264" t="e">
        <f>SUM(F43:F46)</f>
        <v>#DIV/0!</v>
      </c>
      <c r="H47" s="383" t="s">
        <v>119</v>
      </c>
      <c r="I47" s="142"/>
      <c r="J47" s="143"/>
      <c r="K47" s="258">
        <f>E18</f>
        <v>0</v>
      </c>
      <c r="L47" s="134"/>
      <c r="M47" s="134"/>
      <c r="N47" s="134"/>
      <c r="O47" s="134"/>
    </row>
    <row r="48" spans="1:22">
      <c r="B48" s="137"/>
      <c r="C48" s="405"/>
      <c r="D48" s="120"/>
      <c r="E48" s="238"/>
      <c r="F48" s="265"/>
      <c r="H48" s="383" t="s">
        <v>124</v>
      </c>
      <c r="I48" s="142"/>
      <c r="J48" s="143"/>
      <c r="K48" s="257" t="e">
        <f>E22</f>
        <v>#DIV/0!</v>
      </c>
      <c r="L48" s="134"/>
      <c r="M48" s="134"/>
      <c r="N48" s="134"/>
      <c r="O48" s="134"/>
    </row>
    <row r="49" spans="1:21">
      <c r="A49" s="406" t="s">
        <v>148</v>
      </c>
      <c r="B49" s="407"/>
      <c r="C49" s="408"/>
      <c r="D49" s="134"/>
      <c r="E49" s="266" t="e">
        <f>(E$26*1.3)+($E$47-$E$26)</f>
        <v>#DIV/0!</v>
      </c>
      <c r="F49" s="267"/>
      <c r="G49" s="134"/>
      <c r="H49" s="383" t="s">
        <v>127</v>
      </c>
      <c r="I49" s="388"/>
      <c r="J49" s="389"/>
      <c r="K49" s="257" t="e">
        <f>E25</f>
        <v>#DIV/0!</v>
      </c>
      <c r="L49" s="134"/>
      <c r="M49" s="134"/>
      <c r="N49" s="134"/>
      <c r="O49" s="134"/>
      <c r="P49" s="134"/>
      <c r="Q49" s="134"/>
      <c r="R49" s="134"/>
      <c r="S49" s="134"/>
      <c r="T49" s="134"/>
      <c r="U49" s="13"/>
    </row>
    <row r="50" spans="1:21" s="13" customFormat="1">
      <c r="A50" s="134"/>
      <c r="B50" s="144"/>
      <c r="C50" s="145"/>
      <c r="D50" s="134"/>
      <c r="E50" s="268"/>
      <c r="F50" s="268"/>
      <c r="G50" s="134"/>
      <c r="H50" s="130" t="s">
        <v>129</v>
      </c>
      <c r="I50" s="392"/>
      <c r="J50" s="377"/>
      <c r="K50" s="252">
        <f>E28</f>
        <v>0</v>
      </c>
      <c r="L50" s="134"/>
      <c r="M50" s="134"/>
      <c r="N50" s="134"/>
      <c r="O50" s="134"/>
      <c r="P50" s="134"/>
      <c r="Q50" s="134"/>
      <c r="R50" s="134"/>
      <c r="S50" s="134"/>
      <c r="T50" s="134"/>
    </row>
    <row r="51" spans="1:21" s="13" customFormat="1">
      <c r="A51" s="406" t="s">
        <v>149</v>
      </c>
      <c r="B51" s="407"/>
      <c r="C51" s="408"/>
      <c r="D51" s="134"/>
      <c r="E51" s="266" t="e">
        <f>(E$26*1.5)+($E$47-$E$26)</f>
        <v>#DIV/0!</v>
      </c>
      <c r="F51" s="267"/>
      <c r="G51" s="134"/>
      <c r="H51" s="130" t="s">
        <v>131</v>
      </c>
      <c r="I51" s="393"/>
      <c r="J51" s="377"/>
      <c r="K51" s="252">
        <f t="shared" ref="K51:K52" si="10">E29</f>
        <v>0</v>
      </c>
      <c r="L51" s="134"/>
      <c r="M51" s="57"/>
      <c r="N51" s="134"/>
      <c r="O51" s="134"/>
      <c r="P51" s="134"/>
      <c r="Q51" s="134"/>
      <c r="R51" s="134"/>
      <c r="S51" s="134"/>
      <c r="T51" s="134"/>
    </row>
    <row r="52" spans="1:21" s="13" customFormat="1">
      <c r="A52" s="134"/>
      <c r="B52" s="144"/>
      <c r="C52" s="145"/>
      <c r="D52" s="134"/>
      <c r="E52" s="268"/>
      <c r="F52" s="268"/>
      <c r="G52" s="134"/>
      <c r="H52" s="130" t="s">
        <v>133</v>
      </c>
      <c r="I52" s="385"/>
      <c r="J52" s="131" t="s">
        <v>106</v>
      </c>
      <c r="K52" s="252">
        <f t="shared" si="10"/>
        <v>0</v>
      </c>
      <c r="L52" s="134"/>
      <c r="M52" s="57"/>
      <c r="N52" s="134"/>
      <c r="O52" s="134"/>
      <c r="P52" s="134"/>
      <c r="Q52" s="134"/>
      <c r="R52" s="134"/>
      <c r="S52" s="134"/>
      <c r="T52" s="134"/>
    </row>
    <row r="53" spans="1:21" s="13" customFormat="1">
      <c r="A53" s="406" t="s">
        <v>150</v>
      </c>
      <c r="B53" s="407"/>
      <c r="C53" s="408"/>
      <c r="D53" s="134"/>
      <c r="E53" s="266" t="e">
        <f>(E$26*2.5)+($E$47-$E$26)</f>
        <v>#DIV/0!</v>
      </c>
      <c r="F53" s="268"/>
      <c r="G53" s="134"/>
      <c r="H53" s="130" t="s">
        <v>136</v>
      </c>
      <c r="I53" s="385"/>
      <c r="J53" s="399"/>
      <c r="K53" s="252">
        <f>E34</f>
        <v>0</v>
      </c>
      <c r="L53" s="134"/>
      <c r="M53" s="57"/>
      <c r="N53" s="134"/>
      <c r="O53" s="134"/>
      <c r="P53" s="134"/>
      <c r="Q53" s="134"/>
      <c r="R53" s="134"/>
      <c r="S53" s="134"/>
      <c r="T53" s="134"/>
    </row>
    <row r="54" spans="1:21" s="13" customFormat="1">
      <c r="A54" s="134"/>
      <c r="B54" s="144"/>
      <c r="C54" s="146"/>
      <c r="D54" s="134"/>
      <c r="E54" s="134"/>
      <c r="F54" s="147"/>
      <c r="G54" s="134"/>
      <c r="H54" s="130" t="s">
        <v>137</v>
      </c>
      <c r="I54" s="385"/>
      <c r="J54" s="399"/>
      <c r="K54" s="252">
        <f t="shared" ref="K54:K60" si="11">E35</f>
        <v>0</v>
      </c>
      <c r="L54" s="134"/>
      <c r="M54" s="57"/>
      <c r="N54" s="134"/>
      <c r="O54" s="134"/>
      <c r="P54" s="134"/>
      <c r="Q54" s="134"/>
      <c r="R54" s="134"/>
      <c r="S54" s="134"/>
      <c r="T54" s="134"/>
    </row>
    <row r="55" spans="1:21" s="13" customFormat="1">
      <c r="A55" s="134"/>
      <c r="B55" s="144"/>
      <c r="C55" s="146"/>
      <c r="D55" s="134"/>
      <c r="E55" s="134"/>
      <c r="F55" s="147"/>
      <c r="G55" s="134"/>
      <c r="H55" s="130" t="s">
        <v>138</v>
      </c>
      <c r="I55" s="385"/>
      <c r="J55" s="399"/>
      <c r="K55" s="252">
        <f t="shared" si="11"/>
        <v>0</v>
      </c>
      <c r="L55" s="134"/>
      <c r="M55" s="57"/>
      <c r="N55" s="134"/>
      <c r="O55" s="134"/>
      <c r="P55" s="134"/>
      <c r="Q55" s="134"/>
      <c r="R55" s="134"/>
      <c r="S55" s="134"/>
      <c r="T55" s="134"/>
    </row>
    <row r="56" spans="1:21" s="13" customFormat="1">
      <c r="A56" s="134"/>
      <c r="B56" s="134"/>
      <c r="C56" s="148"/>
      <c r="D56" s="134"/>
      <c r="E56" s="134"/>
      <c r="F56" s="147"/>
      <c r="G56" s="134"/>
      <c r="H56" s="130" t="s">
        <v>139</v>
      </c>
      <c r="I56" s="385"/>
      <c r="J56" s="400"/>
      <c r="K56" s="252">
        <f t="shared" si="11"/>
        <v>0</v>
      </c>
      <c r="L56" s="134"/>
      <c r="M56" s="57"/>
      <c r="N56" s="134"/>
      <c r="O56" s="134"/>
      <c r="P56" s="134"/>
      <c r="Q56" s="134"/>
      <c r="R56" s="134"/>
      <c r="S56" s="134"/>
      <c r="T56" s="134"/>
    </row>
    <row r="57" spans="1:21" s="13" customFormat="1">
      <c r="A57" s="134"/>
      <c r="B57" s="134"/>
      <c r="C57" s="148"/>
      <c r="D57" s="134"/>
      <c r="E57" s="134"/>
      <c r="F57" s="147"/>
      <c r="G57" s="134"/>
      <c r="H57" s="130" t="s">
        <v>140</v>
      </c>
      <c r="I57" s="385"/>
      <c r="J57" s="399"/>
      <c r="K57" s="252">
        <f t="shared" si="11"/>
        <v>0</v>
      </c>
      <c r="L57" s="134"/>
      <c r="M57" s="57"/>
      <c r="N57" s="134"/>
      <c r="O57" s="134"/>
      <c r="P57" s="134"/>
      <c r="Q57" s="134"/>
      <c r="R57" s="134"/>
      <c r="S57" s="134"/>
      <c r="T57" s="134"/>
    </row>
    <row r="58" spans="1:21" s="13" customFormat="1">
      <c r="A58" s="57"/>
      <c r="B58" s="134"/>
      <c r="C58" s="148"/>
      <c r="D58" s="134"/>
      <c r="E58" s="134"/>
      <c r="F58" s="147"/>
      <c r="G58" s="134"/>
      <c r="H58" s="130" t="s">
        <v>141</v>
      </c>
      <c r="I58" s="385"/>
      <c r="J58" s="400"/>
      <c r="K58" s="252">
        <f t="shared" si="11"/>
        <v>0</v>
      </c>
      <c r="L58" s="134"/>
      <c r="M58" s="57"/>
      <c r="N58" s="57"/>
      <c r="O58" s="134"/>
      <c r="P58" s="134"/>
      <c r="Q58" s="134"/>
      <c r="R58" s="134"/>
      <c r="S58" s="134"/>
      <c r="T58" s="134"/>
    </row>
    <row r="59" spans="1:21" s="13" customFormat="1">
      <c r="A59" s="134"/>
      <c r="B59" s="134"/>
      <c r="C59" s="148"/>
      <c r="D59" s="148"/>
      <c r="E59" s="148"/>
      <c r="F59" s="148"/>
      <c r="G59" s="134"/>
      <c r="H59" s="130" t="s">
        <v>142</v>
      </c>
      <c r="I59" s="385"/>
      <c r="J59" s="377"/>
      <c r="K59" s="252">
        <f t="shared" si="11"/>
        <v>0</v>
      </c>
      <c r="L59" s="134"/>
      <c r="M59" s="57"/>
      <c r="N59" s="57"/>
      <c r="O59" s="134"/>
      <c r="P59" s="134"/>
      <c r="Q59" s="134"/>
      <c r="R59" s="134"/>
      <c r="S59" s="134"/>
      <c r="T59" s="134"/>
    </row>
    <row r="60" spans="1:21" s="13" customFormat="1">
      <c r="A60" s="134"/>
      <c r="B60" s="134"/>
      <c r="C60" s="148"/>
      <c r="D60" s="134"/>
      <c r="E60" s="134"/>
      <c r="F60" s="147"/>
      <c r="G60" s="134"/>
      <c r="H60" s="130" t="s">
        <v>143</v>
      </c>
      <c r="I60" s="385"/>
      <c r="J60" s="377"/>
      <c r="K60" s="252">
        <f t="shared" si="11"/>
        <v>0</v>
      </c>
      <c r="L60" s="134"/>
      <c r="M60" s="57"/>
      <c r="N60" s="57"/>
      <c r="O60" s="134"/>
      <c r="P60" s="134"/>
      <c r="Q60" s="134"/>
      <c r="R60" s="134"/>
      <c r="S60" s="134"/>
      <c r="T60" s="134"/>
    </row>
    <row r="61" spans="1:21" s="13" customFormat="1">
      <c r="A61" s="134"/>
      <c r="B61" s="134"/>
      <c r="C61" s="148"/>
      <c r="D61" s="134"/>
      <c r="E61" s="134"/>
      <c r="F61" s="147"/>
      <c r="G61" s="134"/>
      <c r="H61" s="130" t="s">
        <v>146</v>
      </c>
      <c r="I61" s="385"/>
      <c r="J61" s="400"/>
      <c r="K61" s="252">
        <f>E45</f>
        <v>0</v>
      </c>
      <c r="L61" s="134"/>
      <c r="M61" s="57"/>
      <c r="N61" s="57"/>
      <c r="O61" s="134"/>
      <c r="P61" s="134"/>
      <c r="Q61" s="134"/>
      <c r="R61" s="134"/>
      <c r="S61" s="134"/>
      <c r="T61" s="134"/>
    </row>
    <row r="62" spans="1:21" s="13" customFormat="1">
      <c r="A62" s="134"/>
      <c r="B62" s="134"/>
      <c r="C62" s="148"/>
      <c r="D62" s="134"/>
      <c r="E62" s="134"/>
      <c r="F62" s="147"/>
      <c r="G62" s="134"/>
      <c r="H62" s="130"/>
      <c r="I62" s="402"/>
      <c r="J62" s="131"/>
      <c r="K62" s="251"/>
      <c r="L62" s="134"/>
      <c r="M62" s="57"/>
      <c r="N62" s="57"/>
      <c r="O62" s="134"/>
      <c r="P62" s="134"/>
      <c r="Q62" s="134"/>
      <c r="R62" s="134"/>
      <c r="S62" s="134"/>
      <c r="T62" s="134"/>
    </row>
    <row r="63" spans="1:21" s="13" customFormat="1">
      <c r="A63" s="134"/>
      <c r="B63" s="134"/>
      <c r="C63" s="148"/>
      <c r="D63" s="134"/>
      <c r="E63" s="134"/>
      <c r="F63" s="147"/>
      <c r="G63" s="134"/>
      <c r="H63" s="378" t="s">
        <v>147</v>
      </c>
      <c r="I63" s="403"/>
      <c r="J63" s="404"/>
      <c r="K63" s="263" t="e">
        <f>SUM(K45:K62)</f>
        <v>#DIV/0!</v>
      </c>
      <c r="L63" s="134"/>
      <c r="M63" s="57"/>
      <c r="N63" s="57"/>
      <c r="O63" s="134"/>
      <c r="P63" s="134"/>
      <c r="Q63" s="134"/>
      <c r="R63" s="134"/>
      <c r="S63" s="134"/>
      <c r="T63" s="134"/>
    </row>
    <row r="64" spans="1:21" s="13" customFormat="1">
      <c r="A64" s="134"/>
      <c r="B64" s="134"/>
      <c r="C64" s="148"/>
      <c r="D64" s="134"/>
      <c r="E64" s="134"/>
      <c r="F64" s="147"/>
      <c r="G64" s="134"/>
      <c r="H64" s="57"/>
      <c r="I64" s="137"/>
      <c r="J64" s="405"/>
      <c r="K64" s="238"/>
      <c r="L64" s="134"/>
      <c r="M64" s="57"/>
      <c r="N64" s="57"/>
      <c r="O64" s="57"/>
      <c r="P64" s="134"/>
      <c r="Q64" s="134"/>
      <c r="R64" s="134"/>
      <c r="S64" s="134"/>
      <c r="T64" s="134"/>
    </row>
    <row r="65" spans="1:21" s="13" customFormat="1">
      <c r="A65" s="134"/>
      <c r="B65" s="134"/>
      <c r="C65" s="148"/>
      <c r="D65" s="134"/>
      <c r="E65" s="57"/>
      <c r="F65" s="147"/>
      <c r="G65" s="134"/>
      <c r="H65" s="406" t="s">
        <v>148</v>
      </c>
      <c r="I65" s="407"/>
      <c r="J65" s="408"/>
      <c r="K65" s="266" t="e">
        <f>E49</f>
        <v>#DIV/0!</v>
      </c>
      <c r="L65" s="134"/>
      <c r="M65" s="57"/>
      <c r="N65" s="57"/>
      <c r="O65" s="57"/>
      <c r="P65" s="134"/>
      <c r="Q65" s="134"/>
      <c r="R65" s="134"/>
      <c r="S65" s="134"/>
      <c r="T65" s="134"/>
    </row>
    <row r="66" spans="1:21" s="13" customFormat="1">
      <c r="A66" s="57"/>
      <c r="B66" s="57"/>
      <c r="C66" s="57"/>
      <c r="D66" s="57"/>
      <c r="E66" s="57"/>
      <c r="F66" s="57"/>
      <c r="G66" s="57"/>
      <c r="H66" s="134"/>
      <c r="I66" s="144"/>
      <c r="J66" s="145"/>
      <c r="K66" s="268"/>
      <c r="L66" s="134"/>
      <c r="M66" s="57"/>
      <c r="N66" s="57"/>
      <c r="O66" s="57"/>
      <c r="P66" s="57"/>
      <c r="Q66" s="57"/>
      <c r="R66" s="57"/>
      <c r="S66" s="57"/>
      <c r="T66" s="57"/>
      <c r="U66" s="2"/>
    </row>
    <row r="67" spans="1:21">
      <c r="H67" s="406" t="s">
        <v>149</v>
      </c>
      <c r="I67" s="407"/>
      <c r="J67" s="408"/>
      <c r="K67" s="266" t="e">
        <f>E51</f>
        <v>#DIV/0!</v>
      </c>
      <c r="L67" s="134"/>
    </row>
    <row r="68" spans="1:21">
      <c r="H68" s="134"/>
      <c r="I68" s="144"/>
      <c r="J68" s="145"/>
      <c r="K68" s="268"/>
      <c r="L68" s="134"/>
    </row>
    <row r="69" spans="1:21">
      <c r="H69" s="406" t="s">
        <v>150</v>
      </c>
      <c r="I69" s="407"/>
      <c r="J69" s="408"/>
      <c r="K69" s="266" t="e">
        <f>E53</f>
        <v>#DIV/0!</v>
      </c>
      <c r="L69" s="134"/>
    </row>
    <row r="70" spans="1:21">
      <c r="L70" s="134"/>
    </row>
    <row r="71" spans="1:21">
      <c r="L71" s="134"/>
    </row>
    <row r="72" spans="1:21">
      <c r="L72" s="134"/>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464" t="s">
        <v>4</v>
      </c>
      <c r="B1" s="91"/>
      <c r="C1" s="92"/>
      <c r="D1" s="92"/>
      <c r="E1" s="92"/>
      <c r="F1" s="92"/>
      <c r="H1" s="504"/>
      <c r="I1" s="504"/>
      <c r="J1" s="504"/>
      <c r="K1" s="504"/>
      <c r="L1" s="504"/>
      <c r="M1" s="504"/>
      <c r="N1" s="504"/>
    </row>
    <row r="2" spans="1:15">
      <c r="A2" s="92"/>
      <c r="B2" s="110"/>
      <c r="C2" s="111"/>
      <c r="D2" s="110"/>
      <c r="E2" s="112"/>
      <c r="F2" s="113"/>
      <c r="H2" s="504"/>
      <c r="I2" s="504"/>
      <c r="J2" s="504"/>
      <c r="K2" s="504"/>
      <c r="L2" s="504"/>
      <c r="M2" s="504"/>
      <c r="N2" s="504"/>
    </row>
    <row r="3" spans="1:15" ht="14.25" customHeight="1">
      <c r="A3" s="39" t="str">
        <f>'2-Kosten per locatie'!A3</f>
        <v>Naam opdrachtgever</v>
      </c>
      <c r="B3" s="114" t="str">
        <f>'2-Kosten per locatie'!B3</f>
        <v>Hecht - Perceel 3</v>
      </c>
      <c r="C3" s="115"/>
      <c r="D3" s="110"/>
      <c r="E3" s="116"/>
      <c r="F3" s="117"/>
      <c r="H3" s="504"/>
      <c r="I3" s="504"/>
      <c r="J3" s="504"/>
      <c r="K3" s="504"/>
      <c r="L3" s="504"/>
      <c r="M3" s="504"/>
      <c r="N3" s="504"/>
    </row>
    <row r="4" spans="1:15" ht="15.75" customHeight="1">
      <c r="A4" s="39" t="str">
        <f>'2-Kosten per locatie'!A4</f>
        <v>Calculatie onderdeel</v>
      </c>
      <c r="B4" s="118" t="str">
        <f ca="1">MID(CELL("bestandsnaam",$C$9),SEARCH("]",CELL("bestandsnaam",$C$9),1)+1,256)</f>
        <v>7-Opbouw uurtarief toezicht</v>
      </c>
      <c r="C4" s="119"/>
      <c r="D4" s="120"/>
      <c r="H4" s="504"/>
      <c r="I4" s="504"/>
      <c r="J4" s="504"/>
      <c r="K4" s="504"/>
      <c r="L4" s="504"/>
      <c r="M4" s="504"/>
      <c r="N4" s="504"/>
    </row>
    <row r="5" spans="1:15" ht="15.6">
      <c r="A5" s="39" t="str">
        <f>'2-Kosten per locatie'!A5</f>
        <v>Gebouw/plaats</v>
      </c>
      <c r="B5" s="114" t="str">
        <f>'2-Kosten per locatie'!B5</f>
        <v>Zuid en oost</v>
      </c>
      <c r="C5" s="119"/>
      <c r="D5" s="120"/>
      <c r="H5" s="504"/>
      <c r="I5" s="504"/>
      <c r="J5" s="504"/>
      <c r="K5" s="504"/>
      <c r="L5" s="504"/>
      <c r="M5" s="504"/>
      <c r="N5" s="504"/>
    </row>
    <row r="6" spans="1:15" ht="15.6">
      <c r="A6" s="39" t="str">
        <f>'2-Kosten per locatie'!A6</f>
        <v>Referentie nummer</v>
      </c>
      <c r="B6" s="114" t="str">
        <f>'2-Kosten per locatie'!B6</f>
        <v>TN513768</v>
      </c>
      <c r="C6" s="119"/>
      <c r="D6" s="120"/>
      <c r="H6" s="121"/>
      <c r="I6" s="121"/>
      <c r="J6" s="121"/>
      <c r="K6" s="121"/>
      <c r="L6" s="121"/>
      <c r="M6" s="121"/>
      <c r="N6" s="121"/>
    </row>
    <row r="7" spans="1:15" ht="15.6">
      <c r="A7" s="39" t="str">
        <f>'2-Kosten per locatie'!A7</f>
        <v>Naam dienstverlener</v>
      </c>
      <c r="B7" s="114">
        <f>'2-Kosten per locatie'!B7</f>
        <v>0</v>
      </c>
      <c r="C7" s="119"/>
      <c r="D7" s="120"/>
      <c r="H7" s="121"/>
      <c r="I7" s="121"/>
      <c r="J7" s="121"/>
      <c r="K7" s="121"/>
      <c r="L7" s="121"/>
      <c r="M7" s="121"/>
      <c r="N7" s="121"/>
    </row>
    <row r="8" spans="1:15" ht="15.6">
      <c r="A8" s="39" t="str">
        <f>'2-Kosten per locatie'!A8</f>
        <v>Prijspeil</v>
      </c>
      <c r="B8" s="269">
        <f>'2-Kosten per locatie'!B8</f>
        <v>45839</v>
      </c>
      <c r="C8" s="119"/>
      <c r="D8" s="120"/>
      <c r="J8" s="121"/>
      <c r="K8" s="121"/>
      <c r="L8" s="121"/>
      <c r="M8" s="121"/>
      <c r="N8" s="121"/>
      <c r="O8" s="122"/>
    </row>
    <row r="9" spans="1:15" ht="15.6">
      <c r="A9" s="123"/>
      <c r="B9" s="124"/>
      <c r="C9" s="125"/>
      <c r="D9" s="120"/>
      <c r="E9" s="126"/>
      <c r="F9" s="127"/>
    </row>
    <row r="10" spans="1:15" s="21" customFormat="1" ht="30.75" customHeight="1">
      <c r="A10" s="409" t="s">
        <v>151</v>
      </c>
      <c r="B10" s="370"/>
      <c r="C10" s="371"/>
      <c r="D10" s="201"/>
      <c r="E10" s="502" t="s">
        <v>152</v>
      </c>
      <c r="F10" s="503"/>
      <c r="G10" s="122"/>
      <c r="H10" s="203" t="s">
        <v>104</v>
      </c>
      <c r="I10" s="500" t="s">
        <v>105</v>
      </c>
      <c r="J10" s="501"/>
      <c r="K10" s="501"/>
      <c r="L10" s="501"/>
      <c r="M10" s="501"/>
      <c r="N10" s="501"/>
      <c r="O10" s="122"/>
    </row>
    <row r="11" spans="1:15" ht="14.4" customHeight="1">
      <c r="A11" s="135"/>
      <c r="B11" s="372" t="s">
        <v>106</v>
      </c>
      <c r="C11" s="373" t="s">
        <v>106</v>
      </c>
      <c r="D11" s="120"/>
      <c r="E11" s="128"/>
      <c r="F11" s="410"/>
      <c r="H11" s="135"/>
      <c r="I11" s="272">
        <v>1</v>
      </c>
      <c r="J11" s="272">
        <v>2</v>
      </c>
      <c r="K11" s="272">
        <v>3</v>
      </c>
      <c r="L11" s="272">
        <v>4</v>
      </c>
      <c r="M11" s="272">
        <v>5</v>
      </c>
      <c r="N11" s="272">
        <v>6</v>
      </c>
    </row>
    <row r="12" spans="1:15" ht="12.75" customHeight="1">
      <c r="A12" s="135" t="s">
        <v>107</v>
      </c>
      <c r="B12" s="375" t="s">
        <v>108</v>
      </c>
      <c r="C12" s="376"/>
      <c r="D12" s="120"/>
      <c r="E12" s="252">
        <f>SUM(I31:N31)</f>
        <v>0</v>
      </c>
      <c r="F12" s="253"/>
      <c r="H12" s="135" t="s">
        <v>115</v>
      </c>
      <c r="I12" s="273"/>
      <c r="J12" s="273"/>
      <c r="K12" s="273"/>
      <c r="L12" s="273"/>
      <c r="M12" s="273"/>
      <c r="N12" s="273"/>
    </row>
    <row r="13" spans="1:15">
      <c r="A13" s="135" t="s">
        <v>110</v>
      </c>
      <c r="B13" s="375" t="s">
        <v>108</v>
      </c>
      <c r="C13" s="377"/>
      <c r="D13" s="120"/>
      <c r="E13" s="254">
        <v>0</v>
      </c>
      <c r="F13" s="253"/>
      <c r="H13" s="135" t="s">
        <v>116</v>
      </c>
      <c r="I13" s="273"/>
      <c r="J13" s="273"/>
      <c r="K13" s="273"/>
      <c r="L13" s="273"/>
      <c r="M13" s="273"/>
      <c r="N13" s="273"/>
    </row>
    <row r="14" spans="1:15">
      <c r="A14" s="130" t="s">
        <v>112</v>
      </c>
      <c r="B14" s="375" t="s">
        <v>108</v>
      </c>
      <c r="C14" s="131"/>
      <c r="D14" s="120"/>
      <c r="E14" s="254">
        <v>0</v>
      </c>
      <c r="F14" s="253"/>
      <c r="H14" s="135" t="s">
        <v>118</v>
      </c>
      <c r="I14" s="273"/>
      <c r="J14" s="273"/>
      <c r="K14" s="273"/>
      <c r="L14" s="273"/>
      <c r="M14" s="273"/>
      <c r="N14" s="273"/>
    </row>
    <row r="15" spans="1:15">
      <c r="A15" s="378" t="s">
        <v>114</v>
      </c>
      <c r="B15" s="379"/>
      <c r="C15" s="380"/>
      <c r="D15" s="132"/>
      <c r="E15" s="255">
        <f>SUM(E12:E14)</f>
        <v>0</v>
      </c>
      <c r="F15" s="253"/>
      <c r="H15" s="135" t="s">
        <v>120</v>
      </c>
      <c r="I15" s="273"/>
      <c r="J15" s="273"/>
      <c r="K15" s="273"/>
      <c r="L15" s="273"/>
      <c r="M15" s="273"/>
      <c r="N15" s="273"/>
    </row>
    <row r="16" spans="1:15">
      <c r="A16" s="130"/>
      <c r="B16" s="381"/>
      <c r="C16" s="382"/>
      <c r="D16" s="120"/>
      <c r="E16" s="256"/>
      <c r="F16" s="253"/>
    </row>
    <row r="17" spans="1:15" ht="14.4" customHeight="1">
      <c r="A17" s="383" t="s">
        <v>117</v>
      </c>
      <c r="B17" s="375" t="s">
        <v>108</v>
      </c>
      <c r="C17" s="384">
        <v>0</v>
      </c>
      <c r="D17" s="120"/>
      <c r="E17" s="257">
        <f>$C17*E15</f>
        <v>0</v>
      </c>
      <c r="F17" s="253"/>
      <c r="H17" s="203" t="s">
        <v>104</v>
      </c>
      <c r="I17" s="505" t="s">
        <v>122</v>
      </c>
      <c r="J17" s="508"/>
      <c r="K17" s="508"/>
      <c r="L17" s="508"/>
      <c r="M17" s="508"/>
      <c r="N17" s="509"/>
    </row>
    <row r="18" spans="1:15" ht="13.2" customHeight="1">
      <c r="A18" s="383" t="s">
        <v>119</v>
      </c>
      <c r="B18" s="375" t="s">
        <v>108</v>
      </c>
      <c r="C18" s="384">
        <v>0</v>
      </c>
      <c r="D18" s="120"/>
      <c r="E18" s="258">
        <f>$C18*E15</f>
        <v>0</v>
      </c>
      <c r="F18" s="253"/>
      <c r="H18" s="135"/>
      <c r="I18" s="272">
        <v>1</v>
      </c>
      <c r="J18" s="272">
        <v>2</v>
      </c>
      <c r="K18" s="272">
        <v>3</v>
      </c>
      <c r="L18" s="272">
        <v>4</v>
      </c>
      <c r="M18" s="272">
        <v>5</v>
      </c>
      <c r="N18" s="272">
        <v>6</v>
      </c>
      <c r="O18" s="238"/>
    </row>
    <row r="19" spans="1:15">
      <c r="A19" s="378" t="s">
        <v>121</v>
      </c>
      <c r="B19" s="385"/>
      <c r="C19" s="131"/>
      <c r="D19" s="120"/>
      <c r="E19" s="255">
        <f>SUM(E15:E18)</f>
        <v>0</v>
      </c>
      <c r="F19" s="386">
        <f>IF(E19=0,0,E19/E$47)</f>
        <v>0</v>
      </c>
      <c r="H19" s="135" t="s">
        <v>115</v>
      </c>
      <c r="I19" s="390"/>
      <c r="J19" s="390"/>
      <c r="K19" s="390"/>
      <c r="L19" s="390"/>
      <c r="M19" s="390"/>
      <c r="N19" s="390"/>
      <c r="O19" s="238"/>
    </row>
    <row r="20" spans="1:15">
      <c r="A20" s="130"/>
      <c r="B20" s="381"/>
      <c r="C20" s="382"/>
      <c r="D20" s="120"/>
      <c r="E20" s="256"/>
      <c r="F20" s="253"/>
      <c r="H20" s="135" t="s">
        <v>116</v>
      </c>
      <c r="I20" s="390"/>
      <c r="J20" s="390"/>
      <c r="K20" s="390"/>
      <c r="L20" s="390"/>
      <c r="M20" s="390"/>
      <c r="N20" s="390"/>
      <c r="O20" s="268"/>
    </row>
    <row r="21" spans="1:15">
      <c r="A21" s="387" t="s">
        <v>123</v>
      </c>
      <c r="B21" s="388"/>
      <c r="C21" s="382"/>
      <c r="D21" s="133"/>
      <c r="E21" s="259">
        <f>E19*0.96</f>
        <v>0</v>
      </c>
      <c r="F21" s="260"/>
      <c r="G21" s="134"/>
      <c r="H21" s="135" t="s">
        <v>118</v>
      </c>
      <c r="I21" s="390"/>
      <c r="J21" s="390"/>
      <c r="K21" s="390"/>
      <c r="L21" s="390"/>
      <c r="M21" s="390"/>
      <c r="N21" s="390"/>
      <c r="O21" s="238"/>
    </row>
    <row r="22" spans="1:15" s="13" customFormat="1">
      <c r="A22" s="383" t="s">
        <v>124</v>
      </c>
      <c r="B22" s="388"/>
      <c r="C22" s="389" t="s">
        <v>125</v>
      </c>
      <c r="D22" s="120"/>
      <c r="E22" s="257" t="e">
        <f>E21*'5-Premies en opslagen'!$C24</f>
        <v>#DIV/0!</v>
      </c>
      <c r="F22" s="253"/>
      <c r="G22" s="57"/>
      <c r="H22" s="135" t="s">
        <v>120</v>
      </c>
      <c r="I22" s="390"/>
      <c r="J22" s="390"/>
      <c r="K22" s="390"/>
      <c r="L22" s="390"/>
      <c r="M22" s="390"/>
      <c r="N22" s="390"/>
      <c r="O22" s="238"/>
    </row>
    <row r="23" spans="1:15" ht="14.25" customHeight="1">
      <c r="A23" s="378" t="s">
        <v>126</v>
      </c>
      <c r="B23" s="391"/>
      <c r="C23" s="131"/>
      <c r="D23" s="120"/>
      <c r="E23" s="255" t="e">
        <f>E22+E19</f>
        <v>#DIV/0!</v>
      </c>
      <c r="F23" s="386" t="e">
        <f>IF(E23=0,0,E23/E$47)</f>
        <v>#DIV/0!</v>
      </c>
      <c r="H23" s="136" t="s">
        <v>132</v>
      </c>
      <c r="I23" s="394">
        <f t="shared" ref="I23:N23" si="0">SUM(I19:I22)</f>
        <v>0</v>
      </c>
      <c r="J23" s="394">
        <f t="shared" si="0"/>
        <v>0</v>
      </c>
      <c r="K23" s="394">
        <f t="shared" si="0"/>
        <v>0</v>
      </c>
      <c r="L23" s="394">
        <f t="shared" si="0"/>
        <v>0</v>
      </c>
      <c r="M23" s="394">
        <f t="shared" si="0"/>
        <v>0</v>
      </c>
      <c r="N23" s="394">
        <f t="shared" si="0"/>
        <v>0</v>
      </c>
      <c r="O23" s="395">
        <f>SUM(I23:N23)</f>
        <v>0</v>
      </c>
    </row>
    <row r="24" spans="1:15" ht="12.75" customHeight="1">
      <c r="A24" s="130"/>
      <c r="B24" s="385"/>
      <c r="C24" s="131"/>
      <c r="D24" s="120"/>
      <c r="E24" s="251"/>
      <c r="F24" s="253"/>
    </row>
    <row r="25" spans="1:15" ht="12.75" customHeight="1">
      <c r="A25" s="383" t="s">
        <v>127</v>
      </c>
      <c r="B25" s="388"/>
      <c r="C25" s="389" t="s">
        <v>125</v>
      </c>
      <c r="D25" s="120"/>
      <c r="E25" s="257" t="e">
        <f>E23*'5-Premies en opslagen'!$B53</f>
        <v>#DIV/0!</v>
      </c>
      <c r="F25" s="253"/>
      <c r="H25" s="203" t="s">
        <v>104</v>
      </c>
      <c r="I25" s="500" t="s">
        <v>134</v>
      </c>
      <c r="J25" s="501"/>
      <c r="K25" s="501"/>
      <c r="L25" s="501"/>
      <c r="M25" s="501"/>
      <c r="N25" s="501"/>
    </row>
    <row r="26" spans="1:15">
      <c r="A26" s="378" t="s">
        <v>128</v>
      </c>
      <c r="B26" s="385"/>
      <c r="C26" s="131"/>
      <c r="D26" s="120"/>
      <c r="E26" s="255" t="e">
        <f>SUM(E23:E25)</f>
        <v>#DIV/0!</v>
      </c>
      <c r="F26" s="386" t="e">
        <f>IF(E26=0,0,E26/E$47)</f>
        <v>#DIV/0!</v>
      </c>
      <c r="H26" s="274"/>
      <c r="I26" s="272">
        <v>1</v>
      </c>
      <c r="J26" s="272">
        <v>2</v>
      </c>
      <c r="K26" s="272">
        <v>3</v>
      </c>
      <c r="L26" s="272">
        <v>4</v>
      </c>
      <c r="M26" s="272">
        <v>5</v>
      </c>
      <c r="N26" s="272">
        <v>6</v>
      </c>
    </row>
    <row r="27" spans="1:15" ht="13.2" customHeight="1">
      <c r="A27" s="130"/>
      <c r="B27" s="385"/>
      <c r="C27" s="131"/>
      <c r="D27" s="120"/>
      <c r="E27" s="251"/>
      <c r="F27" s="253"/>
      <c r="H27" s="135" t="s">
        <v>115</v>
      </c>
      <c r="I27" s="490">
        <f t="shared" ref="I27:N30" si="1">I19*I12</f>
        <v>0</v>
      </c>
      <c r="J27" s="490">
        <f t="shared" si="1"/>
        <v>0</v>
      </c>
      <c r="K27" s="490">
        <f t="shared" si="1"/>
        <v>0</v>
      </c>
      <c r="L27" s="490">
        <f t="shared" si="1"/>
        <v>0</v>
      </c>
      <c r="M27" s="490">
        <f t="shared" si="1"/>
        <v>0</v>
      </c>
      <c r="N27" s="490">
        <f t="shared" si="1"/>
        <v>0</v>
      </c>
    </row>
    <row r="28" spans="1:15">
      <c r="A28" s="130" t="s">
        <v>129</v>
      </c>
      <c r="B28" s="392"/>
      <c r="C28" s="377" t="s">
        <v>130</v>
      </c>
      <c r="D28" s="120"/>
      <c r="E28" s="254">
        <v>0</v>
      </c>
      <c r="F28" s="253">
        <v>0</v>
      </c>
      <c r="H28" s="135" t="s">
        <v>116</v>
      </c>
      <c r="I28" s="490">
        <f t="shared" si="1"/>
        <v>0</v>
      </c>
      <c r="J28" s="490">
        <f t="shared" si="1"/>
        <v>0</v>
      </c>
      <c r="K28" s="490">
        <f t="shared" si="1"/>
        <v>0</v>
      </c>
      <c r="L28" s="490">
        <f t="shared" si="1"/>
        <v>0</v>
      </c>
      <c r="M28" s="490">
        <f t="shared" si="1"/>
        <v>0</v>
      </c>
      <c r="N28" s="490">
        <f t="shared" si="1"/>
        <v>0</v>
      </c>
    </row>
    <row r="29" spans="1:15">
      <c r="A29" s="130" t="s">
        <v>131</v>
      </c>
      <c r="B29" s="393"/>
      <c r="C29" s="377" t="s">
        <v>130</v>
      </c>
      <c r="D29" s="120"/>
      <c r="E29" s="254">
        <v>0</v>
      </c>
      <c r="F29" s="253">
        <v>0</v>
      </c>
      <c r="H29" s="135" t="s">
        <v>118</v>
      </c>
      <c r="I29" s="490">
        <f t="shared" si="1"/>
        <v>0</v>
      </c>
      <c r="J29" s="490">
        <f t="shared" si="1"/>
        <v>0</v>
      </c>
      <c r="K29" s="490">
        <f t="shared" si="1"/>
        <v>0</v>
      </c>
      <c r="L29" s="490">
        <f t="shared" si="1"/>
        <v>0</v>
      </c>
      <c r="M29" s="490">
        <f t="shared" si="1"/>
        <v>0</v>
      </c>
      <c r="N29" s="490">
        <f t="shared" si="1"/>
        <v>0</v>
      </c>
    </row>
    <row r="30" spans="1:15">
      <c r="A30" s="130"/>
      <c r="B30" s="385"/>
      <c r="C30" s="131"/>
      <c r="D30" s="120"/>
      <c r="E30" s="254"/>
      <c r="F30" s="253"/>
      <c r="H30" s="135" t="s">
        <v>120</v>
      </c>
      <c r="I30" s="490">
        <f t="shared" si="1"/>
        <v>0</v>
      </c>
      <c r="J30" s="490">
        <f t="shared" si="1"/>
        <v>0</v>
      </c>
      <c r="K30" s="490">
        <f t="shared" si="1"/>
        <v>0</v>
      </c>
      <c r="L30" s="490">
        <f t="shared" si="1"/>
        <v>0</v>
      </c>
      <c r="M30" s="490">
        <f t="shared" si="1"/>
        <v>0</v>
      </c>
      <c r="N30" s="490">
        <f t="shared" si="1"/>
        <v>0</v>
      </c>
    </row>
    <row r="31" spans="1:15" ht="12.75" customHeight="1">
      <c r="A31" s="396"/>
      <c r="B31" s="397"/>
      <c r="C31" s="398" t="s">
        <v>106</v>
      </c>
      <c r="D31" s="120"/>
      <c r="E31" s="254"/>
      <c r="F31" s="253"/>
      <c r="H31" s="136" t="s">
        <v>132</v>
      </c>
      <c r="I31" s="411">
        <f t="shared" ref="I31:N31" si="2">SUM(I27:I30)</f>
        <v>0</v>
      </c>
      <c r="J31" s="411">
        <f t="shared" si="2"/>
        <v>0</v>
      </c>
      <c r="K31" s="411">
        <f t="shared" si="2"/>
        <v>0</v>
      </c>
      <c r="L31" s="411">
        <f t="shared" si="2"/>
        <v>0</v>
      </c>
      <c r="M31" s="411">
        <f t="shared" si="2"/>
        <v>0</v>
      </c>
      <c r="N31" s="411">
        <f t="shared" si="2"/>
        <v>0</v>
      </c>
    </row>
    <row r="32" spans="1:15" ht="12.75" customHeight="1">
      <c r="A32" s="378" t="s">
        <v>135</v>
      </c>
      <c r="B32" s="385"/>
      <c r="C32" s="131"/>
      <c r="D32" s="120"/>
      <c r="E32" s="255" t="e">
        <f>SUM(E26:E31)</f>
        <v>#DIV/0!</v>
      </c>
      <c r="F32" s="386" t="e">
        <f>IF(E32=0,0,E32/E$47)</f>
        <v>#DIV/0!</v>
      </c>
    </row>
    <row r="33" spans="1:15" ht="12.75" customHeight="1">
      <c r="A33" s="130"/>
      <c r="B33" s="385"/>
      <c r="C33" s="131"/>
      <c r="D33" s="120"/>
      <c r="E33" s="251"/>
      <c r="F33" s="253"/>
    </row>
    <row r="34" spans="1:15" ht="12.75" customHeight="1">
      <c r="A34" s="130" t="s">
        <v>136</v>
      </c>
      <c r="B34" s="385"/>
      <c r="C34" s="399"/>
      <c r="D34" s="120"/>
      <c r="E34" s="254">
        <v>0</v>
      </c>
      <c r="F34" s="261" t="e">
        <f>E34/$E$47</f>
        <v>#DIV/0!</v>
      </c>
    </row>
    <row r="35" spans="1:15" ht="12.75" customHeight="1">
      <c r="A35" s="130" t="s">
        <v>137</v>
      </c>
      <c r="B35" s="385"/>
      <c r="C35" s="399"/>
      <c r="D35" s="120"/>
      <c r="E35" s="254">
        <v>0</v>
      </c>
      <c r="F35" s="261" t="e">
        <f t="shared" ref="F35:F41" si="3">E35/$E$47</f>
        <v>#DIV/0!</v>
      </c>
    </row>
    <row r="36" spans="1:15" ht="14.25" customHeight="1">
      <c r="A36" s="130" t="s">
        <v>138</v>
      </c>
      <c r="B36" s="385"/>
      <c r="C36" s="399"/>
      <c r="D36" s="120"/>
      <c r="E36" s="254">
        <v>0</v>
      </c>
      <c r="F36" s="261" t="e">
        <f t="shared" si="3"/>
        <v>#DIV/0!</v>
      </c>
    </row>
    <row r="37" spans="1:15">
      <c r="A37" s="130" t="s">
        <v>139</v>
      </c>
      <c r="B37" s="385"/>
      <c r="C37" s="400"/>
      <c r="D37" s="120"/>
      <c r="E37" s="254">
        <v>0</v>
      </c>
      <c r="F37" s="261" t="e">
        <f t="shared" si="3"/>
        <v>#DIV/0!</v>
      </c>
    </row>
    <row r="38" spans="1:15">
      <c r="A38" s="130" t="s">
        <v>140</v>
      </c>
      <c r="B38" s="385"/>
      <c r="C38" s="399"/>
      <c r="D38" s="120"/>
      <c r="E38" s="254">
        <v>0</v>
      </c>
      <c r="F38" s="261" t="e">
        <f t="shared" si="3"/>
        <v>#DIV/0!</v>
      </c>
    </row>
    <row r="39" spans="1:15">
      <c r="A39" s="130" t="s">
        <v>141</v>
      </c>
      <c r="B39" s="385"/>
      <c r="C39" s="400"/>
      <c r="D39" s="120"/>
      <c r="E39" s="254">
        <v>0</v>
      </c>
      <c r="F39" s="261" t="e">
        <f t="shared" si="3"/>
        <v>#DIV/0!</v>
      </c>
    </row>
    <row r="40" spans="1:15">
      <c r="A40" s="130" t="s">
        <v>142</v>
      </c>
      <c r="B40" s="385"/>
      <c r="C40" s="377" t="s">
        <v>130</v>
      </c>
      <c r="D40" s="120"/>
      <c r="E40" s="254">
        <v>0</v>
      </c>
      <c r="F40" s="261" t="e">
        <f t="shared" si="3"/>
        <v>#DIV/0!</v>
      </c>
    </row>
    <row r="41" spans="1:15">
      <c r="A41" s="130" t="s">
        <v>143</v>
      </c>
      <c r="B41" s="385"/>
      <c r="C41" s="377"/>
      <c r="D41" s="120"/>
      <c r="E41" s="254">
        <v>0</v>
      </c>
      <c r="F41" s="261" t="e">
        <f t="shared" si="3"/>
        <v>#DIV/0!</v>
      </c>
      <c r="H41" s="134"/>
      <c r="I41" s="134"/>
      <c r="J41" s="134"/>
      <c r="K41" s="134"/>
      <c r="L41" s="134"/>
      <c r="M41" s="134"/>
      <c r="N41" s="134"/>
      <c r="O41" s="134"/>
    </row>
    <row r="42" spans="1:15">
      <c r="A42" s="396"/>
      <c r="B42" s="397"/>
      <c r="C42" s="401"/>
      <c r="D42" s="120"/>
      <c r="E42" s="254">
        <v>0</v>
      </c>
      <c r="F42" s="253"/>
      <c r="H42" s="134"/>
      <c r="I42" s="134"/>
      <c r="J42" s="134"/>
      <c r="K42" s="134"/>
      <c r="L42" s="134"/>
      <c r="M42" s="134"/>
      <c r="N42" s="134"/>
      <c r="O42" s="134"/>
    </row>
    <row r="43" spans="1:15" ht="45">
      <c r="A43" s="378" t="s">
        <v>144</v>
      </c>
      <c r="B43" s="385"/>
      <c r="C43" s="131"/>
      <c r="D43" s="120"/>
      <c r="E43" s="255" t="e">
        <f>SUM(E32:E42)</f>
        <v>#DIV/0!</v>
      </c>
      <c r="F43" s="386" t="e">
        <f>IF(E43=0,0,E43/E$47)</f>
        <v>#DIV/0!</v>
      </c>
      <c r="H43" s="409" t="s">
        <v>145</v>
      </c>
      <c r="I43" s="370"/>
      <c r="J43" s="371"/>
      <c r="K43" s="204" t="s">
        <v>103</v>
      </c>
      <c r="L43" s="134"/>
      <c r="M43" s="134"/>
      <c r="N43" s="134"/>
    </row>
    <row r="44" spans="1:15">
      <c r="A44" s="130"/>
      <c r="B44" s="385"/>
      <c r="C44" s="131"/>
      <c r="D44" s="120"/>
      <c r="E44" s="251"/>
      <c r="F44" s="262"/>
      <c r="H44" s="135"/>
      <c r="I44" s="372" t="s">
        <v>106</v>
      </c>
      <c r="J44" s="373" t="s">
        <v>106</v>
      </c>
      <c r="K44" s="251"/>
      <c r="L44" s="134"/>
      <c r="M44" s="134"/>
      <c r="N44" s="134"/>
    </row>
    <row r="45" spans="1:15">
      <c r="A45" s="130" t="s">
        <v>146</v>
      </c>
      <c r="B45" s="385"/>
      <c r="C45" s="400"/>
      <c r="D45" s="120"/>
      <c r="E45" s="254">
        <v>0</v>
      </c>
      <c r="F45" s="386">
        <f>(IF(E45=0,0,E45/E$47))</f>
        <v>0</v>
      </c>
      <c r="H45" s="138" t="s">
        <v>114</v>
      </c>
      <c r="I45" s="139"/>
      <c r="J45" s="140"/>
      <c r="K45" s="255">
        <f>E15</f>
        <v>0</v>
      </c>
      <c r="L45" s="134"/>
      <c r="M45" s="134"/>
      <c r="N45" s="134"/>
    </row>
    <row r="46" spans="1:15">
      <c r="A46" s="130"/>
      <c r="B46" s="402"/>
      <c r="C46" s="131"/>
      <c r="D46" s="120"/>
      <c r="E46" s="251"/>
      <c r="F46" s="253"/>
      <c r="H46" s="141" t="s">
        <v>117</v>
      </c>
      <c r="I46" s="142"/>
      <c r="J46" s="143"/>
      <c r="K46" s="257">
        <f>E17</f>
        <v>0</v>
      </c>
      <c r="L46" s="134"/>
      <c r="M46" s="134"/>
      <c r="N46" s="134"/>
    </row>
    <row r="47" spans="1:15">
      <c r="A47" s="378" t="s">
        <v>147</v>
      </c>
      <c r="B47" s="403"/>
      <c r="C47" s="404"/>
      <c r="D47" s="120"/>
      <c r="E47" s="263" t="e">
        <f>SUM(E43:E46)</f>
        <v>#DIV/0!</v>
      </c>
      <c r="F47" s="264" t="e">
        <f>SUM(F43:F46)</f>
        <v>#DIV/0!</v>
      </c>
      <c r="H47" s="383" t="s">
        <v>119</v>
      </c>
      <c r="I47" s="142"/>
      <c r="J47" s="143"/>
      <c r="K47" s="258">
        <f>E18</f>
        <v>0</v>
      </c>
      <c r="L47" s="134"/>
      <c r="M47" s="134"/>
      <c r="N47" s="134"/>
      <c r="O47" s="134"/>
    </row>
    <row r="48" spans="1:15">
      <c r="B48" s="137"/>
      <c r="C48" s="405"/>
      <c r="D48" s="120"/>
      <c r="E48" s="238"/>
      <c r="F48" s="265"/>
      <c r="H48" s="383" t="s">
        <v>124</v>
      </c>
      <c r="I48" s="142"/>
      <c r="J48" s="143"/>
      <c r="K48" s="257" t="e">
        <f>E22</f>
        <v>#DIV/0!</v>
      </c>
      <c r="L48" s="134"/>
      <c r="M48" s="134"/>
      <c r="N48" s="134"/>
      <c r="O48" s="134"/>
    </row>
    <row r="49" spans="1:15">
      <c r="A49" s="406" t="s">
        <v>148</v>
      </c>
      <c r="B49" s="407"/>
      <c r="C49" s="408"/>
      <c r="D49" s="134"/>
      <c r="E49" s="266" t="e">
        <f>(E$26*1.3)+($E$47-$E$26)</f>
        <v>#DIV/0!</v>
      </c>
      <c r="F49" s="267"/>
      <c r="G49" s="134"/>
      <c r="H49" s="383" t="s">
        <v>127</v>
      </c>
      <c r="I49" s="388"/>
      <c r="J49" s="389"/>
      <c r="K49" s="257" t="e">
        <f>E25</f>
        <v>#DIV/0!</v>
      </c>
      <c r="L49" s="134"/>
      <c r="M49" s="134"/>
      <c r="N49" s="134"/>
      <c r="O49" s="134"/>
    </row>
    <row r="50" spans="1:15" s="13" customFormat="1">
      <c r="A50" s="134"/>
      <c r="B50" s="144"/>
      <c r="C50" s="145"/>
      <c r="D50" s="134"/>
      <c r="E50" s="268"/>
      <c r="F50" s="268"/>
      <c r="G50" s="134"/>
      <c r="H50" s="130" t="s">
        <v>129</v>
      </c>
      <c r="I50" s="392"/>
      <c r="J50" s="377"/>
      <c r="K50" s="252">
        <f>E28</f>
        <v>0</v>
      </c>
      <c r="L50" s="134"/>
      <c r="M50" s="134"/>
      <c r="N50" s="134"/>
      <c r="O50" s="134"/>
    </row>
    <row r="51" spans="1:15" s="13" customFormat="1">
      <c r="A51" s="406" t="s">
        <v>149</v>
      </c>
      <c r="B51" s="407"/>
      <c r="C51" s="408"/>
      <c r="D51" s="134"/>
      <c r="E51" s="266" t="e">
        <f>(E$26*1.5)+($E$47-$E$26)</f>
        <v>#DIV/0!</v>
      </c>
      <c r="F51" s="267"/>
      <c r="G51" s="134"/>
      <c r="H51" s="130" t="s">
        <v>131</v>
      </c>
      <c r="I51" s="393"/>
      <c r="J51" s="377"/>
      <c r="K51" s="252">
        <f t="shared" ref="K51:K52" si="4">E29</f>
        <v>0</v>
      </c>
      <c r="L51" s="134"/>
      <c r="M51" s="57"/>
      <c r="N51" s="134"/>
      <c r="O51" s="134"/>
    </row>
    <row r="52" spans="1:15" s="13" customFormat="1">
      <c r="A52" s="134"/>
      <c r="B52" s="144"/>
      <c r="C52" s="145"/>
      <c r="D52" s="134"/>
      <c r="E52" s="268"/>
      <c r="F52" s="268"/>
      <c r="G52" s="134"/>
      <c r="H52" s="130" t="s">
        <v>133</v>
      </c>
      <c r="I52" s="385"/>
      <c r="J52" s="131" t="s">
        <v>106</v>
      </c>
      <c r="K52" s="252">
        <f t="shared" si="4"/>
        <v>0</v>
      </c>
      <c r="L52" s="134"/>
      <c r="M52" s="57"/>
      <c r="N52" s="134"/>
      <c r="O52" s="134"/>
    </row>
    <row r="53" spans="1:15" s="13" customFormat="1">
      <c r="A53" s="406" t="s">
        <v>150</v>
      </c>
      <c r="B53" s="407"/>
      <c r="C53" s="408"/>
      <c r="D53" s="134"/>
      <c r="E53" s="266" t="e">
        <f>(E$26*2.5)+($E$47-$E$26)</f>
        <v>#DIV/0!</v>
      </c>
      <c r="F53" s="268"/>
      <c r="G53" s="134"/>
      <c r="H53" s="130" t="s">
        <v>136</v>
      </c>
      <c r="I53" s="385"/>
      <c r="J53" s="399"/>
      <c r="K53" s="252">
        <f>E34</f>
        <v>0</v>
      </c>
      <c r="L53" s="134"/>
      <c r="M53" s="57"/>
      <c r="N53" s="134"/>
      <c r="O53" s="134"/>
    </row>
    <row r="54" spans="1:15" s="13" customFormat="1">
      <c r="A54" s="134"/>
      <c r="B54" s="144"/>
      <c r="C54" s="146"/>
      <c r="D54" s="134"/>
      <c r="E54" s="134"/>
      <c r="F54" s="147"/>
      <c r="G54" s="134"/>
      <c r="H54" s="130" t="s">
        <v>137</v>
      </c>
      <c r="I54" s="385"/>
      <c r="J54" s="399"/>
      <c r="K54" s="252">
        <f t="shared" ref="K54:K60" si="5">E35</f>
        <v>0</v>
      </c>
      <c r="L54" s="134"/>
      <c r="M54" s="57"/>
      <c r="N54" s="134"/>
      <c r="O54" s="134"/>
    </row>
    <row r="55" spans="1:15" s="13" customFormat="1">
      <c r="A55" s="134"/>
      <c r="B55" s="144"/>
      <c r="C55" s="146"/>
      <c r="D55" s="134"/>
      <c r="E55" s="134"/>
      <c r="F55" s="147"/>
      <c r="G55" s="134"/>
      <c r="H55" s="130" t="s">
        <v>138</v>
      </c>
      <c r="I55" s="385"/>
      <c r="J55" s="399"/>
      <c r="K55" s="252">
        <f t="shared" si="5"/>
        <v>0</v>
      </c>
      <c r="L55" s="134"/>
      <c r="M55" s="57"/>
      <c r="N55" s="134"/>
      <c r="O55" s="134"/>
    </row>
    <row r="56" spans="1:15" s="13" customFormat="1">
      <c r="A56" s="134"/>
      <c r="B56" s="134"/>
      <c r="C56" s="148"/>
      <c r="D56" s="134"/>
      <c r="E56" s="134"/>
      <c r="F56" s="147"/>
      <c r="G56" s="134"/>
      <c r="H56" s="130" t="s">
        <v>139</v>
      </c>
      <c r="I56" s="385"/>
      <c r="J56" s="400"/>
      <c r="K56" s="252">
        <f t="shared" si="5"/>
        <v>0</v>
      </c>
      <c r="L56" s="134"/>
      <c r="M56" s="57"/>
      <c r="N56" s="134"/>
      <c r="O56" s="134"/>
    </row>
    <row r="57" spans="1:15" s="13" customFormat="1">
      <c r="A57" s="134"/>
      <c r="B57" s="134"/>
      <c r="C57" s="148"/>
      <c r="D57" s="134"/>
      <c r="E57" s="134"/>
      <c r="F57" s="147"/>
      <c r="G57" s="134"/>
      <c r="H57" s="130" t="s">
        <v>140</v>
      </c>
      <c r="I57" s="385"/>
      <c r="J57" s="399"/>
      <c r="K57" s="252">
        <f t="shared" si="5"/>
        <v>0</v>
      </c>
      <c r="L57" s="134"/>
      <c r="M57" s="57"/>
      <c r="N57" s="134"/>
      <c r="O57" s="134"/>
    </row>
    <row r="58" spans="1:15" s="13" customFormat="1">
      <c r="A58" s="57"/>
      <c r="B58" s="134"/>
      <c r="C58" s="148"/>
      <c r="D58" s="134"/>
      <c r="E58" s="134"/>
      <c r="F58" s="147"/>
      <c r="G58" s="134"/>
      <c r="H58" s="130" t="s">
        <v>141</v>
      </c>
      <c r="I58" s="385"/>
      <c r="J58" s="400"/>
      <c r="K58" s="252">
        <f t="shared" si="5"/>
        <v>0</v>
      </c>
      <c r="L58" s="134"/>
      <c r="M58" s="57"/>
      <c r="N58" s="57"/>
      <c r="O58" s="134"/>
    </row>
    <row r="59" spans="1:15" s="13" customFormat="1">
      <c r="A59" s="134"/>
      <c r="B59" s="134"/>
      <c r="C59" s="148"/>
      <c r="D59" s="134"/>
      <c r="E59" s="134"/>
      <c r="F59" s="147"/>
      <c r="G59" s="134"/>
      <c r="H59" s="130" t="s">
        <v>142</v>
      </c>
      <c r="I59" s="385"/>
      <c r="J59" s="377"/>
      <c r="K59" s="252">
        <f t="shared" si="5"/>
        <v>0</v>
      </c>
      <c r="L59" s="134"/>
      <c r="M59" s="57"/>
      <c r="N59" s="57"/>
      <c r="O59" s="134"/>
    </row>
    <row r="60" spans="1:15" s="13" customFormat="1">
      <c r="A60" s="134"/>
      <c r="B60" s="134"/>
      <c r="C60" s="148"/>
      <c r="D60" s="134"/>
      <c r="E60" s="134"/>
      <c r="F60" s="147"/>
      <c r="G60" s="134"/>
      <c r="H60" s="130" t="s">
        <v>143</v>
      </c>
      <c r="I60" s="385"/>
      <c r="J60" s="377"/>
      <c r="K60" s="252">
        <f t="shared" si="5"/>
        <v>0</v>
      </c>
      <c r="L60" s="134"/>
      <c r="M60" s="57"/>
      <c r="N60" s="57"/>
      <c r="O60" s="134"/>
    </row>
    <row r="61" spans="1:15" s="13" customFormat="1">
      <c r="A61" s="134"/>
      <c r="B61" s="134"/>
      <c r="C61" s="148"/>
      <c r="D61" s="134"/>
      <c r="E61" s="134"/>
      <c r="F61" s="147"/>
      <c r="G61" s="134"/>
      <c r="H61" s="130" t="s">
        <v>146</v>
      </c>
      <c r="I61" s="385"/>
      <c r="J61" s="400"/>
      <c r="K61" s="252">
        <f>E45</f>
        <v>0</v>
      </c>
      <c r="L61" s="134"/>
      <c r="M61" s="57"/>
      <c r="N61" s="57"/>
      <c r="O61" s="134"/>
    </row>
    <row r="62" spans="1:15" s="13" customFormat="1">
      <c r="A62" s="134"/>
      <c r="B62" s="134"/>
      <c r="C62" s="148"/>
      <c r="D62" s="134"/>
      <c r="E62" s="134"/>
      <c r="F62" s="147"/>
      <c r="G62" s="134"/>
      <c r="H62" s="130"/>
      <c r="I62" s="402"/>
      <c r="J62" s="131"/>
      <c r="K62" s="251"/>
      <c r="L62" s="134"/>
      <c r="M62" s="57"/>
      <c r="N62" s="57"/>
      <c r="O62" s="134"/>
    </row>
    <row r="63" spans="1:15" s="13" customFormat="1">
      <c r="A63" s="134"/>
      <c r="B63" s="134"/>
      <c r="C63" s="148"/>
      <c r="D63" s="134"/>
      <c r="E63" s="134"/>
      <c r="F63" s="147"/>
      <c r="G63" s="134"/>
      <c r="H63" s="378" t="s">
        <v>147</v>
      </c>
      <c r="I63" s="403"/>
      <c r="J63" s="404"/>
      <c r="K63" s="263" t="e">
        <f>SUM(K45:K62)</f>
        <v>#DIV/0!</v>
      </c>
      <c r="L63" s="134"/>
      <c r="M63" s="57"/>
      <c r="N63" s="57"/>
      <c r="O63" s="134"/>
    </row>
    <row r="64" spans="1:15" s="13" customFormat="1">
      <c r="A64" s="134"/>
      <c r="B64" s="134"/>
      <c r="C64" s="148"/>
      <c r="D64" s="134"/>
      <c r="E64" s="134"/>
      <c r="F64" s="147"/>
      <c r="G64" s="134"/>
      <c r="H64" s="57"/>
      <c r="I64" s="137"/>
      <c r="J64" s="405"/>
      <c r="K64" s="238"/>
      <c r="L64" s="134"/>
      <c r="M64" s="57"/>
      <c r="N64" s="57"/>
      <c r="O64" s="57"/>
    </row>
    <row r="65" spans="1:15" s="13" customFormat="1">
      <c r="A65" s="134"/>
      <c r="B65" s="134"/>
      <c r="C65" s="148"/>
      <c r="D65" s="134"/>
      <c r="E65" s="57"/>
      <c r="F65" s="147"/>
      <c r="G65" s="134"/>
      <c r="H65" s="406" t="s">
        <v>148</v>
      </c>
      <c r="I65" s="407"/>
      <c r="J65" s="408"/>
      <c r="K65" s="266" t="e">
        <f>E49</f>
        <v>#DIV/0!</v>
      </c>
      <c r="L65" s="134"/>
      <c r="M65" s="57"/>
      <c r="N65" s="57"/>
      <c r="O65" s="57"/>
    </row>
    <row r="66" spans="1:15">
      <c r="H66" s="134"/>
      <c r="I66" s="144"/>
      <c r="J66" s="145"/>
      <c r="K66" s="268"/>
      <c r="L66" s="134"/>
    </row>
    <row r="67" spans="1:15">
      <c r="H67" s="406" t="s">
        <v>149</v>
      </c>
      <c r="I67" s="407"/>
      <c r="J67" s="408"/>
      <c r="K67" s="266" t="e">
        <f>E51</f>
        <v>#DIV/0!</v>
      </c>
      <c r="L67" s="134"/>
    </row>
    <row r="68" spans="1:15">
      <c r="H68" s="134"/>
      <c r="I68" s="144"/>
      <c r="J68" s="145"/>
      <c r="K68" s="268"/>
      <c r="L68" s="134"/>
    </row>
    <row r="69" spans="1:15">
      <c r="H69" s="406" t="s">
        <v>150</v>
      </c>
      <c r="I69" s="407"/>
      <c r="J69" s="408"/>
      <c r="K69" s="266" t="e">
        <f>E53</f>
        <v>#DIV/0!</v>
      </c>
      <c r="L69" s="134"/>
    </row>
    <row r="70" spans="1:15">
      <c r="L70" s="134"/>
      <c r="O70" s="134"/>
    </row>
    <row r="71" spans="1:15">
      <c r="O71" s="134"/>
    </row>
    <row r="72" spans="1:15">
      <c r="O72" s="134"/>
    </row>
    <row r="73" spans="1:15">
      <c r="O73" s="134"/>
    </row>
    <row r="74" spans="1:15">
      <c r="O74" s="134"/>
    </row>
    <row r="75" spans="1:15">
      <c r="O75" s="134"/>
    </row>
    <row r="76" spans="1:15">
      <c r="O76" s="134"/>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40"/>
  <sheetViews>
    <sheetView showGridLines="0" zoomScaleNormal="100" workbookViewId="0">
      <pane ySplit="10" topLeftCell="A11" activePane="bottomLeft" state="frozen"/>
      <selection activeCell="B1" sqref="B1"/>
      <selection pane="bottomLeft"/>
    </sheetView>
  </sheetViews>
  <sheetFormatPr defaultColWidth="9.109375" defaultRowHeight="13.2"/>
  <cols>
    <col min="1" max="1" width="28.109375" style="57" customWidth="1"/>
    <col min="2" max="2" width="30.5546875" style="57" bestFit="1" customWidth="1"/>
    <col min="3" max="3" width="12.88671875" style="57" customWidth="1"/>
    <col min="4" max="4" width="22" style="57" customWidth="1"/>
    <col min="5" max="5" width="15.33203125" style="57" customWidth="1"/>
    <col min="6" max="6" width="12.88671875" style="57" customWidth="1"/>
    <col min="7" max="7" width="12.33203125" style="57" bestFit="1" customWidth="1"/>
    <col min="8" max="8" width="13.6640625" style="57" bestFit="1" customWidth="1"/>
    <col min="9" max="9" width="19.88671875" style="2" customWidth="1"/>
    <col min="10" max="16384" width="9.109375" style="2"/>
  </cols>
  <sheetData>
    <row r="1" spans="1:9">
      <c r="A1" s="464" t="s">
        <v>4</v>
      </c>
    </row>
    <row r="2" spans="1:9">
      <c r="A2" s="92"/>
    </row>
    <row r="3" spans="1:9" ht="15.6">
      <c r="A3" s="39" t="str">
        <f>'2-Kosten per locatie'!A3</f>
        <v>Naam opdrachtgever</v>
      </c>
      <c r="B3" s="150" t="str">
        <f>'2-Kosten per locatie'!B3</f>
        <v>Hecht - Perceel 3</v>
      </c>
    </row>
    <row r="4" spans="1:9" ht="15.6">
      <c r="A4" s="39" t="str">
        <f>'2-Kosten per locatie'!A4</f>
        <v>Calculatie onderdeel</v>
      </c>
      <c r="B4" s="48" t="str">
        <f ca="1">MID(CELL("bestandsnaam",$C$9),SEARCH("]",CELL("bestandsnaam",$C$9),1)+1,256)</f>
        <v>8-Additionele kosten</v>
      </c>
    </row>
    <row r="5" spans="1:9" ht="15.6">
      <c r="A5" s="39" t="str">
        <f>'2-Kosten per locatie'!A5</f>
        <v>Gebouw/plaats</v>
      </c>
      <c r="B5" s="150" t="str">
        <f>'2-Kosten per locatie'!B5</f>
        <v>Zuid en oost</v>
      </c>
    </row>
    <row r="6" spans="1:9" ht="15.6">
      <c r="A6" s="39" t="str">
        <f>'2-Kosten per locatie'!A6</f>
        <v>Referentie nummer</v>
      </c>
      <c r="B6" s="150" t="str">
        <f>'2-Kosten per locatie'!B6</f>
        <v>TN513768</v>
      </c>
    </row>
    <row r="7" spans="1:9" ht="15" customHeight="1">
      <c r="A7" s="39" t="str">
        <f>'2-Kosten per locatie'!A7</f>
        <v>Naam dienstverlener</v>
      </c>
      <c r="B7" s="150">
        <f>'2-Kosten per locatie'!B7</f>
        <v>0</v>
      </c>
      <c r="I7" s="22"/>
    </row>
    <row r="8" spans="1:9" ht="15.6">
      <c r="A8" s="39" t="str">
        <f>'2-Kosten per locatie'!A8</f>
        <v>Prijspeil</v>
      </c>
      <c r="B8" s="276">
        <f>'2-Kosten per locatie'!B8</f>
        <v>45839</v>
      </c>
      <c r="I8" s="22"/>
    </row>
    <row r="10" spans="1:9" ht="32.4">
      <c r="A10" s="412" t="s">
        <v>16</v>
      </c>
      <c r="B10" s="412" t="s">
        <v>156</v>
      </c>
      <c r="C10" s="412" t="s">
        <v>157</v>
      </c>
      <c r="D10" s="412" t="s">
        <v>158</v>
      </c>
      <c r="E10" s="412" t="s">
        <v>159</v>
      </c>
      <c r="F10" s="412" t="s">
        <v>160</v>
      </c>
      <c r="G10" s="412" t="s">
        <v>161</v>
      </c>
      <c r="H10" s="412" t="s">
        <v>162</v>
      </c>
    </row>
    <row r="11" spans="1:9">
      <c r="A11" s="301" t="s">
        <v>276</v>
      </c>
      <c r="B11" s="67" t="s">
        <v>360</v>
      </c>
      <c r="C11" s="413">
        <v>1</v>
      </c>
      <c r="D11" s="413">
        <v>2</v>
      </c>
      <c r="E11" s="472">
        <v>0</v>
      </c>
      <c r="F11" s="414">
        <f t="shared" ref="F11:F21" si="0">E11*D11</f>
        <v>0</v>
      </c>
      <c r="G11" s="275">
        <v>0</v>
      </c>
      <c r="H11" s="224">
        <f t="shared" ref="H11:H21" si="1">G11*F11</f>
        <v>0</v>
      </c>
    </row>
    <row r="12" spans="1:9">
      <c r="A12" s="301" t="s">
        <v>278</v>
      </c>
      <c r="B12" s="67" t="s">
        <v>360</v>
      </c>
      <c r="C12" s="413">
        <v>1</v>
      </c>
      <c r="D12" s="413">
        <v>2</v>
      </c>
      <c r="E12" s="472">
        <v>0</v>
      </c>
      <c r="F12" s="414">
        <f t="shared" si="0"/>
        <v>0</v>
      </c>
      <c r="G12" s="275">
        <v>0</v>
      </c>
      <c r="H12" s="224">
        <f t="shared" si="1"/>
        <v>0</v>
      </c>
    </row>
    <row r="13" spans="1:9">
      <c r="A13" s="301" t="s">
        <v>280</v>
      </c>
      <c r="B13" s="67" t="s">
        <v>360</v>
      </c>
      <c r="C13" s="413">
        <v>1</v>
      </c>
      <c r="D13" s="413">
        <v>2</v>
      </c>
      <c r="E13" s="472">
        <v>0</v>
      </c>
      <c r="F13" s="414">
        <f t="shared" si="0"/>
        <v>0</v>
      </c>
      <c r="G13" s="275">
        <v>0</v>
      </c>
      <c r="H13" s="224">
        <f t="shared" si="1"/>
        <v>0</v>
      </c>
    </row>
    <row r="14" spans="1:9">
      <c r="A14" s="301" t="s">
        <v>282</v>
      </c>
      <c r="B14" s="67" t="s">
        <v>360</v>
      </c>
      <c r="C14" s="413">
        <v>1</v>
      </c>
      <c r="D14" s="413">
        <v>2</v>
      </c>
      <c r="E14" s="472">
        <v>0</v>
      </c>
      <c r="F14" s="414">
        <f t="shared" si="0"/>
        <v>0</v>
      </c>
      <c r="G14" s="275">
        <v>0</v>
      </c>
      <c r="H14" s="224">
        <f t="shared" si="1"/>
        <v>0</v>
      </c>
    </row>
    <row r="15" spans="1:9">
      <c r="A15" s="301" t="s">
        <v>284</v>
      </c>
      <c r="B15" s="67" t="s">
        <v>360</v>
      </c>
      <c r="C15" s="413">
        <v>1</v>
      </c>
      <c r="D15" s="413">
        <v>2</v>
      </c>
      <c r="E15" s="472">
        <v>0</v>
      </c>
      <c r="F15" s="414">
        <f t="shared" si="0"/>
        <v>0</v>
      </c>
      <c r="G15" s="275">
        <v>0</v>
      </c>
      <c r="H15" s="224">
        <f t="shared" si="1"/>
        <v>0</v>
      </c>
    </row>
    <row r="16" spans="1:9">
      <c r="A16" s="301" t="s">
        <v>286</v>
      </c>
      <c r="B16" s="67" t="s">
        <v>360</v>
      </c>
      <c r="C16" s="413">
        <v>1</v>
      </c>
      <c r="D16" s="413">
        <v>2</v>
      </c>
      <c r="E16" s="472">
        <v>0</v>
      </c>
      <c r="F16" s="414">
        <f t="shared" si="0"/>
        <v>0</v>
      </c>
      <c r="G16" s="275">
        <v>0</v>
      </c>
      <c r="H16" s="224">
        <f t="shared" si="1"/>
        <v>0</v>
      </c>
    </row>
    <row r="17" spans="1:8">
      <c r="A17" s="301" t="s">
        <v>288</v>
      </c>
      <c r="B17" s="67" t="s">
        <v>360</v>
      </c>
      <c r="C17" s="413">
        <v>1</v>
      </c>
      <c r="D17" s="413">
        <v>2</v>
      </c>
      <c r="E17" s="472">
        <v>0</v>
      </c>
      <c r="F17" s="414">
        <f t="shared" si="0"/>
        <v>0</v>
      </c>
      <c r="G17" s="275">
        <v>0</v>
      </c>
      <c r="H17" s="224">
        <f t="shared" si="1"/>
        <v>0</v>
      </c>
    </row>
    <row r="18" spans="1:8">
      <c r="A18" s="301" t="s">
        <v>276</v>
      </c>
      <c r="B18" s="67" t="s">
        <v>361</v>
      </c>
      <c r="C18" s="413">
        <v>1</v>
      </c>
      <c r="D18" s="413">
        <v>52</v>
      </c>
      <c r="E18" s="472">
        <v>0</v>
      </c>
      <c r="F18" s="414">
        <f t="shared" si="0"/>
        <v>0</v>
      </c>
      <c r="G18" s="275">
        <v>0</v>
      </c>
      <c r="H18" s="224">
        <f t="shared" si="1"/>
        <v>0</v>
      </c>
    </row>
    <row r="19" spans="1:8">
      <c r="A19" s="301" t="s">
        <v>278</v>
      </c>
      <c r="B19" s="67" t="s">
        <v>361</v>
      </c>
      <c r="C19" s="413">
        <v>1</v>
      </c>
      <c r="D19" s="413">
        <v>52</v>
      </c>
      <c r="E19" s="472">
        <v>0</v>
      </c>
      <c r="F19" s="414">
        <f t="shared" si="0"/>
        <v>0</v>
      </c>
      <c r="G19" s="275">
        <v>0</v>
      </c>
      <c r="H19" s="224">
        <f t="shared" si="1"/>
        <v>0</v>
      </c>
    </row>
    <row r="20" spans="1:8">
      <c r="A20" s="301" t="s">
        <v>280</v>
      </c>
      <c r="B20" s="67" t="s">
        <v>361</v>
      </c>
      <c r="C20" s="413">
        <v>1</v>
      </c>
      <c r="D20" s="413">
        <v>52</v>
      </c>
      <c r="E20" s="472">
        <v>0</v>
      </c>
      <c r="F20" s="414">
        <f t="shared" si="0"/>
        <v>0</v>
      </c>
      <c r="G20" s="275">
        <v>0</v>
      </c>
      <c r="H20" s="224">
        <f t="shared" si="1"/>
        <v>0</v>
      </c>
    </row>
    <row r="21" spans="1:8">
      <c r="A21" s="301" t="s">
        <v>282</v>
      </c>
      <c r="B21" s="67" t="s">
        <v>361</v>
      </c>
      <c r="C21" s="413">
        <v>1</v>
      </c>
      <c r="D21" s="413">
        <v>52</v>
      </c>
      <c r="E21" s="472">
        <v>0</v>
      </c>
      <c r="F21" s="414">
        <f t="shared" si="0"/>
        <v>0</v>
      </c>
      <c r="G21" s="275">
        <v>0</v>
      </c>
      <c r="H21" s="224">
        <f t="shared" si="1"/>
        <v>0</v>
      </c>
    </row>
    <row r="22" spans="1:8">
      <c r="A22" s="301" t="s">
        <v>284</v>
      </c>
      <c r="B22" s="67" t="s">
        <v>361</v>
      </c>
      <c r="C22" s="413">
        <v>1</v>
      </c>
      <c r="D22" s="413">
        <v>52</v>
      </c>
      <c r="E22" s="472">
        <v>0</v>
      </c>
      <c r="F22" s="414">
        <f t="shared" ref="F22:F24" si="2">E22*D22</f>
        <v>0</v>
      </c>
      <c r="G22" s="275">
        <v>0</v>
      </c>
      <c r="H22" s="224">
        <f t="shared" ref="H22:H24" si="3">G22*F22</f>
        <v>0</v>
      </c>
    </row>
    <row r="23" spans="1:8">
      <c r="A23" s="301" t="s">
        <v>286</v>
      </c>
      <c r="B23" s="67" t="s">
        <v>361</v>
      </c>
      <c r="C23" s="413">
        <v>1</v>
      </c>
      <c r="D23" s="413">
        <v>52</v>
      </c>
      <c r="E23" s="472">
        <v>0</v>
      </c>
      <c r="F23" s="414">
        <f t="shared" si="2"/>
        <v>0</v>
      </c>
      <c r="G23" s="275">
        <v>0</v>
      </c>
      <c r="H23" s="224">
        <f t="shared" si="3"/>
        <v>0</v>
      </c>
    </row>
    <row r="24" spans="1:8">
      <c r="A24" s="301" t="s">
        <v>288</v>
      </c>
      <c r="B24" s="67" t="s">
        <v>361</v>
      </c>
      <c r="C24" s="413">
        <v>1</v>
      </c>
      <c r="D24" s="413">
        <v>52</v>
      </c>
      <c r="E24" s="472">
        <v>0</v>
      </c>
      <c r="F24" s="414">
        <f t="shared" si="2"/>
        <v>0</v>
      </c>
      <c r="G24" s="275">
        <v>0</v>
      </c>
      <c r="H24" s="224">
        <f t="shared" si="3"/>
        <v>0</v>
      </c>
    </row>
    <row r="25" spans="1:8">
      <c r="A25" s="90"/>
      <c r="C25" s="78"/>
      <c r="D25" s="78"/>
      <c r="E25" s="78"/>
      <c r="F25" s="78"/>
      <c r="G25" s="78"/>
      <c r="H25" s="78"/>
    </row>
    <row r="26" spans="1:8">
      <c r="H26" s="238"/>
    </row>
    <row r="27" spans="1:8" s="12" customFormat="1">
      <c r="A27" s="341" t="s">
        <v>24</v>
      </c>
      <c r="B27" s="353"/>
      <c r="C27" s="353"/>
      <c r="D27" s="353"/>
      <c r="E27" s="353"/>
      <c r="F27" s="415">
        <f>SUM(F11:F24)</f>
        <v>0</v>
      </c>
      <c r="G27" s="353"/>
      <c r="H27" s="271">
        <f>SUM(H11:H26)</f>
        <v>0</v>
      </c>
    </row>
    <row r="30" spans="1:8">
      <c r="A30" s="2"/>
    </row>
    <row r="31" spans="1:8">
      <c r="A31" s="2"/>
    </row>
    <row r="32" spans="1:8">
      <c r="A32" s="2"/>
    </row>
    <row r="33" spans="1:1">
      <c r="A33" s="2"/>
    </row>
    <row r="34" spans="1:1">
      <c r="A34" s="2"/>
    </row>
    <row r="35" spans="1:1">
      <c r="A35" s="2"/>
    </row>
    <row r="36" spans="1:1">
      <c r="A36" s="2"/>
    </row>
    <row r="37" spans="1:1">
      <c r="A37" s="2"/>
    </row>
    <row r="38" spans="1:1">
      <c r="A38" s="2"/>
    </row>
    <row r="39" spans="1:1">
      <c r="A39" s="2"/>
    </row>
    <row r="40" spans="1:1">
      <c r="A40" s="2"/>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6"/>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7" customWidth="1"/>
    <col min="2" max="2" width="20.33203125" style="57" customWidth="1"/>
    <col min="3" max="6" width="17.5546875" style="57" customWidth="1"/>
    <col min="7" max="16384" width="11.44140625" style="2"/>
  </cols>
  <sheetData>
    <row r="1" spans="1:6">
      <c r="A1" s="464" t="s">
        <v>4</v>
      </c>
      <c r="B1" s="151"/>
      <c r="C1" s="151"/>
      <c r="D1" s="152"/>
    </row>
    <row r="2" spans="1:6">
      <c r="A2" s="92"/>
    </row>
    <row r="3" spans="1:6" ht="15.6">
      <c r="A3" s="39" t="str">
        <f>'2-Kosten per locatie'!A3</f>
        <v>Naam opdrachtgever</v>
      </c>
      <c r="B3" s="48" t="str">
        <f>'2-Kosten per locatie'!B3</f>
        <v>Hecht - Perceel 3</v>
      </c>
      <c r="C3" s="153"/>
      <c r="D3" s="153"/>
    </row>
    <row r="4" spans="1:6" ht="15.6">
      <c r="A4" s="39" t="str">
        <f>'2-Kosten per locatie'!A4</f>
        <v>Calculatie onderdeel</v>
      </c>
      <c r="B4" s="48" t="str">
        <f ca="1">MID(CELL("bestandsnaam",$C$9),SEARCH("]",CELL("bestandsnaam",$C$9),1)+1,256)</f>
        <v>9-Afroepprijs</v>
      </c>
      <c r="C4" s="154"/>
      <c r="D4" s="155"/>
    </row>
    <row r="5" spans="1:6" ht="15.6">
      <c r="A5" s="39" t="str">
        <f>'2-Kosten per locatie'!A5</f>
        <v>Gebouw/plaats</v>
      </c>
      <c r="B5" s="48" t="str">
        <f>'2-Kosten per locatie'!B5</f>
        <v>Zuid en oost</v>
      </c>
      <c r="C5" s="154"/>
      <c r="D5" s="155"/>
    </row>
    <row r="6" spans="1:6" ht="15.6">
      <c r="A6" s="39" t="str">
        <f>'2-Kosten per locatie'!A6</f>
        <v>Referentie nummer</v>
      </c>
      <c r="B6" s="48" t="str">
        <f>'2-Kosten per locatie'!B6</f>
        <v>TN513768</v>
      </c>
      <c r="C6" s="154"/>
      <c r="D6" s="155"/>
    </row>
    <row r="7" spans="1:6" ht="15.6">
      <c r="A7" s="39" t="str">
        <f>'2-Kosten per locatie'!A7</f>
        <v>Naam dienstverlener</v>
      </c>
      <c r="B7" s="48">
        <f>'2-Kosten per locatie'!B7</f>
        <v>0</v>
      </c>
      <c r="C7" s="154"/>
      <c r="D7" s="155"/>
    </row>
    <row r="8" spans="1:6" ht="15.6">
      <c r="A8" s="39" t="str">
        <f>'2-Kosten per locatie'!A8</f>
        <v>Prijspeil</v>
      </c>
      <c r="B8" s="247">
        <f>'2-Kosten per locatie'!B8</f>
        <v>45839</v>
      </c>
      <c r="C8" s="154"/>
      <c r="D8" s="155"/>
    </row>
    <row r="9" spans="1:6" ht="15.6">
      <c r="A9" s="156"/>
      <c r="B9" s="157"/>
      <c r="C9" s="154"/>
      <c r="D9" s="155"/>
    </row>
    <row r="10" spans="1:6">
      <c r="A10" s="158"/>
      <c r="B10" s="159"/>
      <c r="C10" s="159"/>
      <c r="D10" s="159"/>
    </row>
    <row r="11" spans="1:6" ht="18.600000000000001">
      <c r="A11" s="416" t="s">
        <v>163</v>
      </c>
      <c r="B11" s="417"/>
      <c r="C11" s="417"/>
      <c r="D11" s="418"/>
      <c r="E11" s="418"/>
      <c r="F11" s="419"/>
    </row>
    <row r="13" spans="1:6">
      <c r="A13" s="420"/>
      <c r="B13" s="421"/>
      <c r="C13" s="510" t="s">
        <v>164</v>
      </c>
      <c r="D13" s="511"/>
      <c r="E13" s="511"/>
      <c r="F13" s="512"/>
    </row>
    <row r="14" spans="1:6">
      <c r="A14" s="422" t="s">
        <v>165</v>
      </c>
      <c r="B14" s="422" t="s">
        <v>166</v>
      </c>
      <c r="C14" s="423" t="s">
        <v>167</v>
      </c>
      <c r="D14" s="413" t="s">
        <v>168</v>
      </c>
      <c r="E14" s="413" t="s">
        <v>169</v>
      </c>
      <c r="F14" s="413" t="s">
        <v>170</v>
      </c>
    </row>
    <row r="15" spans="1:6">
      <c r="A15" s="424" t="s">
        <v>171</v>
      </c>
      <c r="B15" s="424" t="s">
        <v>172</v>
      </c>
      <c r="C15" s="425">
        <v>0</v>
      </c>
      <c r="D15" s="425">
        <v>0</v>
      </c>
      <c r="E15" s="425">
        <v>0</v>
      </c>
      <c r="F15" s="425">
        <v>0</v>
      </c>
    </row>
    <row r="16" spans="1:6">
      <c r="A16" s="424" t="s">
        <v>173</v>
      </c>
      <c r="B16" s="424" t="s">
        <v>172</v>
      </c>
      <c r="C16" s="425">
        <v>0</v>
      </c>
      <c r="D16" s="425">
        <v>0</v>
      </c>
      <c r="E16" s="425">
        <v>0</v>
      </c>
      <c r="F16" s="425">
        <v>0</v>
      </c>
    </row>
    <row r="17" spans="1:6">
      <c r="A17" s="424" t="s">
        <v>174</v>
      </c>
      <c r="B17" s="424" t="s">
        <v>175</v>
      </c>
      <c r="C17" s="425">
        <v>0</v>
      </c>
      <c r="D17" s="425">
        <v>0</v>
      </c>
      <c r="E17" s="425">
        <v>0</v>
      </c>
      <c r="F17" s="425">
        <v>0</v>
      </c>
    </row>
    <row r="18" spans="1:6">
      <c r="A18" s="422" t="s">
        <v>176</v>
      </c>
      <c r="B18" s="426"/>
      <c r="C18" s="425">
        <v>0</v>
      </c>
      <c r="D18" s="425">
        <v>0</v>
      </c>
      <c r="E18" s="425">
        <v>0</v>
      </c>
      <c r="F18" s="425">
        <v>0</v>
      </c>
    </row>
    <row r="19" spans="1:6">
      <c r="A19" s="422" t="s">
        <v>177</v>
      </c>
      <c r="B19" s="426"/>
      <c r="C19" s="425">
        <v>0</v>
      </c>
      <c r="D19" s="425">
        <v>0</v>
      </c>
      <c r="E19" s="425">
        <v>0</v>
      </c>
      <c r="F19" s="425">
        <v>0</v>
      </c>
    </row>
    <row r="20" spans="1:6">
      <c r="A20" s="160"/>
      <c r="B20" s="160"/>
      <c r="C20" s="160"/>
      <c r="D20" s="151"/>
    </row>
    <row r="21" spans="1:6" ht="18.600000000000001">
      <c r="A21" s="416" t="s">
        <v>456</v>
      </c>
      <c r="B21" s="427"/>
      <c r="C21" s="427"/>
      <c r="D21" s="427"/>
      <c r="E21" s="427"/>
      <c r="F21" s="428"/>
    </row>
    <row r="22" spans="1:6">
      <c r="A22" s="2"/>
      <c r="B22" s="2"/>
      <c r="C22" s="2"/>
      <c r="D22" s="2"/>
      <c r="E22" s="2"/>
      <c r="F22" s="2"/>
    </row>
    <row r="23" spans="1:6">
      <c r="A23" s="420"/>
      <c r="B23" s="485"/>
      <c r="C23" s="486"/>
      <c r="D23" s="487"/>
      <c r="E23" s="510" t="s">
        <v>457</v>
      </c>
      <c r="F23" s="512"/>
    </row>
    <row r="24" spans="1:6">
      <c r="A24" s="422" t="s">
        <v>165</v>
      </c>
      <c r="B24" s="420" t="s">
        <v>166</v>
      </c>
      <c r="C24" s="429"/>
      <c r="D24" s="429"/>
      <c r="E24" s="423" t="s">
        <v>458</v>
      </c>
      <c r="F24" s="423" t="s">
        <v>459</v>
      </c>
    </row>
    <row r="25" spans="1:6">
      <c r="A25" s="424" t="s">
        <v>460</v>
      </c>
      <c r="B25" s="162" t="s">
        <v>461</v>
      </c>
      <c r="C25" s="162"/>
      <c r="D25" s="162"/>
      <c r="E25" s="425">
        <v>0</v>
      </c>
      <c r="F25" s="425">
        <v>0</v>
      </c>
    </row>
    <row r="27" spans="1:6" ht="18.600000000000001">
      <c r="A27" s="416" t="s">
        <v>178</v>
      </c>
      <c r="B27" s="427"/>
      <c r="C27" s="427"/>
      <c r="D27" s="427"/>
      <c r="E27" s="427"/>
      <c r="F27" s="428"/>
    </row>
    <row r="28" spans="1:6">
      <c r="A28" s="161"/>
      <c r="B28" s="160"/>
      <c r="C28" s="160"/>
      <c r="D28" s="151"/>
    </row>
    <row r="29" spans="1:6">
      <c r="A29" s="422" t="s">
        <v>165</v>
      </c>
      <c r="B29" s="420" t="s">
        <v>166</v>
      </c>
      <c r="C29" s="429"/>
      <c r="D29" s="429"/>
      <c r="E29" s="429"/>
      <c r="F29" s="430" t="s">
        <v>179</v>
      </c>
    </row>
    <row r="30" spans="1:6">
      <c r="A30" s="424" t="s">
        <v>180</v>
      </c>
      <c r="B30" s="162" t="s">
        <v>153</v>
      </c>
      <c r="C30" s="162"/>
      <c r="D30" s="162"/>
      <c r="E30" s="162"/>
      <c r="F30" s="425">
        <v>0</v>
      </c>
    </row>
    <row r="31" spans="1:6">
      <c r="A31" s="424" t="s">
        <v>180</v>
      </c>
      <c r="B31" s="162" t="s">
        <v>154</v>
      </c>
      <c r="C31" s="162"/>
      <c r="D31" s="162"/>
      <c r="E31" s="162"/>
      <c r="F31" s="425">
        <v>0</v>
      </c>
    </row>
    <row r="32" spans="1:6">
      <c r="A32" s="424" t="s">
        <v>180</v>
      </c>
      <c r="B32" s="162" t="s">
        <v>155</v>
      </c>
      <c r="C32" s="162"/>
      <c r="D32" s="162"/>
      <c r="E32" s="162"/>
      <c r="F32" s="425">
        <v>0</v>
      </c>
    </row>
    <row r="33" spans="1:6">
      <c r="A33" s="424" t="s">
        <v>181</v>
      </c>
      <c r="B33" s="162" t="s">
        <v>153</v>
      </c>
      <c r="C33" s="162"/>
      <c r="D33" s="162"/>
      <c r="E33" s="162"/>
      <c r="F33" s="425">
        <v>0</v>
      </c>
    </row>
    <row r="34" spans="1:6">
      <c r="A34" s="160"/>
      <c r="B34" s="151"/>
      <c r="C34" s="151"/>
      <c r="D34" s="160"/>
    </row>
    <row r="35" spans="1:6">
      <c r="A35" s="41"/>
      <c r="B35" s="41"/>
      <c r="C35" s="41"/>
      <c r="D35" s="41"/>
      <c r="E35" s="41"/>
      <c r="F35" s="41"/>
    </row>
    <row r="36" spans="1:6" ht="15.6">
      <c r="A36" s="205" t="s">
        <v>182</v>
      </c>
      <c r="B36" s="151"/>
      <c r="C36" s="151"/>
      <c r="D36" s="160"/>
    </row>
    <row r="37" spans="1:6">
      <c r="A37" s="160" t="s">
        <v>183</v>
      </c>
    </row>
    <row r="38" spans="1:6">
      <c r="A38" s="160" t="s">
        <v>184</v>
      </c>
      <c r="B38" s="151"/>
      <c r="C38" s="151"/>
      <c r="D38" s="160"/>
    </row>
    <row r="39" spans="1:6" ht="12.75" customHeight="1">
      <c r="A39" s="160"/>
      <c r="B39" s="151"/>
      <c r="C39" s="151"/>
      <c r="D39" s="160"/>
    </row>
    <row r="40" spans="1:6">
      <c r="A40" s="160"/>
      <c r="B40" s="151"/>
      <c r="C40" s="151"/>
      <c r="D40" s="160"/>
    </row>
    <row r="41" spans="1:6">
      <c r="A41" s="160"/>
      <c r="B41" s="151"/>
      <c r="C41" s="151"/>
      <c r="D41" s="160"/>
    </row>
    <row r="43" spans="1:6">
      <c r="A43" s="163"/>
      <c r="B43" s="151"/>
      <c r="C43" s="151"/>
      <c r="D43" s="151"/>
    </row>
    <row r="44" spans="1:6">
      <c r="A44" s="163"/>
    </row>
    <row r="45" spans="1:6">
      <c r="A45" s="163"/>
    </row>
    <row r="46" spans="1:6">
      <c r="A46" s="163"/>
    </row>
  </sheetData>
  <mergeCells count="2">
    <mergeCell ref="C13:F13"/>
    <mergeCell ref="E23:F23"/>
  </mergeCells>
  <phoneticPr fontId="11"/>
  <conditionalFormatting sqref="E25:F25">
    <cfRule type="cellIs" dxfId="1" priority="1" stopIfTrue="1" operator="equal">
      <formula>"nvt"</formula>
    </cfRule>
  </conditionalFormatting>
  <conditionalFormatting sqref="F30:F33">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elements/1.1/"/>
    <ds:schemaRef ds:uri="http://purl.org/dc/terms/"/>
    <ds:schemaRef ds:uri="96af1940-cf19-4b50-92f4-053594182cfa"/>
    <ds:schemaRef ds:uri="2bdcc3f3-49a5-47c4-ae00-3e6a3f4b5f23"/>
    <ds:schemaRef ds:uri="http://purl.org/dc/dcmitype/"/>
  </ds:schemaRefs>
</ds:datastoreItem>
</file>

<file path=customXml/itemProps3.xml><?xml version="1.0" encoding="utf-8"?>
<ds:datastoreItem xmlns:ds="http://schemas.openxmlformats.org/officeDocument/2006/customXml" ds:itemID="{CEA50076-DEBB-458E-81EE-54B3550B5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2025-03-06T15:14:50Z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