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4/I&amp;A_2024_0197 Inhuur Uitzendkrachten/2 Aankondigen, Aanmelden, Selecteren/Definitief/Word-bewerkbaar/"/>
    </mc:Choice>
  </mc:AlternateContent>
  <xr:revisionPtr revIDLastSave="31" documentId="8_{685DC2C7-FF18-4C71-87E4-64D260DFA35A}" xr6:coauthVersionLast="47" xr6:coauthVersionMax="47" xr10:uidLastSave="{4751431D-DD30-40C7-A242-9CAD792B3927}"/>
  <bookViews>
    <workbookView xWindow="-5595" yWindow="-16320" windowWidth="29040" windowHeight="15840" tabRatio="934" xr2:uid="{00000000-000D-0000-FFFF-FFFF00000000}"/>
  </bookViews>
  <sheets>
    <sheet name="Beoordelingsprijs totaal" sheetId="25" r:id="rId1"/>
    <sheet name="FASE A Regulier" sheetId="31" r:id="rId2"/>
    <sheet name="FASE B Regulier" sheetId="34" r:id="rId3"/>
    <sheet name="FASE B -Prijsformulier" sheetId="27" state="hidden" r:id="rId4"/>
  </sheets>
  <calcPr calcId="191028"/>
  <customWorkbookViews>
    <customWorkbookView name="Maurice Zandbelt - Persoonlijke weergave" guid="{C99535C1-CC69-4CAF-855E-4A84FA871FA2}" mergeInterval="0" personalView="1" maximized="1" xWindow="1" yWindow="1" windowWidth="1920" windowHeight="891" tabRatio="934" activeSheetId="2" showComments="commIndAndComment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1" l="1"/>
  <c r="G24" i="31"/>
  <c r="G19" i="31"/>
  <c r="G17" i="31"/>
  <c r="G11" i="31"/>
  <c r="G11" i="34" l="1"/>
  <c r="E14" i="34" s="1"/>
  <c r="G14" i="34" s="1"/>
  <c r="G10" i="34"/>
  <c r="G9" i="34"/>
  <c r="E15" i="34" l="1"/>
  <c r="G15" i="34" s="1"/>
  <c r="E16" i="34"/>
  <c r="G16" i="34" s="1"/>
  <c r="E15" i="31"/>
  <c r="G10" i="31"/>
  <c r="G9" i="31"/>
  <c r="G17" i="34" l="1"/>
  <c r="G19" i="34" s="1"/>
  <c r="E22" i="34" s="1"/>
  <c r="G22" i="34" s="1"/>
  <c r="G15" i="31"/>
  <c r="E16" i="31"/>
  <c r="G16" i="31" s="1"/>
  <c r="E14" i="31"/>
  <c r="G14" i="31" s="1"/>
  <c r="F103" i="27"/>
  <c r="H103" i="27" s="1"/>
  <c r="F102" i="27"/>
  <c r="H102" i="27" s="1"/>
  <c r="F101" i="27"/>
  <c r="H101" i="27" s="1"/>
  <c r="F100" i="27"/>
  <c r="H100" i="27" s="1"/>
  <c r="F99" i="27"/>
  <c r="H99" i="27" s="1"/>
  <c r="D94" i="27"/>
  <c r="D95" i="27" s="1"/>
  <c r="D80" i="27"/>
  <c r="D81" i="27" s="1"/>
  <c r="D28" i="27"/>
  <c r="G29" i="27" s="1"/>
  <c r="D22" i="27"/>
  <c r="D21" i="27"/>
  <c r="D20" i="27"/>
  <c r="D16" i="27"/>
  <c r="G17" i="27" s="1"/>
  <c r="G15" i="27"/>
  <c r="E23" i="34" l="1"/>
  <c r="G23" i="34" s="1"/>
  <c r="G24" i="34" s="1"/>
  <c r="D25" i="34" s="1"/>
  <c r="D23" i="27"/>
  <c r="D24" i="27" s="1"/>
  <c r="D30" i="27" s="1"/>
  <c r="E20" i="27"/>
  <c r="G20" i="27" s="1"/>
  <c r="E22" i="27"/>
  <c r="G22" i="27" s="1"/>
  <c r="E21" i="27"/>
  <c r="G21" i="27" s="1"/>
  <c r="G16" i="27"/>
  <c r="E23" i="31" l="1"/>
  <c r="G23" i="31" s="1"/>
  <c r="G26" i="34"/>
  <c r="E29" i="34" s="1"/>
  <c r="G29" i="34" s="1"/>
  <c r="E22" i="31"/>
  <c r="G22" i="31" s="1"/>
  <c r="G23" i="27"/>
  <c r="D25" i="31" l="1"/>
  <c r="E33" i="34"/>
  <c r="G33" i="34" s="1"/>
  <c r="E30" i="34"/>
  <c r="G30" i="34" s="1"/>
  <c r="E32" i="34"/>
  <c r="G32" i="34" s="1"/>
  <c r="E31" i="34"/>
  <c r="G31" i="34" s="1"/>
  <c r="D25" i="27"/>
  <c r="G25" i="27"/>
  <c r="G34" i="34" l="1"/>
  <c r="G36" i="34" s="1"/>
  <c r="E42" i="34" s="1"/>
  <c r="G42" i="34" s="1"/>
  <c r="E30" i="31"/>
  <c r="G30" i="31" s="1"/>
  <c r="E33" i="31"/>
  <c r="G33" i="31" s="1"/>
  <c r="E31" i="31"/>
  <c r="G31" i="31" s="1"/>
  <c r="E29" i="31"/>
  <c r="G29" i="31" s="1"/>
  <c r="E32" i="31"/>
  <c r="G32" i="31" s="1"/>
  <c r="E28" i="27"/>
  <c r="G28" i="27" s="1"/>
  <c r="G31" i="27"/>
  <c r="E41" i="34" l="1"/>
  <c r="G41" i="34" s="1"/>
  <c r="E43" i="34"/>
  <c r="G43" i="34" s="1"/>
  <c r="E39" i="34"/>
  <c r="G39" i="34" s="1"/>
  <c r="E40" i="34"/>
  <c r="G40" i="34" s="1"/>
  <c r="G34" i="31"/>
  <c r="G36" i="31" s="1"/>
  <c r="E41" i="31" s="1"/>
  <c r="G41" i="31" s="1"/>
  <c r="E36" i="27"/>
  <c r="G36" i="27" s="1"/>
  <c r="E37" i="27"/>
  <c r="G37" i="27" s="1"/>
  <c r="E38" i="27"/>
  <c r="G38" i="27" s="1"/>
  <c r="E35" i="27"/>
  <c r="G35" i="27" s="1"/>
  <c r="E34" i="27"/>
  <c r="G34" i="27" s="1"/>
  <c r="G44" i="34" l="1"/>
  <c r="G46" i="34" s="1"/>
  <c r="E52" i="34" s="1"/>
  <c r="G52" i="34" s="1"/>
  <c r="E59" i="34"/>
  <c r="G59" i="34" s="1"/>
  <c r="E43" i="31"/>
  <c r="G43" i="31" s="1"/>
  <c r="E39" i="31"/>
  <c r="G39" i="31" s="1"/>
  <c r="E42" i="31"/>
  <c r="G42" i="31" s="1"/>
  <c r="E40" i="31"/>
  <c r="G40" i="31" s="1"/>
  <c r="G39" i="27"/>
  <c r="G41" i="27" s="1"/>
  <c r="E45" i="27" s="1"/>
  <c r="G45" i="27" s="1"/>
  <c r="E50" i="34" l="1"/>
  <c r="G50" i="34" s="1"/>
  <c r="E62" i="34"/>
  <c r="G62" i="34" s="1"/>
  <c r="E60" i="34"/>
  <c r="G60" i="34" s="1"/>
  <c r="E49" i="34"/>
  <c r="G49" i="34" s="1"/>
  <c r="E51" i="34"/>
  <c r="G51" i="34" s="1"/>
  <c r="E63" i="34"/>
  <c r="G63" i="34" s="1"/>
  <c r="E61" i="34"/>
  <c r="G61" i="34" s="1"/>
  <c r="E53" i="34"/>
  <c r="G53" i="34" s="1"/>
  <c r="G54" i="34" s="1"/>
  <c r="G56" i="34" s="1"/>
  <c r="G44" i="31"/>
  <c r="G46" i="31" s="1"/>
  <c r="E49" i="27"/>
  <c r="G49" i="27" s="1"/>
  <c r="E50" i="27"/>
  <c r="G50" i="27" s="1"/>
  <c r="E46" i="27"/>
  <c r="G46" i="27" s="1"/>
  <c r="E47" i="27"/>
  <c r="G47" i="27" s="1"/>
  <c r="E51" i="27"/>
  <c r="G51" i="27" s="1"/>
  <c r="E44" i="27"/>
  <c r="G44" i="27" s="1"/>
  <c r="E48" i="27"/>
  <c r="G48" i="27" s="1"/>
  <c r="G64" i="34" l="1"/>
  <c r="G66" i="34" s="1"/>
  <c r="C69" i="34"/>
  <c r="E69" i="34" s="1"/>
  <c r="G69" i="34" s="1"/>
  <c r="C70" i="34"/>
  <c r="E70" i="34" s="1"/>
  <c r="G70" i="34" s="1"/>
  <c r="E50" i="31"/>
  <c r="G50" i="31" s="1"/>
  <c r="E59" i="31"/>
  <c r="G59" i="31" s="1"/>
  <c r="E53" i="31"/>
  <c r="G53" i="31" s="1"/>
  <c r="E63" i="31"/>
  <c r="G63" i="31" s="1"/>
  <c r="E52" i="31"/>
  <c r="G52" i="31" s="1"/>
  <c r="E61" i="31"/>
  <c r="G61" i="31" s="1"/>
  <c r="E62" i="31"/>
  <c r="G62" i="31" s="1"/>
  <c r="E51" i="31"/>
  <c r="G51" i="31" s="1"/>
  <c r="E60" i="31"/>
  <c r="G60" i="31" s="1"/>
  <c r="E49" i="31"/>
  <c r="G49" i="31" s="1"/>
  <c r="G52" i="27"/>
  <c r="G54" i="27" s="1"/>
  <c r="E87" i="27" s="1"/>
  <c r="G87" i="27" s="1"/>
  <c r="E91" i="27"/>
  <c r="G91" i="27" s="1"/>
  <c r="E72" i="27"/>
  <c r="G72" i="27" s="1"/>
  <c r="E86" i="27"/>
  <c r="G86" i="27" s="1"/>
  <c r="E58" i="27"/>
  <c r="G58" i="27" s="1"/>
  <c r="E63" i="27"/>
  <c r="G63" i="27" s="1"/>
  <c r="E59" i="27"/>
  <c r="G59" i="27" s="1"/>
  <c r="E89" i="27"/>
  <c r="G89" i="27" s="1"/>
  <c r="E85" i="27"/>
  <c r="G85" i="27" s="1"/>
  <c r="G72" i="34" l="1"/>
  <c r="D6" i="25" s="1"/>
  <c r="G64" i="31"/>
  <c r="G66" i="31" s="1"/>
  <c r="C71" i="31" s="1"/>
  <c r="E71" i="31" s="1"/>
  <c r="G71" i="31" s="1"/>
  <c r="G54" i="31"/>
  <c r="G56" i="31" s="1"/>
  <c r="C70" i="31" s="1"/>
  <c r="E70" i="31" s="1"/>
  <c r="G70" i="31" s="1"/>
  <c r="G73" i="31" s="1"/>
  <c r="E61" i="27"/>
  <c r="G61" i="27" s="1"/>
  <c r="E75" i="27"/>
  <c r="G75" i="27" s="1"/>
  <c r="E60" i="27"/>
  <c r="G60" i="27" s="1"/>
  <c r="E77" i="27"/>
  <c r="G77" i="27" s="1"/>
  <c r="E79" i="27"/>
  <c r="G79" i="27" s="1"/>
  <c r="E64" i="27"/>
  <c r="G64" i="27" s="1"/>
  <c r="E93" i="27"/>
  <c r="G93" i="27" s="1"/>
  <c r="E71" i="27"/>
  <c r="G71" i="27" s="1"/>
  <c r="G80" i="27" s="1"/>
  <c r="E90" i="27"/>
  <c r="G90" i="27" s="1"/>
  <c r="E62" i="27"/>
  <c r="G62" i="27" s="1"/>
  <c r="E57" i="27"/>
  <c r="G57" i="27" s="1"/>
  <c r="E88" i="27"/>
  <c r="G88" i="27" s="1"/>
  <c r="E74" i="27"/>
  <c r="G74" i="27" s="1"/>
  <c r="E65" i="27"/>
  <c r="G65" i="27" s="1"/>
  <c r="E76" i="27"/>
  <c r="G76" i="27" s="1"/>
  <c r="E92" i="27"/>
  <c r="G92" i="27" s="1"/>
  <c r="E78" i="27"/>
  <c r="G78" i="27" s="1"/>
  <c r="E73" i="27"/>
  <c r="G73" i="27" s="1"/>
  <c r="G94" i="27" l="1"/>
  <c r="G66" i="27"/>
  <c r="G68" i="27" s="1"/>
  <c r="D82" i="27"/>
  <c r="G82" i="27"/>
  <c r="C100" i="27"/>
  <c r="E100" i="27" s="1"/>
  <c r="G100" i="27" s="1"/>
  <c r="C99" i="27"/>
  <c r="E99" i="27" s="1"/>
  <c r="G99" i="27" s="1"/>
  <c r="D96" i="27"/>
  <c r="G96" i="27"/>
  <c r="C103" i="27" s="1"/>
  <c r="E103" i="27" s="1"/>
  <c r="G103" i="27" s="1"/>
  <c r="C102" i="27" l="1"/>
  <c r="E102" i="27" s="1"/>
  <c r="G102" i="27" s="1"/>
  <c r="C101" i="27"/>
  <c r="E101" i="27" s="1"/>
  <c r="G101" i="27" s="1"/>
  <c r="D5" i="25" l="1"/>
  <c r="D7" i="25" s="1"/>
  <c r="G105" i="27"/>
</calcChain>
</file>

<file path=xl/sharedStrings.xml><?xml version="1.0" encoding="utf-8"?>
<sst xmlns="http://schemas.openxmlformats.org/spreadsheetml/2006/main" count="723" uniqueCount="178">
  <si>
    <t>Prijsformulier inhuurkrachten afvalbeheer- Gemeente Amstelveen</t>
  </si>
  <si>
    <t>Naam inschrijver</t>
  </si>
  <si>
    <t>Onderdeel</t>
  </si>
  <si>
    <t>Prijs</t>
  </si>
  <si>
    <t>Fictieve inschrijvingssom FASE A</t>
  </si>
  <si>
    <t xml:space="preserve">Fictieve inschrijvingssom FASE B </t>
  </si>
  <si>
    <t xml:space="preserve">Totale beoordelingsprijs </t>
  </si>
  <si>
    <t>Wachtdagcompensatie</t>
  </si>
  <si>
    <t>ABU</t>
  </si>
  <si>
    <t>NBBU</t>
  </si>
  <si>
    <t>Vakantiedagen</t>
  </si>
  <si>
    <t>Feestdagen</t>
  </si>
  <si>
    <t>Kortverzuim/bijzonder verlof</t>
  </si>
  <si>
    <t>Vakantiegeld</t>
  </si>
  <si>
    <t>Aanvulling ziektewet van 70 naar 90/91%</t>
  </si>
  <si>
    <t>Pensioenpremie</t>
  </si>
  <si>
    <t>Scholing</t>
  </si>
  <si>
    <t>Ondertekening</t>
  </si>
  <si>
    <t>Naam ondertekenaar</t>
  </si>
  <si>
    <t>Datum ondertekening</t>
  </si>
  <si>
    <t>Handtekening</t>
  </si>
  <si>
    <t>Prijsformulier inhuur uitzendkrachten- Gemeente Amstelveen- FASE A</t>
  </si>
  <si>
    <t>A. Bruto uurloon (per 1 oktober 2024)</t>
  </si>
  <si>
    <t>Schaal 3, trede 1 (Beladers/Mdw ABS)</t>
  </si>
  <si>
    <t>CAO opdrachtgever</t>
  </si>
  <si>
    <t>Schaal 5, trede 1  (Chauffeurs)</t>
  </si>
  <si>
    <t>B. De looncomponenten</t>
  </si>
  <si>
    <t>Bron</t>
  </si>
  <si>
    <t>Percentage</t>
  </si>
  <si>
    <t>Grondslag</t>
  </si>
  <si>
    <t>Bijdrage</t>
  </si>
  <si>
    <t>B1</t>
  </si>
  <si>
    <t>Brutoloon</t>
  </si>
  <si>
    <t>B2</t>
  </si>
  <si>
    <t>CAO inschrijver</t>
  </si>
  <si>
    <t>Subtotaal B</t>
  </si>
  <si>
    <t>C. De reserveringen</t>
  </si>
  <si>
    <t>C1</t>
  </si>
  <si>
    <t>(B1 + B2)</t>
  </si>
  <si>
    <t>C2</t>
  </si>
  <si>
    <t>C3</t>
  </si>
  <si>
    <t>Subtotaal C</t>
  </si>
  <si>
    <t>Subtotaal omrekenfactor</t>
  </si>
  <si>
    <t>D. Vakantie + eindejaarsuitkering</t>
  </si>
  <si>
    <t>D1</t>
  </si>
  <si>
    <t>(B1+B2)+(C1+C2)-C3</t>
  </si>
  <si>
    <t>D2</t>
  </si>
  <si>
    <t>Eindejaarsuitkering</t>
  </si>
  <si>
    <t>Subtotaal D</t>
  </si>
  <si>
    <t>E. Werkgeverslasten CAO</t>
  </si>
  <si>
    <t>E1</t>
  </si>
  <si>
    <t>ZW Aanvullend</t>
  </si>
  <si>
    <t>(B1+B2)+(C1+C2)+(D1+D2)</t>
  </si>
  <si>
    <t>E2</t>
  </si>
  <si>
    <t>Pensioen</t>
  </si>
  <si>
    <t>E3</t>
  </si>
  <si>
    <t>Sociaal fonds</t>
  </si>
  <si>
    <t>E4</t>
  </si>
  <si>
    <t>E5</t>
  </si>
  <si>
    <t>PAWW</t>
  </si>
  <si>
    <t>Subtotaal E</t>
  </si>
  <si>
    <t>F. Werkgeverslasten Sociale premies</t>
  </si>
  <si>
    <t>F1</t>
  </si>
  <si>
    <t>Premie sectorfonds</t>
  </si>
  <si>
    <t>Ministerie van SZW / Belastingdienst / UWV</t>
  </si>
  <si>
    <t>(B1+B2)+(C1+C2)+(D1+D2)+ (E1/E5)</t>
  </si>
  <si>
    <t>F2</t>
  </si>
  <si>
    <t>AOF (WAO/WIA, IVA, kinderopvang)</t>
  </si>
  <si>
    <t>F3</t>
  </si>
  <si>
    <t>Gedifferentieerde premie Whk (WGA)</t>
  </si>
  <si>
    <t>F4</t>
  </si>
  <si>
    <t>Premie werkloosheidswet WW-AWF</t>
  </si>
  <si>
    <t>F5</t>
  </si>
  <si>
    <t>Zorgverzekeringswet (ZVW)</t>
  </si>
  <si>
    <t>Subtotaal F</t>
  </si>
  <si>
    <t>G. Kosten inschrijver - Beladers</t>
  </si>
  <si>
    <t>G1</t>
  </si>
  <si>
    <t>Kosten voor leegloop en verzuim</t>
  </si>
  <si>
    <t>Inschrijver</t>
  </si>
  <si>
    <t>(B1+B2)+(C1+C2)+(D1+D2)+(E1/E5)+(F1/F5)</t>
  </si>
  <si>
    <t>G2</t>
  </si>
  <si>
    <t>Voorziening voor de transitievergoeding</t>
  </si>
  <si>
    <t>G3</t>
  </si>
  <si>
    <r>
      <t>Overige directe kosten [</t>
    </r>
    <r>
      <rPr>
        <b/>
        <sz val="9"/>
        <color rgb="FFFF0000"/>
        <rFont val="Aptos"/>
        <family val="2"/>
      </rPr>
      <t>INVULLEN</t>
    </r>
    <r>
      <rPr>
        <sz val="9"/>
        <color theme="1"/>
        <rFont val="Aptos"/>
        <family val="2"/>
      </rPr>
      <t>]</t>
    </r>
  </si>
  <si>
    <t>G4</t>
  </si>
  <si>
    <t>G5</t>
  </si>
  <si>
    <t>Subtotaal G</t>
  </si>
  <si>
    <t>Subtotaal omrekenfactor Beladers</t>
  </si>
  <si>
    <t>H. Kosten inschrijver - Chauffeurs</t>
  </si>
  <si>
    <t>H1</t>
  </si>
  <si>
    <t>H2</t>
  </si>
  <si>
    <t>H3</t>
  </si>
  <si>
    <t>H4</t>
  </si>
  <si>
    <t>H5</t>
  </si>
  <si>
    <t>Subtotaal H</t>
  </si>
  <si>
    <t>Subtotaal omrekenfactor chauffeurs</t>
  </si>
  <si>
    <t>J.</t>
  </si>
  <si>
    <t>Functie</t>
  </si>
  <si>
    <t>Loonsom</t>
  </si>
  <si>
    <r>
      <t xml:space="preserve">Marge inschrijver </t>
    </r>
    <r>
      <rPr>
        <b/>
        <sz val="9"/>
        <color rgb="FFFFFF00"/>
        <rFont val="Aptos"/>
        <family val="2"/>
      </rPr>
      <t>(Bureau marge in €)</t>
    </r>
  </si>
  <si>
    <t>Fictief uurloon</t>
  </si>
  <si>
    <t>Fictief aantal uur</t>
  </si>
  <si>
    <t>Fictieve som</t>
  </si>
  <si>
    <t xml:space="preserve">Beladers  </t>
  </si>
  <si>
    <t xml:space="preserve">Chauffeurs </t>
  </si>
  <si>
    <t>K1</t>
  </si>
  <si>
    <t>Prijsformulier inhuur uitzendkrachten- Gemeente Amstelveen - FASE B</t>
  </si>
  <si>
    <t>Versie 0,9</t>
  </si>
  <si>
    <t>A. Bruto uurloon (per 1 obtober 2024)</t>
  </si>
  <si>
    <t>CAO Opdrachtgever</t>
  </si>
  <si>
    <t>Subtotaal omrekenfactor Chauffeurs</t>
  </si>
  <si>
    <t xml:space="preserve">Fictieve inschrijvingssom FASE </t>
  </si>
  <si>
    <r>
      <t xml:space="preserve">Bijlage 2 - Prijsformulier inhuur personeel HMS </t>
    </r>
    <r>
      <rPr>
        <b/>
        <sz val="10"/>
        <color rgb="FFFFFF00"/>
        <rFont val="Aptos"/>
        <family val="2"/>
      </rPr>
      <t>FASE B</t>
    </r>
  </si>
  <si>
    <t>Bruto uurloon (per 1 juli 2018)</t>
  </si>
  <si>
    <t>Schaal B, trede 3 (Beladers)</t>
  </si>
  <si>
    <t>Trede 3 is instap CAO GEO</t>
  </si>
  <si>
    <t>Schaal C, trede 1 (Beladers plus)</t>
  </si>
  <si>
    <t>Geen verschil met schaal B trede 3, wenselijk?</t>
  </si>
  <si>
    <t>Schaal D, trede 1 (Chauffeurs)</t>
  </si>
  <si>
    <t>Klein verschil met schaal B trede 3, wenselijk?</t>
  </si>
  <si>
    <t>Schaal E, trede 1 (Kraanchauffeurs)</t>
  </si>
  <si>
    <t>Schaal H, trede 1 (Overige functies)</t>
  </si>
  <si>
    <t>A. De CAO (keuze maken)</t>
  </si>
  <si>
    <t>A1</t>
  </si>
  <si>
    <t>Van toepassing zijnde CAO (ABU/NBBU)</t>
  </si>
  <si>
    <t>ABU en NBBU 2021 sinds 2021 grotendeels gelijk</t>
  </si>
  <si>
    <t>Subtotaal:</t>
  </si>
  <si>
    <t>D. Vakantie</t>
  </si>
  <si>
    <t>Waarom -C3?</t>
  </si>
  <si>
    <t>(B1+B2)+(C1+C2)</t>
  </si>
  <si>
    <t>(B1+B2)+(C1+C2)+(E1/E5)</t>
  </si>
  <si>
    <t>Gedifferentieerde prmie Whk (WGA)</t>
  </si>
  <si>
    <t>F6</t>
  </si>
  <si>
    <t>ZW-premie</t>
  </si>
  <si>
    <t>F7</t>
  </si>
  <si>
    <t>AOK</t>
  </si>
  <si>
    <t>Verschil met E1?</t>
  </si>
  <si>
    <t>F8</t>
  </si>
  <si>
    <t>Stichting Sociaal fonds uitzendbranche (SFU)</t>
  </si>
  <si>
    <t>SFU</t>
  </si>
  <si>
    <t>G. Kosten inschrijver - Beladers en Beladers plus</t>
  </si>
  <si>
    <t>(B1+B2)+(C1+C2)+(E1/E5)+(F1/F8)</t>
  </si>
  <si>
    <t>Opleiden/Trainen/Vormingsdagen</t>
  </si>
  <si>
    <t>Juiste plek?</t>
  </si>
  <si>
    <t>Roostervrij/ADV/Compensatieuren</t>
  </si>
  <si>
    <t>Verzuim door ziekte</t>
  </si>
  <si>
    <t>G6</t>
  </si>
  <si>
    <t>Afkoop bovenwettelijk verlof</t>
  </si>
  <si>
    <t>G7</t>
  </si>
  <si>
    <t>Bijdrage ziektenkostenpremie</t>
  </si>
  <si>
    <t>G8</t>
  </si>
  <si>
    <t>Levenslooptoelage</t>
  </si>
  <si>
    <t>G9</t>
  </si>
  <si>
    <t>H. Kosten inschrijver - Chauffeurs en Kraanchauffeurs</t>
  </si>
  <si>
    <t>Nog aan te passen na feedback Lútsen</t>
  </si>
  <si>
    <t>H6</t>
  </si>
  <si>
    <t>H7</t>
  </si>
  <si>
    <t>H8</t>
  </si>
  <si>
    <t>H9</t>
  </si>
  <si>
    <t>I. Kosten inschrijver - Overige functies (o.b.v. zoekopdrachten)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</si>
  <si>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</si>
  <si>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</si>
  <si>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</si>
  <si>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</si>
  <si>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</si>
  <si>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</si>
  <si>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</si>
  <si>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</si>
  <si>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</si>
  <si>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Subtotaal I</t>
  </si>
  <si>
    <t>Subtotaal omrekenfactor Overige functies</t>
  </si>
  <si>
    <t>Fuctie</t>
  </si>
  <si>
    <t>Check</t>
  </si>
  <si>
    <t>Beladers plus</t>
  </si>
  <si>
    <t>Kraanchauffeurs</t>
  </si>
  <si>
    <t xml:space="preserve">Overige functies (o.b.v. zoekopdrachten) </t>
  </si>
  <si>
    <t>K2</t>
  </si>
  <si>
    <t>Versie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</si>
</sst>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00_ ;_ * \-#,##0.0000_ ;_ * &quot;-&quot;??_ ;_ @_ "/>
    <numFmt numFmtId="165" formatCode="_ &quot;€&quot;\ * #,##0.00_ ;_ &quot;€&quot;\ * \-#,##0.00_ ;_ &quot;€&quot;\ * &quot;-&quot;???_ ;_ @_ "/>
    <numFmt numFmtId="166" formatCode="0.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ptos"/>
      <family val="2"/>
    </font>
    <font>
      <sz val="9"/>
      <color theme="1"/>
      <name val="Aptos"/>
      <family val="2"/>
    </font>
    <font>
      <b/>
      <sz val="9"/>
      <color indexed="9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color theme="1"/>
      <name val="Aptos"/>
      <family val="2"/>
    </font>
    <font>
      <i/>
      <sz val="9"/>
      <color rgb="FFFF0000"/>
      <name val="Aptos"/>
      <family val="2"/>
    </font>
    <font>
      <b/>
      <sz val="9"/>
      <color rgb="FFFF0000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sz val="8"/>
      <name val="Arial"/>
      <family val="2"/>
    </font>
    <font>
      <b/>
      <sz val="9"/>
      <color theme="0"/>
      <name val="Aptos"/>
      <family val="2"/>
    </font>
    <font>
      <b/>
      <i/>
      <sz val="9"/>
      <color theme="1"/>
      <name val="Aptos"/>
      <family val="2"/>
    </font>
    <font>
      <b/>
      <i/>
      <sz val="9"/>
      <color rgb="FFFF0000"/>
      <name val="Aptos"/>
      <family val="2"/>
    </font>
    <font>
      <b/>
      <sz val="9"/>
      <color rgb="FFFFFF00"/>
      <name val="Aptos"/>
      <family val="2"/>
    </font>
    <font>
      <b/>
      <sz val="10"/>
      <color rgb="FFFFFF00"/>
      <name val="Aptos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2"/>
      <color rgb="FFFF0000"/>
      <name val="Aptos"/>
      <family val="2"/>
    </font>
    <font>
      <sz val="10"/>
      <color theme="1"/>
      <name val="Arial"/>
      <family val="2"/>
    </font>
    <font>
      <b/>
      <sz val="10"/>
      <color theme="1"/>
      <name val="Aptos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23" applyFont="1" applyAlignment="1">
      <alignment vertical="center"/>
    </xf>
    <xf numFmtId="0" fontId="4" fillId="0" borderId="4" xfId="23" applyFont="1" applyBorder="1" applyAlignment="1">
      <alignment vertical="center"/>
    </xf>
    <xf numFmtId="0" fontId="4" fillId="0" borderId="0" xfId="23" applyFont="1" applyAlignment="1">
      <alignment horizontal="left" vertical="center"/>
    </xf>
    <xf numFmtId="0" fontId="4" fillId="0" borderId="0" xfId="23" applyFont="1" applyAlignment="1">
      <alignment horizontal="center" vertical="center"/>
    </xf>
    <xf numFmtId="43" fontId="4" fillId="0" borderId="5" xfId="24" applyFont="1" applyFill="1" applyBorder="1" applyAlignment="1" applyProtection="1">
      <alignment horizontal="center" vertical="center"/>
    </xf>
    <xf numFmtId="0" fontId="4" fillId="0" borderId="1" xfId="23" applyFont="1" applyBorder="1" applyAlignment="1">
      <alignment horizontal="left" vertical="center"/>
    </xf>
    <xf numFmtId="44" fontId="4" fillId="0" borderId="1" xfId="23" applyNumberFormat="1" applyFont="1" applyBorder="1" applyAlignment="1">
      <alignment horizontal="center" vertical="center"/>
    </xf>
    <xf numFmtId="0" fontId="4" fillId="0" borderId="2" xfId="23" applyFont="1" applyBorder="1" applyAlignment="1">
      <alignment vertical="center"/>
    </xf>
    <xf numFmtId="0" fontId="4" fillId="0" borderId="1" xfId="23" applyFont="1" applyBorder="1" applyAlignment="1">
      <alignment vertical="center"/>
    </xf>
    <xf numFmtId="43" fontId="5" fillId="0" borderId="5" xfId="24" applyFont="1" applyFill="1" applyBorder="1" applyAlignment="1" applyProtection="1">
      <alignment horizontal="center" vertical="center" wrapText="1"/>
    </xf>
    <xf numFmtId="0" fontId="4" fillId="2" borderId="1" xfId="23" applyFont="1" applyFill="1" applyBorder="1" applyAlignment="1" applyProtection="1">
      <alignment horizontal="center" vertical="center"/>
      <protection locked="0"/>
    </xf>
    <xf numFmtId="0" fontId="4" fillId="0" borderId="2" xfId="23" applyFont="1" applyBorder="1" applyAlignment="1">
      <alignment vertical="center" wrapText="1"/>
    </xf>
    <xf numFmtId="0" fontId="4" fillId="0" borderId="1" xfId="23" applyFont="1" applyBorder="1" applyAlignment="1">
      <alignment vertical="center" wrapText="1"/>
    </xf>
    <xf numFmtId="0" fontId="4" fillId="0" borderId="1" xfId="23" applyFont="1" applyBorder="1" applyAlignment="1">
      <alignment horizontal="left" vertical="center" wrapText="1"/>
    </xf>
    <xf numFmtId="10" fontId="4" fillId="0" borderId="1" xfId="25" applyNumberFormat="1" applyFont="1" applyFill="1" applyBorder="1" applyAlignment="1" applyProtection="1">
      <alignment horizontal="center" vertical="center" wrapText="1"/>
    </xf>
    <xf numFmtId="9" fontId="4" fillId="0" borderId="3" xfId="25" applyFont="1" applyFill="1" applyBorder="1" applyAlignment="1" applyProtection="1">
      <alignment horizontal="center" vertical="center" wrapText="1"/>
    </xf>
    <xf numFmtId="0" fontId="4" fillId="0" borderId="0" xfId="23" applyFont="1" applyAlignment="1">
      <alignment vertical="center" wrapText="1"/>
    </xf>
    <xf numFmtId="10" fontId="7" fillId="0" borderId="1" xfId="25" applyNumberFormat="1" applyFont="1" applyFill="1" applyBorder="1" applyAlignment="1" applyProtection="1">
      <alignment horizontal="center" vertical="center" wrapText="1"/>
    </xf>
    <xf numFmtId="10" fontId="4" fillId="0" borderId="3" xfId="25" applyNumberFormat="1" applyFont="1" applyFill="1" applyBorder="1" applyAlignment="1" applyProtection="1">
      <alignment horizontal="center" vertical="center" wrapText="1"/>
    </xf>
    <xf numFmtId="0" fontId="4" fillId="0" borderId="4" xfId="23" applyFont="1" applyBorder="1" applyAlignment="1">
      <alignment vertical="center" wrapText="1"/>
    </xf>
    <xf numFmtId="43" fontId="4" fillId="0" borderId="5" xfId="24" applyFont="1" applyFill="1" applyBorder="1" applyAlignment="1" applyProtection="1">
      <alignment horizontal="center" vertical="center" wrapText="1"/>
    </xf>
    <xf numFmtId="10" fontId="8" fillId="0" borderId="0" xfId="25" applyNumberFormat="1" applyFont="1" applyBorder="1" applyAlignment="1" applyProtection="1">
      <alignment horizontal="center" vertical="center" wrapText="1"/>
    </xf>
    <xf numFmtId="10" fontId="8" fillId="0" borderId="0" xfId="25" applyNumberFormat="1" applyFont="1" applyFill="1" applyBorder="1" applyAlignment="1" applyProtection="1">
      <alignment horizontal="center" vertical="center" wrapText="1"/>
    </xf>
    <xf numFmtId="43" fontId="8" fillId="0" borderId="5" xfId="24" applyFont="1" applyFill="1" applyBorder="1" applyAlignment="1" applyProtection="1">
      <alignment horizontal="center" vertical="center" wrapText="1"/>
    </xf>
    <xf numFmtId="10" fontId="8" fillId="0" borderId="5" xfId="25" applyNumberFormat="1" applyFont="1" applyFill="1" applyBorder="1" applyAlignment="1" applyProtection="1">
      <alignment horizontal="center" vertical="center" wrapText="1"/>
    </xf>
    <xf numFmtId="10" fontId="9" fillId="0" borderId="0" xfId="25" applyNumberFormat="1" applyFont="1" applyBorder="1" applyAlignment="1" applyProtection="1">
      <alignment horizontal="center" vertical="center" wrapText="1"/>
    </xf>
    <xf numFmtId="10" fontId="4" fillId="2" borderId="1" xfId="25" applyNumberFormat="1" applyFont="1" applyFill="1" applyBorder="1" applyAlignment="1" applyProtection="1">
      <alignment horizontal="center" vertical="center" wrapText="1"/>
      <protection locked="0"/>
    </xf>
    <xf numFmtId="10" fontId="9" fillId="0" borderId="0" xfId="25" applyNumberFormat="1" applyFont="1" applyFill="1" applyBorder="1" applyAlignment="1" applyProtection="1">
      <alignment horizontal="center" vertical="center" wrapText="1"/>
    </xf>
    <xf numFmtId="10" fontId="4" fillId="2" borderId="1" xfId="23" applyNumberFormat="1" applyFont="1" applyFill="1" applyBorder="1" applyAlignment="1" applyProtection="1">
      <alignment horizontal="center" vertical="center"/>
      <protection locked="0"/>
    </xf>
    <xf numFmtId="10" fontId="7" fillId="0" borderId="1" xfId="1" applyNumberFormat="1" applyFont="1" applyBorder="1" applyAlignment="1">
      <alignment horizontal="center" vertical="center" wrapText="1"/>
    </xf>
    <xf numFmtId="10" fontId="7" fillId="0" borderId="3" xfId="25" applyNumberFormat="1" applyFont="1" applyFill="1" applyBorder="1" applyAlignment="1" applyProtection="1">
      <alignment horizontal="center" vertical="center" wrapText="1"/>
    </xf>
    <xf numFmtId="0" fontId="4" fillId="0" borderId="2" xfId="23" applyFont="1" applyBorder="1" applyAlignment="1">
      <alignment horizontal="left" vertical="center" wrapText="1"/>
    </xf>
    <xf numFmtId="10" fontId="4" fillId="2" borderId="1" xfId="25" applyNumberFormat="1" applyFont="1" applyFill="1" applyBorder="1" applyAlignment="1" applyProtection="1">
      <alignment horizontal="center" vertical="center"/>
      <protection locked="0"/>
    </xf>
    <xf numFmtId="10" fontId="4" fillId="0" borderId="1" xfId="25" applyNumberFormat="1" applyFont="1" applyFill="1" applyBorder="1" applyAlignment="1" applyProtection="1">
      <alignment horizontal="center" vertical="center"/>
    </xf>
    <xf numFmtId="10" fontId="4" fillId="0" borderId="3" xfId="25" applyNumberFormat="1" applyFont="1" applyFill="1" applyBorder="1" applyAlignment="1" applyProtection="1">
      <alignment horizontal="center" vertical="center"/>
    </xf>
    <xf numFmtId="0" fontId="4" fillId="2" borderId="1" xfId="23" applyFont="1" applyFill="1" applyBorder="1" applyAlignment="1" applyProtection="1">
      <alignment vertical="center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0" borderId="1" xfId="23" applyFont="1" applyBorder="1" applyAlignment="1">
      <alignment horizontal="right" vertical="center"/>
    </xf>
    <xf numFmtId="10" fontId="4" fillId="0" borderId="1" xfId="24" applyNumberFormat="1" applyFont="1" applyBorder="1" applyAlignment="1" applyProtection="1">
      <alignment horizontal="left" vertical="center"/>
    </xf>
    <xf numFmtId="165" fontId="4" fillId="0" borderId="1" xfId="23" applyNumberFormat="1" applyFont="1" applyBorder="1" applyAlignment="1">
      <alignment horizontal="center" vertical="center"/>
    </xf>
    <xf numFmtId="44" fontId="4" fillId="0" borderId="0" xfId="23" applyNumberFormat="1" applyFont="1" applyAlignment="1">
      <alignment vertical="center"/>
    </xf>
    <xf numFmtId="0" fontId="4" fillId="0" borderId="0" xfId="23" applyFont="1" applyAlignment="1">
      <alignment horizontal="left"/>
    </xf>
    <xf numFmtId="10" fontId="4" fillId="0" borderId="0" xfId="24" applyNumberFormat="1" applyFont="1" applyFill="1" applyBorder="1" applyAlignment="1" applyProtection="1">
      <alignment horizontal="left" vertical="center"/>
    </xf>
    <xf numFmtId="43" fontId="4" fillId="0" borderId="0" xfId="24" applyFont="1" applyFill="1" applyBorder="1" applyAlignment="1" applyProtection="1">
      <alignment horizontal="center" vertical="center"/>
      <protection locked="0"/>
    </xf>
    <xf numFmtId="10" fontId="4" fillId="0" borderId="0" xfId="25" applyNumberFormat="1" applyFont="1" applyFill="1" applyBorder="1" applyAlignment="1" applyProtection="1">
      <alignment vertical="center" wrapText="1"/>
    </xf>
    <xf numFmtId="43" fontId="4" fillId="0" borderId="5" xfId="24" applyFont="1" applyFill="1" applyBorder="1" applyAlignment="1" applyProtection="1">
      <alignment vertical="center" wrapText="1"/>
    </xf>
    <xf numFmtId="0" fontId="4" fillId="0" borderId="7" xfId="23" applyFont="1" applyBorder="1" applyAlignment="1">
      <alignment horizontal="center" vertical="center"/>
    </xf>
    <xf numFmtId="10" fontId="4" fillId="0" borderId="0" xfId="23" applyNumberFormat="1" applyFont="1" applyAlignment="1">
      <alignment vertical="center" wrapText="1"/>
    </xf>
    <xf numFmtId="43" fontId="4" fillId="0" borderId="0" xfId="24" applyFont="1" applyFill="1" applyBorder="1" applyAlignment="1" applyProtection="1">
      <alignment horizontal="center" vertical="center"/>
    </xf>
    <xf numFmtId="0" fontId="12" fillId="0" borderId="0" xfId="23" applyFont="1" applyAlignment="1">
      <alignment vertical="center" wrapText="1"/>
    </xf>
    <xf numFmtId="10" fontId="12" fillId="0" borderId="0" xfId="25" applyNumberFormat="1" applyFont="1" applyBorder="1" applyAlignment="1" applyProtection="1">
      <alignment vertical="center" wrapText="1"/>
    </xf>
    <xf numFmtId="166" fontId="12" fillId="0" borderId="0" xfId="25" applyNumberFormat="1" applyFont="1" applyBorder="1" applyAlignment="1" applyProtection="1">
      <alignment horizontal="left" vertical="center" wrapText="1"/>
    </xf>
    <xf numFmtId="10" fontId="12" fillId="0" borderId="0" xfId="25" applyNumberFormat="1" applyFont="1" applyFill="1" applyBorder="1" applyAlignment="1" applyProtection="1">
      <alignment vertical="center" wrapText="1"/>
    </xf>
    <xf numFmtId="10" fontId="4" fillId="2" borderId="1" xfId="25" applyNumberFormat="1" applyFont="1" applyFill="1" applyBorder="1" applyAlignment="1" applyProtection="1">
      <alignment horizontal="center" vertical="center" wrapText="1"/>
    </xf>
    <xf numFmtId="44" fontId="4" fillId="2" borderId="1" xfId="24" applyNumberFormat="1" applyFont="1" applyFill="1" applyBorder="1" applyAlignment="1" applyProtection="1">
      <alignment horizontal="center" vertical="center"/>
      <protection locked="0"/>
    </xf>
    <xf numFmtId="0" fontId="4" fillId="0" borderId="0" xfId="23" applyFont="1" applyAlignment="1">
      <alignment horizontal="center" vertical="center" wrapText="1"/>
    </xf>
    <xf numFmtId="0" fontId="4" fillId="5" borderId="0" xfId="23" applyFont="1" applyFill="1" applyAlignment="1">
      <alignment horizontal="center" vertical="center" wrapText="1"/>
    </xf>
    <xf numFmtId="164" fontId="4" fillId="5" borderId="0" xfId="24" applyNumberFormat="1" applyFont="1" applyFill="1" applyBorder="1" applyAlignment="1" applyProtection="1">
      <alignment horizontal="center" vertical="center"/>
    </xf>
    <xf numFmtId="10" fontId="16" fillId="0" borderId="0" xfId="25" applyNumberFormat="1" applyFont="1" applyBorder="1" applyAlignment="1" applyProtection="1">
      <alignment horizontal="center" vertical="center" wrapText="1"/>
    </xf>
    <xf numFmtId="10" fontId="15" fillId="0" borderId="0" xfId="25" applyNumberFormat="1" applyFont="1" applyFill="1" applyBorder="1" applyAlignment="1" applyProtection="1">
      <alignment horizontal="center" vertical="center" wrapText="1"/>
    </xf>
    <xf numFmtId="10" fontId="15" fillId="0" borderId="5" xfId="24" applyNumberFormat="1" applyFont="1" applyFill="1" applyBorder="1" applyAlignment="1" applyProtection="1">
      <alignment horizontal="center" vertical="center" wrapText="1"/>
    </xf>
    <xf numFmtId="10" fontId="16" fillId="0" borderId="5" xfId="25" applyNumberFormat="1" applyFont="1" applyFill="1" applyBorder="1" applyAlignment="1" applyProtection="1">
      <alignment horizontal="center" vertical="center" wrapText="1"/>
    </xf>
    <xf numFmtId="10" fontId="8" fillId="0" borderId="0" xfId="25" applyNumberFormat="1" applyFont="1" applyFill="1" applyBorder="1" applyAlignment="1" applyProtection="1">
      <alignment vertical="center" wrapText="1"/>
    </xf>
    <xf numFmtId="0" fontId="5" fillId="0" borderId="0" xfId="1" applyFont="1" applyAlignment="1">
      <alignment horizontal="center" vertical="center" wrapText="1"/>
    </xf>
    <xf numFmtId="10" fontId="4" fillId="0" borderId="0" xfId="23" applyNumberFormat="1" applyFont="1" applyAlignment="1">
      <alignment horizontal="center" vertical="center" wrapText="1"/>
    </xf>
    <xf numFmtId="0" fontId="8" fillId="0" borderId="0" xfId="23" applyFont="1" applyAlignment="1">
      <alignment horizontal="left" vertical="center" wrapText="1"/>
    </xf>
    <xf numFmtId="10" fontId="16" fillId="0" borderId="5" xfId="23" applyNumberFormat="1" applyFont="1" applyBorder="1" applyAlignment="1">
      <alignment horizontal="center" vertical="center" wrapText="1"/>
    </xf>
    <xf numFmtId="0" fontId="8" fillId="0" borderId="0" xfId="23" applyFont="1" applyAlignment="1">
      <alignment vertical="center" wrapText="1"/>
    </xf>
    <xf numFmtId="0" fontId="4" fillId="0" borderId="0" xfId="23" applyFont="1" applyAlignment="1">
      <alignment horizontal="left" vertical="center" wrapText="1"/>
    </xf>
    <xf numFmtId="10" fontId="16" fillId="0" borderId="5" xfId="25" applyNumberFormat="1" applyFont="1" applyBorder="1" applyAlignment="1" applyProtection="1">
      <alignment horizontal="center" vertical="center" wrapText="1"/>
    </xf>
    <xf numFmtId="0" fontId="4" fillId="0" borderId="0" xfId="23" applyFont="1" applyAlignment="1">
      <alignment horizontal="right" vertical="center" wrapText="1"/>
    </xf>
    <xf numFmtId="10" fontId="16" fillId="0" borderId="0" xfId="23" applyNumberFormat="1" applyFont="1" applyAlignment="1">
      <alignment horizontal="center" vertical="center"/>
    </xf>
    <xf numFmtId="10" fontId="9" fillId="0" borderId="0" xfId="23" applyNumberFormat="1" applyFont="1" applyAlignment="1">
      <alignment horizontal="center" vertical="center"/>
    </xf>
    <xf numFmtId="10" fontId="15" fillId="0" borderId="0" xfId="23" applyNumberFormat="1" applyFont="1" applyAlignment="1">
      <alignment horizontal="center" vertical="center"/>
    </xf>
    <xf numFmtId="10" fontId="8" fillId="0" borderId="0" xfId="23" applyNumberFormat="1" applyFont="1" applyAlignment="1">
      <alignment horizontal="center" vertical="center"/>
    </xf>
    <xf numFmtId="10" fontId="4" fillId="0" borderId="0" xfId="23" applyNumberFormat="1" applyFont="1" applyAlignment="1">
      <alignment horizontal="center" vertical="center"/>
    </xf>
    <xf numFmtId="10" fontId="8" fillId="0" borderId="0" xfId="23" applyNumberFormat="1" applyFont="1" applyAlignment="1">
      <alignment horizontal="center" vertical="center" wrapText="1"/>
    </xf>
    <xf numFmtId="10" fontId="9" fillId="0" borderId="0" xfId="23" applyNumberFormat="1" applyFont="1" applyAlignment="1">
      <alignment horizontal="center" vertical="center" wrapText="1"/>
    </xf>
    <xf numFmtId="0" fontId="4" fillId="0" borderId="0" xfId="23" applyFont="1" applyAlignment="1">
      <alignment horizontal="right" vertical="center"/>
    </xf>
    <xf numFmtId="0" fontId="12" fillId="0" borderId="0" xfId="23" applyFont="1" applyAlignment="1">
      <alignment horizontal="left" vertical="center" wrapText="1"/>
    </xf>
    <xf numFmtId="10" fontId="12" fillId="0" borderId="0" xfId="23" applyNumberFormat="1" applyFont="1" applyAlignment="1">
      <alignment horizontal="left" vertical="center"/>
    </xf>
    <xf numFmtId="0" fontId="12" fillId="0" borderId="0" xfId="23" applyFont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6" xfId="23" applyFont="1" applyBorder="1" applyAlignment="1">
      <alignment vertical="center"/>
    </xf>
    <xf numFmtId="0" fontId="4" fillId="0" borderId="7" xfId="23" applyFont="1" applyBorder="1" applyAlignment="1">
      <alignment vertical="center"/>
    </xf>
    <xf numFmtId="0" fontId="4" fillId="0" borderId="7" xfId="23" applyFont="1" applyBorder="1" applyAlignment="1">
      <alignment horizontal="left" vertical="center"/>
    </xf>
    <xf numFmtId="43" fontId="4" fillId="0" borderId="8" xfId="24" applyFont="1" applyFill="1" applyBorder="1" applyAlignment="1" applyProtection="1">
      <alignment horizontal="center" vertical="center"/>
    </xf>
    <xf numFmtId="3" fontId="12" fillId="0" borderId="0" xfId="23" applyNumberFormat="1" applyFont="1" applyAlignment="1">
      <alignment vertical="center"/>
    </xf>
    <xf numFmtId="3" fontId="4" fillId="0" borderId="1" xfId="23" applyNumberFormat="1" applyFont="1" applyBorder="1" applyAlignment="1">
      <alignment horizontal="center" vertical="center"/>
    </xf>
    <xf numFmtId="44" fontId="11" fillId="5" borderId="3" xfId="24" applyNumberFormat="1" applyFont="1" applyFill="1" applyBorder="1" applyAlignment="1" applyProtection="1">
      <alignment horizontal="center"/>
    </xf>
    <xf numFmtId="44" fontId="4" fillId="0" borderId="3" xfId="24" applyNumberFormat="1" applyFont="1" applyFill="1" applyBorder="1" applyAlignment="1" applyProtection="1">
      <alignment horizontal="center" vertical="center"/>
    </xf>
    <xf numFmtId="43" fontId="4" fillId="0" borderId="0" xfId="24" applyFont="1" applyFill="1" applyBorder="1" applyAlignment="1" applyProtection="1">
      <alignment horizontal="left" vertical="center"/>
    </xf>
    <xf numFmtId="10" fontId="7" fillId="2" borderId="1" xfId="25" applyNumberFormat="1" applyFont="1" applyFill="1" applyBorder="1" applyAlignment="1" applyProtection="1">
      <alignment horizontal="center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3" xfId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10" fontId="15" fillId="0" borderId="5" xfId="25" applyNumberFormat="1" applyFont="1" applyBorder="1" applyAlignment="1" applyProtection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4" fillId="7" borderId="0" xfId="23" applyFont="1" applyFill="1" applyAlignment="1">
      <alignment vertical="center"/>
    </xf>
    <xf numFmtId="0" fontId="4" fillId="7" borderId="0" xfId="23" applyFont="1" applyFill="1" applyAlignment="1">
      <alignment horizontal="left" vertical="center"/>
    </xf>
    <xf numFmtId="0" fontId="4" fillId="7" borderId="0" xfId="23" applyFont="1" applyFill="1" applyAlignment="1">
      <alignment horizontal="center" vertical="center"/>
    </xf>
    <xf numFmtId="0" fontId="5" fillId="7" borderId="0" xfId="1" applyFont="1" applyFill="1" applyAlignment="1">
      <alignment horizontal="center" vertical="center" wrapText="1"/>
    </xf>
    <xf numFmtId="0" fontId="12" fillId="7" borderId="0" xfId="23" applyFont="1" applyFill="1" applyAlignment="1">
      <alignment vertical="center" wrapText="1"/>
    </xf>
    <xf numFmtId="0" fontId="4" fillId="7" borderId="0" xfId="23" applyFont="1" applyFill="1" applyAlignment="1">
      <alignment vertical="center" wrapText="1"/>
    </xf>
    <xf numFmtId="10" fontId="12" fillId="7" borderId="0" xfId="23" applyNumberFormat="1" applyFont="1" applyFill="1" applyAlignment="1">
      <alignment horizontal="left" vertical="center"/>
    </xf>
    <xf numFmtId="0" fontId="4" fillId="7" borderId="0" xfId="23" applyFont="1" applyFill="1" applyAlignment="1">
      <alignment horizontal="left"/>
    </xf>
    <xf numFmtId="44" fontId="21" fillId="7" borderId="1" xfId="24" applyNumberFormat="1" applyFont="1" applyFill="1" applyBorder="1" applyAlignment="1" applyProtection="1">
      <alignment horizontal="left" vertical="center"/>
    </xf>
    <xf numFmtId="0" fontId="4" fillId="7" borderId="0" xfId="23" applyFont="1" applyFill="1" applyAlignment="1">
      <alignment horizontal="right" vertical="center"/>
    </xf>
    <xf numFmtId="10" fontId="4" fillId="7" borderId="0" xfId="24" applyNumberFormat="1" applyFont="1" applyFill="1" applyBorder="1" applyAlignment="1" applyProtection="1">
      <alignment horizontal="left" vertical="center"/>
    </xf>
    <xf numFmtId="43" fontId="4" fillId="7" borderId="0" xfId="24" applyFont="1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>
      <alignment horizontal="center" vertical="center" wrapText="1"/>
    </xf>
    <xf numFmtId="44" fontId="23" fillId="7" borderId="1" xfId="24" applyNumberFormat="1" applyFont="1" applyFill="1" applyBorder="1" applyAlignment="1" applyProtection="1">
      <alignment horizontal="left" vertical="center"/>
    </xf>
    <xf numFmtId="0" fontId="4" fillId="7" borderId="0" xfId="23" applyFont="1" applyFill="1" applyAlignment="1">
      <alignment horizontal="left" vertical="center" wrapText="1"/>
    </xf>
    <xf numFmtId="10" fontId="4" fillId="7" borderId="0" xfId="25" applyNumberFormat="1" applyFont="1" applyFill="1" applyBorder="1" applyAlignment="1" applyProtection="1">
      <alignment vertical="center" wrapText="1"/>
    </xf>
    <xf numFmtId="166" fontId="4" fillId="7" borderId="0" xfId="25" applyNumberFormat="1" applyFont="1" applyFill="1" applyBorder="1" applyAlignment="1" applyProtection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right" vertical="center" wrapText="1"/>
    </xf>
    <xf numFmtId="0" fontId="14" fillId="8" borderId="1" xfId="1" applyFont="1" applyFill="1" applyBorder="1" applyAlignment="1">
      <alignment horizontal="left" vertical="center" wrapText="1"/>
    </xf>
    <xf numFmtId="0" fontId="4" fillId="7" borderId="0" xfId="23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14" fillId="8" borderId="1" xfId="1" applyFont="1" applyFill="1" applyBorder="1" applyAlignment="1">
      <alignment horizontal="left" vertical="center" wrapText="1"/>
    </xf>
    <xf numFmtId="0" fontId="4" fillId="2" borderId="1" xfId="23" applyFont="1" applyFill="1" applyBorder="1" applyAlignment="1" applyProtection="1">
      <alignment horizontal="center" vertical="center"/>
      <protection locked="0"/>
    </xf>
    <xf numFmtId="0" fontId="14" fillId="8" borderId="1" xfId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vertical="center" wrapText="1"/>
    </xf>
    <xf numFmtId="0" fontId="4" fillId="5" borderId="1" xfId="23" applyFont="1" applyFill="1" applyBorder="1" applyAlignment="1">
      <alignment horizontal="right" vertical="center"/>
    </xf>
    <xf numFmtId="0" fontId="22" fillId="5" borderId="1" xfId="0" applyFont="1" applyFill="1" applyBorder="1" applyAlignment="1">
      <alignment vertical="center"/>
    </xf>
    <xf numFmtId="0" fontId="11" fillId="5" borderId="1" xfId="23" applyFont="1" applyFill="1" applyBorder="1" applyAlignment="1">
      <alignment horizontal="right" vertical="center"/>
    </xf>
    <xf numFmtId="0" fontId="24" fillId="5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horizontal="right" vertical="center" wrapText="1"/>
    </xf>
    <xf numFmtId="0" fontId="0" fillId="3" borderId="1" xfId="0" applyFill="1" applyBorder="1" applyAlignment="1"/>
    <xf numFmtId="0" fontId="8" fillId="0" borderId="0" xfId="23" applyFont="1" applyAlignment="1">
      <alignment horizontal="righ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4" fillId="0" borderId="1" xfId="23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2" xfId="23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5" fillId="6" borderId="1" xfId="1" applyFont="1" applyFill="1" applyBorder="1" applyAlignment="1">
      <alignment horizontal="right" vertical="center" wrapText="1"/>
    </xf>
    <xf numFmtId="0" fontId="0" fillId="6" borderId="1" xfId="0" applyFill="1" applyBorder="1" applyAlignment="1"/>
    <xf numFmtId="0" fontId="5" fillId="6" borderId="2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right" vertical="center" wrapText="1"/>
    </xf>
    <xf numFmtId="0" fontId="0" fillId="0" borderId="1" xfId="0" applyBorder="1" applyAlignment="1"/>
    <xf numFmtId="44" fontId="4" fillId="2" borderId="1" xfId="24" applyNumberFormat="1" applyFont="1" applyFill="1" applyBorder="1" applyAlignment="1" applyProtection="1">
      <alignment horizontal="center" vertical="center"/>
      <protection locked="0"/>
    </xf>
    <xf numFmtId="0" fontId="11" fillId="4" borderId="2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26">
    <cellStyle name="Komma 2" xfId="24" xr:uid="{00000000-0005-0000-0000-000000000000}"/>
    <cellStyle name="Procent 2" xfId="25" xr:uid="{00000000-0005-0000-0000-000001000000}"/>
    <cellStyle name="Standaard" xfId="0" builtinId="0"/>
    <cellStyle name="Standaard 10" xfId="1" xr:uid="{00000000-0005-0000-0000-000003000000}"/>
    <cellStyle name="Standaard 11" xfId="2" xr:uid="{00000000-0005-0000-0000-000004000000}"/>
    <cellStyle name="Standaard 12" xfId="3" xr:uid="{00000000-0005-0000-0000-000005000000}"/>
    <cellStyle name="Standaard 13" xfId="4" xr:uid="{00000000-0005-0000-0000-000006000000}"/>
    <cellStyle name="Standaard 14" xfId="5" xr:uid="{00000000-0005-0000-0000-000007000000}"/>
    <cellStyle name="Standaard 15" xfId="6" xr:uid="{00000000-0005-0000-0000-000008000000}"/>
    <cellStyle name="Standaard 16" xfId="7" xr:uid="{00000000-0005-0000-0000-000009000000}"/>
    <cellStyle name="Standaard 17" xfId="8" xr:uid="{00000000-0005-0000-0000-00000A000000}"/>
    <cellStyle name="Standaard 18" xfId="9" xr:uid="{00000000-0005-0000-0000-00000B000000}"/>
    <cellStyle name="Standaard 19" xfId="23" xr:uid="{00000000-0005-0000-0000-00000C000000}"/>
    <cellStyle name="Standaard 2" xfId="10" xr:uid="{00000000-0005-0000-0000-00000D000000}"/>
    <cellStyle name="Standaard 20" xfId="11" xr:uid="{00000000-0005-0000-0000-00000E000000}"/>
    <cellStyle name="Standaard 21" xfId="12" xr:uid="{00000000-0005-0000-0000-00000F000000}"/>
    <cellStyle name="Standaard 22" xfId="13" xr:uid="{00000000-0005-0000-0000-000010000000}"/>
    <cellStyle name="Standaard 23" xfId="14" xr:uid="{00000000-0005-0000-0000-000011000000}"/>
    <cellStyle name="Standaard 24" xfId="15" xr:uid="{00000000-0005-0000-0000-000012000000}"/>
    <cellStyle name="Standaard 3" xfId="16" xr:uid="{00000000-0005-0000-0000-000013000000}"/>
    <cellStyle name="Standaard 4" xfId="17" xr:uid="{00000000-0005-0000-0000-000014000000}"/>
    <cellStyle name="Standaard 5" xfId="18" xr:uid="{00000000-0005-0000-0000-000015000000}"/>
    <cellStyle name="Standaard 6" xfId="19" xr:uid="{00000000-0005-0000-0000-000016000000}"/>
    <cellStyle name="Standaard 7" xfId="20" xr:uid="{00000000-0005-0000-0000-000017000000}"/>
    <cellStyle name="Standaard 8" xfId="21" xr:uid="{00000000-0005-0000-0000-000018000000}"/>
    <cellStyle name="Standaard 9" xfId="22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2</xdr:row>
      <xdr:rowOff>64770</xdr:rowOff>
    </xdr:from>
    <xdr:to>
      <xdr:col>5</xdr:col>
      <xdr:colOff>1938655</xdr:colOff>
      <xdr:row>12</xdr:row>
      <xdr:rowOff>42791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94C5244-45B7-4F3F-A6B4-EA96FA98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360" y="287655"/>
          <a:ext cx="1603375" cy="15686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29"/>
  <sheetViews>
    <sheetView showGridLines="0" tabSelected="1" zoomScaleNormal="100" workbookViewId="0">
      <selection activeCell="L26" sqref="L26"/>
    </sheetView>
  </sheetViews>
  <sheetFormatPr defaultColWidth="8.6640625" defaultRowHeight="12" outlineLevelRow="1" x14ac:dyDescent="0.25"/>
  <cols>
    <col min="1" max="1" width="3.6640625" style="125" customWidth="1"/>
    <col min="2" max="2" width="34.88671875" style="125" customWidth="1"/>
    <col min="3" max="3" width="23.6640625" style="126" customWidth="1"/>
    <col min="4" max="4" width="19.33203125" style="127" customWidth="1"/>
    <col min="5" max="5" width="3.6640625" style="125" customWidth="1"/>
    <col min="6" max="6" width="15.88671875" style="125" customWidth="1"/>
    <col min="7" max="9" width="8.6640625" style="125"/>
    <col min="10" max="10" width="8.6640625" style="125" customWidth="1"/>
    <col min="11" max="16384" width="8.6640625" style="125"/>
  </cols>
  <sheetData>
    <row r="1" spans="1:9" ht="17.399999999999999" customHeight="1" x14ac:dyDescent="0.25">
      <c r="A1" s="146" t="s">
        <v>0</v>
      </c>
      <c r="B1" s="146"/>
      <c r="C1" s="146"/>
      <c r="D1" s="146"/>
    </row>
    <row r="2" spans="1:9" ht="17.399999999999999" customHeight="1" x14ac:dyDescent="0.25">
      <c r="A2" s="137"/>
      <c r="B2" s="143" t="s">
        <v>1</v>
      </c>
      <c r="C2" s="200"/>
      <c r="D2" s="201"/>
      <c r="E2" s="124"/>
    </row>
    <row r="4" spans="1:9" s="130" customFormat="1" ht="13.2" x14ac:dyDescent="0.25">
      <c r="A4" s="128"/>
      <c r="B4" s="149" t="s">
        <v>2</v>
      </c>
      <c r="C4" s="150"/>
      <c r="D4" s="144" t="s">
        <v>3</v>
      </c>
      <c r="E4" s="128"/>
      <c r="F4" s="129"/>
    </row>
    <row r="5" spans="1:9" ht="15.6" customHeight="1" x14ac:dyDescent="0.25">
      <c r="B5" s="151" t="s">
        <v>4</v>
      </c>
      <c r="C5" s="152"/>
      <c r="D5" s="138">
        <f>'FASE A Regulier'!G73</f>
        <v>115979.76899999999</v>
      </c>
      <c r="F5" s="131"/>
      <c r="G5" s="132"/>
      <c r="H5" s="132"/>
      <c r="I5" s="132"/>
    </row>
    <row r="6" spans="1:9" ht="15.6" customHeight="1" x14ac:dyDescent="0.25">
      <c r="B6" s="151" t="s">
        <v>5</v>
      </c>
      <c r="C6" s="152"/>
      <c r="D6" s="138">
        <f>'FASE B Regulier'!G72</f>
        <v>32052.050999999999</v>
      </c>
      <c r="F6" s="131"/>
      <c r="G6" s="132"/>
      <c r="H6" s="132"/>
      <c r="I6" s="132"/>
    </row>
    <row r="7" spans="1:9" ht="15.6" customHeight="1" x14ac:dyDescent="0.25">
      <c r="B7" s="153" t="s">
        <v>6</v>
      </c>
      <c r="C7" s="154"/>
      <c r="D7" s="133">
        <f>SUM(D5:D6)</f>
        <v>148031.81999999998</v>
      </c>
      <c r="F7" s="131"/>
    </row>
    <row r="8" spans="1:9" ht="15.6" customHeight="1" x14ac:dyDescent="0.25">
      <c r="B8" s="134"/>
      <c r="C8" s="135"/>
      <c r="D8" s="136"/>
    </row>
    <row r="9" spans="1:9" hidden="1" outlineLevel="1" x14ac:dyDescent="0.25">
      <c r="B9" s="130" t="s">
        <v>7</v>
      </c>
      <c r="C9" s="139" t="s">
        <v>8</v>
      </c>
      <c r="D9" s="140">
        <v>7.1000000000000004E-3</v>
      </c>
    </row>
    <row r="10" spans="1:9" hidden="1" outlineLevel="1" x14ac:dyDescent="0.25">
      <c r="B10" s="130"/>
      <c r="C10" s="139" t="s">
        <v>9</v>
      </c>
      <c r="D10" s="140">
        <v>7.1000000000000004E-3</v>
      </c>
    </row>
    <row r="11" spans="1:9" hidden="1" outlineLevel="1" x14ac:dyDescent="0.25">
      <c r="B11" s="130" t="s">
        <v>10</v>
      </c>
      <c r="C11" s="139" t="s">
        <v>8</v>
      </c>
      <c r="D11" s="140">
        <v>0.10920000000000001</v>
      </c>
    </row>
    <row r="12" spans="1:9" hidden="1" outlineLevel="1" x14ac:dyDescent="0.25">
      <c r="B12" s="130"/>
      <c r="C12" s="141" t="s">
        <v>9</v>
      </c>
      <c r="D12" s="140">
        <v>0.10920000000000001</v>
      </c>
    </row>
    <row r="13" spans="1:9" hidden="1" outlineLevel="1" x14ac:dyDescent="0.25">
      <c r="B13" s="130" t="s">
        <v>11</v>
      </c>
      <c r="C13" s="139" t="s">
        <v>8</v>
      </c>
      <c r="D13" s="140">
        <v>3.0599999999999999E-2</v>
      </c>
    </row>
    <row r="14" spans="1:9" hidden="1" outlineLevel="1" x14ac:dyDescent="0.25">
      <c r="B14" s="130"/>
      <c r="C14" s="139" t="s">
        <v>9</v>
      </c>
      <c r="D14" s="140">
        <v>3.0599999999999999E-2</v>
      </c>
    </row>
    <row r="15" spans="1:9" hidden="1" outlineLevel="1" x14ac:dyDescent="0.25">
      <c r="B15" s="130" t="s">
        <v>12</v>
      </c>
      <c r="C15" s="139" t="s">
        <v>8</v>
      </c>
      <c r="D15" s="140">
        <v>6.0000000000000001E-3</v>
      </c>
    </row>
    <row r="16" spans="1:9" hidden="1" outlineLevel="1" x14ac:dyDescent="0.25">
      <c r="B16" s="130"/>
      <c r="C16" s="141" t="s">
        <v>9</v>
      </c>
      <c r="D16" s="140">
        <v>6.0000000000000001E-3</v>
      </c>
    </row>
    <row r="17" spans="1:5" hidden="1" outlineLevel="1" x14ac:dyDescent="0.25">
      <c r="B17" s="130" t="s">
        <v>13</v>
      </c>
      <c r="C17" s="139" t="s">
        <v>8</v>
      </c>
      <c r="D17" s="140">
        <v>8.3299999999999999E-2</v>
      </c>
    </row>
    <row r="18" spans="1:5" hidden="1" outlineLevel="1" x14ac:dyDescent="0.25">
      <c r="B18" s="130"/>
      <c r="C18" s="139" t="s">
        <v>9</v>
      </c>
      <c r="D18" s="140">
        <v>8.3299999999999999E-2</v>
      </c>
    </row>
    <row r="19" spans="1:5" hidden="1" outlineLevel="1" x14ac:dyDescent="0.25">
      <c r="B19" s="130" t="s">
        <v>14</v>
      </c>
      <c r="C19" s="139" t="s">
        <v>8</v>
      </c>
      <c r="D19" s="140">
        <v>7.0000000000000001E-3</v>
      </c>
    </row>
    <row r="20" spans="1:5" hidden="1" outlineLevel="1" x14ac:dyDescent="0.25">
      <c r="B20" s="130"/>
      <c r="C20" s="141" t="s">
        <v>9</v>
      </c>
      <c r="D20" s="140">
        <v>7.0000000000000001E-3</v>
      </c>
    </row>
    <row r="21" spans="1:5" hidden="1" outlineLevel="1" x14ac:dyDescent="0.25">
      <c r="B21" s="130" t="s">
        <v>15</v>
      </c>
      <c r="C21" s="139" t="s">
        <v>8</v>
      </c>
      <c r="D21" s="140">
        <v>0.12</v>
      </c>
    </row>
    <row r="22" spans="1:5" hidden="1" outlineLevel="1" x14ac:dyDescent="0.25">
      <c r="B22" s="130"/>
      <c r="C22" s="139" t="s">
        <v>9</v>
      </c>
      <c r="D22" s="140">
        <v>0.12</v>
      </c>
    </row>
    <row r="23" spans="1:5" hidden="1" outlineLevel="1" x14ac:dyDescent="0.25">
      <c r="B23" s="130" t="s">
        <v>16</v>
      </c>
      <c r="C23" s="139" t="s">
        <v>8</v>
      </c>
      <c r="D23" s="140">
        <v>1.0200000000000001E-2</v>
      </c>
    </row>
    <row r="24" spans="1:5" hidden="1" outlineLevel="1" x14ac:dyDescent="0.25">
      <c r="B24" s="130"/>
      <c r="C24" s="141" t="s">
        <v>9</v>
      </c>
      <c r="D24" s="140">
        <v>1.0200000000000001E-2</v>
      </c>
    </row>
    <row r="25" spans="1:5" ht="14.7" customHeight="1" collapsed="1" x14ac:dyDescent="0.25">
      <c r="A25" s="128"/>
      <c r="B25" s="147" t="s">
        <v>17</v>
      </c>
      <c r="C25" s="147"/>
      <c r="D25" s="147"/>
      <c r="E25" s="128"/>
    </row>
    <row r="26" spans="1:5" ht="31.5" customHeight="1" x14ac:dyDescent="0.25">
      <c r="A26" s="145"/>
      <c r="B26" s="142" t="s">
        <v>1</v>
      </c>
      <c r="C26" s="148"/>
      <c r="D26" s="148"/>
      <c r="E26" s="145"/>
    </row>
    <row r="27" spans="1:5" ht="28.5" customHeight="1" x14ac:dyDescent="0.25">
      <c r="A27" s="145"/>
      <c r="B27" s="142" t="s">
        <v>18</v>
      </c>
      <c r="C27" s="148"/>
      <c r="D27" s="148"/>
      <c r="E27" s="145"/>
    </row>
    <row r="28" spans="1:5" ht="31.5" customHeight="1" x14ac:dyDescent="0.25">
      <c r="A28" s="145"/>
      <c r="B28" s="142" t="s">
        <v>19</v>
      </c>
      <c r="C28" s="148"/>
      <c r="D28" s="148"/>
      <c r="E28" s="145"/>
    </row>
    <row r="29" spans="1:5" ht="74.25" customHeight="1" x14ac:dyDescent="0.25">
      <c r="A29" s="145"/>
      <c r="B29" s="142" t="s">
        <v>20</v>
      </c>
      <c r="C29" s="148"/>
      <c r="D29" s="148"/>
      <c r="E29" s="145"/>
    </row>
  </sheetData>
  <sheetProtection algorithmName="SHA-512" hashValue="bnXvne8trl5qcXbpt3A3w3UUnC+H6CEERUAP+SUJWhkXaIRssrZsOi85kDwnQ2xiiDKwn1IMnR/IvojJuEaaeA==" saltValue="1mB//ITwmgzipGo49PuBWQ==" spinCount="100000" sheet="1" formatCells="0" formatColumns="0" formatRows="0" insertColumns="0" insertRows="0" insertHyperlinks="0" deleteColumns="0" deleteRows="0" sort="0" autoFilter="0" pivotTables="0"/>
  <protectedRanges>
    <protectedRange sqref="C2:D2 C26:D26 C27:D27 C28:D28 C29:D29" name="Bereik1"/>
  </protectedRanges>
  <mergeCells count="13">
    <mergeCell ref="C2:D2"/>
    <mergeCell ref="E26:E29"/>
    <mergeCell ref="A1:D1"/>
    <mergeCell ref="B25:D25"/>
    <mergeCell ref="C26:D26"/>
    <mergeCell ref="C27:D27"/>
    <mergeCell ref="C28:D28"/>
    <mergeCell ref="B4:C4"/>
    <mergeCell ref="B5:C5"/>
    <mergeCell ref="B7:C7"/>
    <mergeCell ref="A26:A29"/>
    <mergeCell ref="C29:D29"/>
    <mergeCell ref="B6:C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48D8-9485-45B7-BA04-380C330AC48F}">
  <sheetPr>
    <tabColor rgb="FFFF0000"/>
    <pageSetUpPr fitToPage="1"/>
  </sheetPr>
  <dimension ref="A1:L95"/>
  <sheetViews>
    <sheetView showGridLines="0" topLeftCell="A8" zoomScaleNormal="100" workbookViewId="0">
      <selection activeCell="J68" sqref="J68"/>
    </sheetView>
  </sheetViews>
  <sheetFormatPr defaultColWidth="8.6640625" defaultRowHeight="12" outlineLevelRow="1" x14ac:dyDescent="0.25"/>
  <cols>
    <col min="1" max="1" width="3.6640625" style="1" customWidth="1"/>
    <col min="2" max="2" width="34.88671875" style="1" customWidth="1"/>
    <col min="3" max="3" width="23.6640625" style="3" customWidth="1"/>
    <col min="4" max="5" width="19.33203125" style="4" customWidth="1"/>
    <col min="6" max="6" width="33.88671875" style="4" customWidth="1"/>
    <col min="7" max="7" width="24.6640625" style="54" customWidth="1"/>
    <col min="8" max="8" width="37.109375" style="1" bestFit="1" customWidth="1"/>
    <col min="9" max="9" width="15.88671875" style="1" customWidth="1"/>
    <col min="10" max="12" width="8.6640625" style="1"/>
    <col min="13" max="13" width="8.6640625" style="1" customWidth="1"/>
    <col min="14" max="16384" width="8.6640625" style="1"/>
  </cols>
  <sheetData>
    <row r="1" spans="1:8" ht="17.399999999999999" customHeight="1" thickBot="1" x14ac:dyDescent="0.3">
      <c r="A1" s="165" t="s">
        <v>21</v>
      </c>
      <c r="B1" s="166"/>
      <c r="C1" s="166"/>
      <c r="D1" s="166"/>
      <c r="E1" s="166"/>
      <c r="F1" s="166"/>
      <c r="G1" s="167"/>
    </row>
    <row r="2" spans="1:8" ht="17.399999999999999" customHeight="1" thickBot="1" x14ac:dyDescent="0.3">
      <c r="A2" s="99"/>
      <c r="B2" s="100"/>
      <c r="C2" s="100" t="s">
        <v>1</v>
      </c>
      <c r="D2" s="168"/>
      <c r="E2" s="169"/>
      <c r="F2" s="169"/>
      <c r="G2" s="170"/>
    </row>
    <row r="3" spans="1:8" x14ac:dyDescent="0.25">
      <c r="A3" s="2"/>
      <c r="G3" s="5" t="s">
        <v>177</v>
      </c>
    </row>
    <row r="4" spans="1:8" ht="13.2" customHeight="1" x14ac:dyDescent="0.25">
      <c r="A4" s="158" t="s">
        <v>22</v>
      </c>
      <c r="B4" s="159"/>
      <c r="C4" s="40"/>
      <c r="D4" s="41"/>
      <c r="G4" s="5"/>
    </row>
    <row r="5" spans="1:8" ht="13.8" x14ac:dyDescent="0.25">
      <c r="A5" s="171" t="s">
        <v>23</v>
      </c>
      <c r="B5" s="172"/>
      <c r="C5" s="6" t="s">
        <v>24</v>
      </c>
      <c r="D5" s="7">
        <v>14.85</v>
      </c>
      <c r="G5" s="5"/>
      <c r="H5" s="87"/>
    </row>
    <row r="6" spans="1:8" ht="13.2" x14ac:dyDescent="0.25">
      <c r="A6" s="171" t="s">
        <v>25</v>
      </c>
      <c r="B6" s="173"/>
      <c r="C6" s="6" t="s">
        <v>24</v>
      </c>
      <c r="D6" s="7">
        <v>15.36</v>
      </c>
      <c r="G6" s="5"/>
      <c r="H6" s="87"/>
    </row>
    <row r="7" spans="1:8" x14ac:dyDescent="0.25">
      <c r="A7" s="2"/>
      <c r="G7" s="5"/>
      <c r="H7" s="87"/>
    </row>
    <row r="8" spans="1:8" ht="13.2" customHeight="1" x14ac:dyDescent="0.25">
      <c r="A8" s="158" t="s">
        <v>26</v>
      </c>
      <c r="B8" s="159"/>
      <c r="C8" s="40" t="s">
        <v>27</v>
      </c>
      <c r="D8" s="88" t="s">
        <v>28</v>
      </c>
      <c r="E8" s="160" t="s">
        <v>29</v>
      </c>
      <c r="F8" s="160"/>
      <c r="G8" s="89" t="s">
        <v>30</v>
      </c>
    </row>
    <row r="9" spans="1:8" s="17" customFormat="1" x14ac:dyDescent="0.25">
      <c r="A9" s="12" t="s">
        <v>31</v>
      </c>
      <c r="B9" s="13" t="s">
        <v>32</v>
      </c>
      <c r="C9" s="14" t="s">
        <v>24</v>
      </c>
      <c r="D9" s="15">
        <v>1</v>
      </c>
      <c r="E9" s="15">
        <v>1</v>
      </c>
      <c r="F9" s="15"/>
      <c r="G9" s="16">
        <f>E9</f>
        <v>1</v>
      </c>
    </row>
    <row r="10" spans="1:8" s="17" customFormat="1" x14ac:dyDescent="0.25">
      <c r="A10" s="12" t="s">
        <v>33</v>
      </c>
      <c r="B10" s="13" t="s">
        <v>7</v>
      </c>
      <c r="C10" s="14" t="s">
        <v>34</v>
      </c>
      <c r="D10" s="112">
        <v>0</v>
      </c>
      <c r="E10" s="15">
        <v>1</v>
      </c>
      <c r="F10" s="15" t="s">
        <v>31</v>
      </c>
      <c r="G10" s="19">
        <f>D10*E10</f>
        <v>0</v>
      </c>
    </row>
    <row r="11" spans="1:8" s="17" customFormat="1" x14ac:dyDescent="0.25">
      <c r="A11" s="20"/>
      <c r="E11" s="70"/>
      <c r="F11" s="71" t="s">
        <v>35</v>
      </c>
      <c r="G11" s="72">
        <f>D10+D9</f>
        <v>1</v>
      </c>
    </row>
    <row r="12" spans="1:8" s="17" customFormat="1" x14ac:dyDescent="0.25">
      <c r="A12" s="20"/>
      <c r="B12" s="157"/>
      <c r="C12" s="157"/>
      <c r="D12" s="22"/>
      <c r="E12" s="23"/>
      <c r="F12" s="23"/>
      <c r="G12" s="24"/>
    </row>
    <row r="13" spans="1:8" s="17" customFormat="1" ht="13.2" customHeight="1" x14ac:dyDescent="0.25">
      <c r="A13" s="158" t="s">
        <v>36</v>
      </c>
      <c r="B13" s="159"/>
      <c r="C13" s="159" t="s">
        <v>27</v>
      </c>
      <c r="D13" s="159"/>
      <c r="E13" s="160" t="s">
        <v>29</v>
      </c>
      <c r="F13" s="160"/>
      <c r="G13" s="42" t="s">
        <v>30</v>
      </c>
    </row>
    <row r="14" spans="1:8" s="17" customFormat="1" x14ac:dyDescent="0.25">
      <c r="A14" s="12" t="s">
        <v>37</v>
      </c>
      <c r="B14" s="13" t="s">
        <v>10</v>
      </c>
      <c r="C14" s="14" t="s">
        <v>34</v>
      </c>
      <c r="D14" s="59">
        <v>0</v>
      </c>
      <c r="E14" s="15">
        <f>G11</f>
        <v>1</v>
      </c>
      <c r="F14" s="15" t="s">
        <v>38</v>
      </c>
      <c r="G14" s="19">
        <f>D14*E14</f>
        <v>0</v>
      </c>
    </row>
    <row r="15" spans="1:8" s="17" customFormat="1" x14ac:dyDescent="0.25">
      <c r="A15" s="12" t="s">
        <v>39</v>
      </c>
      <c r="B15" s="13" t="s">
        <v>11</v>
      </c>
      <c r="C15" s="14" t="s">
        <v>34</v>
      </c>
      <c r="D15" s="59">
        <v>0</v>
      </c>
      <c r="E15" s="15">
        <f>G11</f>
        <v>1</v>
      </c>
      <c r="F15" s="15" t="s">
        <v>38</v>
      </c>
      <c r="G15" s="19">
        <f>D15*E15</f>
        <v>0</v>
      </c>
    </row>
    <row r="16" spans="1:8" s="17" customFormat="1" x14ac:dyDescent="0.25">
      <c r="A16" s="12" t="s">
        <v>40</v>
      </c>
      <c r="B16" s="13" t="s">
        <v>12</v>
      </c>
      <c r="C16" s="14" t="s">
        <v>34</v>
      </c>
      <c r="D16" s="59">
        <v>0</v>
      </c>
      <c r="E16" s="15">
        <f>G11</f>
        <v>1</v>
      </c>
      <c r="F16" s="15" t="s">
        <v>38</v>
      </c>
      <c r="G16" s="19">
        <f>D16*E16</f>
        <v>0</v>
      </c>
    </row>
    <row r="17" spans="1:8" s="17" customFormat="1" x14ac:dyDescent="0.25">
      <c r="A17" s="20"/>
      <c r="B17" s="73"/>
      <c r="C17" s="71"/>
      <c r="D17" s="64"/>
      <c r="F17" s="73" t="s">
        <v>41</v>
      </c>
      <c r="G17" s="67">
        <f>SUM(G14:G16)</f>
        <v>0</v>
      </c>
    </row>
    <row r="18" spans="1:8" s="17" customFormat="1" hidden="1" x14ac:dyDescent="0.25">
      <c r="A18" s="20"/>
      <c r="B18" s="73"/>
      <c r="C18" s="71"/>
      <c r="D18" s="26"/>
      <c r="F18" s="68"/>
      <c r="G18" s="25"/>
    </row>
    <row r="19" spans="1:8" s="17" customFormat="1" x14ac:dyDescent="0.25">
      <c r="A19" s="20"/>
      <c r="B19" s="157"/>
      <c r="C19" s="157"/>
      <c r="D19" s="65"/>
      <c r="E19" s="23"/>
      <c r="F19" s="68" t="s">
        <v>42</v>
      </c>
      <c r="G19" s="66">
        <f>G17+G11</f>
        <v>1</v>
      </c>
    </row>
    <row r="20" spans="1:8" s="17" customFormat="1" x14ac:dyDescent="0.25">
      <c r="A20" s="20"/>
      <c r="C20" s="74"/>
      <c r="D20" s="70"/>
      <c r="E20" s="70"/>
      <c r="F20" s="70"/>
      <c r="G20" s="21"/>
    </row>
    <row r="21" spans="1:8" s="17" customFormat="1" ht="13.2" customHeight="1" x14ac:dyDescent="0.25">
      <c r="A21" s="158" t="s">
        <v>43</v>
      </c>
      <c r="B21" s="159"/>
      <c r="C21" s="159" t="s">
        <v>27</v>
      </c>
      <c r="D21" s="159"/>
      <c r="E21" s="160" t="s">
        <v>29</v>
      </c>
      <c r="F21" s="160"/>
      <c r="G21" s="42" t="s">
        <v>30</v>
      </c>
    </row>
    <row r="22" spans="1:8" s="17" customFormat="1" x14ac:dyDescent="0.25">
      <c r="A22" s="12" t="s">
        <v>44</v>
      </c>
      <c r="B22" s="13" t="s">
        <v>13</v>
      </c>
      <c r="C22" s="14" t="s">
        <v>34</v>
      </c>
      <c r="D22" s="59">
        <v>0</v>
      </c>
      <c r="E22" s="15">
        <f>G19</f>
        <v>1</v>
      </c>
      <c r="F22" s="15" t="s">
        <v>45</v>
      </c>
      <c r="G22" s="19">
        <f>D22*E22</f>
        <v>0</v>
      </c>
      <c r="H22" s="55"/>
    </row>
    <row r="23" spans="1:8" s="17" customFormat="1" x14ac:dyDescent="0.25">
      <c r="A23" s="12" t="s">
        <v>46</v>
      </c>
      <c r="B23" s="13" t="s">
        <v>47</v>
      </c>
      <c r="C23" s="14" t="s">
        <v>24</v>
      </c>
      <c r="D23" s="15">
        <v>7.5499999999999998E-2</v>
      </c>
      <c r="E23" s="15">
        <f>G19</f>
        <v>1</v>
      </c>
      <c r="F23" s="15" t="s">
        <v>45</v>
      </c>
      <c r="G23" s="19">
        <f>D23*E23</f>
        <v>7.5499999999999998E-2</v>
      </c>
      <c r="H23" s="55"/>
    </row>
    <row r="24" spans="1:8" s="17" customFormat="1" x14ac:dyDescent="0.25">
      <c r="A24" s="20"/>
      <c r="B24" s="73"/>
      <c r="F24" s="73" t="s">
        <v>48</v>
      </c>
      <c r="G24" s="75">
        <f>SUM(G22:G23)</f>
        <v>7.5499999999999998E-2</v>
      </c>
    </row>
    <row r="25" spans="1:8" s="17" customFormat="1" hidden="1" x14ac:dyDescent="0.25">
      <c r="A25" s="20"/>
      <c r="B25" s="73"/>
      <c r="C25" s="71"/>
      <c r="D25" s="28">
        <f>D18+G24</f>
        <v>7.5499999999999998E-2</v>
      </c>
      <c r="E25" s="23"/>
      <c r="F25" s="68"/>
      <c r="G25" s="24"/>
    </row>
    <row r="26" spans="1:8" s="17" customFormat="1" x14ac:dyDescent="0.25">
      <c r="A26" s="20"/>
      <c r="B26" s="157"/>
      <c r="C26" s="157"/>
      <c r="D26" s="65"/>
      <c r="E26" s="23"/>
      <c r="F26" s="68" t="s">
        <v>42</v>
      </c>
      <c r="G26" s="66">
        <f>G19+G24</f>
        <v>1.0754999999999999</v>
      </c>
    </row>
    <row r="27" spans="1:8" s="17" customFormat="1" x14ac:dyDescent="0.25">
      <c r="A27" s="20"/>
      <c r="B27" s="76"/>
      <c r="C27" s="74"/>
      <c r="D27" s="70"/>
      <c r="E27" s="70"/>
      <c r="F27" s="70"/>
      <c r="G27" s="21"/>
    </row>
    <row r="28" spans="1:8" ht="13.2" customHeight="1" x14ac:dyDescent="0.25">
      <c r="A28" s="158" t="s">
        <v>49</v>
      </c>
      <c r="B28" s="159"/>
      <c r="C28" s="159" t="s">
        <v>27</v>
      </c>
      <c r="D28" s="159"/>
      <c r="E28" s="160" t="s">
        <v>29</v>
      </c>
      <c r="F28" s="160"/>
      <c r="G28" s="42" t="s">
        <v>30</v>
      </c>
    </row>
    <row r="29" spans="1:8" s="17" customFormat="1" x14ac:dyDescent="0.25">
      <c r="A29" s="12" t="s">
        <v>50</v>
      </c>
      <c r="B29" s="13" t="s">
        <v>51</v>
      </c>
      <c r="C29" s="14" t="s">
        <v>34</v>
      </c>
      <c r="D29" s="27">
        <v>0</v>
      </c>
      <c r="E29" s="15">
        <f>$G$26</f>
        <v>1.0754999999999999</v>
      </c>
      <c r="F29" s="15" t="s">
        <v>52</v>
      </c>
      <c r="G29" s="19">
        <f>D29*E29</f>
        <v>0</v>
      </c>
    </row>
    <row r="30" spans="1:8" s="17" customFormat="1" x14ac:dyDescent="0.25">
      <c r="A30" s="12" t="s">
        <v>53</v>
      </c>
      <c r="B30" s="13" t="s">
        <v>54</v>
      </c>
      <c r="C30" s="14" t="s">
        <v>34</v>
      </c>
      <c r="D30" s="27">
        <v>0</v>
      </c>
      <c r="E30" s="15">
        <f t="shared" ref="E30:E33" si="0">$G$26</f>
        <v>1.0754999999999999</v>
      </c>
      <c r="F30" s="15" t="s">
        <v>52</v>
      </c>
      <c r="G30" s="19">
        <f>D30*E30</f>
        <v>0</v>
      </c>
    </row>
    <row r="31" spans="1:8" s="17" customFormat="1" x14ac:dyDescent="0.25">
      <c r="A31" s="12" t="s">
        <v>55</v>
      </c>
      <c r="B31" s="13" t="s">
        <v>56</v>
      </c>
      <c r="C31" s="14" t="s">
        <v>34</v>
      </c>
      <c r="D31" s="27">
        <v>0</v>
      </c>
      <c r="E31" s="15">
        <f t="shared" si="0"/>
        <v>1.0754999999999999</v>
      </c>
      <c r="F31" s="15" t="s">
        <v>52</v>
      </c>
      <c r="G31" s="19">
        <f>D31*E31</f>
        <v>0</v>
      </c>
    </row>
    <row r="32" spans="1:8" s="17" customFormat="1" x14ac:dyDescent="0.25">
      <c r="A32" s="12" t="s">
        <v>57</v>
      </c>
      <c r="B32" s="13" t="s">
        <v>16</v>
      </c>
      <c r="C32" s="14" t="s">
        <v>34</v>
      </c>
      <c r="D32" s="27">
        <v>0</v>
      </c>
      <c r="E32" s="15">
        <f t="shared" si="0"/>
        <v>1.0754999999999999</v>
      </c>
      <c r="F32" s="15" t="s">
        <v>52</v>
      </c>
      <c r="G32" s="19">
        <f>D32*E32</f>
        <v>0</v>
      </c>
    </row>
    <row r="33" spans="1:7" s="17" customFormat="1" x14ac:dyDescent="0.25">
      <c r="A33" s="12" t="s">
        <v>58</v>
      </c>
      <c r="B33" s="13" t="s">
        <v>59</v>
      </c>
      <c r="C33" s="14" t="s">
        <v>34</v>
      </c>
      <c r="D33" s="27">
        <v>0</v>
      </c>
      <c r="E33" s="15">
        <f t="shared" si="0"/>
        <v>1.0754999999999999</v>
      </c>
      <c r="F33" s="15" t="s">
        <v>52</v>
      </c>
      <c r="G33" s="19">
        <f>D33*E33</f>
        <v>0</v>
      </c>
    </row>
    <row r="34" spans="1:7" x14ac:dyDescent="0.25">
      <c r="A34" s="2"/>
      <c r="B34" s="73"/>
      <c r="C34" s="71"/>
      <c r="D34" s="77"/>
      <c r="F34" s="73" t="s">
        <v>60</v>
      </c>
      <c r="G34" s="75">
        <f>SUM(G29:G33)</f>
        <v>0</v>
      </c>
    </row>
    <row r="35" spans="1:7" hidden="1" x14ac:dyDescent="0.25">
      <c r="A35" s="2"/>
      <c r="B35" s="73"/>
      <c r="C35" s="71"/>
      <c r="D35" s="78"/>
      <c r="F35" s="68"/>
      <c r="G35" s="24"/>
    </row>
    <row r="36" spans="1:7" x14ac:dyDescent="0.25">
      <c r="A36" s="2"/>
      <c r="B36" s="157"/>
      <c r="C36" s="157"/>
      <c r="D36" s="79"/>
      <c r="E36" s="80"/>
      <c r="F36" s="68" t="s">
        <v>42</v>
      </c>
      <c r="G36" s="66">
        <f>G26+G34</f>
        <v>1.0754999999999999</v>
      </c>
    </row>
    <row r="37" spans="1:7" x14ac:dyDescent="0.25">
      <c r="A37" s="2"/>
      <c r="D37" s="81"/>
      <c r="E37" s="81"/>
      <c r="F37" s="81"/>
      <c r="G37" s="5"/>
    </row>
    <row r="38" spans="1:7" ht="13.2" customHeight="1" x14ac:dyDescent="0.25">
      <c r="A38" s="158" t="s">
        <v>61</v>
      </c>
      <c r="B38" s="159"/>
      <c r="C38" s="159" t="s">
        <v>27</v>
      </c>
      <c r="D38" s="159"/>
      <c r="E38" s="160" t="s">
        <v>29</v>
      </c>
      <c r="F38" s="160"/>
      <c r="G38" s="42" t="s">
        <v>30</v>
      </c>
    </row>
    <row r="39" spans="1:7" ht="13.2" customHeight="1" x14ac:dyDescent="0.25">
      <c r="A39" s="8" t="s">
        <v>62</v>
      </c>
      <c r="B39" s="13" t="s">
        <v>63</v>
      </c>
      <c r="C39" s="164" t="s">
        <v>64</v>
      </c>
      <c r="D39" s="29">
        <v>0</v>
      </c>
      <c r="E39" s="30">
        <f>$G$36</f>
        <v>1.0754999999999999</v>
      </c>
      <c r="F39" s="15" t="s">
        <v>65</v>
      </c>
      <c r="G39" s="31">
        <f t="shared" ref="G39:G43" si="1">D39*E39</f>
        <v>0</v>
      </c>
    </row>
    <row r="40" spans="1:7" x14ac:dyDescent="0.25">
      <c r="A40" s="8" t="s">
        <v>66</v>
      </c>
      <c r="B40" s="13" t="s">
        <v>67</v>
      </c>
      <c r="C40" s="164"/>
      <c r="D40" s="29">
        <v>0</v>
      </c>
      <c r="E40" s="30">
        <f>$G$36</f>
        <v>1.0754999999999999</v>
      </c>
      <c r="F40" s="15" t="s">
        <v>65</v>
      </c>
      <c r="G40" s="31">
        <f t="shared" si="1"/>
        <v>0</v>
      </c>
    </row>
    <row r="41" spans="1:7" x14ac:dyDescent="0.25">
      <c r="A41" s="8" t="s">
        <v>68</v>
      </c>
      <c r="B41" s="13" t="s">
        <v>69</v>
      </c>
      <c r="C41" s="164"/>
      <c r="D41" s="29">
        <v>0</v>
      </c>
      <c r="E41" s="30">
        <f>$G$36</f>
        <v>1.0754999999999999</v>
      </c>
      <c r="F41" s="15" t="s">
        <v>65</v>
      </c>
      <c r="G41" s="31">
        <f t="shared" si="1"/>
        <v>0</v>
      </c>
    </row>
    <row r="42" spans="1:7" x14ac:dyDescent="0.25">
      <c r="A42" s="8" t="s">
        <v>70</v>
      </c>
      <c r="B42" s="13" t="s">
        <v>71</v>
      </c>
      <c r="C42" s="164"/>
      <c r="D42" s="29">
        <v>0</v>
      </c>
      <c r="E42" s="30">
        <f>$G$36</f>
        <v>1.0754999999999999</v>
      </c>
      <c r="F42" s="15" t="s">
        <v>65</v>
      </c>
      <c r="G42" s="31">
        <f t="shared" si="1"/>
        <v>0</v>
      </c>
    </row>
    <row r="43" spans="1:7" x14ac:dyDescent="0.25">
      <c r="A43" s="8" t="s">
        <v>72</v>
      </c>
      <c r="B43" s="13" t="s">
        <v>73</v>
      </c>
      <c r="C43" s="164"/>
      <c r="D43" s="29">
        <v>0</v>
      </c>
      <c r="E43" s="30">
        <f>$G$36</f>
        <v>1.0754999999999999</v>
      </c>
      <c r="F43" s="15" t="s">
        <v>65</v>
      </c>
      <c r="G43" s="31">
        <f t="shared" si="1"/>
        <v>0</v>
      </c>
    </row>
    <row r="44" spans="1:7" s="17" customFormat="1" x14ac:dyDescent="0.25">
      <c r="A44" s="20"/>
      <c r="B44" s="73"/>
      <c r="C44" s="71"/>
      <c r="D44" s="77"/>
      <c r="F44" s="73" t="s">
        <v>74</v>
      </c>
      <c r="G44" s="75">
        <f>SUM(G39:G43)</f>
        <v>0</v>
      </c>
    </row>
    <row r="45" spans="1:7" s="17" customFormat="1" hidden="1" x14ac:dyDescent="0.25">
      <c r="A45" s="20"/>
      <c r="B45" s="73"/>
      <c r="C45" s="71"/>
      <c r="D45" s="78"/>
      <c r="F45" s="68"/>
      <c r="G45" s="24"/>
    </row>
    <row r="46" spans="1:7" s="17" customFormat="1" x14ac:dyDescent="0.25">
      <c r="A46" s="20"/>
      <c r="B46" s="157"/>
      <c r="C46" s="157"/>
      <c r="D46" s="79"/>
      <c r="E46" s="82"/>
      <c r="F46" s="68" t="s">
        <v>42</v>
      </c>
      <c r="G46" s="66">
        <f>G36+G44</f>
        <v>1.0754999999999999</v>
      </c>
    </row>
    <row r="47" spans="1:7" s="17" customFormat="1" x14ac:dyDescent="0.25">
      <c r="A47" s="20"/>
      <c r="B47" s="76"/>
      <c r="C47" s="74"/>
      <c r="D47" s="81"/>
      <c r="E47" s="70"/>
      <c r="F47" s="70"/>
      <c r="G47" s="21"/>
    </row>
    <row r="48" spans="1:7" s="17" customFormat="1" ht="31.2" customHeight="1" x14ac:dyDescent="0.25">
      <c r="A48" s="161" t="s">
        <v>75</v>
      </c>
      <c r="B48" s="162"/>
      <c r="C48" s="162" t="s">
        <v>27</v>
      </c>
      <c r="D48" s="162"/>
      <c r="E48" s="163" t="s">
        <v>29</v>
      </c>
      <c r="F48" s="163"/>
      <c r="G48" s="90" t="s">
        <v>30</v>
      </c>
    </row>
    <row r="49" spans="1:8" s="17" customFormat="1" x14ac:dyDescent="0.25">
      <c r="A49" s="32" t="s">
        <v>76</v>
      </c>
      <c r="B49" s="9" t="s">
        <v>77</v>
      </c>
      <c r="C49" s="6" t="s">
        <v>78</v>
      </c>
      <c r="D49" s="33">
        <v>0</v>
      </c>
      <c r="E49" s="34">
        <f>$G$46</f>
        <v>1.0754999999999999</v>
      </c>
      <c r="F49" s="15" t="s">
        <v>79</v>
      </c>
      <c r="G49" s="35">
        <f>D49*E49</f>
        <v>0</v>
      </c>
    </row>
    <row r="50" spans="1:8" s="17" customFormat="1" x14ac:dyDescent="0.25">
      <c r="A50" s="32" t="s">
        <v>80</v>
      </c>
      <c r="B50" s="13" t="s">
        <v>81</v>
      </c>
      <c r="C50" s="6" t="s">
        <v>78</v>
      </c>
      <c r="D50" s="33">
        <v>0</v>
      </c>
      <c r="E50" s="34">
        <f t="shared" ref="E50:E53" si="2">$G$46</f>
        <v>1.0754999999999999</v>
      </c>
      <c r="F50" s="15" t="s">
        <v>79</v>
      </c>
      <c r="G50" s="35">
        <f>D50*E50</f>
        <v>0</v>
      </c>
    </row>
    <row r="51" spans="1:8" s="17" customFormat="1" x14ac:dyDescent="0.25">
      <c r="A51" s="32" t="s">
        <v>82</v>
      </c>
      <c r="B51" s="36" t="s">
        <v>83</v>
      </c>
      <c r="C51" s="6" t="s">
        <v>78</v>
      </c>
      <c r="D51" s="33">
        <v>0</v>
      </c>
      <c r="E51" s="34">
        <f t="shared" si="2"/>
        <v>1.0754999999999999</v>
      </c>
      <c r="F51" s="15" t="s">
        <v>79</v>
      </c>
      <c r="G51" s="35">
        <f>D51*E51</f>
        <v>0</v>
      </c>
    </row>
    <row r="52" spans="1:8" s="17" customFormat="1" x14ac:dyDescent="0.25">
      <c r="A52" s="32" t="s">
        <v>84</v>
      </c>
      <c r="B52" s="36" t="s">
        <v>83</v>
      </c>
      <c r="C52" s="6" t="s">
        <v>78</v>
      </c>
      <c r="D52" s="33">
        <v>0</v>
      </c>
      <c r="E52" s="34">
        <f t="shared" si="2"/>
        <v>1.0754999999999999</v>
      </c>
      <c r="F52" s="15" t="s">
        <v>79</v>
      </c>
      <c r="G52" s="35">
        <f>D52*E52</f>
        <v>0</v>
      </c>
    </row>
    <row r="53" spans="1:8" s="17" customFormat="1" x14ac:dyDescent="0.25">
      <c r="A53" s="32" t="s">
        <v>85</v>
      </c>
      <c r="B53" s="36" t="s">
        <v>83</v>
      </c>
      <c r="C53" s="6" t="s">
        <v>78</v>
      </c>
      <c r="D53" s="33">
        <v>0</v>
      </c>
      <c r="E53" s="34">
        <f t="shared" si="2"/>
        <v>1.0754999999999999</v>
      </c>
      <c r="F53" s="15" t="s">
        <v>79</v>
      </c>
      <c r="G53" s="35">
        <f>D53*E53</f>
        <v>0</v>
      </c>
    </row>
    <row r="54" spans="1:8" s="17" customFormat="1" ht="11.7" customHeight="1" x14ac:dyDescent="0.25">
      <c r="A54" s="20"/>
      <c r="B54" s="73"/>
      <c r="C54" s="71"/>
      <c r="D54" s="82"/>
      <c r="F54" s="73" t="s">
        <v>86</v>
      </c>
      <c r="G54" s="75">
        <f>SUM(G49:G53)</f>
        <v>0</v>
      </c>
    </row>
    <row r="55" spans="1:8" s="17" customFormat="1" ht="11.7" hidden="1" customHeight="1" x14ac:dyDescent="0.25">
      <c r="A55" s="20"/>
      <c r="B55" s="73"/>
      <c r="C55" s="71"/>
      <c r="D55" s="83"/>
      <c r="F55" s="68"/>
      <c r="G55" s="24"/>
    </row>
    <row r="56" spans="1:8" s="17" customFormat="1" ht="11.7" customHeight="1" x14ac:dyDescent="0.25">
      <c r="A56" s="20"/>
      <c r="B56" s="157"/>
      <c r="C56" s="157"/>
      <c r="D56" s="82"/>
      <c r="E56" s="82"/>
      <c r="F56" s="68" t="s">
        <v>87</v>
      </c>
      <c r="G56" s="66">
        <f>G46+G54</f>
        <v>1.0754999999999999</v>
      </c>
    </row>
    <row r="57" spans="1:8" s="17" customFormat="1" x14ac:dyDescent="0.25">
      <c r="A57" s="20"/>
      <c r="C57" s="74"/>
      <c r="D57" s="61"/>
      <c r="E57" s="61"/>
      <c r="F57" s="61"/>
      <c r="G57" s="21"/>
    </row>
    <row r="58" spans="1:8" s="17" customFormat="1" ht="31.2" customHeight="1" x14ac:dyDescent="0.25">
      <c r="A58" s="158" t="s">
        <v>88</v>
      </c>
      <c r="B58" s="159"/>
      <c r="C58" s="159" t="s">
        <v>27</v>
      </c>
      <c r="D58" s="159"/>
      <c r="E58" s="160" t="s">
        <v>29</v>
      </c>
      <c r="F58" s="160"/>
      <c r="G58" s="42" t="s">
        <v>30</v>
      </c>
      <c r="H58" s="55"/>
    </row>
    <row r="59" spans="1:8" s="17" customFormat="1" x14ac:dyDescent="0.25">
      <c r="A59" s="32" t="s">
        <v>89</v>
      </c>
      <c r="B59" s="9" t="s">
        <v>77</v>
      </c>
      <c r="C59" s="6" t="s">
        <v>78</v>
      </c>
      <c r="D59" s="33">
        <v>0</v>
      </c>
      <c r="E59" s="34">
        <f>$G$46</f>
        <v>1.0754999999999999</v>
      </c>
      <c r="F59" s="15" t="s">
        <v>79</v>
      </c>
      <c r="G59" s="35">
        <f>D59*E59</f>
        <v>0</v>
      </c>
    </row>
    <row r="60" spans="1:8" s="17" customFormat="1" x14ac:dyDescent="0.25">
      <c r="A60" s="32" t="s">
        <v>90</v>
      </c>
      <c r="B60" s="13" t="s">
        <v>81</v>
      </c>
      <c r="C60" s="6" t="s">
        <v>78</v>
      </c>
      <c r="D60" s="33">
        <v>0</v>
      </c>
      <c r="E60" s="34">
        <f t="shared" ref="E60:E63" si="3">$G$46</f>
        <v>1.0754999999999999</v>
      </c>
      <c r="F60" s="15" t="s">
        <v>79</v>
      </c>
      <c r="G60" s="35">
        <f>D60*E60</f>
        <v>0</v>
      </c>
    </row>
    <row r="61" spans="1:8" s="17" customFormat="1" x14ac:dyDescent="0.25">
      <c r="A61" s="32" t="s">
        <v>91</v>
      </c>
      <c r="B61" s="36" t="s">
        <v>83</v>
      </c>
      <c r="C61" s="6" t="s">
        <v>78</v>
      </c>
      <c r="D61" s="33">
        <v>0</v>
      </c>
      <c r="E61" s="34">
        <f t="shared" si="3"/>
        <v>1.0754999999999999</v>
      </c>
      <c r="F61" s="15" t="s">
        <v>79</v>
      </c>
      <c r="G61" s="35">
        <f>D61*E61</f>
        <v>0</v>
      </c>
    </row>
    <row r="62" spans="1:8" s="17" customFormat="1" x14ac:dyDescent="0.25">
      <c r="A62" s="32" t="s">
        <v>92</v>
      </c>
      <c r="B62" s="36" t="s">
        <v>83</v>
      </c>
      <c r="C62" s="6" t="s">
        <v>78</v>
      </c>
      <c r="D62" s="33">
        <v>0</v>
      </c>
      <c r="E62" s="34">
        <f t="shared" si="3"/>
        <v>1.0754999999999999</v>
      </c>
      <c r="F62" s="15" t="s">
        <v>79</v>
      </c>
      <c r="G62" s="35">
        <f>D62*E62</f>
        <v>0</v>
      </c>
    </row>
    <row r="63" spans="1:8" s="17" customFormat="1" ht="13.5" customHeight="1" x14ac:dyDescent="0.25">
      <c r="A63" s="32" t="s">
        <v>93</v>
      </c>
      <c r="B63" s="36" t="s">
        <v>83</v>
      </c>
      <c r="C63" s="6" t="s">
        <v>78</v>
      </c>
      <c r="D63" s="33">
        <v>0</v>
      </c>
      <c r="E63" s="34">
        <f t="shared" si="3"/>
        <v>1.0754999999999999</v>
      </c>
      <c r="F63" s="15" t="s">
        <v>79</v>
      </c>
      <c r="G63" s="35">
        <f>D63*E63</f>
        <v>0</v>
      </c>
    </row>
    <row r="64" spans="1:8" s="17" customFormat="1" x14ac:dyDescent="0.25">
      <c r="A64" s="20"/>
      <c r="B64" s="73"/>
      <c r="C64" s="71"/>
      <c r="D64" s="82"/>
      <c r="F64" s="73" t="s">
        <v>94</v>
      </c>
      <c r="G64" s="75">
        <f>SUM(G59:G63)</f>
        <v>0</v>
      </c>
    </row>
    <row r="65" spans="1:12" s="17" customFormat="1" hidden="1" x14ac:dyDescent="0.25">
      <c r="A65" s="20"/>
      <c r="B65" s="73"/>
      <c r="C65" s="71"/>
      <c r="D65" s="83"/>
      <c r="F65" s="68"/>
      <c r="G65" s="24"/>
    </row>
    <row r="66" spans="1:12" s="17" customFormat="1" x14ac:dyDescent="0.25">
      <c r="A66" s="20"/>
      <c r="B66" s="73"/>
      <c r="C66" s="71"/>
      <c r="D66" s="82"/>
      <c r="F66" s="68" t="s">
        <v>95</v>
      </c>
      <c r="G66" s="123">
        <f>SUM(G46+G64)</f>
        <v>1.0754999999999999</v>
      </c>
    </row>
    <row r="67" spans="1:12" s="17" customFormat="1" hidden="1" x14ac:dyDescent="0.25">
      <c r="A67" s="20"/>
      <c r="B67" s="73"/>
      <c r="C67" s="71"/>
      <c r="D67" s="83"/>
      <c r="F67" s="68"/>
      <c r="G67" s="24"/>
    </row>
    <row r="68" spans="1:12" s="17" customFormat="1" x14ac:dyDescent="0.25">
      <c r="A68" s="20"/>
      <c r="C68" s="74"/>
      <c r="D68" s="61"/>
      <c r="E68" s="62"/>
      <c r="F68" s="61"/>
      <c r="G68" s="21"/>
    </row>
    <row r="69" spans="1:12" s="17" customFormat="1" ht="24" x14ac:dyDescent="0.25">
      <c r="A69" s="91" t="s">
        <v>96</v>
      </c>
      <c r="B69" s="41" t="s">
        <v>97</v>
      </c>
      <c r="C69" s="40" t="s">
        <v>98</v>
      </c>
      <c r="D69" s="41" t="s">
        <v>99</v>
      </c>
      <c r="E69" s="41" t="s">
        <v>100</v>
      </c>
      <c r="F69" s="42" t="s">
        <v>101</v>
      </c>
      <c r="G69" s="42" t="s">
        <v>102</v>
      </c>
      <c r="H69" s="55"/>
      <c r="I69" s="55"/>
    </row>
    <row r="70" spans="1:12" ht="15.6" customHeight="1" x14ac:dyDescent="0.25">
      <c r="A70" s="8"/>
      <c r="B70" s="43" t="s">
        <v>103</v>
      </c>
      <c r="C70" s="44">
        <f>G56</f>
        <v>1.0754999999999999</v>
      </c>
      <c r="D70" s="60">
        <v>0</v>
      </c>
      <c r="E70" s="45">
        <f>SUM(C70*D5)</f>
        <v>15.971174999999999</v>
      </c>
      <c r="F70" s="108">
        <v>5400</v>
      </c>
      <c r="G70" s="110">
        <f>SUM(D70:E70)*F70</f>
        <v>86244.344999999987</v>
      </c>
      <c r="H70" s="86"/>
      <c r="I70" s="86"/>
      <c r="J70" s="47"/>
      <c r="K70" s="47"/>
      <c r="L70" s="47"/>
    </row>
    <row r="71" spans="1:12" ht="15.6" customHeight="1" x14ac:dyDescent="0.25">
      <c r="A71" s="8"/>
      <c r="B71" s="43" t="s">
        <v>104</v>
      </c>
      <c r="C71" s="44">
        <f>G66</f>
        <v>1.0754999999999999</v>
      </c>
      <c r="D71" s="60">
        <v>0</v>
      </c>
      <c r="E71" s="45">
        <f>SUM(C71*D6)</f>
        <v>16.519679999999997</v>
      </c>
      <c r="F71" s="108">
        <v>1800</v>
      </c>
      <c r="G71" s="110">
        <f>SUM(D71:E71)*F71</f>
        <v>29735.423999999995</v>
      </c>
      <c r="H71" s="86"/>
      <c r="I71" s="86"/>
    </row>
    <row r="72" spans="1:12" ht="15.6" customHeight="1" x14ac:dyDescent="0.25">
      <c r="A72" s="2"/>
      <c r="B72" s="84"/>
      <c r="C72" s="48"/>
      <c r="D72" s="49"/>
      <c r="E72" s="63"/>
      <c r="F72" s="107"/>
      <c r="G72" s="5"/>
    </row>
    <row r="73" spans="1:12" ht="15.6" customHeight="1" x14ac:dyDescent="0.25">
      <c r="A73" s="92" t="s">
        <v>105</v>
      </c>
      <c r="B73" s="155" t="s">
        <v>4</v>
      </c>
      <c r="C73" s="156"/>
      <c r="D73" s="156"/>
      <c r="E73" s="156"/>
      <c r="F73" s="156"/>
      <c r="G73" s="109">
        <f>SUM(G70:G71)</f>
        <v>115979.76899999999</v>
      </c>
      <c r="I73" s="46"/>
    </row>
    <row r="74" spans="1:12" ht="12.6" thickBot="1" x14ac:dyDescent="0.3">
      <c r="A74" s="103"/>
      <c r="B74" s="104"/>
      <c r="C74" s="105"/>
      <c r="D74" s="52"/>
      <c r="E74" s="52"/>
      <c r="F74" s="52"/>
      <c r="G74" s="106"/>
    </row>
    <row r="75" spans="1:12" hidden="1" outlineLevel="1" x14ac:dyDescent="0.25">
      <c r="A75" s="2"/>
      <c r="B75" s="55" t="s">
        <v>7</v>
      </c>
      <c r="C75" s="85" t="s">
        <v>8</v>
      </c>
      <c r="D75" s="56">
        <v>7.1000000000000004E-3</v>
      </c>
      <c r="E75" s="50"/>
      <c r="F75" s="50"/>
      <c r="G75" s="51"/>
    </row>
    <row r="76" spans="1:12" hidden="1" outlineLevel="1" x14ac:dyDescent="0.25">
      <c r="A76" s="2"/>
      <c r="B76" s="55"/>
      <c r="C76" s="85" t="s">
        <v>9</v>
      </c>
      <c r="D76" s="56">
        <v>7.1000000000000004E-3</v>
      </c>
      <c r="E76" s="50"/>
      <c r="F76" s="50"/>
      <c r="G76" s="51"/>
    </row>
    <row r="77" spans="1:12" hidden="1" outlineLevel="1" x14ac:dyDescent="0.25">
      <c r="A77" s="2"/>
      <c r="B77" s="55" t="s">
        <v>10</v>
      </c>
      <c r="C77" s="85" t="s">
        <v>8</v>
      </c>
      <c r="D77" s="56">
        <v>0.10920000000000001</v>
      </c>
      <c r="E77" s="50"/>
      <c r="F77" s="50"/>
      <c r="G77" s="51"/>
    </row>
    <row r="78" spans="1:12" hidden="1" outlineLevel="1" x14ac:dyDescent="0.25">
      <c r="A78" s="2"/>
      <c r="B78" s="55"/>
      <c r="C78" s="57" t="s">
        <v>9</v>
      </c>
      <c r="D78" s="56">
        <v>0.10920000000000001</v>
      </c>
      <c r="E78" s="50"/>
      <c r="F78" s="50"/>
      <c r="G78" s="51"/>
    </row>
    <row r="79" spans="1:12" hidden="1" outlineLevel="1" x14ac:dyDescent="0.25">
      <c r="A79" s="2"/>
      <c r="B79" s="55" t="s">
        <v>11</v>
      </c>
      <c r="C79" s="85" t="s">
        <v>8</v>
      </c>
      <c r="D79" s="56">
        <v>3.0599999999999999E-2</v>
      </c>
      <c r="E79" s="50"/>
      <c r="F79" s="50"/>
      <c r="G79" s="51"/>
    </row>
    <row r="80" spans="1:12" hidden="1" outlineLevel="1" x14ac:dyDescent="0.25">
      <c r="A80" s="2"/>
      <c r="B80" s="55"/>
      <c r="C80" s="85" t="s">
        <v>9</v>
      </c>
      <c r="D80" s="56">
        <v>3.0599999999999999E-2</v>
      </c>
      <c r="E80" s="50"/>
      <c r="F80" s="50"/>
      <c r="G80" s="51"/>
    </row>
    <row r="81" spans="1:8" hidden="1" outlineLevel="1" x14ac:dyDescent="0.25">
      <c r="A81" s="2"/>
      <c r="B81" s="55" t="s">
        <v>12</v>
      </c>
      <c r="C81" s="85" t="s">
        <v>8</v>
      </c>
      <c r="D81" s="56">
        <v>6.0000000000000001E-3</v>
      </c>
      <c r="E81" s="50"/>
      <c r="F81" s="50"/>
      <c r="G81" s="51"/>
    </row>
    <row r="82" spans="1:8" hidden="1" outlineLevel="1" x14ac:dyDescent="0.25">
      <c r="A82" s="2"/>
      <c r="B82" s="55"/>
      <c r="C82" s="57" t="s">
        <v>9</v>
      </c>
      <c r="D82" s="56">
        <v>6.0000000000000001E-3</v>
      </c>
      <c r="E82" s="50"/>
      <c r="F82" s="50"/>
      <c r="G82" s="51"/>
    </row>
    <row r="83" spans="1:8" hidden="1" outlineLevel="1" x14ac:dyDescent="0.25">
      <c r="A83" s="2"/>
      <c r="B83" s="55" t="s">
        <v>13</v>
      </c>
      <c r="C83" s="85" t="s">
        <v>8</v>
      </c>
      <c r="D83" s="56">
        <v>8.3299999999999999E-2</v>
      </c>
      <c r="E83" s="50"/>
      <c r="F83" s="50"/>
      <c r="G83" s="51"/>
    </row>
    <row r="84" spans="1:8" hidden="1" outlineLevel="1" x14ac:dyDescent="0.25">
      <c r="A84" s="2"/>
      <c r="B84" s="55"/>
      <c r="C84" s="85" t="s">
        <v>9</v>
      </c>
      <c r="D84" s="56">
        <v>8.3299999999999999E-2</v>
      </c>
      <c r="E84" s="50"/>
      <c r="F84" s="50"/>
      <c r="G84" s="51"/>
    </row>
    <row r="85" spans="1:8" hidden="1" outlineLevel="1" x14ac:dyDescent="0.25">
      <c r="A85" s="2"/>
      <c r="B85" s="55" t="s">
        <v>14</v>
      </c>
      <c r="C85" s="85" t="s">
        <v>8</v>
      </c>
      <c r="D85" s="56">
        <v>7.0000000000000001E-3</v>
      </c>
      <c r="E85" s="50"/>
      <c r="F85" s="50"/>
      <c r="G85" s="51"/>
    </row>
    <row r="86" spans="1:8" hidden="1" outlineLevel="1" x14ac:dyDescent="0.25">
      <c r="A86" s="2"/>
      <c r="B86" s="55"/>
      <c r="C86" s="57" t="s">
        <v>9</v>
      </c>
      <c r="D86" s="56">
        <v>7.0000000000000001E-3</v>
      </c>
      <c r="E86" s="50"/>
      <c r="F86" s="50"/>
      <c r="G86" s="51"/>
    </row>
    <row r="87" spans="1:8" hidden="1" outlineLevel="1" x14ac:dyDescent="0.25">
      <c r="A87" s="2"/>
      <c r="B87" s="55" t="s">
        <v>15</v>
      </c>
      <c r="C87" s="85" t="s">
        <v>8</v>
      </c>
      <c r="D87" s="56">
        <v>0.12</v>
      </c>
      <c r="E87" s="50"/>
      <c r="F87" s="50"/>
      <c r="G87" s="51"/>
    </row>
    <row r="88" spans="1:8" hidden="1" outlineLevel="1" x14ac:dyDescent="0.25">
      <c r="A88" s="2"/>
      <c r="B88" s="55"/>
      <c r="C88" s="85" t="s">
        <v>9</v>
      </c>
      <c r="D88" s="56">
        <v>0.12</v>
      </c>
      <c r="E88" s="50"/>
      <c r="F88" s="50"/>
      <c r="G88" s="51"/>
    </row>
    <row r="89" spans="1:8" hidden="1" outlineLevel="1" x14ac:dyDescent="0.25">
      <c r="A89" s="2"/>
      <c r="B89" s="55" t="s">
        <v>16</v>
      </c>
      <c r="C89" s="85" t="s">
        <v>8</v>
      </c>
      <c r="D89" s="56">
        <v>1.0200000000000001E-2</v>
      </c>
      <c r="E89" s="50"/>
      <c r="F89" s="50"/>
      <c r="G89" s="51"/>
    </row>
    <row r="90" spans="1:8" hidden="1" outlineLevel="1" x14ac:dyDescent="0.25">
      <c r="A90" s="2"/>
      <c r="B90" s="55"/>
      <c r="C90" s="57" t="s">
        <v>9</v>
      </c>
      <c r="D90" s="58">
        <v>1.0200000000000001E-2</v>
      </c>
      <c r="E90" s="50"/>
      <c r="F90" s="50"/>
      <c r="G90" s="51"/>
    </row>
    <row r="91" spans="1:8" collapsed="1" x14ac:dyDescent="0.25">
      <c r="F91" s="53"/>
      <c r="G91" s="53"/>
    </row>
    <row r="94" spans="1:8" x14ac:dyDescent="0.25">
      <c r="D94" s="3"/>
      <c r="E94" s="3"/>
      <c r="F94" s="3"/>
      <c r="G94" s="111"/>
      <c r="H94" s="3"/>
    </row>
    <row r="95" spans="1:8" x14ac:dyDescent="0.25">
      <c r="D95" s="3"/>
    </row>
  </sheetData>
  <sheetProtection algorithmName="SHA-512" hashValue="zJrpVu8mCUDYn0vA1Ye28vHfkDQqUeg/JYNpNyqowXa9+YE0hvyCsWP+4+wcbD+7EkZ88srkoKjd5OsaycVMsA==" saltValue="JIpwrPCZOQbd+Jg0F8AQQg==" spinCount="100000" sheet="1" formatCells="0" formatColumns="0" formatRows="0" insertColumns="0" insertRows="0" insertHyperlinks="0" deleteColumns="0" deleteRows="0" sort="0" autoFilter="0" pivotTables="0"/>
  <protectedRanges>
    <protectedRange sqref="G3 D2:G2 D10 D14:D16 D22 D29:D33 D39:D43 D49:D53 B51:B53 D59:D63 B61:B63 D70:D71" name="Bereik1"/>
  </protectedRanges>
  <mergeCells count="33">
    <mergeCell ref="B12:C12"/>
    <mergeCell ref="A1:G1"/>
    <mergeCell ref="D2:G2"/>
    <mergeCell ref="A4:B4"/>
    <mergeCell ref="A5:B5"/>
    <mergeCell ref="A6:B6"/>
    <mergeCell ref="A8:B8"/>
    <mergeCell ref="E8:F8"/>
    <mergeCell ref="A13:B13"/>
    <mergeCell ref="C13:D13"/>
    <mergeCell ref="E13:F13"/>
    <mergeCell ref="B19:C19"/>
    <mergeCell ref="A21:B21"/>
    <mergeCell ref="C21:D21"/>
    <mergeCell ref="E21:F21"/>
    <mergeCell ref="A48:B48"/>
    <mergeCell ref="C48:D48"/>
    <mergeCell ref="E48:F48"/>
    <mergeCell ref="B26:C26"/>
    <mergeCell ref="A28:B28"/>
    <mergeCell ref="C28:D28"/>
    <mergeCell ref="E28:F28"/>
    <mergeCell ref="B36:C36"/>
    <mergeCell ref="A38:B38"/>
    <mergeCell ref="C38:D38"/>
    <mergeCell ref="E38:F38"/>
    <mergeCell ref="C39:C43"/>
    <mergeCell ref="B46:C46"/>
    <mergeCell ref="B73:F73"/>
    <mergeCell ref="B56:C56"/>
    <mergeCell ref="A58:B58"/>
    <mergeCell ref="C58:D58"/>
    <mergeCell ref="E58:F5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3732-CA15-4149-8930-F30E061687D8}">
  <sheetPr>
    <tabColor theme="1"/>
    <pageSetUpPr fitToPage="1"/>
  </sheetPr>
  <dimension ref="A1:L94"/>
  <sheetViews>
    <sheetView showGridLines="0" zoomScaleNormal="100" workbookViewId="0">
      <selection activeCell="H16" sqref="H16"/>
    </sheetView>
  </sheetViews>
  <sheetFormatPr defaultColWidth="8.6640625" defaultRowHeight="12" outlineLevelRow="1" x14ac:dyDescent="0.25"/>
  <cols>
    <col min="1" max="1" width="3.6640625" style="1" customWidth="1"/>
    <col min="2" max="2" width="34.88671875" style="1" customWidth="1"/>
    <col min="3" max="3" width="23.6640625" style="3" customWidth="1"/>
    <col min="4" max="5" width="19.33203125" style="4" customWidth="1"/>
    <col min="6" max="6" width="33.88671875" style="4" customWidth="1"/>
    <col min="7" max="7" width="24.6640625" style="54" customWidth="1"/>
    <col min="8" max="8" width="37.109375" style="1" bestFit="1" customWidth="1"/>
    <col min="9" max="9" width="15.88671875" style="1" customWidth="1"/>
    <col min="10" max="12" width="8.6640625" style="1"/>
    <col min="13" max="13" width="8.6640625" style="1" customWidth="1"/>
    <col min="14" max="16384" width="8.6640625" style="1"/>
  </cols>
  <sheetData>
    <row r="1" spans="1:8" ht="17.399999999999999" customHeight="1" thickBot="1" x14ac:dyDescent="0.3">
      <c r="A1" s="182" t="s">
        <v>106</v>
      </c>
      <c r="B1" s="183"/>
      <c r="C1" s="183"/>
      <c r="D1" s="183"/>
      <c r="E1" s="183"/>
      <c r="F1" s="183"/>
      <c r="G1" s="184"/>
    </row>
    <row r="2" spans="1:8" ht="17.399999999999999" customHeight="1" thickBot="1" x14ac:dyDescent="0.3">
      <c r="A2" s="114"/>
      <c r="B2" s="115"/>
      <c r="C2" s="115" t="s">
        <v>1</v>
      </c>
      <c r="D2" s="202"/>
      <c r="E2" s="203"/>
      <c r="F2" s="203"/>
      <c r="G2" s="204"/>
    </row>
    <row r="3" spans="1:8" x14ac:dyDescent="0.25">
      <c r="A3" s="2"/>
      <c r="G3" s="5" t="s">
        <v>107</v>
      </c>
    </row>
    <row r="4" spans="1:8" ht="13.2" customHeight="1" x14ac:dyDescent="0.25">
      <c r="A4" s="176" t="s">
        <v>108</v>
      </c>
      <c r="B4" s="177"/>
      <c r="C4" s="113"/>
      <c r="D4" s="116"/>
      <c r="G4" s="5"/>
    </row>
    <row r="5" spans="1:8" ht="13.8" x14ac:dyDescent="0.25">
      <c r="A5" s="171" t="s">
        <v>23</v>
      </c>
      <c r="B5" s="172"/>
      <c r="C5" s="6" t="s">
        <v>24</v>
      </c>
      <c r="D5" s="7">
        <v>14.85</v>
      </c>
      <c r="G5" s="5"/>
      <c r="H5" s="87"/>
    </row>
    <row r="6" spans="1:8" ht="13.2" x14ac:dyDescent="0.25">
      <c r="A6" s="171" t="s">
        <v>25</v>
      </c>
      <c r="B6" s="173"/>
      <c r="C6" s="6" t="s">
        <v>24</v>
      </c>
      <c r="D6" s="7">
        <v>15.36</v>
      </c>
      <c r="G6" s="5"/>
      <c r="H6" s="87"/>
    </row>
    <row r="7" spans="1:8" x14ac:dyDescent="0.25">
      <c r="A7" s="2"/>
      <c r="G7" s="5"/>
      <c r="H7" s="87"/>
    </row>
    <row r="8" spans="1:8" ht="13.2" customHeight="1" x14ac:dyDescent="0.25">
      <c r="A8" s="176" t="s">
        <v>26</v>
      </c>
      <c r="B8" s="177"/>
      <c r="C8" s="113" t="s">
        <v>27</v>
      </c>
      <c r="D8" s="117" t="s">
        <v>28</v>
      </c>
      <c r="E8" s="178" t="s">
        <v>29</v>
      </c>
      <c r="F8" s="178"/>
      <c r="G8" s="118" t="s">
        <v>30</v>
      </c>
    </row>
    <row r="9" spans="1:8" s="17" customFormat="1" x14ac:dyDescent="0.25">
      <c r="A9" s="12" t="s">
        <v>31</v>
      </c>
      <c r="B9" s="13" t="s">
        <v>32</v>
      </c>
      <c r="C9" s="14" t="s">
        <v>24</v>
      </c>
      <c r="D9" s="15">
        <v>1</v>
      </c>
      <c r="E9" s="15">
        <v>1</v>
      </c>
      <c r="F9" s="15"/>
      <c r="G9" s="16">
        <f>E9</f>
        <v>1</v>
      </c>
    </row>
    <row r="10" spans="1:8" s="17" customFormat="1" x14ac:dyDescent="0.25">
      <c r="A10" s="12" t="s">
        <v>33</v>
      </c>
      <c r="B10" s="13" t="s">
        <v>7</v>
      </c>
      <c r="C10" s="14" t="s">
        <v>34</v>
      </c>
      <c r="D10" s="112">
        <v>0</v>
      </c>
      <c r="E10" s="15">
        <v>1</v>
      </c>
      <c r="F10" s="15" t="s">
        <v>31</v>
      </c>
      <c r="G10" s="19">
        <f>D10*E10</f>
        <v>0</v>
      </c>
    </row>
    <row r="11" spans="1:8" s="17" customFormat="1" x14ac:dyDescent="0.25">
      <c r="A11" s="20"/>
      <c r="E11" s="70"/>
      <c r="F11" s="71" t="s">
        <v>35</v>
      </c>
      <c r="G11" s="72">
        <f>D10+D9</f>
        <v>1</v>
      </c>
    </row>
    <row r="12" spans="1:8" s="17" customFormat="1" x14ac:dyDescent="0.25">
      <c r="A12" s="20"/>
      <c r="B12" s="157"/>
      <c r="C12" s="157"/>
      <c r="D12" s="22"/>
      <c r="E12" s="23"/>
      <c r="F12" s="23"/>
      <c r="G12" s="24"/>
    </row>
    <row r="13" spans="1:8" s="17" customFormat="1" ht="13.2" customHeight="1" x14ac:dyDescent="0.25">
      <c r="A13" s="176" t="s">
        <v>36</v>
      </c>
      <c r="B13" s="177"/>
      <c r="C13" s="177" t="s">
        <v>27</v>
      </c>
      <c r="D13" s="177"/>
      <c r="E13" s="178" t="s">
        <v>29</v>
      </c>
      <c r="F13" s="178"/>
      <c r="G13" s="119" t="s">
        <v>30</v>
      </c>
    </row>
    <row r="14" spans="1:8" s="17" customFormat="1" x14ac:dyDescent="0.25">
      <c r="A14" s="12" t="s">
        <v>37</v>
      </c>
      <c r="B14" s="13" t="s">
        <v>10</v>
      </c>
      <c r="C14" s="14" t="s">
        <v>34</v>
      </c>
      <c r="D14" s="59">
        <v>0</v>
      </c>
      <c r="E14" s="15">
        <f>G11</f>
        <v>1</v>
      </c>
      <c r="F14" s="15" t="s">
        <v>38</v>
      </c>
      <c r="G14" s="19">
        <f>D14*E14</f>
        <v>0</v>
      </c>
    </row>
    <row r="15" spans="1:8" s="17" customFormat="1" x14ac:dyDescent="0.25">
      <c r="A15" s="12" t="s">
        <v>39</v>
      </c>
      <c r="B15" s="13" t="s">
        <v>11</v>
      </c>
      <c r="C15" s="14" t="s">
        <v>34</v>
      </c>
      <c r="D15" s="59">
        <v>0</v>
      </c>
      <c r="E15" s="15">
        <f>G11</f>
        <v>1</v>
      </c>
      <c r="F15" s="15" t="s">
        <v>38</v>
      </c>
      <c r="G15" s="19">
        <f>D15*E15</f>
        <v>0</v>
      </c>
    </row>
    <row r="16" spans="1:8" s="17" customFormat="1" x14ac:dyDescent="0.25">
      <c r="A16" s="12" t="s">
        <v>40</v>
      </c>
      <c r="B16" s="13" t="s">
        <v>12</v>
      </c>
      <c r="C16" s="14" t="s">
        <v>34</v>
      </c>
      <c r="D16" s="59">
        <v>0</v>
      </c>
      <c r="E16" s="15">
        <f>G11</f>
        <v>1</v>
      </c>
      <c r="F16" s="15" t="s">
        <v>38</v>
      </c>
      <c r="G16" s="19">
        <f>D16*E16</f>
        <v>0</v>
      </c>
    </row>
    <row r="17" spans="1:8" s="17" customFormat="1" x14ac:dyDescent="0.25">
      <c r="A17" s="20"/>
      <c r="B17" s="73"/>
      <c r="C17" s="71"/>
      <c r="D17" s="64"/>
      <c r="F17" s="73" t="s">
        <v>41</v>
      </c>
      <c r="G17" s="67">
        <f>SUM(G14:G16)</f>
        <v>0</v>
      </c>
    </row>
    <row r="18" spans="1:8" s="17" customFormat="1" hidden="1" x14ac:dyDescent="0.25">
      <c r="A18" s="20"/>
      <c r="B18" s="73"/>
      <c r="C18" s="71"/>
      <c r="D18" s="26"/>
      <c r="F18" s="68"/>
      <c r="G18" s="25"/>
    </row>
    <row r="19" spans="1:8" s="17" customFormat="1" x14ac:dyDescent="0.25">
      <c r="A19" s="20"/>
      <c r="B19" s="157"/>
      <c r="C19" s="157"/>
      <c r="D19" s="65"/>
      <c r="E19" s="23"/>
      <c r="F19" s="68" t="s">
        <v>42</v>
      </c>
      <c r="G19" s="66">
        <f>G17+G11</f>
        <v>1</v>
      </c>
    </row>
    <row r="20" spans="1:8" s="17" customFormat="1" x14ac:dyDescent="0.25">
      <c r="A20" s="20"/>
      <c r="C20" s="74"/>
      <c r="D20" s="70"/>
      <c r="E20" s="70"/>
      <c r="F20" s="70"/>
      <c r="G20" s="21"/>
    </row>
    <row r="21" spans="1:8" s="17" customFormat="1" ht="13.2" customHeight="1" x14ac:dyDescent="0.25">
      <c r="A21" s="176" t="s">
        <v>43</v>
      </c>
      <c r="B21" s="177"/>
      <c r="C21" s="177" t="s">
        <v>27</v>
      </c>
      <c r="D21" s="177"/>
      <c r="E21" s="178" t="s">
        <v>29</v>
      </c>
      <c r="F21" s="178"/>
      <c r="G21" s="119" t="s">
        <v>30</v>
      </c>
    </row>
    <row r="22" spans="1:8" s="17" customFormat="1" x14ac:dyDescent="0.25">
      <c r="A22" s="12" t="s">
        <v>44</v>
      </c>
      <c r="B22" s="13" t="s">
        <v>13</v>
      </c>
      <c r="C22" s="14" t="s">
        <v>34</v>
      </c>
      <c r="D22" s="59">
        <v>0</v>
      </c>
      <c r="E22" s="15">
        <f>G19</f>
        <v>1</v>
      </c>
      <c r="F22" s="15" t="s">
        <v>45</v>
      </c>
      <c r="G22" s="19">
        <f>D22*E22</f>
        <v>0</v>
      </c>
      <c r="H22" s="55"/>
    </row>
    <row r="23" spans="1:8" s="17" customFormat="1" x14ac:dyDescent="0.25">
      <c r="A23" s="12" t="s">
        <v>46</v>
      </c>
      <c r="B23" s="13" t="s">
        <v>47</v>
      </c>
      <c r="C23" s="14" t="s">
        <v>109</v>
      </c>
      <c r="D23" s="15">
        <v>7.5499999999999998E-2</v>
      </c>
      <c r="E23" s="15">
        <f>G19</f>
        <v>1</v>
      </c>
      <c r="F23" s="15" t="s">
        <v>45</v>
      </c>
      <c r="G23" s="19">
        <f>D23*E23</f>
        <v>7.5499999999999998E-2</v>
      </c>
      <c r="H23" s="55"/>
    </row>
    <row r="24" spans="1:8" s="17" customFormat="1" x14ac:dyDescent="0.25">
      <c r="A24" s="20"/>
      <c r="B24" s="73"/>
      <c r="F24" s="73" t="s">
        <v>48</v>
      </c>
      <c r="G24" s="75">
        <f>SUM(G22:G23)</f>
        <v>7.5499999999999998E-2</v>
      </c>
    </row>
    <row r="25" spans="1:8" s="17" customFormat="1" hidden="1" x14ac:dyDescent="0.25">
      <c r="A25" s="20"/>
      <c r="B25" s="73"/>
      <c r="C25" s="71"/>
      <c r="D25" s="28">
        <f>D18+G24</f>
        <v>7.5499999999999998E-2</v>
      </c>
      <c r="E25" s="23"/>
      <c r="F25" s="68"/>
      <c r="G25" s="24"/>
    </row>
    <row r="26" spans="1:8" s="17" customFormat="1" x14ac:dyDescent="0.25">
      <c r="A26" s="20"/>
      <c r="B26" s="157"/>
      <c r="C26" s="157"/>
      <c r="D26" s="65"/>
      <c r="E26" s="23"/>
      <c r="F26" s="68" t="s">
        <v>42</v>
      </c>
      <c r="G26" s="66">
        <f>G19+G24</f>
        <v>1.0754999999999999</v>
      </c>
    </row>
    <row r="27" spans="1:8" s="17" customFormat="1" x14ac:dyDescent="0.25">
      <c r="A27" s="20"/>
      <c r="B27" s="76"/>
      <c r="C27" s="74"/>
      <c r="D27" s="70"/>
      <c r="E27" s="70"/>
      <c r="F27" s="70"/>
      <c r="G27" s="21"/>
    </row>
    <row r="28" spans="1:8" ht="13.2" customHeight="1" x14ac:dyDescent="0.25">
      <c r="A28" s="176" t="s">
        <v>49</v>
      </c>
      <c r="B28" s="177"/>
      <c r="C28" s="177" t="s">
        <v>27</v>
      </c>
      <c r="D28" s="177"/>
      <c r="E28" s="178" t="s">
        <v>29</v>
      </c>
      <c r="F28" s="178"/>
      <c r="G28" s="119" t="s">
        <v>30</v>
      </c>
    </row>
    <row r="29" spans="1:8" s="17" customFormat="1" x14ac:dyDescent="0.25">
      <c r="A29" s="12" t="s">
        <v>50</v>
      </c>
      <c r="B29" s="13" t="s">
        <v>51</v>
      </c>
      <c r="C29" s="14" t="s">
        <v>34</v>
      </c>
      <c r="D29" s="27">
        <v>0</v>
      </c>
      <c r="E29" s="15">
        <f>$G$26</f>
        <v>1.0754999999999999</v>
      </c>
      <c r="F29" s="15" t="s">
        <v>52</v>
      </c>
      <c r="G29" s="19">
        <f>D29*E29</f>
        <v>0</v>
      </c>
    </row>
    <row r="30" spans="1:8" s="17" customFormat="1" x14ac:dyDescent="0.25">
      <c r="A30" s="12" t="s">
        <v>53</v>
      </c>
      <c r="B30" s="13" t="s">
        <v>54</v>
      </c>
      <c r="C30" s="14" t="s">
        <v>34</v>
      </c>
      <c r="D30" s="27">
        <v>0</v>
      </c>
      <c r="E30" s="15">
        <f t="shared" ref="E30:E33" si="0">$G$26</f>
        <v>1.0754999999999999</v>
      </c>
      <c r="F30" s="15" t="s">
        <v>52</v>
      </c>
      <c r="G30" s="19">
        <f>D30*E30</f>
        <v>0</v>
      </c>
    </row>
    <row r="31" spans="1:8" s="17" customFormat="1" x14ac:dyDescent="0.25">
      <c r="A31" s="12" t="s">
        <v>55</v>
      </c>
      <c r="B31" s="13" t="s">
        <v>56</v>
      </c>
      <c r="C31" s="14" t="s">
        <v>34</v>
      </c>
      <c r="D31" s="27">
        <v>0</v>
      </c>
      <c r="E31" s="15">
        <f t="shared" si="0"/>
        <v>1.0754999999999999</v>
      </c>
      <c r="F31" s="15" t="s">
        <v>52</v>
      </c>
      <c r="G31" s="19">
        <f>D31*E31</f>
        <v>0</v>
      </c>
    </row>
    <row r="32" spans="1:8" s="17" customFormat="1" x14ac:dyDescent="0.25">
      <c r="A32" s="12" t="s">
        <v>57</v>
      </c>
      <c r="B32" s="13" t="s">
        <v>16</v>
      </c>
      <c r="C32" s="14" t="s">
        <v>34</v>
      </c>
      <c r="D32" s="27">
        <v>0</v>
      </c>
      <c r="E32" s="15">
        <f t="shared" si="0"/>
        <v>1.0754999999999999</v>
      </c>
      <c r="F32" s="15" t="s">
        <v>52</v>
      </c>
      <c r="G32" s="19">
        <f>D32*E32</f>
        <v>0</v>
      </c>
    </row>
    <row r="33" spans="1:7" s="17" customFormat="1" x14ac:dyDescent="0.25">
      <c r="A33" s="12" t="s">
        <v>58</v>
      </c>
      <c r="B33" s="13" t="s">
        <v>59</v>
      </c>
      <c r="C33" s="14" t="s">
        <v>34</v>
      </c>
      <c r="D33" s="27">
        <v>0</v>
      </c>
      <c r="E33" s="15">
        <f t="shared" si="0"/>
        <v>1.0754999999999999</v>
      </c>
      <c r="F33" s="15" t="s">
        <v>52</v>
      </c>
      <c r="G33" s="19">
        <f>D33*E33</f>
        <v>0</v>
      </c>
    </row>
    <row r="34" spans="1:7" x14ac:dyDescent="0.25">
      <c r="A34" s="2"/>
      <c r="B34" s="73"/>
      <c r="C34" s="71"/>
      <c r="D34" s="77"/>
      <c r="F34" s="73" t="s">
        <v>60</v>
      </c>
      <c r="G34" s="75">
        <f>SUM(G29:G33)</f>
        <v>0</v>
      </c>
    </row>
    <row r="35" spans="1:7" hidden="1" x14ac:dyDescent="0.25">
      <c r="A35" s="2"/>
      <c r="B35" s="73"/>
      <c r="C35" s="71"/>
      <c r="D35" s="78"/>
      <c r="F35" s="68"/>
      <c r="G35" s="24"/>
    </row>
    <row r="36" spans="1:7" x14ac:dyDescent="0.25">
      <c r="A36" s="2"/>
      <c r="B36" s="157"/>
      <c r="C36" s="157"/>
      <c r="D36" s="79"/>
      <c r="E36" s="80"/>
      <c r="F36" s="68" t="s">
        <v>42</v>
      </c>
      <c r="G36" s="66">
        <f>G26+G34</f>
        <v>1.0754999999999999</v>
      </c>
    </row>
    <row r="37" spans="1:7" x14ac:dyDescent="0.25">
      <c r="A37" s="2"/>
      <c r="D37" s="81"/>
      <c r="E37" s="81"/>
      <c r="F37" s="81"/>
      <c r="G37" s="5"/>
    </row>
    <row r="38" spans="1:7" ht="13.2" customHeight="1" x14ac:dyDescent="0.25">
      <c r="A38" s="176" t="s">
        <v>61</v>
      </c>
      <c r="B38" s="177"/>
      <c r="C38" s="177" t="s">
        <v>27</v>
      </c>
      <c r="D38" s="177"/>
      <c r="E38" s="178" t="s">
        <v>29</v>
      </c>
      <c r="F38" s="178"/>
      <c r="G38" s="119" t="s">
        <v>30</v>
      </c>
    </row>
    <row r="39" spans="1:7" ht="13.2" customHeight="1" x14ac:dyDescent="0.25">
      <c r="A39" s="8" t="s">
        <v>62</v>
      </c>
      <c r="B39" s="13" t="s">
        <v>63</v>
      </c>
      <c r="C39" s="164" t="s">
        <v>64</v>
      </c>
      <c r="D39" s="29">
        <v>0</v>
      </c>
      <c r="E39" s="30">
        <f>$G$36</f>
        <v>1.0754999999999999</v>
      </c>
      <c r="F39" s="15" t="s">
        <v>65</v>
      </c>
      <c r="G39" s="31">
        <f t="shared" ref="G39:G43" si="1">D39*E39</f>
        <v>0</v>
      </c>
    </row>
    <row r="40" spans="1:7" x14ac:dyDescent="0.25">
      <c r="A40" s="8" t="s">
        <v>66</v>
      </c>
      <c r="B40" s="13" t="s">
        <v>67</v>
      </c>
      <c r="C40" s="164"/>
      <c r="D40" s="29">
        <v>0</v>
      </c>
      <c r="E40" s="30">
        <f>$G$36</f>
        <v>1.0754999999999999</v>
      </c>
      <c r="F40" s="15" t="s">
        <v>65</v>
      </c>
      <c r="G40" s="31">
        <f t="shared" si="1"/>
        <v>0</v>
      </c>
    </row>
    <row r="41" spans="1:7" x14ac:dyDescent="0.25">
      <c r="A41" s="8" t="s">
        <v>68</v>
      </c>
      <c r="B41" s="13" t="s">
        <v>69</v>
      </c>
      <c r="C41" s="164"/>
      <c r="D41" s="29">
        <v>0</v>
      </c>
      <c r="E41" s="30">
        <f>$G$36</f>
        <v>1.0754999999999999</v>
      </c>
      <c r="F41" s="15" t="s">
        <v>65</v>
      </c>
      <c r="G41" s="31">
        <f t="shared" si="1"/>
        <v>0</v>
      </c>
    </row>
    <row r="42" spans="1:7" x14ac:dyDescent="0.25">
      <c r="A42" s="8" t="s">
        <v>70</v>
      </c>
      <c r="B42" s="13" t="s">
        <v>71</v>
      </c>
      <c r="C42" s="164"/>
      <c r="D42" s="29">
        <v>0</v>
      </c>
      <c r="E42" s="30">
        <f>$G$36</f>
        <v>1.0754999999999999</v>
      </c>
      <c r="F42" s="15" t="s">
        <v>65</v>
      </c>
      <c r="G42" s="31">
        <f t="shared" si="1"/>
        <v>0</v>
      </c>
    </row>
    <row r="43" spans="1:7" x14ac:dyDescent="0.25">
      <c r="A43" s="8" t="s">
        <v>72</v>
      </c>
      <c r="B43" s="13" t="s">
        <v>73</v>
      </c>
      <c r="C43" s="164"/>
      <c r="D43" s="29">
        <v>0</v>
      </c>
      <c r="E43" s="30">
        <f>$G$36</f>
        <v>1.0754999999999999</v>
      </c>
      <c r="F43" s="15" t="s">
        <v>65</v>
      </c>
      <c r="G43" s="31">
        <f t="shared" si="1"/>
        <v>0</v>
      </c>
    </row>
    <row r="44" spans="1:7" s="17" customFormat="1" x14ac:dyDescent="0.25">
      <c r="A44" s="20"/>
      <c r="B44" s="73"/>
      <c r="C44" s="71"/>
      <c r="D44" s="77"/>
      <c r="F44" s="73" t="s">
        <v>74</v>
      </c>
      <c r="G44" s="75">
        <f>SUM(G39:G43)</f>
        <v>0</v>
      </c>
    </row>
    <row r="45" spans="1:7" s="17" customFormat="1" hidden="1" x14ac:dyDescent="0.25">
      <c r="A45" s="20"/>
      <c r="B45" s="73"/>
      <c r="C45" s="71"/>
      <c r="D45" s="78"/>
      <c r="F45" s="68"/>
      <c r="G45" s="24"/>
    </row>
    <row r="46" spans="1:7" s="17" customFormat="1" x14ac:dyDescent="0.25">
      <c r="A46" s="20"/>
      <c r="B46" s="157"/>
      <c r="C46" s="157"/>
      <c r="D46" s="79"/>
      <c r="E46" s="82"/>
      <c r="F46" s="68" t="s">
        <v>42</v>
      </c>
      <c r="G46" s="66">
        <f>G36+G44</f>
        <v>1.0754999999999999</v>
      </c>
    </row>
    <row r="47" spans="1:7" s="17" customFormat="1" x14ac:dyDescent="0.25">
      <c r="A47" s="20"/>
      <c r="B47" s="76"/>
      <c r="C47" s="74"/>
      <c r="D47" s="81"/>
      <c r="E47" s="70"/>
      <c r="F47" s="70"/>
      <c r="G47" s="21"/>
    </row>
    <row r="48" spans="1:7" s="17" customFormat="1" ht="31.2" customHeight="1" x14ac:dyDescent="0.25">
      <c r="A48" s="179" t="s">
        <v>75</v>
      </c>
      <c r="B48" s="180"/>
      <c r="C48" s="180" t="s">
        <v>27</v>
      </c>
      <c r="D48" s="180"/>
      <c r="E48" s="181" t="s">
        <v>29</v>
      </c>
      <c r="F48" s="181"/>
      <c r="G48" s="120" t="s">
        <v>30</v>
      </c>
    </row>
    <row r="49" spans="1:8" s="17" customFormat="1" x14ac:dyDescent="0.25">
      <c r="A49" s="32" t="s">
        <v>76</v>
      </c>
      <c r="B49" s="9" t="s">
        <v>77</v>
      </c>
      <c r="C49" s="6" t="s">
        <v>78</v>
      </c>
      <c r="D49" s="33">
        <v>0</v>
      </c>
      <c r="E49" s="34">
        <f>$G$46</f>
        <v>1.0754999999999999</v>
      </c>
      <c r="F49" s="15" t="s">
        <v>79</v>
      </c>
      <c r="G49" s="35">
        <f>D49*E49</f>
        <v>0</v>
      </c>
    </row>
    <row r="50" spans="1:8" s="17" customFormat="1" x14ac:dyDescent="0.25">
      <c r="A50" s="32" t="s">
        <v>80</v>
      </c>
      <c r="B50" s="13" t="s">
        <v>81</v>
      </c>
      <c r="C50" s="6" t="s">
        <v>78</v>
      </c>
      <c r="D50" s="33">
        <v>0</v>
      </c>
      <c r="E50" s="34">
        <f t="shared" ref="E50:E53" si="2">$G$46</f>
        <v>1.0754999999999999</v>
      </c>
      <c r="F50" s="15" t="s">
        <v>79</v>
      </c>
      <c r="G50" s="35">
        <f>D50*E50</f>
        <v>0</v>
      </c>
    </row>
    <row r="51" spans="1:8" s="17" customFormat="1" x14ac:dyDescent="0.25">
      <c r="A51" s="32" t="s">
        <v>82</v>
      </c>
      <c r="B51" s="36" t="s">
        <v>83</v>
      </c>
      <c r="C51" s="6" t="s">
        <v>78</v>
      </c>
      <c r="D51" s="33">
        <v>0</v>
      </c>
      <c r="E51" s="34">
        <f t="shared" si="2"/>
        <v>1.0754999999999999</v>
      </c>
      <c r="F51" s="15" t="s">
        <v>79</v>
      </c>
      <c r="G51" s="35">
        <f>D51*E51</f>
        <v>0</v>
      </c>
    </row>
    <row r="52" spans="1:8" s="17" customFormat="1" x14ac:dyDescent="0.25">
      <c r="A52" s="32" t="s">
        <v>84</v>
      </c>
      <c r="B52" s="36" t="s">
        <v>83</v>
      </c>
      <c r="C52" s="6" t="s">
        <v>78</v>
      </c>
      <c r="D52" s="33">
        <v>0</v>
      </c>
      <c r="E52" s="34">
        <f t="shared" si="2"/>
        <v>1.0754999999999999</v>
      </c>
      <c r="F52" s="15" t="s">
        <v>79</v>
      </c>
      <c r="G52" s="35">
        <f>D52*E52</f>
        <v>0</v>
      </c>
    </row>
    <row r="53" spans="1:8" s="17" customFormat="1" x14ac:dyDescent="0.25">
      <c r="A53" s="32" t="s">
        <v>85</v>
      </c>
      <c r="B53" s="36" t="s">
        <v>83</v>
      </c>
      <c r="C53" s="6" t="s">
        <v>78</v>
      </c>
      <c r="D53" s="33">
        <v>0</v>
      </c>
      <c r="E53" s="34">
        <f t="shared" si="2"/>
        <v>1.0754999999999999</v>
      </c>
      <c r="F53" s="15" t="s">
        <v>79</v>
      </c>
      <c r="G53" s="35">
        <f>D53*E53</f>
        <v>0</v>
      </c>
    </row>
    <row r="54" spans="1:8" s="17" customFormat="1" ht="11.7" customHeight="1" x14ac:dyDescent="0.25">
      <c r="A54" s="20"/>
      <c r="B54" s="73"/>
      <c r="C54" s="71"/>
      <c r="D54" s="82"/>
      <c r="F54" s="73" t="s">
        <v>86</v>
      </c>
      <c r="G54" s="75">
        <f>SUM(G49:G53)</f>
        <v>0</v>
      </c>
    </row>
    <row r="55" spans="1:8" s="17" customFormat="1" ht="11.7" hidden="1" customHeight="1" x14ac:dyDescent="0.25">
      <c r="A55" s="20"/>
      <c r="B55" s="73"/>
      <c r="C55" s="71"/>
      <c r="D55" s="83"/>
      <c r="F55" s="68"/>
      <c r="G55" s="24"/>
    </row>
    <row r="56" spans="1:8" s="17" customFormat="1" ht="11.7" customHeight="1" x14ac:dyDescent="0.25">
      <c r="A56" s="20"/>
      <c r="B56" s="157"/>
      <c r="C56" s="157"/>
      <c r="D56" s="82"/>
      <c r="E56" s="82"/>
      <c r="F56" s="68" t="s">
        <v>87</v>
      </c>
      <c r="G56" s="66">
        <f>G46+G54</f>
        <v>1.0754999999999999</v>
      </c>
    </row>
    <row r="57" spans="1:8" s="17" customFormat="1" x14ac:dyDescent="0.25">
      <c r="A57" s="20"/>
      <c r="C57" s="74"/>
      <c r="D57" s="61"/>
      <c r="E57" s="61"/>
      <c r="F57" s="61"/>
      <c r="G57" s="21"/>
    </row>
    <row r="58" spans="1:8" s="17" customFormat="1" ht="31.2" customHeight="1" x14ac:dyDescent="0.25">
      <c r="A58" s="176" t="s">
        <v>88</v>
      </c>
      <c r="B58" s="177"/>
      <c r="C58" s="177" t="s">
        <v>27</v>
      </c>
      <c r="D58" s="177"/>
      <c r="E58" s="178" t="s">
        <v>29</v>
      </c>
      <c r="F58" s="178"/>
      <c r="G58" s="119" t="s">
        <v>30</v>
      </c>
      <c r="H58" s="55"/>
    </row>
    <row r="59" spans="1:8" s="17" customFormat="1" x14ac:dyDescent="0.25">
      <c r="A59" s="32" t="s">
        <v>89</v>
      </c>
      <c r="B59" s="9" t="s">
        <v>77</v>
      </c>
      <c r="C59" s="6" t="s">
        <v>78</v>
      </c>
      <c r="D59" s="33">
        <v>0</v>
      </c>
      <c r="E59" s="34">
        <f>$G$46</f>
        <v>1.0754999999999999</v>
      </c>
      <c r="F59" s="15" t="s">
        <v>79</v>
      </c>
      <c r="G59" s="35">
        <f>D59*E59</f>
        <v>0</v>
      </c>
    </row>
    <row r="60" spans="1:8" s="17" customFormat="1" x14ac:dyDescent="0.25">
      <c r="A60" s="32" t="s">
        <v>90</v>
      </c>
      <c r="B60" s="13" t="s">
        <v>81</v>
      </c>
      <c r="C60" s="6" t="s">
        <v>78</v>
      </c>
      <c r="D60" s="33">
        <v>0</v>
      </c>
      <c r="E60" s="34">
        <f t="shared" ref="E60:E63" si="3">$G$46</f>
        <v>1.0754999999999999</v>
      </c>
      <c r="F60" s="15" t="s">
        <v>79</v>
      </c>
      <c r="G60" s="35">
        <f>D60*E60</f>
        <v>0</v>
      </c>
    </row>
    <row r="61" spans="1:8" s="17" customFormat="1" x14ac:dyDescent="0.25">
      <c r="A61" s="32" t="s">
        <v>91</v>
      </c>
      <c r="B61" s="36" t="s">
        <v>83</v>
      </c>
      <c r="C61" s="6" t="s">
        <v>78</v>
      </c>
      <c r="D61" s="33">
        <v>0</v>
      </c>
      <c r="E61" s="34">
        <f t="shared" si="3"/>
        <v>1.0754999999999999</v>
      </c>
      <c r="F61" s="15" t="s">
        <v>79</v>
      </c>
      <c r="G61" s="35">
        <f>D61*E61</f>
        <v>0</v>
      </c>
    </row>
    <row r="62" spans="1:8" s="17" customFormat="1" x14ac:dyDescent="0.25">
      <c r="A62" s="32" t="s">
        <v>92</v>
      </c>
      <c r="B62" s="36" t="s">
        <v>83</v>
      </c>
      <c r="C62" s="6" t="s">
        <v>78</v>
      </c>
      <c r="D62" s="33">
        <v>0</v>
      </c>
      <c r="E62" s="34">
        <f t="shared" si="3"/>
        <v>1.0754999999999999</v>
      </c>
      <c r="F62" s="15" t="s">
        <v>79</v>
      </c>
      <c r="G62" s="35">
        <f>D62*E62</f>
        <v>0</v>
      </c>
    </row>
    <row r="63" spans="1:8" s="17" customFormat="1" ht="13.5" customHeight="1" x14ac:dyDescent="0.25">
      <c r="A63" s="32" t="s">
        <v>93</v>
      </c>
      <c r="B63" s="36" t="s">
        <v>83</v>
      </c>
      <c r="C63" s="6" t="s">
        <v>78</v>
      </c>
      <c r="D63" s="33">
        <v>0</v>
      </c>
      <c r="E63" s="34">
        <f t="shared" si="3"/>
        <v>1.0754999999999999</v>
      </c>
      <c r="F63" s="15" t="s">
        <v>79</v>
      </c>
      <c r="G63" s="35">
        <f>D63*E63</f>
        <v>0</v>
      </c>
    </row>
    <row r="64" spans="1:8" s="17" customFormat="1" x14ac:dyDescent="0.25">
      <c r="A64" s="20"/>
      <c r="B64" s="73"/>
      <c r="C64" s="71"/>
      <c r="D64" s="82"/>
      <c r="F64" s="73" t="s">
        <v>94</v>
      </c>
      <c r="G64" s="75">
        <f>SUM(G59:G63)</f>
        <v>0</v>
      </c>
    </row>
    <row r="65" spans="1:12" s="17" customFormat="1" hidden="1" x14ac:dyDescent="0.25">
      <c r="A65" s="20"/>
      <c r="B65" s="73"/>
      <c r="C65" s="71"/>
      <c r="D65" s="83"/>
      <c r="F65" s="68"/>
      <c r="G65" s="24"/>
    </row>
    <row r="66" spans="1:12" s="17" customFormat="1" x14ac:dyDescent="0.25">
      <c r="A66" s="20"/>
      <c r="B66" s="157"/>
      <c r="C66" s="157"/>
      <c r="D66" s="82"/>
      <c r="E66" s="82"/>
      <c r="F66" s="68" t="s">
        <v>110</v>
      </c>
      <c r="G66" s="66">
        <f>G46+G64</f>
        <v>1.0754999999999999</v>
      </c>
    </row>
    <row r="67" spans="1:12" s="17" customFormat="1" x14ac:dyDescent="0.25">
      <c r="A67" s="20"/>
      <c r="C67" s="74"/>
      <c r="D67" s="61"/>
      <c r="E67" s="61"/>
      <c r="F67" s="61"/>
      <c r="G67" s="21"/>
    </row>
    <row r="68" spans="1:12" s="17" customFormat="1" ht="24" x14ac:dyDescent="0.25">
      <c r="A68" s="121" t="s">
        <v>96</v>
      </c>
      <c r="B68" s="116" t="s">
        <v>97</v>
      </c>
      <c r="C68" s="113" t="s">
        <v>98</v>
      </c>
      <c r="D68" s="116" t="s">
        <v>99</v>
      </c>
      <c r="E68" s="116" t="s">
        <v>100</v>
      </c>
      <c r="F68" s="119" t="s">
        <v>101</v>
      </c>
      <c r="G68" s="119" t="s">
        <v>102</v>
      </c>
      <c r="H68" s="55"/>
      <c r="I68" s="55"/>
    </row>
    <row r="69" spans="1:12" ht="15.6" customHeight="1" x14ac:dyDescent="0.25">
      <c r="A69" s="8"/>
      <c r="B69" s="43" t="s">
        <v>103</v>
      </c>
      <c r="C69" s="44">
        <f>G56</f>
        <v>1.0754999999999999</v>
      </c>
      <c r="D69" s="60"/>
      <c r="E69" s="45">
        <f>C69*D5+D69</f>
        <v>15.971174999999999</v>
      </c>
      <c r="F69" s="108">
        <v>1800</v>
      </c>
      <c r="G69" s="110">
        <f>SUM(D69:E69)*F69</f>
        <v>28748.114999999998</v>
      </c>
      <c r="H69" s="86"/>
      <c r="I69" s="86"/>
      <c r="J69" s="47"/>
      <c r="K69" s="47"/>
      <c r="L69" s="47"/>
    </row>
    <row r="70" spans="1:12" ht="15.6" customHeight="1" x14ac:dyDescent="0.25">
      <c r="A70" s="8"/>
      <c r="B70" s="43" t="s">
        <v>104</v>
      </c>
      <c r="C70" s="44">
        <f>G66</f>
        <v>1.0754999999999999</v>
      </c>
      <c r="D70" s="60"/>
      <c r="E70" s="45">
        <f>C70*D6+D70</f>
        <v>16.519679999999997</v>
      </c>
      <c r="F70" s="108">
        <v>200</v>
      </c>
      <c r="G70" s="110">
        <f>SUM(D70:E70)*F70</f>
        <v>3303.9359999999997</v>
      </c>
      <c r="H70" s="86"/>
      <c r="I70" s="86"/>
    </row>
    <row r="71" spans="1:12" ht="15.6" customHeight="1" x14ac:dyDescent="0.25">
      <c r="A71" s="2"/>
      <c r="B71" s="84"/>
      <c r="C71" s="48"/>
      <c r="D71" s="49"/>
      <c r="E71" s="63"/>
      <c r="F71" s="107"/>
      <c r="G71" s="5"/>
    </row>
    <row r="72" spans="1:12" ht="15.6" customHeight="1" x14ac:dyDescent="0.25">
      <c r="A72" s="122" t="s">
        <v>105</v>
      </c>
      <c r="B72" s="174" t="s">
        <v>111</v>
      </c>
      <c r="C72" s="175"/>
      <c r="D72" s="175"/>
      <c r="E72" s="175"/>
      <c r="F72" s="175"/>
      <c r="G72" s="109">
        <f>SUM(G69:G70)</f>
        <v>32052.050999999999</v>
      </c>
      <c r="I72" s="46"/>
    </row>
    <row r="73" spans="1:12" ht="12.6" thickBot="1" x14ac:dyDescent="0.3">
      <c r="A73" s="103"/>
      <c r="B73" s="104"/>
      <c r="C73" s="105"/>
      <c r="D73" s="52"/>
      <c r="E73" s="52"/>
      <c r="F73" s="52"/>
      <c r="G73" s="106"/>
    </row>
    <row r="74" spans="1:12" hidden="1" outlineLevel="1" x14ac:dyDescent="0.25">
      <c r="A74" s="2"/>
      <c r="B74" s="55" t="s">
        <v>7</v>
      </c>
      <c r="C74" s="85" t="s">
        <v>8</v>
      </c>
      <c r="D74" s="56">
        <v>7.1000000000000004E-3</v>
      </c>
      <c r="E74" s="50"/>
      <c r="F74" s="50"/>
      <c r="G74" s="51"/>
    </row>
    <row r="75" spans="1:12" hidden="1" outlineLevel="1" x14ac:dyDescent="0.25">
      <c r="A75" s="2"/>
      <c r="B75" s="55"/>
      <c r="C75" s="85" t="s">
        <v>9</v>
      </c>
      <c r="D75" s="56">
        <v>7.1000000000000004E-3</v>
      </c>
      <c r="E75" s="50"/>
      <c r="F75" s="50"/>
      <c r="G75" s="51"/>
    </row>
    <row r="76" spans="1:12" hidden="1" outlineLevel="1" x14ac:dyDescent="0.25">
      <c r="A76" s="2"/>
      <c r="B76" s="55" t="s">
        <v>10</v>
      </c>
      <c r="C76" s="85" t="s">
        <v>8</v>
      </c>
      <c r="D76" s="56">
        <v>0.10920000000000001</v>
      </c>
      <c r="E76" s="50"/>
      <c r="F76" s="50"/>
      <c r="G76" s="51"/>
    </row>
    <row r="77" spans="1:12" hidden="1" outlineLevel="1" x14ac:dyDescent="0.25">
      <c r="A77" s="2"/>
      <c r="B77" s="55"/>
      <c r="C77" s="57" t="s">
        <v>9</v>
      </c>
      <c r="D77" s="56">
        <v>0.10920000000000001</v>
      </c>
      <c r="E77" s="50"/>
      <c r="F77" s="50"/>
      <c r="G77" s="51"/>
    </row>
    <row r="78" spans="1:12" hidden="1" outlineLevel="1" x14ac:dyDescent="0.25">
      <c r="A78" s="2"/>
      <c r="B78" s="55" t="s">
        <v>11</v>
      </c>
      <c r="C78" s="85" t="s">
        <v>8</v>
      </c>
      <c r="D78" s="56">
        <v>3.0599999999999999E-2</v>
      </c>
      <c r="E78" s="50"/>
      <c r="F78" s="50"/>
      <c r="G78" s="51"/>
    </row>
    <row r="79" spans="1:12" hidden="1" outlineLevel="1" x14ac:dyDescent="0.25">
      <c r="A79" s="2"/>
      <c r="B79" s="55"/>
      <c r="C79" s="85" t="s">
        <v>9</v>
      </c>
      <c r="D79" s="56">
        <v>3.0599999999999999E-2</v>
      </c>
      <c r="E79" s="50"/>
      <c r="F79" s="50"/>
      <c r="G79" s="51"/>
    </row>
    <row r="80" spans="1:12" hidden="1" outlineLevel="1" x14ac:dyDescent="0.25">
      <c r="A80" s="2"/>
      <c r="B80" s="55" t="s">
        <v>12</v>
      </c>
      <c r="C80" s="85" t="s">
        <v>8</v>
      </c>
      <c r="D80" s="56">
        <v>6.0000000000000001E-3</v>
      </c>
      <c r="E80" s="50"/>
      <c r="F80" s="50"/>
      <c r="G80" s="51"/>
    </row>
    <row r="81" spans="1:8" hidden="1" outlineLevel="1" x14ac:dyDescent="0.25">
      <c r="A81" s="2"/>
      <c r="B81" s="55"/>
      <c r="C81" s="57" t="s">
        <v>9</v>
      </c>
      <c r="D81" s="56">
        <v>6.0000000000000001E-3</v>
      </c>
      <c r="E81" s="50"/>
      <c r="F81" s="50"/>
      <c r="G81" s="51"/>
    </row>
    <row r="82" spans="1:8" hidden="1" outlineLevel="1" x14ac:dyDescent="0.25">
      <c r="A82" s="2"/>
      <c r="B82" s="55" t="s">
        <v>13</v>
      </c>
      <c r="C82" s="85" t="s">
        <v>8</v>
      </c>
      <c r="D82" s="56">
        <v>8.3299999999999999E-2</v>
      </c>
      <c r="E82" s="50"/>
      <c r="F82" s="50"/>
      <c r="G82" s="51"/>
    </row>
    <row r="83" spans="1:8" hidden="1" outlineLevel="1" x14ac:dyDescent="0.25">
      <c r="A83" s="2"/>
      <c r="B83" s="55"/>
      <c r="C83" s="85" t="s">
        <v>9</v>
      </c>
      <c r="D83" s="56">
        <v>8.3299999999999999E-2</v>
      </c>
      <c r="E83" s="50"/>
      <c r="F83" s="50"/>
      <c r="G83" s="51"/>
    </row>
    <row r="84" spans="1:8" hidden="1" outlineLevel="1" x14ac:dyDescent="0.25">
      <c r="A84" s="2"/>
      <c r="B84" s="55" t="s">
        <v>14</v>
      </c>
      <c r="C84" s="85" t="s">
        <v>8</v>
      </c>
      <c r="D84" s="56">
        <v>7.0000000000000001E-3</v>
      </c>
      <c r="E84" s="50"/>
      <c r="F84" s="50"/>
      <c r="G84" s="51"/>
    </row>
    <row r="85" spans="1:8" hidden="1" outlineLevel="1" x14ac:dyDescent="0.25">
      <c r="A85" s="2"/>
      <c r="B85" s="55"/>
      <c r="C85" s="57" t="s">
        <v>9</v>
      </c>
      <c r="D85" s="56">
        <v>7.0000000000000001E-3</v>
      </c>
      <c r="E85" s="50"/>
      <c r="F85" s="50"/>
      <c r="G85" s="51"/>
    </row>
    <row r="86" spans="1:8" hidden="1" outlineLevel="1" x14ac:dyDescent="0.25">
      <c r="A86" s="2"/>
      <c r="B86" s="55" t="s">
        <v>15</v>
      </c>
      <c r="C86" s="85" t="s">
        <v>8</v>
      </c>
      <c r="D86" s="56">
        <v>0.12</v>
      </c>
      <c r="E86" s="50"/>
      <c r="F86" s="50"/>
      <c r="G86" s="51"/>
    </row>
    <row r="87" spans="1:8" hidden="1" outlineLevel="1" x14ac:dyDescent="0.25">
      <c r="A87" s="2"/>
      <c r="B87" s="55"/>
      <c r="C87" s="85" t="s">
        <v>9</v>
      </c>
      <c r="D87" s="56">
        <v>0.12</v>
      </c>
      <c r="E87" s="50"/>
      <c r="F87" s="50"/>
      <c r="G87" s="51"/>
    </row>
    <row r="88" spans="1:8" hidden="1" outlineLevel="1" x14ac:dyDescent="0.25">
      <c r="A88" s="2"/>
      <c r="B88" s="55" t="s">
        <v>16</v>
      </c>
      <c r="C88" s="85" t="s">
        <v>8</v>
      </c>
      <c r="D88" s="56">
        <v>1.0200000000000001E-2</v>
      </c>
      <c r="E88" s="50"/>
      <c r="F88" s="50"/>
      <c r="G88" s="51"/>
    </row>
    <row r="89" spans="1:8" hidden="1" outlineLevel="1" x14ac:dyDescent="0.25">
      <c r="A89" s="2"/>
      <c r="B89" s="55"/>
      <c r="C89" s="57" t="s">
        <v>9</v>
      </c>
      <c r="D89" s="58">
        <v>1.0200000000000001E-2</v>
      </c>
      <c r="E89" s="50"/>
      <c r="F89" s="50"/>
      <c r="G89" s="51"/>
    </row>
    <row r="90" spans="1:8" collapsed="1" x14ac:dyDescent="0.25">
      <c r="F90" s="53"/>
      <c r="G90" s="53"/>
    </row>
    <row r="93" spans="1:8" x14ac:dyDescent="0.25">
      <c r="D93" s="3"/>
      <c r="E93" s="3"/>
      <c r="F93" s="3"/>
      <c r="G93" s="111"/>
      <c r="H93" s="3"/>
    </row>
    <row r="94" spans="1:8" x14ac:dyDescent="0.25">
      <c r="D94" s="3"/>
    </row>
  </sheetData>
  <sheetProtection algorithmName="SHA-512" hashValue="AQEDJ5Qpd4+po4JQ4aPI97Ds00UuL36ZT7AkW9oWjOA5P8tC+PoMwG6TBFZvxpVOGsiuS5BGssHFxcmRHUOqSg==" saltValue="eVE5oNSpuYqX3AFk+wBolg==" spinCount="100000" sheet="1" formatCells="0" formatColumns="0" formatRows="0" insertColumns="0" insertRows="0" insertHyperlinks="0" deleteColumns="0" deleteRows="0" sort="0" autoFilter="0" pivotTables="0"/>
  <protectedRanges>
    <protectedRange sqref="C69:C70 D2:G2 D10 D14:D16 D22 D29:D33 D39:D43 D49:D53 B51:B53 D59:D63 B61:B63" name="Bereik1"/>
  </protectedRanges>
  <mergeCells count="34">
    <mergeCell ref="B12:C12"/>
    <mergeCell ref="A1:G1"/>
    <mergeCell ref="D2:G2"/>
    <mergeCell ref="A4:B4"/>
    <mergeCell ref="A5:B5"/>
    <mergeCell ref="A6:B6"/>
    <mergeCell ref="A8:B8"/>
    <mergeCell ref="E8:F8"/>
    <mergeCell ref="A13:B13"/>
    <mergeCell ref="C13:D13"/>
    <mergeCell ref="E13:F13"/>
    <mergeCell ref="B19:C19"/>
    <mergeCell ref="A21:B21"/>
    <mergeCell ref="C21:D21"/>
    <mergeCell ref="E21:F21"/>
    <mergeCell ref="A48:B48"/>
    <mergeCell ref="C48:D48"/>
    <mergeCell ref="E48:F48"/>
    <mergeCell ref="B26:C26"/>
    <mergeCell ref="A28:B28"/>
    <mergeCell ref="C28:D28"/>
    <mergeCell ref="E28:F28"/>
    <mergeCell ref="B36:C36"/>
    <mergeCell ref="A38:B38"/>
    <mergeCell ref="C38:D38"/>
    <mergeCell ref="E38:F38"/>
    <mergeCell ref="C39:C43"/>
    <mergeCell ref="B46:C46"/>
    <mergeCell ref="B72:F72"/>
    <mergeCell ref="B56:C56"/>
    <mergeCell ref="A58:B58"/>
    <mergeCell ref="C58:D58"/>
    <mergeCell ref="E58:F58"/>
    <mergeCell ref="B66:C66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9C7A-7E9E-48D6-AF60-B74F8E2931F3}">
  <sheetPr>
    <tabColor rgb="FF00B050"/>
    <pageSetUpPr fitToPage="1"/>
  </sheetPr>
  <dimension ref="A1:L123"/>
  <sheetViews>
    <sheetView showGridLines="0" topLeftCell="A105" zoomScaleNormal="100" workbookViewId="0">
      <selection activeCell="G127" sqref="G127"/>
    </sheetView>
  </sheetViews>
  <sheetFormatPr defaultColWidth="8.6640625" defaultRowHeight="12" outlineLevelRow="1" x14ac:dyDescent="0.25"/>
  <cols>
    <col min="1" max="1" width="3.6640625" style="1" customWidth="1"/>
    <col min="2" max="2" width="34.88671875" style="1" customWidth="1"/>
    <col min="3" max="3" width="23.6640625" style="3" customWidth="1"/>
    <col min="4" max="5" width="19.33203125" style="4" customWidth="1"/>
    <col min="6" max="6" width="33.88671875" style="4" customWidth="1"/>
    <col min="7" max="7" width="24.6640625" style="54" customWidth="1"/>
    <col min="8" max="8" width="37.109375" style="1" bestFit="1" customWidth="1"/>
    <col min="9" max="9" width="15.88671875" style="1" customWidth="1"/>
    <col min="10" max="12" width="8.6640625" style="1"/>
    <col min="13" max="13" width="8.6640625" style="1" customWidth="1"/>
    <col min="14" max="16384" width="8.6640625" style="1"/>
  </cols>
  <sheetData>
    <row r="1" spans="1:8" ht="17.399999999999999" customHeight="1" thickBot="1" x14ac:dyDescent="0.3">
      <c r="A1" s="185" t="s">
        <v>112</v>
      </c>
      <c r="B1" s="186"/>
      <c r="C1" s="186"/>
      <c r="D1" s="186"/>
      <c r="E1" s="186"/>
      <c r="F1" s="186"/>
      <c r="G1" s="187"/>
    </row>
    <row r="2" spans="1:8" ht="17.399999999999999" customHeight="1" thickBot="1" x14ac:dyDescent="0.3">
      <c r="A2" s="101"/>
      <c r="B2" s="102"/>
      <c r="C2" s="102" t="s">
        <v>1</v>
      </c>
      <c r="D2" s="168"/>
      <c r="E2" s="169"/>
      <c r="F2" s="169"/>
      <c r="G2" s="170"/>
    </row>
    <row r="3" spans="1:8" x14ac:dyDescent="0.25">
      <c r="A3" s="2"/>
      <c r="G3" s="5"/>
    </row>
    <row r="4" spans="1:8" ht="13.2" customHeight="1" x14ac:dyDescent="0.25">
      <c r="A4" s="188" t="s">
        <v>113</v>
      </c>
      <c r="B4" s="189"/>
      <c r="C4" s="37"/>
      <c r="D4" s="38"/>
      <c r="G4" s="5"/>
    </row>
    <row r="5" spans="1:8" ht="13.8" x14ac:dyDescent="0.25">
      <c r="A5" s="171" t="s">
        <v>114</v>
      </c>
      <c r="B5" s="172"/>
      <c r="C5" s="6" t="s">
        <v>24</v>
      </c>
      <c r="D5" s="7">
        <v>14.72</v>
      </c>
      <c r="G5" s="5"/>
      <c r="H5" s="87" t="s">
        <v>115</v>
      </c>
    </row>
    <row r="6" spans="1:8" ht="13.2" x14ac:dyDescent="0.25">
      <c r="A6" s="171" t="s">
        <v>116</v>
      </c>
      <c r="B6" s="173"/>
      <c r="C6" s="6" t="s">
        <v>24</v>
      </c>
      <c r="D6" s="7">
        <v>14.72</v>
      </c>
      <c r="G6" s="5"/>
      <c r="H6" s="87" t="s">
        <v>117</v>
      </c>
    </row>
    <row r="7" spans="1:8" ht="13.2" x14ac:dyDescent="0.25">
      <c r="A7" s="171" t="s">
        <v>118</v>
      </c>
      <c r="B7" s="173"/>
      <c r="C7" s="6" t="s">
        <v>24</v>
      </c>
      <c r="D7" s="7">
        <v>15.69</v>
      </c>
      <c r="G7" s="5"/>
      <c r="H7" s="87" t="s">
        <v>119</v>
      </c>
    </row>
    <row r="8" spans="1:8" ht="13.2" x14ac:dyDescent="0.25">
      <c r="A8" s="171" t="s">
        <v>120</v>
      </c>
      <c r="B8" s="173"/>
      <c r="C8" s="6" t="s">
        <v>24</v>
      </c>
      <c r="D8" s="7">
        <v>17.489999999999998</v>
      </c>
      <c r="G8" s="5"/>
      <c r="H8" s="87" t="s">
        <v>119</v>
      </c>
    </row>
    <row r="9" spans="1:8" ht="13.2" x14ac:dyDescent="0.25">
      <c r="A9" s="171" t="s">
        <v>121</v>
      </c>
      <c r="B9" s="173"/>
      <c r="C9" s="6" t="s">
        <v>24</v>
      </c>
      <c r="D9" s="7">
        <v>19.82</v>
      </c>
      <c r="G9" s="5"/>
      <c r="H9" s="87"/>
    </row>
    <row r="10" spans="1:8" x14ac:dyDescent="0.25">
      <c r="A10" s="2"/>
      <c r="G10" s="5"/>
      <c r="H10" s="87"/>
    </row>
    <row r="11" spans="1:8" ht="13.2" customHeight="1" x14ac:dyDescent="0.25">
      <c r="A11" s="188" t="s">
        <v>122</v>
      </c>
      <c r="B11" s="189"/>
      <c r="C11" s="37"/>
      <c r="D11" s="38"/>
      <c r="E11" s="69"/>
      <c r="F11" s="69"/>
      <c r="G11" s="10"/>
      <c r="H11" s="87"/>
    </row>
    <row r="12" spans="1:8" x14ac:dyDescent="0.25">
      <c r="A12" s="8" t="s">
        <v>123</v>
      </c>
      <c r="B12" s="9" t="s">
        <v>124</v>
      </c>
      <c r="C12" s="6"/>
      <c r="D12" s="11" t="s">
        <v>8</v>
      </c>
      <c r="E12" s="69"/>
      <c r="G12" s="5"/>
      <c r="H12" s="87" t="s">
        <v>125</v>
      </c>
    </row>
    <row r="13" spans="1:8" x14ac:dyDescent="0.25">
      <c r="A13" s="2"/>
      <c r="G13" s="5"/>
    </row>
    <row r="14" spans="1:8" ht="13.2" customHeight="1" x14ac:dyDescent="0.25">
      <c r="A14" s="188" t="s">
        <v>26</v>
      </c>
      <c r="B14" s="189"/>
      <c r="C14" s="37" t="s">
        <v>27</v>
      </c>
      <c r="D14" s="93" t="s">
        <v>28</v>
      </c>
      <c r="E14" s="190" t="s">
        <v>29</v>
      </c>
      <c r="F14" s="190"/>
      <c r="G14" s="94" t="s">
        <v>30</v>
      </c>
    </row>
    <row r="15" spans="1:8" s="17" customFormat="1" x14ac:dyDescent="0.25">
      <c r="A15" s="12" t="s">
        <v>31</v>
      </c>
      <c r="B15" s="13" t="s">
        <v>32</v>
      </c>
      <c r="C15" s="14" t="s">
        <v>24</v>
      </c>
      <c r="D15" s="15">
        <v>1</v>
      </c>
      <c r="E15" s="15">
        <v>1</v>
      </c>
      <c r="F15" s="15"/>
      <c r="G15" s="16">
        <f>E15</f>
        <v>1</v>
      </c>
    </row>
    <row r="16" spans="1:8" s="17" customFormat="1" x14ac:dyDescent="0.25">
      <c r="A16" s="12" t="s">
        <v>33</v>
      </c>
      <c r="B16" s="13" t="s">
        <v>7</v>
      </c>
      <c r="C16" s="14" t="s">
        <v>34</v>
      </c>
      <c r="D16" s="18">
        <f>VLOOKUP(D12,C107:D108,2,TRUE)</f>
        <v>7.1000000000000004E-3</v>
      </c>
      <c r="E16" s="15">
        <v>1</v>
      </c>
      <c r="F16" s="15" t="s">
        <v>31</v>
      </c>
      <c r="G16" s="19">
        <f>D16*E16</f>
        <v>7.1000000000000004E-3</v>
      </c>
    </row>
    <row r="17" spans="1:8" s="17" customFormat="1" x14ac:dyDescent="0.25">
      <c r="A17" s="20"/>
      <c r="E17" s="70"/>
      <c r="F17" s="71" t="s">
        <v>35</v>
      </c>
      <c r="G17" s="72">
        <f>D16+D15</f>
        <v>1.0071000000000001</v>
      </c>
    </row>
    <row r="18" spans="1:8" s="17" customFormat="1" x14ac:dyDescent="0.25">
      <c r="A18" s="20"/>
      <c r="B18" s="157"/>
      <c r="C18" s="157"/>
      <c r="D18" s="22"/>
      <c r="E18" s="23"/>
      <c r="F18" s="23"/>
      <c r="G18" s="24"/>
    </row>
    <row r="19" spans="1:8" s="17" customFormat="1" ht="13.2" customHeight="1" x14ac:dyDescent="0.25">
      <c r="A19" s="188" t="s">
        <v>36</v>
      </c>
      <c r="B19" s="189"/>
      <c r="C19" s="189" t="s">
        <v>27</v>
      </c>
      <c r="D19" s="189"/>
      <c r="E19" s="190" t="s">
        <v>29</v>
      </c>
      <c r="F19" s="190"/>
      <c r="G19" s="39" t="s">
        <v>30</v>
      </c>
    </row>
    <row r="20" spans="1:8" s="17" customFormat="1" x14ac:dyDescent="0.25">
      <c r="A20" s="12" t="s">
        <v>37</v>
      </c>
      <c r="B20" s="13" t="s">
        <v>10</v>
      </c>
      <c r="C20" s="14" t="s">
        <v>34</v>
      </c>
      <c r="D20" s="15">
        <f>VLOOKUP(D12,C109:D110,2,TRUE)</f>
        <v>0.10920000000000001</v>
      </c>
      <c r="E20" s="15">
        <f>G17</f>
        <v>1.0071000000000001</v>
      </c>
      <c r="F20" s="15" t="s">
        <v>38</v>
      </c>
      <c r="G20" s="19">
        <f>D20*E20</f>
        <v>0.10997532000000002</v>
      </c>
    </row>
    <row r="21" spans="1:8" s="17" customFormat="1" x14ac:dyDescent="0.25">
      <c r="A21" s="12" t="s">
        <v>39</v>
      </c>
      <c r="B21" s="13" t="s">
        <v>11</v>
      </c>
      <c r="C21" s="14" t="s">
        <v>34</v>
      </c>
      <c r="D21" s="15">
        <f>VLOOKUP(D12,C111:D112,2,TRUE)</f>
        <v>3.0599999999999999E-2</v>
      </c>
      <c r="E21" s="15">
        <f>G17</f>
        <v>1.0071000000000001</v>
      </c>
      <c r="F21" s="15" t="s">
        <v>38</v>
      </c>
      <c r="G21" s="19">
        <f>D21*E21</f>
        <v>3.0817260000000003E-2</v>
      </c>
    </row>
    <row r="22" spans="1:8" s="17" customFormat="1" x14ac:dyDescent="0.25">
      <c r="A22" s="12" t="s">
        <v>40</v>
      </c>
      <c r="B22" s="13" t="s">
        <v>12</v>
      </c>
      <c r="C22" s="14" t="s">
        <v>34</v>
      </c>
      <c r="D22" s="15">
        <f>D113</f>
        <v>6.0000000000000001E-3</v>
      </c>
      <c r="E22" s="15">
        <f>G17</f>
        <v>1.0071000000000001</v>
      </c>
      <c r="F22" s="15" t="s">
        <v>38</v>
      </c>
      <c r="G22" s="19">
        <f>D22*E22</f>
        <v>6.0426000000000004E-3</v>
      </c>
    </row>
    <row r="23" spans="1:8" s="17" customFormat="1" x14ac:dyDescent="0.25">
      <c r="A23" s="20"/>
      <c r="B23" s="73"/>
      <c r="C23" s="71" t="s">
        <v>126</v>
      </c>
      <c r="D23" s="64">
        <f>SUM(D20:D22)</f>
        <v>0.14580000000000001</v>
      </c>
      <c r="F23" s="73" t="s">
        <v>41</v>
      </c>
      <c r="G23" s="67">
        <f>SUM(G20:G22)</f>
        <v>0.14683518000000004</v>
      </c>
    </row>
    <row r="24" spans="1:8" s="17" customFormat="1" hidden="1" x14ac:dyDescent="0.25">
      <c r="A24" s="20"/>
      <c r="B24" s="73"/>
      <c r="C24" s="71"/>
      <c r="D24" s="26">
        <f>G17+D23</f>
        <v>1.1529</v>
      </c>
      <c r="F24" s="68"/>
      <c r="G24" s="25"/>
    </row>
    <row r="25" spans="1:8" s="17" customFormat="1" x14ac:dyDescent="0.25">
      <c r="A25" s="20"/>
      <c r="B25" s="157" t="s">
        <v>42</v>
      </c>
      <c r="C25" s="157"/>
      <c r="D25" s="65">
        <f>E16+G23+D16</f>
        <v>1.1539351800000002</v>
      </c>
      <c r="E25" s="23"/>
      <c r="F25" s="68" t="s">
        <v>42</v>
      </c>
      <c r="G25" s="66">
        <f>G23+G17</f>
        <v>1.1539351800000002</v>
      </c>
    </row>
    <row r="26" spans="1:8" s="17" customFormat="1" x14ac:dyDescent="0.25">
      <c r="A26" s="20"/>
      <c r="C26" s="74"/>
      <c r="D26" s="70"/>
      <c r="E26" s="70"/>
      <c r="F26" s="70"/>
      <c r="G26" s="21"/>
    </row>
    <row r="27" spans="1:8" s="17" customFormat="1" ht="13.2" customHeight="1" x14ac:dyDescent="0.25">
      <c r="A27" s="188" t="s">
        <v>127</v>
      </c>
      <c r="B27" s="189"/>
      <c r="C27" s="189" t="s">
        <v>27</v>
      </c>
      <c r="D27" s="189"/>
      <c r="E27" s="190" t="s">
        <v>29</v>
      </c>
      <c r="F27" s="190"/>
      <c r="G27" s="39" t="s">
        <v>30</v>
      </c>
    </row>
    <row r="28" spans="1:8" s="17" customFormat="1" x14ac:dyDescent="0.25">
      <c r="A28" s="12" t="s">
        <v>44</v>
      </c>
      <c r="B28" s="13" t="s">
        <v>13</v>
      </c>
      <c r="C28" s="14" t="s">
        <v>34</v>
      </c>
      <c r="D28" s="15">
        <f>D115</f>
        <v>8.3299999999999999E-2</v>
      </c>
      <c r="E28" s="15">
        <f>G25-G22</f>
        <v>1.1478925800000002</v>
      </c>
      <c r="F28" s="15" t="s">
        <v>45</v>
      </c>
      <c r="G28" s="19">
        <f>D28*E28</f>
        <v>9.5619451914000009E-2</v>
      </c>
      <c r="H28" s="55" t="s">
        <v>128</v>
      </c>
    </row>
    <row r="29" spans="1:8" s="17" customFormat="1" x14ac:dyDescent="0.25">
      <c r="A29" s="20"/>
      <c r="B29" s="73"/>
      <c r="F29" s="73" t="s">
        <v>48</v>
      </c>
      <c r="G29" s="75">
        <f>SUM(D28)</f>
        <v>8.3299999999999999E-2</v>
      </c>
    </row>
    <row r="30" spans="1:8" s="17" customFormat="1" hidden="1" x14ac:dyDescent="0.25">
      <c r="A30" s="20"/>
      <c r="B30" s="73"/>
      <c r="C30" s="71"/>
      <c r="D30" s="28">
        <f>D24+G29</f>
        <v>1.2362</v>
      </c>
      <c r="E30" s="23"/>
      <c r="F30" s="68"/>
      <c r="G30" s="24"/>
    </row>
    <row r="31" spans="1:8" s="17" customFormat="1" x14ac:dyDescent="0.25">
      <c r="A31" s="20"/>
      <c r="B31" s="157"/>
      <c r="C31" s="157"/>
      <c r="D31" s="65"/>
      <c r="E31" s="23"/>
      <c r="F31" s="68" t="s">
        <v>42</v>
      </c>
      <c r="G31" s="66">
        <f>G25+G29</f>
        <v>1.2372351800000001</v>
      </c>
    </row>
    <row r="32" spans="1:8" s="17" customFormat="1" x14ac:dyDescent="0.25">
      <c r="A32" s="20"/>
      <c r="B32" s="76"/>
      <c r="C32" s="74"/>
      <c r="D32" s="70"/>
      <c r="E32" s="70"/>
      <c r="F32" s="70"/>
      <c r="G32" s="21"/>
    </row>
    <row r="33" spans="1:7" ht="13.2" customHeight="1" x14ac:dyDescent="0.25">
      <c r="A33" s="188" t="s">
        <v>49</v>
      </c>
      <c r="B33" s="189"/>
      <c r="C33" s="189" t="s">
        <v>27</v>
      </c>
      <c r="D33" s="189"/>
      <c r="E33" s="190" t="s">
        <v>29</v>
      </c>
      <c r="F33" s="190"/>
      <c r="G33" s="39" t="s">
        <v>30</v>
      </c>
    </row>
    <row r="34" spans="1:7" s="17" customFormat="1" x14ac:dyDescent="0.25">
      <c r="A34" s="12" t="s">
        <v>50</v>
      </c>
      <c r="B34" s="13" t="s">
        <v>51</v>
      </c>
      <c r="C34" s="164" t="s">
        <v>34</v>
      </c>
      <c r="D34" s="27">
        <v>0.02</v>
      </c>
      <c r="E34" s="15">
        <f>$G$31</f>
        <v>1.2372351800000001</v>
      </c>
      <c r="F34" s="15" t="s">
        <v>129</v>
      </c>
      <c r="G34" s="19">
        <f>D34*E34</f>
        <v>2.4744703600000001E-2</v>
      </c>
    </row>
    <row r="35" spans="1:7" s="17" customFormat="1" x14ac:dyDescent="0.25">
      <c r="A35" s="12" t="s">
        <v>53</v>
      </c>
      <c r="B35" s="13" t="s">
        <v>54</v>
      </c>
      <c r="C35" s="164"/>
      <c r="D35" s="27">
        <v>0.02</v>
      </c>
      <c r="E35" s="15">
        <f t="shared" ref="E35:E38" si="0">$G$31</f>
        <v>1.2372351800000001</v>
      </c>
      <c r="F35" s="15" t="s">
        <v>129</v>
      </c>
      <c r="G35" s="19">
        <f>D35*E35</f>
        <v>2.4744703600000001E-2</v>
      </c>
    </row>
    <row r="36" spans="1:7" s="17" customFormat="1" x14ac:dyDescent="0.25">
      <c r="A36" s="12" t="s">
        <v>55</v>
      </c>
      <c r="B36" s="13" t="s">
        <v>56</v>
      </c>
      <c r="C36" s="164"/>
      <c r="D36" s="27">
        <v>0.02</v>
      </c>
      <c r="E36" s="15">
        <f t="shared" si="0"/>
        <v>1.2372351800000001</v>
      </c>
      <c r="F36" s="15" t="s">
        <v>129</v>
      </c>
      <c r="G36" s="19">
        <f>D36*E36</f>
        <v>2.4744703600000001E-2</v>
      </c>
    </row>
    <row r="37" spans="1:7" s="17" customFormat="1" x14ac:dyDescent="0.25">
      <c r="A37" s="12" t="s">
        <v>57</v>
      </c>
      <c r="B37" s="13" t="s">
        <v>47</v>
      </c>
      <c r="C37" s="164"/>
      <c r="D37" s="59">
        <v>0.02</v>
      </c>
      <c r="E37" s="15">
        <f t="shared" si="0"/>
        <v>1.2372351800000001</v>
      </c>
      <c r="F37" s="15" t="s">
        <v>129</v>
      </c>
      <c r="G37" s="19">
        <f>D37*E37</f>
        <v>2.4744703600000001E-2</v>
      </c>
    </row>
    <row r="38" spans="1:7" s="17" customFormat="1" x14ac:dyDescent="0.25">
      <c r="A38" s="12" t="s">
        <v>58</v>
      </c>
      <c r="B38" s="13" t="s">
        <v>16</v>
      </c>
      <c r="C38" s="164"/>
      <c r="D38" s="27">
        <v>0.02</v>
      </c>
      <c r="E38" s="15">
        <f t="shared" si="0"/>
        <v>1.2372351800000001</v>
      </c>
      <c r="F38" s="15" t="s">
        <v>129</v>
      </c>
      <c r="G38" s="19">
        <f>D38*E38</f>
        <v>2.4744703600000001E-2</v>
      </c>
    </row>
    <row r="39" spans="1:7" x14ac:dyDescent="0.25">
      <c r="A39" s="2"/>
      <c r="B39" s="73"/>
      <c r="C39" s="71"/>
      <c r="D39" s="77"/>
      <c r="F39" s="73" t="s">
        <v>60</v>
      </c>
      <c r="G39" s="75">
        <f>SUM(G34:G38)</f>
        <v>0.123723518</v>
      </c>
    </row>
    <row r="40" spans="1:7" hidden="1" x14ac:dyDescent="0.25">
      <c r="A40" s="2"/>
      <c r="B40" s="73"/>
      <c r="C40" s="71"/>
      <c r="D40" s="78"/>
      <c r="F40" s="68"/>
      <c r="G40" s="24"/>
    </row>
    <row r="41" spans="1:7" x14ac:dyDescent="0.25">
      <c r="A41" s="2"/>
      <c r="B41" s="157"/>
      <c r="C41" s="157"/>
      <c r="D41" s="79"/>
      <c r="E41" s="80"/>
      <c r="F41" s="68" t="s">
        <v>42</v>
      </c>
      <c r="G41" s="66">
        <f>G31+G39</f>
        <v>1.3609586980000001</v>
      </c>
    </row>
    <row r="42" spans="1:7" x14ac:dyDescent="0.25">
      <c r="A42" s="2"/>
      <c r="D42" s="81"/>
      <c r="E42" s="81"/>
      <c r="F42" s="81"/>
      <c r="G42" s="5"/>
    </row>
    <row r="43" spans="1:7" ht="13.2" customHeight="1" x14ac:dyDescent="0.25">
      <c r="A43" s="188" t="s">
        <v>61</v>
      </c>
      <c r="B43" s="189"/>
      <c r="C43" s="189" t="s">
        <v>27</v>
      </c>
      <c r="D43" s="189"/>
      <c r="E43" s="190" t="s">
        <v>29</v>
      </c>
      <c r="F43" s="190"/>
      <c r="G43" s="39" t="s">
        <v>30</v>
      </c>
    </row>
    <row r="44" spans="1:7" ht="13.2" customHeight="1" x14ac:dyDescent="0.25">
      <c r="A44" s="8" t="s">
        <v>62</v>
      </c>
      <c r="B44" s="13" t="s">
        <v>63</v>
      </c>
      <c r="C44" s="164" t="s">
        <v>64</v>
      </c>
      <c r="D44" s="29">
        <v>0.02</v>
      </c>
      <c r="E44" s="30">
        <f>$G$41</f>
        <v>1.3609586980000001</v>
      </c>
      <c r="F44" s="15" t="s">
        <v>130</v>
      </c>
      <c r="G44" s="31">
        <f t="shared" ref="G44:G50" si="1">D44*E44</f>
        <v>2.7219173960000002E-2</v>
      </c>
    </row>
    <row r="45" spans="1:7" x14ac:dyDescent="0.25">
      <c r="A45" s="8" t="s">
        <v>66</v>
      </c>
      <c r="B45" s="13" t="s">
        <v>67</v>
      </c>
      <c r="C45" s="164"/>
      <c r="D45" s="29">
        <v>0.02</v>
      </c>
      <c r="E45" s="30">
        <f t="shared" ref="E45:E51" si="2">$G$41</f>
        <v>1.3609586980000001</v>
      </c>
      <c r="F45" s="15" t="s">
        <v>130</v>
      </c>
      <c r="G45" s="31">
        <f t="shared" si="1"/>
        <v>2.7219173960000002E-2</v>
      </c>
    </row>
    <row r="46" spans="1:7" x14ac:dyDescent="0.25">
      <c r="A46" s="8" t="s">
        <v>68</v>
      </c>
      <c r="B46" s="13" t="s">
        <v>131</v>
      </c>
      <c r="C46" s="164"/>
      <c r="D46" s="29">
        <v>0.02</v>
      </c>
      <c r="E46" s="30">
        <f t="shared" si="2"/>
        <v>1.3609586980000001</v>
      </c>
      <c r="F46" s="15" t="s">
        <v>130</v>
      </c>
      <c r="G46" s="31">
        <f t="shared" si="1"/>
        <v>2.7219173960000002E-2</v>
      </c>
    </row>
    <row r="47" spans="1:7" x14ac:dyDescent="0.25">
      <c r="A47" s="8" t="s">
        <v>70</v>
      </c>
      <c r="B47" s="13" t="s">
        <v>71</v>
      </c>
      <c r="C47" s="164"/>
      <c r="D47" s="29">
        <v>0.02</v>
      </c>
      <c r="E47" s="30">
        <f t="shared" si="2"/>
        <v>1.3609586980000001</v>
      </c>
      <c r="F47" s="15" t="s">
        <v>130</v>
      </c>
      <c r="G47" s="31">
        <f t="shared" si="1"/>
        <v>2.7219173960000002E-2</v>
      </c>
    </row>
    <row r="48" spans="1:7" x14ac:dyDescent="0.25">
      <c r="A48" s="8" t="s">
        <v>72</v>
      </c>
      <c r="B48" s="13" t="s">
        <v>73</v>
      </c>
      <c r="C48" s="164"/>
      <c r="D48" s="29">
        <v>0.02</v>
      </c>
      <c r="E48" s="30">
        <f t="shared" si="2"/>
        <v>1.3609586980000001</v>
      </c>
      <c r="F48" s="15" t="s">
        <v>130</v>
      </c>
      <c r="G48" s="31">
        <f t="shared" si="1"/>
        <v>2.7219173960000002E-2</v>
      </c>
    </row>
    <row r="49" spans="1:8" x14ac:dyDescent="0.25">
      <c r="A49" s="8" t="s">
        <v>132</v>
      </c>
      <c r="B49" s="13" t="s">
        <v>133</v>
      </c>
      <c r="C49" s="164"/>
      <c r="D49" s="29">
        <v>0.02</v>
      </c>
      <c r="E49" s="30">
        <f t="shared" si="2"/>
        <v>1.3609586980000001</v>
      </c>
      <c r="F49" s="15" t="s">
        <v>130</v>
      </c>
      <c r="G49" s="31">
        <f t="shared" si="1"/>
        <v>2.7219173960000002E-2</v>
      </c>
    </row>
    <row r="50" spans="1:8" x14ac:dyDescent="0.25">
      <c r="A50" s="8" t="s">
        <v>134</v>
      </c>
      <c r="B50" s="13" t="s">
        <v>135</v>
      </c>
      <c r="C50" s="164"/>
      <c r="D50" s="29">
        <v>0.02</v>
      </c>
      <c r="E50" s="30">
        <f t="shared" si="2"/>
        <v>1.3609586980000001</v>
      </c>
      <c r="F50" s="15" t="s">
        <v>130</v>
      </c>
      <c r="G50" s="31">
        <f t="shared" si="1"/>
        <v>2.7219173960000002E-2</v>
      </c>
      <c r="H50" s="87" t="s">
        <v>136</v>
      </c>
    </row>
    <row r="51" spans="1:8" ht="12.75" customHeight="1" x14ac:dyDescent="0.25">
      <c r="A51" s="8" t="s">
        <v>137</v>
      </c>
      <c r="B51" s="13" t="s">
        <v>138</v>
      </c>
      <c r="C51" s="6" t="s">
        <v>139</v>
      </c>
      <c r="D51" s="29">
        <v>0.02</v>
      </c>
      <c r="E51" s="30">
        <f t="shared" si="2"/>
        <v>1.3609586980000001</v>
      </c>
      <c r="F51" s="15" t="s">
        <v>130</v>
      </c>
      <c r="G51" s="31">
        <f>D51*E51</f>
        <v>2.7219173960000002E-2</v>
      </c>
    </row>
    <row r="52" spans="1:8" s="17" customFormat="1" x14ac:dyDescent="0.25">
      <c r="A52" s="20"/>
      <c r="B52" s="73"/>
      <c r="C52" s="71"/>
      <c r="D52" s="77"/>
      <c r="F52" s="73" t="s">
        <v>74</v>
      </c>
      <c r="G52" s="75">
        <f>SUM(G44:G51)</f>
        <v>0.21775339168000005</v>
      </c>
    </row>
    <row r="53" spans="1:8" s="17" customFormat="1" hidden="1" x14ac:dyDescent="0.25">
      <c r="A53" s="20"/>
      <c r="B53" s="73"/>
      <c r="C53" s="71"/>
      <c r="D53" s="78"/>
      <c r="F53" s="68"/>
      <c r="G53" s="24"/>
    </row>
    <row r="54" spans="1:8" s="17" customFormat="1" x14ac:dyDescent="0.25">
      <c r="A54" s="20"/>
      <c r="B54" s="157"/>
      <c r="C54" s="157"/>
      <c r="D54" s="79"/>
      <c r="E54" s="82"/>
      <c r="F54" s="68" t="s">
        <v>42</v>
      </c>
      <c r="G54" s="66">
        <f>G41+G52</f>
        <v>1.5787120896800002</v>
      </c>
    </row>
    <row r="55" spans="1:8" s="17" customFormat="1" x14ac:dyDescent="0.25">
      <c r="A55" s="20"/>
      <c r="B55" s="76"/>
      <c r="C55" s="74"/>
      <c r="D55" s="81"/>
      <c r="E55" s="70"/>
      <c r="F55" s="70"/>
      <c r="G55" s="21"/>
    </row>
    <row r="56" spans="1:8" s="17" customFormat="1" ht="31.2" customHeight="1" x14ac:dyDescent="0.25">
      <c r="A56" s="197" t="s">
        <v>140</v>
      </c>
      <c r="B56" s="198"/>
      <c r="C56" s="198" t="s">
        <v>27</v>
      </c>
      <c r="D56" s="198"/>
      <c r="E56" s="199" t="s">
        <v>29</v>
      </c>
      <c r="F56" s="199"/>
      <c r="G56" s="95" t="s">
        <v>30</v>
      </c>
    </row>
    <row r="57" spans="1:8" s="17" customFormat="1" x14ac:dyDescent="0.25">
      <c r="A57" s="32" t="s">
        <v>76</v>
      </c>
      <c r="B57" s="9" t="s">
        <v>77</v>
      </c>
      <c r="C57" s="6" t="s">
        <v>78</v>
      </c>
      <c r="D57" s="33">
        <v>0.02</v>
      </c>
      <c r="E57" s="34">
        <f>$G$54</f>
        <v>1.5787120896800002</v>
      </c>
      <c r="F57" s="15" t="s">
        <v>141</v>
      </c>
      <c r="G57" s="35">
        <f>D57*E57</f>
        <v>3.1574241793600008E-2</v>
      </c>
    </row>
    <row r="58" spans="1:8" s="17" customFormat="1" x14ac:dyDescent="0.25">
      <c r="A58" s="32" t="s">
        <v>80</v>
      </c>
      <c r="B58" s="13" t="s">
        <v>81</v>
      </c>
      <c r="C58" s="6" t="s">
        <v>78</v>
      </c>
      <c r="D58" s="33">
        <v>0.02</v>
      </c>
      <c r="E58" s="34">
        <f t="shared" ref="E58:E65" si="3">$G$54</f>
        <v>1.5787120896800002</v>
      </c>
      <c r="F58" s="15" t="s">
        <v>141</v>
      </c>
      <c r="G58" s="35">
        <f>D58*E58</f>
        <v>3.1574241793600008E-2</v>
      </c>
    </row>
    <row r="59" spans="1:8" s="17" customFormat="1" x14ac:dyDescent="0.25">
      <c r="A59" s="32" t="s">
        <v>82</v>
      </c>
      <c r="B59" s="13" t="s">
        <v>142</v>
      </c>
      <c r="C59" s="6" t="s">
        <v>78</v>
      </c>
      <c r="D59" s="33">
        <v>0.02</v>
      </c>
      <c r="E59" s="34">
        <f t="shared" si="3"/>
        <v>1.5787120896800002</v>
      </c>
      <c r="F59" s="15" t="s">
        <v>141</v>
      </c>
      <c r="G59" s="35">
        <f t="shared" ref="G59:G64" si="4">D59*E59</f>
        <v>3.1574241793600008E-2</v>
      </c>
      <c r="H59" s="55" t="s">
        <v>143</v>
      </c>
    </row>
    <row r="60" spans="1:8" s="17" customFormat="1" x14ac:dyDescent="0.25">
      <c r="A60" s="32" t="s">
        <v>84</v>
      </c>
      <c r="B60" s="13" t="s">
        <v>144</v>
      </c>
      <c r="C60" s="6" t="s">
        <v>78</v>
      </c>
      <c r="D60" s="33">
        <v>0.02</v>
      </c>
      <c r="E60" s="34">
        <f t="shared" si="3"/>
        <v>1.5787120896800002</v>
      </c>
      <c r="F60" s="15" t="s">
        <v>141</v>
      </c>
      <c r="G60" s="35">
        <f t="shared" si="4"/>
        <v>3.1574241793600008E-2</v>
      </c>
      <c r="H60" s="55" t="s">
        <v>143</v>
      </c>
    </row>
    <row r="61" spans="1:8" s="17" customFormat="1" x14ac:dyDescent="0.25">
      <c r="A61" s="32" t="s">
        <v>85</v>
      </c>
      <c r="B61" s="13" t="s">
        <v>145</v>
      </c>
      <c r="C61" s="6" t="s">
        <v>78</v>
      </c>
      <c r="D61" s="33">
        <v>0.02</v>
      </c>
      <c r="E61" s="34">
        <f t="shared" si="3"/>
        <v>1.5787120896800002</v>
      </c>
      <c r="F61" s="15" t="s">
        <v>141</v>
      </c>
      <c r="G61" s="35">
        <f t="shared" si="4"/>
        <v>3.1574241793600008E-2</v>
      </c>
      <c r="H61" s="55" t="s">
        <v>143</v>
      </c>
    </row>
    <row r="62" spans="1:8" s="17" customFormat="1" x14ac:dyDescent="0.25">
      <c r="A62" s="32" t="s">
        <v>146</v>
      </c>
      <c r="B62" s="13" t="s">
        <v>147</v>
      </c>
      <c r="C62" s="6" t="s">
        <v>78</v>
      </c>
      <c r="D62" s="33">
        <v>0.02</v>
      </c>
      <c r="E62" s="34">
        <f t="shared" si="3"/>
        <v>1.5787120896800002</v>
      </c>
      <c r="F62" s="15" t="s">
        <v>141</v>
      </c>
      <c r="G62" s="35">
        <f t="shared" si="4"/>
        <v>3.1574241793600008E-2</v>
      </c>
      <c r="H62" s="55" t="s">
        <v>143</v>
      </c>
    </row>
    <row r="63" spans="1:8" s="17" customFormat="1" x14ac:dyDescent="0.25">
      <c r="A63" s="32" t="s">
        <v>148</v>
      </c>
      <c r="B63" s="13" t="s">
        <v>149</v>
      </c>
      <c r="C63" s="6" t="s">
        <v>78</v>
      </c>
      <c r="D63" s="33">
        <v>0.02</v>
      </c>
      <c r="E63" s="34">
        <f t="shared" si="3"/>
        <v>1.5787120896800002</v>
      </c>
      <c r="F63" s="15" t="s">
        <v>141</v>
      </c>
      <c r="G63" s="35">
        <f t="shared" si="4"/>
        <v>3.1574241793600008E-2</v>
      </c>
      <c r="H63" s="55" t="s">
        <v>143</v>
      </c>
    </row>
    <row r="64" spans="1:8" s="17" customFormat="1" x14ac:dyDescent="0.25">
      <c r="A64" s="32" t="s">
        <v>150</v>
      </c>
      <c r="B64" s="13" t="s">
        <v>151</v>
      </c>
      <c r="C64" s="6" t="s">
        <v>78</v>
      </c>
      <c r="D64" s="33">
        <v>0.02</v>
      </c>
      <c r="E64" s="34">
        <f t="shared" si="3"/>
        <v>1.5787120896800002</v>
      </c>
      <c r="F64" s="15" t="s">
        <v>141</v>
      </c>
      <c r="G64" s="35">
        <f t="shared" si="4"/>
        <v>3.1574241793600008E-2</v>
      </c>
      <c r="H64" s="55" t="s">
        <v>143</v>
      </c>
    </row>
    <row r="65" spans="1:8" s="17" customFormat="1" x14ac:dyDescent="0.25">
      <c r="A65" s="32" t="s">
        <v>152</v>
      </c>
      <c r="B65" s="36" t="s">
        <v>83</v>
      </c>
      <c r="C65" s="6" t="s">
        <v>78</v>
      </c>
      <c r="D65" s="33">
        <v>0.02</v>
      </c>
      <c r="E65" s="34">
        <f t="shared" si="3"/>
        <v>1.5787120896800002</v>
      </c>
      <c r="F65" s="15" t="s">
        <v>141</v>
      </c>
      <c r="G65" s="35">
        <f>D65*E65</f>
        <v>3.1574241793600008E-2</v>
      </c>
    </row>
    <row r="66" spans="1:8" s="17" customFormat="1" ht="11.7" customHeight="1" x14ac:dyDescent="0.25">
      <c r="A66" s="20"/>
      <c r="B66" s="73"/>
      <c r="C66" s="71"/>
      <c r="D66" s="82"/>
      <c r="F66" s="73" t="s">
        <v>86</v>
      </c>
      <c r="G66" s="75">
        <f>SUM(G57:G65)</f>
        <v>0.28416817614240014</v>
      </c>
    </row>
    <row r="67" spans="1:8" s="17" customFormat="1" ht="11.7" hidden="1" customHeight="1" x14ac:dyDescent="0.25">
      <c r="A67" s="20"/>
      <c r="B67" s="73"/>
      <c r="C67" s="71"/>
      <c r="D67" s="83"/>
      <c r="F67" s="68"/>
      <c r="G67" s="24"/>
    </row>
    <row r="68" spans="1:8" s="17" customFormat="1" ht="11.7" customHeight="1" x14ac:dyDescent="0.25">
      <c r="A68" s="20"/>
      <c r="B68" s="157"/>
      <c r="C68" s="157"/>
      <c r="D68" s="82"/>
      <c r="E68" s="82"/>
      <c r="F68" s="68" t="s">
        <v>87</v>
      </c>
      <c r="G68" s="66">
        <f>G54+G66</f>
        <v>1.8628802658224004</v>
      </c>
    </row>
    <row r="69" spans="1:8" s="17" customFormat="1" x14ac:dyDescent="0.25">
      <c r="A69" s="20"/>
      <c r="C69" s="74"/>
      <c r="D69" s="61"/>
      <c r="E69" s="61"/>
      <c r="F69" s="61"/>
      <c r="G69" s="21"/>
    </row>
    <row r="70" spans="1:8" s="17" customFormat="1" ht="31.2" customHeight="1" x14ac:dyDescent="0.25">
      <c r="A70" s="188" t="s">
        <v>153</v>
      </c>
      <c r="B70" s="189"/>
      <c r="C70" s="189" t="s">
        <v>27</v>
      </c>
      <c r="D70" s="189"/>
      <c r="E70" s="190" t="s">
        <v>29</v>
      </c>
      <c r="F70" s="190"/>
      <c r="G70" s="39" t="s">
        <v>30</v>
      </c>
      <c r="H70" s="55" t="s">
        <v>154</v>
      </c>
    </row>
    <row r="71" spans="1:8" s="17" customFormat="1" x14ac:dyDescent="0.25">
      <c r="A71" s="32" t="s">
        <v>89</v>
      </c>
      <c r="B71" s="9" t="s">
        <v>77</v>
      </c>
      <c r="C71" s="6" t="s">
        <v>78</v>
      </c>
      <c r="D71" s="33">
        <v>0.02</v>
      </c>
      <c r="E71" s="34">
        <f>$G$54</f>
        <v>1.5787120896800002</v>
      </c>
      <c r="F71" s="15" t="s">
        <v>141</v>
      </c>
      <c r="G71" s="35">
        <f>D71*E71</f>
        <v>3.1574241793600008E-2</v>
      </c>
    </row>
    <row r="72" spans="1:8" s="17" customFormat="1" x14ac:dyDescent="0.25">
      <c r="A72" s="32" t="s">
        <v>90</v>
      </c>
      <c r="B72" s="13" t="s">
        <v>81</v>
      </c>
      <c r="C72" s="6" t="s">
        <v>78</v>
      </c>
      <c r="D72" s="33">
        <v>0.02</v>
      </c>
      <c r="E72" s="34">
        <f t="shared" ref="E72:E79" si="5">$G$54</f>
        <v>1.5787120896800002</v>
      </c>
      <c r="F72" s="15" t="s">
        <v>141</v>
      </c>
      <c r="G72" s="35">
        <f>D72*E72</f>
        <v>3.1574241793600008E-2</v>
      </c>
    </row>
    <row r="73" spans="1:8" s="17" customFormat="1" x14ac:dyDescent="0.25">
      <c r="A73" s="32" t="s">
        <v>91</v>
      </c>
      <c r="B73" s="13" t="s">
        <v>142</v>
      </c>
      <c r="C73" s="6" t="s">
        <v>78</v>
      </c>
      <c r="D73" s="33">
        <v>0.02</v>
      </c>
      <c r="E73" s="34">
        <f t="shared" si="5"/>
        <v>1.5787120896800002</v>
      </c>
      <c r="F73" s="15" t="s">
        <v>141</v>
      </c>
      <c r="G73" s="35">
        <f t="shared" ref="G73:G78" si="6">D73*E73</f>
        <v>3.1574241793600008E-2</v>
      </c>
      <c r="H73" s="55" t="s">
        <v>143</v>
      </c>
    </row>
    <row r="74" spans="1:8" s="17" customFormat="1" x14ac:dyDescent="0.25">
      <c r="A74" s="32" t="s">
        <v>92</v>
      </c>
      <c r="B74" s="13" t="s">
        <v>144</v>
      </c>
      <c r="C74" s="6" t="s">
        <v>78</v>
      </c>
      <c r="D74" s="33">
        <v>0.02</v>
      </c>
      <c r="E74" s="34">
        <f t="shared" si="5"/>
        <v>1.5787120896800002</v>
      </c>
      <c r="F74" s="15" t="s">
        <v>141</v>
      </c>
      <c r="G74" s="35">
        <f t="shared" si="6"/>
        <v>3.1574241793600008E-2</v>
      </c>
      <c r="H74" s="55" t="s">
        <v>143</v>
      </c>
    </row>
    <row r="75" spans="1:8" s="17" customFormat="1" x14ac:dyDescent="0.25">
      <c r="A75" s="32" t="s">
        <v>93</v>
      </c>
      <c r="B75" s="13" t="s">
        <v>145</v>
      </c>
      <c r="C75" s="6" t="s">
        <v>78</v>
      </c>
      <c r="D75" s="33">
        <v>0.02</v>
      </c>
      <c r="E75" s="34">
        <f t="shared" si="5"/>
        <v>1.5787120896800002</v>
      </c>
      <c r="F75" s="15" t="s">
        <v>141</v>
      </c>
      <c r="G75" s="35">
        <f t="shared" si="6"/>
        <v>3.1574241793600008E-2</v>
      </c>
      <c r="H75" s="55" t="s">
        <v>143</v>
      </c>
    </row>
    <row r="76" spans="1:8" s="17" customFormat="1" x14ac:dyDescent="0.25">
      <c r="A76" s="32" t="s">
        <v>155</v>
      </c>
      <c r="B76" s="13" t="s">
        <v>147</v>
      </c>
      <c r="C76" s="6" t="s">
        <v>78</v>
      </c>
      <c r="D76" s="33">
        <v>0.02</v>
      </c>
      <c r="E76" s="34">
        <f t="shared" si="5"/>
        <v>1.5787120896800002</v>
      </c>
      <c r="F76" s="15" t="s">
        <v>141</v>
      </c>
      <c r="G76" s="35">
        <f t="shared" si="6"/>
        <v>3.1574241793600008E-2</v>
      </c>
      <c r="H76" s="55" t="s">
        <v>143</v>
      </c>
    </row>
    <row r="77" spans="1:8" s="17" customFormat="1" x14ac:dyDescent="0.25">
      <c r="A77" s="32" t="s">
        <v>156</v>
      </c>
      <c r="B77" s="13" t="s">
        <v>149</v>
      </c>
      <c r="C77" s="6" t="s">
        <v>78</v>
      </c>
      <c r="D77" s="33">
        <v>0.02</v>
      </c>
      <c r="E77" s="34">
        <f t="shared" si="5"/>
        <v>1.5787120896800002</v>
      </c>
      <c r="F77" s="15" t="s">
        <v>141</v>
      </c>
      <c r="G77" s="35">
        <f t="shared" si="6"/>
        <v>3.1574241793600008E-2</v>
      </c>
      <c r="H77" s="55" t="s">
        <v>143</v>
      </c>
    </row>
    <row r="78" spans="1:8" s="17" customFormat="1" x14ac:dyDescent="0.25">
      <c r="A78" s="32" t="s">
        <v>157</v>
      </c>
      <c r="B78" s="13" t="s">
        <v>151</v>
      </c>
      <c r="C78" s="6" t="s">
        <v>78</v>
      </c>
      <c r="D78" s="33">
        <v>0.02</v>
      </c>
      <c r="E78" s="34">
        <f t="shared" si="5"/>
        <v>1.5787120896800002</v>
      </c>
      <c r="F78" s="15" t="s">
        <v>141</v>
      </c>
      <c r="G78" s="35">
        <f t="shared" si="6"/>
        <v>3.1574241793600008E-2</v>
      </c>
      <c r="H78" s="55" t="s">
        <v>143</v>
      </c>
    </row>
    <row r="79" spans="1:8" s="17" customFormat="1" ht="13.5" customHeight="1" x14ac:dyDescent="0.25">
      <c r="A79" s="32" t="s">
        <v>158</v>
      </c>
      <c r="B79" s="36" t="s">
        <v>83</v>
      </c>
      <c r="C79" s="6" t="s">
        <v>78</v>
      </c>
      <c r="D79" s="33">
        <v>0.02</v>
      </c>
      <c r="E79" s="34">
        <f t="shared" si="5"/>
        <v>1.5787120896800002</v>
      </c>
      <c r="F79" s="15" t="s">
        <v>141</v>
      </c>
      <c r="G79" s="35">
        <f>D79*E79</f>
        <v>3.1574241793600008E-2</v>
      </c>
    </row>
    <row r="80" spans="1:8" s="17" customFormat="1" x14ac:dyDescent="0.25">
      <c r="A80" s="20"/>
      <c r="B80" s="73"/>
      <c r="C80" s="71" t="s">
        <v>126</v>
      </c>
      <c r="D80" s="82">
        <f>SUM(D71:D79)</f>
        <v>0.18</v>
      </c>
      <c r="F80" s="73" t="s">
        <v>94</v>
      </c>
      <c r="G80" s="75">
        <f>SUM(G71:G79)</f>
        <v>0.28416817614240014</v>
      </c>
    </row>
    <row r="81" spans="1:8" s="17" customFormat="1" hidden="1" x14ac:dyDescent="0.25">
      <c r="A81" s="20"/>
      <c r="B81" s="73"/>
      <c r="C81" s="71"/>
      <c r="D81" s="83">
        <f>D80+D53</f>
        <v>0.18</v>
      </c>
      <c r="F81" s="68"/>
      <c r="G81" s="24"/>
    </row>
    <row r="82" spans="1:8" s="17" customFormat="1" x14ac:dyDescent="0.25">
      <c r="A82" s="20"/>
      <c r="B82" s="157" t="s">
        <v>42</v>
      </c>
      <c r="C82" s="157"/>
      <c r="D82" s="82">
        <f>$D$54+G80</f>
        <v>0.28416817614240014</v>
      </c>
      <c r="E82" s="82"/>
      <c r="F82" s="68" t="s">
        <v>110</v>
      </c>
      <c r="G82" s="66">
        <f>G54+G80</f>
        <v>1.8628802658224004</v>
      </c>
    </row>
    <row r="83" spans="1:8" s="17" customFormat="1" x14ac:dyDescent="0.25">
      <c r="A83" s="20"/>
      <c r="C83" s="74"/>
      <c r="D83" s="61"/>
      <c r="E83" s="61"/>
      <c r="F83" s="61"/>
      <c r="G83" s="21"/>
    </row>
    <row r="84" spans="1:8" s="17" customFormat="1" ht="31.2" customHeight="1" x14ac:dyDescent="0.25">
      <c r="A84" s="194" t="s">
        <v>159</v>
      </c>
      <c r="B84" s="195"/>
      <c r="C84" s="195" t="s">
        <v>27</v>
      </c>
      <c r="D84" s="195"/>
      <c r="E84" s="196" t="s">
        <v>29</v>
      </c>
      <c r="F84" s="196"/>
      <c r="G84" s="96" t="s">
        <v>30</v>
      </c>
      <c r="H84" s="55" t="s">
        <v>154</v>
      </c>
    </row>
    <row r="85" spans="1:8" s="17" customFormat="1" x14ac:dyDescent="0.25">
      <c r="A85" s="32" t="s">
        <v>160</v>
      </c>
      <c r="B85" s="9" t="s">
        <v>77</v>
      </c>
      <c r="C85" s="6" t="s">
        <v>78</v>
      </c>
      <c r="D85" s="33">
        <v>0.02</v>
      </c>
      <c r="E85" s="34">
        <f>$G$54</f>
        <v>1.5787120896800002</v>
      </c>
      <c r="F85" s="15" t="s">
        <v>141</v>
      </c>
      <c r="G85" s="35">
        <f>D85*E85</f>
        <v>3.1574241793600008E-2</v>
      </c>
    </row>
    <row r="86" spans="1:8" s="17" customFormat="1" x14ac:dyDescent="0.25">
      <c r="A86" s="32" t="s">
        <v>161</v>
      </c>
      <c r="B86" s="13" t="s">
        <v>81</v>
      </c>
      <c r="C86" s="6" t="s">
        <v>78</v>
      </c>
      <c r="D86" s="33">
        <v>0.02</v>
      </c>
      <c r="E86" s="34">
        <f t="shared" ref="E86:E93" si="7">$G$54</f>
        <v>1.5787120896800002</v>
      </c>
      <c r="F86" s="15" t="s">
        <v>141</v>
      </c>
      <c r="G86" s="35">
        <f>D86*E86</f>
        <v>3.1574241793600008E-2</v>
      </c>
    </row>
    <row r="87" spans="1:8" s="17" customFormat="1" x14ac:dyDescent="0.25">
      <c r="A87" s="32" t="s">
        <v>162</v>
      </c>
      <c r="B87" s="13" t="s">
        <v>142</v>
      </c>
      <c r="C87" s="6" t="s">
        <v>78</v>
      </c>
      <c r="D87" s="33">
        <v>0.02</v>
      </c>
      <c r="E87" s="34">
        <f t="shared" si="7"/>
        <v>1.5787120896800002</v>
      </c>
      <c r="F87" s="15" t="s">
        <v>141</v>
      </c>
      <c r="G87" s="35">
        <f t="shared" ref="G87:G92" si="8">D87*E87</f>
        <v>3.1574241793600008E-2</v>
      </c>
      <c r="H87" s="55" t="s">
        <v>143</v>
      </c>
    </row>
    <row r="88" spans="1:8" s="17" customFormat="1" x14ac:dyDescent="0.25">
      <c r="A88" s="32" t="s">
        <v>163</v>
      </c>
      <c r="B88" s="13" t="s">
        <v>144</v>
      </c>
      <c r="C88" s="6" t="s">
        <v>78</v>
      </c>
      <c r="D88" s="33">
        <v>0.02</v>
      </c>
      <c r="E88" s="34">
        <f t="shared" si="7"/>
        <v>1.5787120896800002</v>
      </c>
      <c r="F88" s="15" t="s">
        <v>141</v>
      </c>
      <c r="G88" s="35">
        <f t="shared" si="8"/>
        <v>3.1574241793600008E-2</v>
      </c>
      <c r="H88" s="55" t="s">
        <v>143</v>
      </c>
    </row>
    <row r="89" spans="1:8" s="17" customFormat="1" x14ac:dyDescent="0.25">
      <c r="A89" s="32" t="s">
        <v>164</v>
      </c>
      <c r="B89" s="13" t="s">
        <v>145</v>
      </c>
      <c r="C89" s="6" t="s">
        <v>78</v>
      </c>
      <c r="D89" s="33">
        <v>0.02</v>
      </c>
      <c r="E89" s="34">
        <f t="shared" si="7"/>
        <v>1.5787120896800002</v>
      </c>
      <c r="F89" s="15" t="s">
        <v>141</v>
      </c>
      <c r="G89" s="35">
        <f t="shared" si="8"/>
        <v>3.1574241793600008E-2</v>
      </c>
      <c r="H89" s="55" t="s">
        <v>143</v>
      </c>
    </row>
    <row r="90" spans="1:8" s="17" customFormat="1" x14ac:dyDescent="0.25">
      <c r="A90" s="32" t="s">
        <v>165</v>
      </c>
      <c r="B90" s="13" t="s">
        <v>147</v>
      </c>
      <c r="C90" s="6" t="s">
        <v>78</v>
      </c>
      <c r="D90" s="33">
        <v>0.02</v>
      </c>
      <c r="E90" s="34">
        <f t="shared" si="7"/>
        <v>1.5787120896800002</v>
      </c>
      <c r="F90" s="15" t="s">
        <v>141</v>
      </c>
      <c r="G90" s="35">
        <f t="shared" si="8"/>
        <v>3.1574241793600008E-2</v>
      </c>
      <c r="H90" s="55" t="s">
        <v>143</v>
      </c>
    </row>
    <row r="91" spans="1:8" s="17" customFormat="1" x14ac:dyDescent="0.25">
      <c r="A91" s="32" t="s">
        <v>166</v>
      </c>
      <c r="B91" s="13" t="s">
        <v>149</v>
      </c>
      <c r="C91" s="6" t="s">
        <v>78</v>
      </c>
      <c r="D91" s="33">
        <v>0.02</v>
      </c>
      <c r="E91" s="34">
        <f t="shared" si="7"/>
        <v>1.5787120896800002</v>
      </c>
      <c r="F91" s="15" t="s">
        <v>141</v>
      </c>
      <c r="G91" s="35">
        <f t="shared" si="8"/>
        <v>3.1574241793600008E-2</v>
      </c>
      <c r="H91" s="55" t="s">
        <v>143</v>
      </c>
    </row>
    <row r="92" spans="1:8" s="17" customFormat="1" x14ac:dyDescent="0.25">
      <c r="A92" s="32" t="s">
        <v>167</v>
      </c>
      <c r="B92" s="13" t="s">
        <v>151</v>
      </c>
      <c r="C92" s="6" t="s">
        <v>78</v>
      </c>
      <c r="D92" s="33">
        <v>0.02</v>
      </c>
      <c r="E92" s="34">
        <f t="shared" si="7"/>
        <v>1.5787120896800002</v>
      </c>
      <c r="F92" s="15" t="s">
        <v>141</v>
      </c>
      <c r="G92" s="35">
        <f t="shared" si="8"/>
        <v>3.1574241793600008E-2</v>
      </c>
      <c r="H92" s="55" t="s">
        <v>143</v>
      </c>
    </row>
    <row r="93" spans="1:8" s="17" customFormat="1" x14ac:dyDescent="0.25">
      <c r="A93" s="32" t="s">
        <v>168</v>
      </c>
      <c r="B93" s="36" t="s">
        <v>83</v>
      </c>
      <c r="C93" s="6" t="s">
        <v>78</v>
      </c>
      <c r="D93" s="33">
        <v>0.02</v>
      </c>
      <c r="E93" s="34">
        <f t="shared" si="7"/>
        <v>1.5787120896800002</v>
      </c>
      <c r="F93" s="15" t="s">
        <v>141</v>
      </c>
      <c r="G93" s="35">
        <f>D93*E93</f>
        <v>3.1574241793600008E-2</v>
      </c>
    </row>
    <row r="94" spans="1:8" s="17" customFormat="1" x14ac:dyDescent="0.25">
      <c r="A94" s="20"/>
      <c r="B94" s="73"/>
      <c r="C94" s="71" t="s">
        <v>126</v>
      </c>
      <c r="D94" s="82">
        <f>SUM(D85:D93)</f>
        <v>0.18</v>
      </c>
      <c r="F94" s="73" t="s">
        <v>169</v>
      </c>
      <c r="G94" s="75">
        <f>SUM(G85:G93)</f>
        <v>0.28416817614240014</v>
      </c>
    </row>
    <row r="95" spans="1:8" s="17" customFormat="1" hidden="1" x14ac:dyDescent="0.25">
      <c r="A95" s="20"/>
      <c r="B95" s="73"/>
      <c r="C95" s="71"/>
      <c r="D95" s="83">
        <f>D53+D94</f>
        <v>0.18</v>
      </c>
      <c r="F95" s="68"/>
      <c r="G95" s="24"/>
    </row>
    <row r="96" spans="1:8" s="17" customFormat="1" x14ac:dyDescent="0.25">
      <c r="A96" s="20"/>
      <c r="B96" s="157" t="s">
        <v>42</v>
      </c>
      <c r="C96" s="157"/>
      <c r="D96" s="82">
        <f>$D$54+G94</f>
        <v>0.28416817614240014</v>
      </c>
      <c r="E96" s="82"/>
      <c r="F96" s="68" t="s">
        <v>170</v>
      </c>
      <c r="G96" s="66">
        <f>G94+G54</f>
        <v>1.8628802658224004</v>
      </c>
    </row>
    <row r="97" spans="1:12" s="17" customFormat="1" x14ac:dyDescent="0.25">
      <c r="A97" s="20"/>
      <c r="C97" s="74"/>
      <c r="D97" s="61"/>
      <c r="E97" s="62"/>
      <c r="F97" s="61"/>
      <c r="G97" s="21"/>
    </row>
    <row r="98" spans="1:12" s="17" customFormat="1" ht="24" x14ac:dyDescent="0.25">
      <c r="A98" s="97" t="s">
        <v>96</v>
      </c>
      <c r="B98" s="38" t="s">
        <v>171</v>
      </c>
      <c r="C98" s="37" t="s">
        <v>98</v>
      </c>
      <c r="D98" s="38" t="s">
        <v>99</v>
      </c>
      <c r="E98" s="38" t="s">
        <v>100</v>
      </c>
      <c r="F98" s="39" t="s">
        <v>101</v>
      </c>
      <c r="G98" s="39" t="s">
        <v>102</v>
      </c>
      <c r="H98" s="55" t="s">
        <v>172</v>
      </c>
      <c r="I98" s="55" t="s">
        <v>28</v>
      </c>
    </row>
    <row r="99" spans="1:12" ht="15.6" customHeight="1" x14ac:dyDescent="0.25">
      <c r="A99" s="8"/>
      <c r="B99" s="43" t="s">
        <v>103</v>
      </c>
      <c r="C99" s="44">
        <f>G68</f>
        <v>1.8628802658224004</v>
      </c>
      <c r="D99" s="193">
        <v>3</v>
      </c>
      <c r="E99" s="45">
        <f>C99*D5+D99</f>
        <v>30.421597512905734</v>
      </c>
      <c r="F99" s="108">
        <f>$F$104*I99</f>
        <v>3500</v>
      </c>
      <c r="G99" s="110">
        <f>F99*E99</f>
        <v>106475.59129517007</v>
      </c>
      <c r="H99" s="86">
        <f>SUM(F99/$F$104)</f>
        <v>0.35</v>
      </c>
      <c r="I99" s="86">
        <v>0.35</v>
      </c>
      <c r="J99" s="47"/>
      <c r="K99" s="47"/>
      <c r="L99" s="47"/>
    </row>
    <row r="100" spans="1:12" ht="15.6" customHeight="1" x14ac:dyDescent="0.25">
      <c r="A100" s="8"/>
      <c r="B100" s="43" t="s">
        <v>173</v>
      </c>
      <c r="C100" s="44">
        <f>G68</f>
        <v>1.8628802658224004</v>
      </c>
      <c r="D100" s="193"/>
      <c r="E100" s="45">
        <f>C100*D6+D99</f>
        <v>30.421597512905734</v>
      </c>
      <c r="F100" s="108">
        <f>$F$104*I100</f>
        <v>3000</v>
      </c>
      <c r="G100" s="110">
        <f t="shared" ref="G100:G103" si="9">F100*E100</f>
        <v>91264.7925387172</v>
      </c>
      <c r="H100" s="86">
        <f>SUM(F100/$F$104)</f>
        <v>0.3</v>
      </c>
      <c r="I100" s="86">
        <v>0.3</v>
      </c>
      <c r="J100" s="47"/>
      <c r="K100" s="47"/>
      <c r="L100" s="47"/>
    </row>
    <row r="101" spans="1:12" ht="15.6" customHeight="1" x14ac:dyDescent="0.25">
      <c r="A101" s="8"/>
      <c r="B101" s="43" t="s">
        <v>104</v>
      </c>
      <c r="C101" s="44">
        <f>G82</f>
        <v>1.8628802658224004</v>
      </c>
      <c r="D101" s="193">
        <v>3</v>
      </c>
      <c r="E101" s="45">
        <f>C101*D7+D101</f>
        <v>32.228591370753463</v>
      </c>
      <c r="F101" s="108">
        <f>$F$104*I101</f>
        <v>2500</v>
      </c>
      <c r="G101" s="110">
        <f t="shared" si="9"/>
        <v>80571.478426883652</v>
      </c>
      <c r="H101" s="86">
        <f>SUM(F101/$F$104)</f>
        <v>0.25</v>
      </c>
      <c r="I101" s="86">
        <v>0.25</v>
      </c>
    </row>
    <row r="102" spans="1:12" ht="15.6" customHeight="1" x14ac:dyDescent="0.25">
      <c r="A102" s="8"/>
      <c r="B102" s="43" t="s">
        <v>174</v>
      </c>
      <c r="C102" s="44">
        <f>G82</f>
        <v>1.8628802658224004</v>
      </c>
      <c r="D102" s="193"/>
      <c r="E102" s="45">
        <f>C102*D8+D101</f>
        <v>35.581775849233779</v>
      </c>
      <c r="F102" s="108">
        <f>$F$104*I102</f>
        <v>500</v>
      </c>
      <c r="G102" s="110">
        <f t="shared" si="9"/>
        <v>17790.887924616891</v>
      </c>
      <c r="H102" s="86">
        <f>SUM(F102/$F$104)</f>
        <v>0.05</v>
      </c>
      <c r="I102" s="86">
        <v>0.05</v>
      </c>
    </row>
    <row r="103" spans="1:12" ht="15.6" customHeight="1" x14ac:dyDescent="0.25">
      <c r="A103" s="8"/>
      <c r="B103" s="43" t="s">
        <v>175</v>
      </c>
      <c r="C103" s="44">
        <f>G96</f>
        <v>1.8628802658224004</v>
      </c>
      <c r="D103" s="60">
        <v>3</v>
      </c>
      <c r="E103" s="45">
        <f>C103*D9+D103</f>
        <v>39.922286868599976</v>
      </c>
      <c r="F103" s="108">
        <f>$F$104*I103</f>
        <v>500</v>
      </c>
      <c r="G103" s="110">
        <f t="shared" si="9"/>
        <v>19961.143434299989</v>
      </c>
      <c r="H103" s="86">
        <f>SUM(F103/$F$104)</f>
        <v>0.05</v>
      </c>
      <c r="I103" s="86">
        <v>0.05</v>
      </c>
    </row>
    <row r="104" spans="1:12" ht="15.6" customHeight="1" x14ac:dyDescent="0.25">
      <c r="A104" s="2"/>
      <c r="B104" s="84"/>
      <c r="C104" s="48"/>
      <c r="D104" s="49"/>
      <c r="E104" s="63"/>
      <c r="F104" s="107">
        <v>10000</v>
      </c>
      <c r="G104" s="5"/>
    </row>
    <row r="105" spans="1:12" ht="15.6" customHeight="1" x14ac:dyDescent="0.25">
      <c r="A105" s="98" t="s">
        <v>176</v>
      </c>
      <c r="B105" s="191" t="s">
        <v>5</v>
      </c>
      <c r="C105" s="192"/>
      <c r="D105" s="192"/>
      <c r="E105" s="192"/>
      <c r="F105" s="192"/>
      <c r="G105" s="109">
        <f>(E99*F99)+(E100*F100)+(E101*F101)+(E102*F102)+(E103*F103)</f>
        <v>316063.89361968776</v>
      </c>
      <c r="I105" s="46"/>
    </row>
    <row r="106" spans="1:12" ht="12.6" thickBot="1" x14ac:dyDescent="0.3">
      <c r="A106" s="103"/>
      <c r="B106" s="104"/>
      <c r="C106" s="105"/>
      <c r="D106" s="52"/>
      <c r="E106" s="52"/>
      <c r="F106" s="52"/>
      <c r="G106" s="106"/>
    </row>
    <row r="107" spans="1:12" ht="12.6" hidden="1" outlineLevel="1" thickBot="1" x14ac:dyDescent="0.3">
      <c r="A107" s="2"/>
      <c r="B107" s="55" t="s">
        <v>7</v>
      </c>
      <c r="C107" s="85" t="s">
        <v>8</v>
      </c>
      <c r="D107" s="56">
        <v>7.1000000000000004E-3</v>
      </c>
      <c r="E107" s="50"/>
      <c r="F107" s="50"/>
      <c r="G107" s="51"/>
    </row>
    <row r="108" spans="1:12" ht="12.6" hidden="1" outlineLevel="1" thickBot="1" x14ac:dyDescent="0.3">
      <c r="A108" s="2"/>
      <c r="B108" s="55"/>
      <c r="C108" s="85" t="s">
        <v>9</v>
      </c>
      <c r="D108" s="56">
        <v>7.1000000000000004E-3</v>
      </c>
      <c r="E108" s="50"/>
      <c r="F108" s="50"/>
      <c r="G108" s="51"/>
    </row>
    <row r="109" spans="1:12" ht="12.6" hidden="1" outlineLevel="1" thickBot="1" x14ac:dyDescent="0.3">
      <c r="A109" s="2"/>
      <c r="B109" s="55" t="s">
        <v>10</v>
      </c>
      <c r="C109" s="85" t="s">
        <v>8</v>
      </c>
      <c r="D109" s="56">
        <v>0.10920000000000001</v>
      </c>
      <c r="E109" s="50"/>
      <c r="F109" s="50"/>
      <c r="G109" s="51"/>
    </row>
    <row r="110" spans="1:12" ht="12.6" hidden="1" outlineLevel="1" thickBot="1" x14ac:dyDescent="0.3">
      <c r="A110" s="2"/>
      <c r="B110" s="55"/>
      <c r="C110" s="57" t="s">
        <v>9</v>
      </c>
      <c r="D110" s="56">
        <v>0.10920000000000001</v>
      </c>
      <c r="E110" s="50"/>
      <c r="F110" s="50"/>
      <c r="G110" s="51"/>
    </row>
    <row r="111" spans="1:12" ht="12.6" hidden="1" outlineLevel="1" thickBot="1" x14ac:dyDescent="0.3">
      <c r="A111" s="2"/>
      <c r="B111" s="55" t="s">
        <v>11</v>
      </c>
      <c r="C111" s="85" t="s">
        <v>8</v>
      </c>
      <c r="D111" s="56">
        <v>3.0599999999999999E-2</v>
      </c>
      <c r="E111" s="50"/>
      <c r="F111" s="50"/>
      <c r="G111" s="51"/>
    </row>
    <row r="112" spans="1:12" ht="12.6" hidden="1" outlineLevel="1" thickBot="1" x14ac:dyDescent="0.3">
      <c r="A112" s="2"/>
      <c r="B112" s="55"/>
      <c r="C112" s="85" t="s">
        <v>9</v>
      </c>
      <c r="D112" s="56">
        <v>3.0599999999999999E-2</v>
      </c>
      <c r="E112" s="50"/>
      <c r="F112" s="50"/>
      <c r="G112" s="51"/>
    </row>
    <row r="113" spans="1:7" ht="12.6" hidden="1" outlineLevel="1" thickBot="1" x14ac:dyDescent="0.3">
      <c r="A113" s="2"/>
      <c r="B113" s="55" t="s">
        <v>12</v>
      </c>
      <c r="C113" s="85" t="s">
        <v>8</v>
      </c>
      <c r="D113" s="56">
        <v>6.0000000000000001E-3</v>
      </c>
      <c r="E113" s="50"/>
      <c r="F113" s="50"/>
      <c r="G113" s="51"/>
    </row>
    <row r="114" spans="1:7" ht="12.6" hidden="1" outlineLevel="1" thickBot="1" x14ac:dyDescent="0.3">
      <c r="A114" s="2"/>
      <c r="B114" s="55"/>
      <c r="C114" s="57" t="s">
        <v>9</v>
      </c>
      <c r="D114" s="56">
        <v>6.0000000000000001E-3</v>
      </c>
      <c r="E114" s="50"/>
      <c r="F114" s="50"/>
      <c r="G114" s="51"/>
    </row>
    <row r="115" spans="1:7" ht="12.6" hidden="1" outlineLevel="1" thickBot="1" x14ac:dyDescent="0.3">
      <c r="A115" s="2"/>
      <c r="B115" s="55" t="s">
        <v>13</v>
      </c>
      <c r="C115" s="85" t="s">
        <v>8</v>
      </c>
      <c r="D115" s="56">
        <v>8.3299999999999999E-2</v>
      </c>
      <c r="E115" s="50"/>
      <c r="F115" s="50"/>
      <c r="G115" s="51"/>
    </row>
    <row r="116" spans="1:7" ht="12.6" hidden="1" outlineLevel="1" thickBot="1" x14ac:dyDescent="0.3">
      <c r="A116" s="2"/>
      <c r="B116" s="55"/>
      <c r="C116" s="85" t="s">
        <v>9</v>
      </c>
      <c r="D116" s="56">
        <v>8.3299999999999999E-2</v>
      </c>
      <c r="E116" s="50"/>
      <c r="F116" s="50"/>
      <c r="G116" s="51"/>
    </row>
    <row r="117" spans="1:7" ht="12.6" hidden="1" outlineLevel="1" thickBot="1" x14ac:dyDescent="0.3">
      <c r="A117" s="2"/>
      <c r="B117" s="55" t="s">
        <v>14</v>
      </c>
      <c r="C117" s="85" t="s">
        <v>8</v>
      </c>
      <c r="D117" s="56">
        <v>7.0000000000000001E-3</v>
      </c>
      <c r="E117" s="50"/>
      <c r="F117" s="50"/>
      <c r="G117" s="51"/>
    </row>
    <row r="118" spans="1:7" ht="12.6" hidden="1" outlineLevel="1" thickBot="1" x14ac:dyDescent="0.3">
      <c r="A118" s="2"/>
      <c r="B118" s="55"/>
      <c r="C118" s="57" t="s">
        <v>9</v>
      </c>
      <c r="D118" s="56">
        <v>7.0000000000000001E-3</v>
      </c>
      <c r="E118" s="50"/>
      <c r="F118" s="50"/>
      <c r="G118" s="51"/>
    </row>
    <row r="119" spans="1:7" ht="12.6" hidden="1" outlineLevel="1" thickBot="1" x14ac:dyDescent="0.3">
      <c r="A119" s="2"/>
      <c r="B119" s="55" t="s">
        <v>15</v>
      </c>
      <c r="C119" s="85" t="s">
        <v>8</v>
      </c>
      <c r="D119" s="56">
        <v>0.12</v>
      </c>
      <c r="E119" s="50"/>
      <c r="F119" s="50"/>
      <c r="G119" s="51"/>
    </row>
    <row r="120" spans="1:7" ht="12.6" hidden="1" outlineLevel="1" thickBot="1" x14ac:dyDescent="0.3">
      <c r="A120" s="2"/>
      <c r="B120" s="55"/>
      <c r="C120" s="85" t="s">
        <v>9</v>
      </c>
      <c r="D120" s="56">
        <v>0.12</v>
      </c>
      <c r="E120" s="50"/>
      <c r="F120" s="50"/>
      <c r="G120" s="51"/>
    </row>
    <row r="121" spans="1:7" ht="12.6" hidden="1" outlineLevel="1" thickBot="1" x14ac:dyDescent="0.3">
      <c r="A121" s="2"/>
      <c r="B121" s="55" t="s">
        <v>16</v>
      </c>
      <c r="C121" s="85" t="s">
        <v>8</v>
      </c>
      <c r="D121" s="56">
        <v>1.0200000000000001E-2</v>
      </c>
      <c r="E121" s="50"/>
      <c r="F121" s="50"/>
      <c r="G121" s="51"/>
    </row>
    <row r="122" spans="1:7" ht="12.6" hidden="1" outlineLevel="1" thickBot="1" x14ac:dyDescent="0.3">
      <c r="A122" s="2"/>
      <c r="B122" s="55"/>
      <c r="C122" s="57" t="s">
        <v>9</v>
      </c>
      <c r="D122" s="58">
        <v>1.0200000000000001E-2</v>
      </c>
      <c r="E122" s="50"/>
      <c r="F122" s="50"/>
      <c r="G122" s="51"/>
    </row>
    <row r="123" spans="1:7" collapsed="1" x14ac:dyDescent="0.25">
      <c r="F123" s="53"/>
      <c r="G123" s="53"/>
    </row>
  </sheetData>
  <sheetProtection selectLockedCells="1"/>
  <mergeCells count="45">
    <mergeCell ref="B105:F105"/>
    <mergeCell ref="D2:G2"/>
    <mergeCell ref="D101:D102"/>
    <mergeCell ref="B82:C82"/>
    <mergeCell ref="A84:B84"/>
    <mergeCell ref="C84:D84"/>
    <mergeCell ref="E84:F84"/>
    <mergeCell ref="B96:C96"/>
    <mergeCell ref="D99:D100"/>
    <mergeCell ref="B54:C54"/>
    <mergeCell ref="A56:B56"/>
    <mergeCell ref="C56:D56"/>
    <mergeCell ref="E56:F56"/>
    <mergeCell ref="B68:C68"/>
    <mergeCell ref="A70:B70"/>
    <mergeCell ref="C70:D70"/>
    <mergeCell ref="E70:F70"/>
    <mergeCell ref="C34:C38"/>
    <mergeCell ref="B41:C41"/>
    <mergeCell ref="A43:B43"/>
    <mergeCell ref="C43:D43"/>
    <mergeCell ref="E43:F43"/>
    <mergeCell ref="C44:C50"/>
    <mergeCell ref="A33:B33"/>
    <mergeCell ref="C33:D33"/>
    <mergeCell ref="E33:F33"/>
    <mergeCell ref="A9:B9"/>
    <mergeCell ref="A11:B11"/>
    <mergeCell ref="A14:B14"/>
    <mergeCell ref="E14:F14"/>
    <mergeCell ref="B18:C18"/>
    <mergeCell ref="A19:B19"/>
    <mergeCell ref="C19:D19"/>
    <mergeCell ref="E19:F19"/>
    <mergeCell ref="B25:C25"/>
    <mergeCell ref="A27:B27"/>
    <mergeCell ref="C27:D27"/>
    <mergeCell ref="E27:F27"/>
    <mergeCell ref="B31:C31"/>
    <mergeCell ref="A8:B8"/>
    <mergeCell ref="A1:G1"/>
    <mergeCell ref="A4:B4"/>
    <mergeCell ref="A5:B5"/>
    <mergeCell ref="A6:B6"/>
    <mergeCell ref="A7:B7"/>
  </mergeCells>
  <dataValidations count="1">
    <dataValidation type="list" allowBlank="1" showInputMessage="1" showErrorMessage="1" sqref="D12 F12:G12" xr:uid="{393E737D-4B68-474B-835E-23A6CAFA7200}">
      <formula1>$C$107:$C$108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ignoredErrors>
    <ignoredError sqref="E100:E10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aa71165e87b69f425efd652ce437c083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85fdfaf17e0c2a3626206e90a2a54089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7a60b8-0f91-45e7-94a6-6d968b8d2558">F4R4SHKKDZ5C-1075551559-114541</_dlc_DocId>
    <lcf76f155ced4ddcb4097134ff3c332f xmlns="e90e4ba9-717f-4155-a15f-1b0a2485f1fa">
      <Terms xmlns="http://schemas.microsoft.com/office/infopath/2007/PartnerControls"/>
    </lcf76f155ced4ddcb4097134ff3c332f>
    <TaxCatchAll xmlns="21a9d099-3f14-4ec9-829a-ec3a01672c2b" xsi:nil="true"/>
    <la8120c8e5bf46478dac37004bc3c5bf xmlns="21a9d099-3f14-4ec9-829a-ec3a01672c2b">
      <Terms xmlns="http://schemas.microsoft.com/office/infopath/2007/PartnerControls"/>
    </la8120c8e5bf46478dac37004bc3c5bf>
    <i8f876a044c240b99b432cba972c21e6 xmlns="21a9d099-3f14-4ec9-829a-ec3a01672c2b">
      <Terms xmlns="http://schemas.microsoft.com/office/infopath/2007/PartnerControls"/>
    </i8f876a044c240b99b432cba972c21e6>
    <_dlc_DocIdUrl xmlns="b27a60b8-0f91-45e7-94a6-6d968b8d2558">
      <Url>https://amstelveen.sharepoint.com/sites/IenA/_layouts/15/DocIdRedir.aspx?ID=F4R4SHKKDZ5C-1075551559-114541</Url>
      <Description>F4R4SHKKDZ5C-1075551559-114541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70294-CE93-4341-9EEC-51C2051348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E257F16-16FA-416F-94E2-3875B5AC1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3DAA7D-305A-426D-BB78-579397842C52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e90e4ba9-717f-4155-a15f-1b0a2485f1fa"/>
    <ds:schemaRef ds:uri="21a9d099-3f14-4ec9-829a-ec3a01672c2b"/>
  </ds:schemaRefs>
</ds:datastoreItem>
</file>

<file path=customXml/itemProps4.xml><?xml version="1.0" encoding="utf-8"?>
<ds:datastoreItem xmlns:ds="http://schemas.openxmlformats.org/officeDocument/2006/customXml" ds:itemID="{BA88A238-5485-41DB-B7CB-AE310EB31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Beoordelingsprijs totaal</vt:lpstr>
      <vt:lpstr>FASE A Regulier</vt:lpstr>
      <vt:lpstr>FASE B Regulier</vt:lpstr>
      <vt:lpstr>FASE B -Prijsformulier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Janssen</dc:creator>
  <cp:keywords/>
  <dc:description/>
  <cp:lastModifiedBy>Koopal, Marco</cp:lastModifiedBy>
  <cp:revision/>
  <dcterms:created xsi:type="dcterms:W3CDTF">2008-07-14T06:22:43Z</dcterms:created>
  <dcterms:modified xsi:type="dcterms:W3CDTF">2025-03-04T07:41:25Z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a381139f-ef44-49bd-8e19-9a8230946e73</vt:lpwstr>
  </property>
  <property fmtid="{D5CDD505-2E9C-101B-9397-08002B2CF9AE}" pid="4" name="Type_x0020_document">
    <vt:lpwstr/>
  </property>
  <property fmtid="{D5CDD505-2E9C-101B-9397-08002B2CF9AE}" pid="5" name="MediaServiceImageTags">
    <vt:lpwstr/>
  </property>
  <property fmtid="{D5CDD505-2E9C-101B-9397-08002B2CF9AE}" pid="6" name="Afdeling_x0020_gemeente">
    <vt:lpwstr/>
  </property>
  <property fmtid="{D5CDD505-2E9C-101B-9397-08002B2CF9AE}" pid="7" name="Type document">
    <vt:lpwstr/>
  </property>
  <property fmtid="{D5CDD505-2E9C-101B-9397-08002B2CF9AE}" pid="8" name="Afdeling gemeente">
    <vt:lpwstr/>
  </property>
</Properties>
</file>