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e5aca9af2e9c17/NOP/ROK 2025/5 Definitief/"/>
    </mc:Choice>
  </mc:AlternateContent>
  <xr:revisionPtr revIDLastSave="0" documentId="13_ncr:1_{54E31BE0-B483-4B8C-B192-330EBCE1F6BE}" xr6:coauthVersionLast="47" xr6:coauthVersionMax="47" xr10:uidLastSave="{00000000-0000-0000-0000-000000000000}"/>
  <bookViews>
    <workbookView xWindow="0" yWindow="880" windowWidth="36000" windowHeight="22500" xr2:uid="{00000000-000D-0000-FFFF-FFFF00000000}"/>
  </bookViews>
  <sheets>
    <sheet name="Tarievenblad" sheetId="3" r:id="rId1"/>
    <sheet name="Fictief project 1" sheetId="4" r:id="rId2"/>
    <sheet name="Fictief project 2" sheetId="5" r:id="rId3"/>
    <sheet name="Fictief project 3" sheetId="6" r:id="rId4"/>
    <sheet name="EMVI" sheetId="2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6" i="4" l="1"/>
  <c r="E76" i="4"/>
  <c r="F76" i="4"/>
  <c r="G76" i="4"/>
  <c r="H76" i="4"/>
  <c r="I76" i="4"/>
  <c r="J76" i="4"/>
  <c r="K76" i="4"/>
  <c r="L76" i="4"/>
  <c r="M76" i="4"/>
  <c r="N76" i="4"/>
  <c r="C76" i="4"/>
  <c r="D69" i="4"/>
  <c r="E69" i="4"/>
  <c r="F69" i="4"/>
  <c r="G69" i="4"/>
  <c r="H69" i="4"/>
  <c r="I69" i="4"/>
  <c r="J69" i="4"/>
  <c r="K69" i="4"/>
  <c r="L69" i="4"/>
  <c r="M69" i="4"/>
  <c r="N69" i="4"/>
  <c r="C69" i="4"/>
  <c r="D58" i="4"/>
  <c r="E58" i="4"/>
  <c r="F58" i="4"/>
  <c r="G58" i="4"/>
  <c r="H58" i="4"/>
  <c r="I58" i="4"/>
  <c r="J58" i="4"/>
  <c r="K58" i="4"/>
  <c r="L58" i="4"/>
  <c r="M58" i="4"/>
  <c r="N58" i="4"/>
  <c r="C58" i="4"/>
  <c r="D37" i="4"/>
  <c r="E37" i="4"/>
  <c r="F37" i="4"/>
  <c r="G37" i="4"/>
  <c r="H37" i="4"/>
  <c r="I37" i="4"/>
  <c r="J37" i="4"/>
  <c r="K37" i="4"/>
  <c r="L37" i="4"/>
  <c r="M37" i="4"/>
  <c r="N37" i="4"/>
  <c r="C37" i="4"/>
  <c r="C82" i="4"/>
  <c r="D120" i="4"/>
  <c r="F120" i="4"/>
  <c r="G120" i="4"/>
  <c r="H120" i="4"/>
  <c r="I120" i="4"/>
  <c r="J120" i="4"/>
  <c r="K120" i="4"/>
  <c r="L120" i="4"/>
  <c r="M120" i="4"/>
  <c r="N120" i="4"/>
  <c r="O120" i="4"/>
  <c r="P120" i="4"/>
  <c r="D121" i="4"/>
  <c r="F121" i="4"/>
  <c r="G121" i="4"/>
  <c r="H121" i="4"/>
  <c r="I121" i="4"/>
  <c r="J121" i="4"/>
  <c r="K121" i="4"/>
  <c r="L121" i="4"/>
  <c r="M121" i="4"/>
  <c r="N121" i="4"/>
  <c r="O121" i="4"/>
  <c r="P121" i="4"/>
  <c r="D122" i="4"/>
  <c r="F122" i="4"/>
  <c r="G122" i="4"/>
  <c r="H122" i="4"/>
  <c r="I122" i="4"/>
  <c r="J122" i="4"/>
  <c r="K122" i="4"/>
  <c r="L122" i="4"/>
  <c r="M122" i="4"/>
  <c r="N122" i="4"/>
  <c r="O122" i="4"/>
  <c r="P122" i="4"/>
  <c r="D123" i="4"/>
  <c r="F123" i="4"/>
  <c r="G123" i="4"/>
  <c r="H123" i="4"/>
  <c r="I123" i="4"/>
  <c r="J123" i="4"/>
  <c r="K123" i="4"/>
  <c r="L123" i="4"/>
  <c r="M123" i="4"/>
  <c r="N123" i="4"/>
  <c r="O123" i="4"/>
  <c r="P123" i="4"/>
  <c r="D124" i="4"/>
  <c r="F124" i="4"/>
  <c r="G124" i="4"/>
  <c r="H124" i="4"/>
  <c r="I124" i="4"/>
  <c r="J124" i="4"/>
  <c r="K124" i="4"/>
  <c r="L124" i="4"/>
  <c r="M124" i="4"/>
  <c r="N124" i="4"/>
  <c r="O124" i="4"/>
  <c r="P124" i="4"/>
  <c r="C121" i="4"/>
  <c r="C122" i="4"/>
  <c r="C123" i="4"/>
  <c r="C124" i="4"/>
  <c r="C120" i="4"/>
  <c r="D109" i="4"/>
  <c r="F109" i="4"/>
  <c r="G109" i="4"/>
  <c r="H109" i="4"/>
  <c r="I109" i="4"/>
  <c r="J109" i="4"/>
  <c r="K109" i="4"/>
  <c r="L109" i="4"/>
  <c r="M109" i="4"/>
  <c r="N109" i="4"/>
  <c r="O109" i="4"/>
  <c r="P109" i="4"/>
  <c r="D110" i="4"/>
  <c r="F110" i="4"/>
  <c r="G110" i="4"/>
  <c r="H110" i="4"/>
  <c r="I110" i="4"/>
  <c r="J110" i="4"/>
  <c r="K110" i="4"/>
  <c r="L110" i="4"/>
  <c r="M110" i="4"/>
  <c r="N110" i="4"/>
  <c r="O110" i="4"/>
  <c r="P110" i="4"/>
  <c r="D111" i="4"/>
  <c r="F111" i="4"/>
  <c r="G111" i="4"/>
  <c r="H111" i="4"/>
  <c r="I111" i="4"/>
  <c r="J111" i="4"/>
  <c r="K111" i="4"/>
  <c r="L111" i="4"/>
  <c r="M111" i="4"/>
  <c r="N111" i="4"/>
  <c r="O111" i="4"/>
  <c r="P111" i="4"/>
  <c r="D112" i="4"/>
  <c r="F112" i="4"/>
  <c r="G112" i="4"/>
  <c r="H112" i="4"/>
  <c r="I112" i="4"/>
  <c r="J112" i="4"/>
  <c r="K112" i="4"/>
  <c r="L112" i="4"/>
  <c r="M112" i="4"/>
  <c r="N112" i="4"/>
  <c r="O112" i="4"/>
  <c r="P112" i="4"/>
  <c r="D113" i="4"/>
  <c r="F113" i="4"/>
  <c r="G113" i="4"/>
  <c r="H113" i="4"/>
  <c r="I113" i="4"/>
  <c r="J113" i="4"/>
  <c r="K113" i="4"/>
  <c r="L113" i="4"/>
  <c r="M113" i="4"/>
  <c r="N113" i="4"/>
  <c r="O113" i="4"/>
  <c r="P113" i="4"/>
  <c r="D114" i="4"/>
  <c r="F114" i="4"/>
  <c r="G114" i="4"/>
  <c r="H114" i="4"/>
  <c r="I114" i="4"/>
  <c r="J114" i="4"/>
  <c r="K114" i="4"/>
  <c r="L114" i="4"/>
  <c r="M114" i="4"/>
  <c r="N114" i="4"/>
  <c r="O114" i="4"/>
  <c r="P114" i="4"/>
  <c r="D115" i="4"/>
  <c r="F115" i="4"/>
  <c r="G115" i="4"/>
  <c r="H115" i="4"/>
  <c r="I115" i="4"/>
  <c r="J115" i="4"/>
  <c r="K115" i="4"/>
  <c r="L115" i="4"/>
  <c r="M115" i="4"/>
  <c r="N115" i="4"/>
  <c r="O115" i="4"/>
  <c r="P115" i="4"/>
  <c r="D116" i="4"/>
  <c r="F116" i="4"/>
  <c r="G116" i="4"/>
  <c r="H116" i="4"/>
  <c r="I116" i="4"/>
  <c r="J116" i="4"/>
  <c r="K116" i="4"/>
  <c r="L116" i="4"/>
  <c r="M116" i="4"/>
  <c r="N116" i="4"/>
  <c r="O116" i="4"/>
  <c r="P116" i="4"/>
  <c r="D117" i="4"/>
  <c r="F117" i="4"/>
  <c r="G117" i="4"/>
  <c r="H117" i="4"/>
  <c r="I117" i="4"/>
  <c r="J117" i="4"/>
  <c r="K117" i="4"/>
  <c r="L117" i="4"/>
  <c r="M117" i="4"/>
  <c r="N117" i="4"/>
  <c r="O117" i="4"/>
  <c r="P117" i="4"/>
  <c r="C110" i="4"/>
  <c r="C111" i="4"/>
  <c r="C112" i="4"/>
  <c r="C113" i="4"/>
  <c r="C114" i="4"/>
  <c r="C115" i="4"/>
  <c r="C116" i="4"/>
  <c r="C117" i="4"/>
  <c r="C109" i="4"/>
  <c r="D88" i="4"/>
  <c r="F88" i="4"/>
  <c r="G88" i="4"/>
  <c r="H88" i="4"/>
  <c r="I88" i="4"/>
  <c r="J88" i="4"/>
  <c r="K88" i="4"/>
  <c r="L88" i="4"/>
  <c r="M88" i="4"/>
  <c r="N88" i="4"/>
  <c r="O88" i="4"/>
  <c r="P88" i="4"/>
  <c r="D89" i="4"/>
  <c r="F89" i="4"/>
  <c r="G89" i="4"/>
  <c r="H89" i="4"/>
  <c r="I89" i="4"/>
  <c r="J89" i="4"/>
  <c r="K89" i="4"/>
  <c r="L89" i="4"/>
  <c r="M89" i="4"/>
  <c r="N89" i="4"/>
  <c r="O89" i="4"/>
  <c r="P89" i="4"/>
  <c r="D90" i="4"/>
  <c r="F90" i="4"/>
  <c r="G90" i="4"/>
  <c r="H90" i="4"/>
  <c r="I90" i="4"/>
  <c r="J90" i="4"/>
  <c r="K90" i="4"/>
  <c r="L90" i="4"/>
  <c r="M90" i="4"/>
  <c r="N90" i="4"/>
  <c r="O90" i="4"/>
  <c r="P90" i="4"/>
  <c r="D91" i="4"/>
  <c r="F91" i="4"/>
  <c r="G91" i="4"/>
  <c r="H91" i="4"/>
  <c r="I91" i="4"/>
  <c r="J91" i="4"/>
  <c r="K91" i="4"/>
  <c r="L91" i="4"/>
  <c r="M91" i="4"/>
  <c r="N91" i="4"/>
  <c r="O91" i="4"/>
  <c r="P91" i="4"/>
  <c r="D92" i="4"/>
  <c r="F92" i="4"/>
  <c r="G92" i="4"/>
  <c r="H92" i="4"/>
  <c r="I92" i="4"/>
  <c r="J92" i="4"/>
  <c r="K92" i="4"/>
  <c r="L92" i="4"/>
  <c r="M92" i="4"/>
  <c r="N92" i="4"/>
  <c r="O92" i="4"/>
  <c r="P92" i="4"/>
  <c r="D93" i="4"/>
  <c r="F93" i="4"/>
  <c r="G93" i="4"/>
  <c r="H93" i="4"/>
  <c r="I93" i="4"/>
  <c r="J93" i="4"/>
  <c r="K93" i="4"/>
  <c r="L93" i="4"/>
  <c r="M93" i="4"/>
  <c r="N93" i="4"/>
  <c r="O93" i="4"/>
  <c r="P93" i="4"/>
  <c r="D94" i="4"/>
  <c r="F94" i="4"/>
  <c r="G94" i="4"/>
  <c r="H94" i="4"/>
  <c r="I94" i="4"/>
  <c r="J94" i="4"/>
  <c r="K94" i="4"/>
  <c r="L94" i="4"/>
  <c r="M94" i="4"/>
  <c r="N94" i="4"/>
  <c r="O94" i="4"/>
  <c r="P94" i="4"/>
  <c r="D95" i="4"/>
  <c r="F95" i="4"/>
  <c r="G95" i="4"/>
  <c r="H95" i="4"/>
  <c r="I95" i="4"/>
  <c r="J95" i="4"/>
  <c r="K95" i="4"/>
  <c r="L95" i="4"/>
  <c r="M95" i="4"/>
  <c r="N95" i="4"/>
  <c r="O95" i="4"/>
  <c r="P95" i="4"/>
  <c r="D96" i="4"/>
  <c r="F96" i="4"/>
  <c r="G96" i="4"/>
  <c r="H96" i="4"/>
  <c r="I96" i="4"/>
  <c r="J96" i="4"/>
  <c r="K96" i="4"/>
  <c r="L96" i="4"/>
  <c r="M96" i="4"/>
  <c r="N96" i="4"/>
  <c r="O96" i="4"/>
  <c r="P96" i="4"/>
  <c r="D97" i="4"/>
  <c r="F97" i="4"/>
  <c r="G97" i="4"/>
  <c r="H97" i="4"/>
  <c r="I97" i="4"/>
  <c r="J97" i="4"/>
  <c r="K97" i="4"/>
  <c r="L97" i="4"/>
  <c r="M97" i="4"/>
  <c r="N97" i="4"/>
  <c r="O97" i="4"/>
  <c r="P97" i="4"/>
  <c r="D98" i="4"/>
  <c r="F98" i="4"/>
  <c r="G98" i="4"/>
  <c r="H98" i="4"/>
  <c r="I98" i="4"/>
  <c r="J98" i="4"/>
  <c r="K98" i="4"/>
  <c r="L98" i="4"/>
  <c r="M98" i="4"/>
  <c r="N98" i="4"/>
  <c r="O98" i="4"/>
  <c r="P98" i="4"/>
  <c r="D99" i="4"/>
  <c r="F99" i="4"/>
  <c r="G99" i="4"/>
  <c r="H99" i="4"/>
  <c r="I99" i="4"/>
  <c r="J99" i="4"/>
  <c r="K99" i="4"/>
  <c r="L99" i="4"/>
  <c r="M99" i="4"/>
  <c r="N99" i="4"/>
  <c r="O99" i="4"/>
  <c r="P99" i="4"/>
  <c r="D100" i="4"/>
  <c r="F100" i="4"/>
  <c r="G100" i="4"/>
  <c r="H100" i="4"/>
  <c r="I100" i="4"/>
  <c r="J100" i="4"/>
  <c r="K100" i="4"/>
  <c r="L100" i="4"/>
  <c r="M100" i="4"/>
  <c r="N100" i="4"/>
  <c r="O100" i="4"/>
  <c r="P100" i="4"/>
  <c r="D101" i="4"/>
  <c r="F101" i="4"/>
  <c r="G101" i="4"/>
  <c r="H101" i="4"/>
  <c r="I101" i="4"/>
  <c r="J101" i="4"/>
  <c r="K101" i="4"/>
  <c r="L101" i="4"/>
  <c r="M101" i="4"/>
  <c r="N101" i="4"/>
  <c r="O101" i="4"/>
  <c r="P101" i="4"/>
  <c r="D102" i="4"/>
  <c r="F102" i="4"/>
  <c r="G102" i="4"/>
  <c r="H102" i="4"/>
  <c r="I102" i="4"/>
  <c r="J102" i="4"/>
  <c r="K102" i="4"/>
  <c r="L102" i="4"/>
  <c r="M102" i="4"/>
  <c r="N102" i="4"/>
  <c r="O102" i="4"/>
  <c r="P102" i="4"/>
  <c r="D103" i="4"/>
  <c r="F103" i="4"/>
  <c r="G103" i="4"/>
  <c r="H103" i="4"/>
  <c r="I103" i="4"/>
  <c r="J103" i="4"/>
  <c r="K103" i="4"/>
  <c r="L103" i="4"/>
  <c r="M103" i="4"/>
  <c r="N103" i="4"/>
  <c r="O103" i="4"/>
  <c r="P103" i="4"/>
  <c r="D104" i="4"/>
  <c r="F104" i="4"/>
  <c r="G104" i="4"/>
  <c r="H104" i="4"/>
  <c r="I104" i="4"/>
  <c r="J104" i="4"/>
  <c r="K104" i="4"/>
  <c r="L104" i="4"/>
  <c r="M104" i="4"/>
  <c r="N104" i="4"/>
  <c r="O104" i="4"/>
  <c r="P104" i="4"/>
  <c r="D105" i="4"/>
  <c r="F105" i="4"/>
  <c r="G105" i="4"/>
  <c r="H105" i="4"/>
  <c r="I105" i="4"/>
  <c r="J105" i="4"/>
  <c r="K105" i="4"/>
  <c r="L105" i="4"/>
  <c r="M105" i="4"/>
  <c r="N105" i="4"/>
  <c r="O105" i="4"/>
  <c r="P105" i="4"/>
  <c r="D106" i="4"/>
  <c r="F106" i="4"/>
  <c r="G106" i="4"/>
  <c r="H106" i="4"/>
  <c r="I106" i="4"/>
  <c r="J106" i="4"/>
  <c r="K106" i="4"/>
  <c r="L106" i="4"/>
  <c r="M106" i="4"/>
  <c r="N106" i="4"/>
  <c r="O106" i="4"/>
  <c r="P106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88" i="4"/>
  <c r="D82" i="4"/>
  <c r="F82" i="4"/>
  <c r="G82" i="4"/>
  <c r="H82" i="4"/>
  <c r="I82" i="4"/>
  <c r="J82" i="4"/>
  <c r="K82" i="4"/>
  <c r="L82" i="4"/>
  <c r="M82" i="4"/>
  <c r="N82" i="4"/>
  <c r="O82" i="4"/>
  <c r="P82" i="4"/>
  <c r="D83" i="4"/>
  <c r="F83" i="4"/>
  <c r="G83" i="4"/>
  <c r="H83" i="4"/>
  <c r="I83" i="4"/>
  <c r="J83" i="4"/>
  <c r="K83" i="4"/>
  <c r="L83" i="4"/>
  <c r="M83" i="4"/>
  <c r="N83" i="4"/>
  <c r="O83" i="4"/>
  <c r="P83" i="4"/>
  <c r="D84" i="4"/>
  <c r="F84" i="4"/>
  <c r="G84" i="4"/>
  <c r="H84" i="4"/>
  <c r="I84" i="4"/>
  <c r="J84" i="4"/>
  <c r="K84" i="4"/>
  <c r="L84" i="4"/>
  <c r="M84" i="4"/>
  <c r="N84" i="4"/>
  <c r="O84" i="4"/>
  <c r="P84" i="4"/>
  <c r="D85" i="4"/>
  <c r="D86" i="4" s="1"/>
  <c r="F85" i="4"/>
  <c r="F86" i="4" s="1"/>
  <c r="G85" i="4"/>
  <c r="G86" i="4" s="1"/>
  <c r="H85" i="4"/>
  <c r="H86" i="4" s="1"/>
  <c r="I85" i="4"/>
  <c r="I86" i="4" s="1"/>
  <c r="J85" i="4"/>
  <c r="J86" i="4" s="1"/>
  <c r="K85" i="4"/>
  <c r="K86" i="4" s="1"/>
  <c r="L85" i="4"/>
  <c r="L86" i="4" s="1"/>
  <c r="M85" i="4"/>
  <c r="M86" i="4" s="1"/>
  <c r="N85" i="4"/>
  <c r="N86" i="4" s="1"/>
  <c r="O85" i="4"/>
  <c r="O86" i="4" s="1"/>
  <c r="P85" i="4"/>
  <c r="P86" i="4" s="1"/>
  <c r="C83" i="4"/>
  <c r="C84" i="4"/>
  <c r="C85" i="4"/>
  <c r="C86" i="4" s="1"/>
  <c r="G30" i="4"/>
  <c r="D105" i="5"/>
  <c r="E105" i="5"/>
  <c r="F105" i="5"/>
  <c r="G105" i="5"/>
  <c r="H105" i="5"/>
  <c r="I105" i="5"/>
  <c r="J105" i="5"/>
  <c r="K105" i="5"/>
  <c r="L105" i="5"/>
  <c r="M105" i="5"/>
  <c r="N105" i="5"/>
  <c r="O105" i="5"/>
  <c r="P105" i="5"/>
  <c r="D106" i="5"/>
  <c r="E106" i="5"/>
  <c r="F106" i="5"/>
  <c r="G106" i="5"/>
  <c r="H106" i="5"/>
  <c r="I106" i="5"/>
  <c r="J106" i="5"/>
  <c r="K106" i="5"/>
  <c r="L106" i="5"/>
  <c r="M106" i="5"/>
  <c r="N106" i="5"/>
  <c r="O106" i="5"/>
  <c r="P106" i="5"/>
  <c r="D107" i="5"/>
  <c r="E107" i="5"/>
  <c r="F107" i="5"/>
  <c r="G107" i="5"/>
  <c r="H107" i="5"/>
  <c r="I107" i="5"/>
  <c r="J107" i="5"/>
  <c r="K107" i="5"/>
  <c r="L107" i="5"/>
  <c r="M107" i="5"/>
  <c r="N107" i="5"/>
  <c r="O107" i="5"/>
  <c r="P107" i="5"/>
  <c r="D108" i="5"/>
  <c r="E108" i="5"/>
  <c r="F108" i="5"/>
  <c r="G108" i="5"/>
  <c r="H108" i="5"/>
  <c r="I108" i="5"/>
  <c r="J108" i="5"/>
  <c r="K108" i="5"/>
  <c r="L108" i="5"/>
  <c r="M108" i="5"/>
  <c r="N108" i="5"/>
  <c r="O108" i="5"/>
  <c r="P108" i="5"/>
  <c r="C106" i="5"/>
  <c r="C107" i="5"/>
  <c r="C108" i="5"/>
  <c r="C105" i="5"/>
  <c r="D101" i="5"/>
  <c r="E101" i="5"/>
  <c r="F101" i="5"/>
  <c r="G101" i="5"/>
  <c r="H101" i="5"/>
  <c r="I101" i="5"/>
  <c r="J101" i="5"/>
  <c r="K101" i="5"/>
  <c r="L101" i="5"/>
  <c r="M101" i="5"/>
  <c r="N101" i="5"/>
  <c r="O101" i="5"/>
  <c r="P101" i="5"/>
  <c r="D102" i="5"/>
  <c r="E102" i="5"/>
  <c r="F102" i="5"/>
  <c r="G102" i="5"/>
  <c r="H102" i="5"/>
  <c r="I102" i="5"/>
  <c r="J102" i="5"/>
  <c r="K102" i="5"/>
  <c r="L102" i="5"/>
  <c r="M102" i="5"/>
  <c r="N102" i="5"/>
  <c r="O102" i="5"/>
  <c r="P102" i="5"/>
  <c r="C102" i="5"/>
  <c r="C101" i="5"/>
  <c r="D97" i="5"/>
  <c r="E97" i="5"/>
  <c r="F97" i="5"/>
  <c r="G97" i="5"/>
  <c r="H97" i="5"/>
  <c r="I97" i="5"/>
  <c r="J97" i="5"/>
  <c r="K97" i="5"/>
  <c r="L97" i="5"/>
  <c r="M97" i="5"/>
  <c r="N97" i="5"/>
  <c r="O97" i="5"/>
  <c r="P97" i="5"/>
  <c r="D98" i="5"/>
  <c r="E98" i="5"/>
  <c r="F98" i="5"/>
  <c r="G98" i="5"/>
  <c r="H98" i="5"/>
  <c r="I98" i="5"/>
  <c r="J98" i="5"/>
  <c r="K98" i="5"/>
  <c r="L98" i="5"/>
  <c r="M98" i="5"/>
  <c r="N98" i="5"/>
  <c r="O98" i="5"/>
  <c r="P98" i="5"/>
  <c r="C98" i="5"/>
  <c r="C97" i="5"/>
  <c r="D92" i="5"/>
  <c r="E92" i="5"/>
  <c r="F92" i="5"/>
  <c r="G92" i="5"/>
  <c r="H92" i="5"/>
  <c r="I92" i="5"/>
  <c r="J92" i="5"/>
  <c r="K92" i="5"/>
  <c r="L92" i="5"/>
  <c r="M92" i="5"/>
  <c r="N92" i="5"/>
  <c r="O92" i="5"/>
  <c r="P92" i="5"/>
  <c r="D93" i="5"/>
  <c r="E93" i="5"/>
  <c r="F93" i="5"/>
  <c r="G93" i="5"/>
  <c r="H93" i="5"/>
  <c r="I93" i="5"/>
  <c r="J93" i="5"/>
  <c r="K93" i="5"/>
  <c r="L93" i="5"/>
  <c r="M93" i="5"/>
  <c r="N93" i="5"/>
  <c r="O93" i="5"/>
  <c r="P93" i="5"/>
  <c r="D94" i="5"/>
  <c r="E94" i="5"/>
  <c r="F94" i="5"/>
  <c r="G94" i="5"/>
  <c r="H94" i="5"/>
  <c r="I94" i="5"/>
  <c r="J94" i="5"/>
  <c r="K94" i="5"/>
  <c r="L94" i="5"/>
  <c r="M94" i="5"/>
  <c r="N94" i="5"/>
  <c r="O94" i="5"/>
  <c r="P94" i="5"/>
  <c r="C93" i="5"/>
  <c r="C94" i="5"/>
  <c r="C92" i="5"/>
  <c r="D86" i="5"/>
  <c r="E86" i="5"/>
  <c r="F86" i="5"/>
  <c r="G86" i="5"/>
  <c r="H86" i="5"/>
  <c r="I86" i="5"/>
  <c r="J86" i="5"/>
  <c r="K86" i="5"/>
  <c r="L86" i="5"/>
  <c r="M86" i="5"/>
  <c r="N86" i="5"/>
  <c r="O86" i="5"/>
  <c r="P86" i="5"/>
  <c r="D87" i="5"/>
  <c r="E87" i="5"/>
  <c r="F87" i="5"/>
  <c r="G87" i="5"/>
  <c r="H87" i="5"/>
  <c r="I87" i="5"/>
  <c r="J87" i="5"/>
  <c r="K87" i="5"/>
  <c r="L87" i="5"/>
  <c r="M87" i="5"/>
  <c r="N87" i="5"/>
  <c r="O87" i="5"/>
  <c r="P87" i="5"/>
  <c r="D88" i="5"/>
  <c r="E88" i="5"/>
  <c r="F88" i="5"/>
  <c r="G88" i="5"/>
  <c r="H88" i="5"/>
  <c r="I88" i="5"/>
  <c r="J88" i="5"/>
  <c r="K88" i="5"/>
  <c r="L88" i="5"/>
  <c r="M88" i="5"/>
  <c r="N88" i="5"/>
  <c r="O88" i="5"/>
  <c r="P88" i="5"/>
  <c r="D89" i="5"/>
  <c r="E89" i="5"/>
  <c r="F89" i="5"/>
  <c r="G89" i="5"/>
  <c r="H89" i="5"/>
  <c r="I89" i="5"/>
  <c r="J89" i="5"/>
  <c r="K89" i="5"/>
  <c r="L89" i="5"/>
  <c r="M89" i="5"/>
  <c r="N89" i="5"/>
  <c r="O89" i="5"/>
  <c r="P89" i="5"/>
  <c r="C87" i="5"/>
  <c r="C88" i="5"/>
  <c r="C89" i="5"/>
  <c r="C86" i="5"/>
  <c r="D80" i="5"/>
  <c r="E80" i="5"/>
  <c r="F80" i="5"/>
  <c r="G80" i="5"/>
  <c r="H80" i="5"/>
  <c r="I80" i="5"/>
  <c r="J80" i="5"/>
  <c r="K80" i="5"/>
  <c r="L80" i="5"/>
  <c r="M80" i="5"/>
  <c r="N80" i="5"/>
  <c r="O80" i="5"/>
  <c r="P80" i="5"/>
  <c r="D81" i="5"/>
  <c r="E81" i="5"/>
  <c r="F81" i="5"/>
  <c r="G81" i="5"/>
  <c r="H81" i="5"/>
  <c r="I81" i="5"/>
  <c r="J81" i="5"/>
  <c r="K81" i="5"/>
  <c r="L81" i="5"/>
  <c r="M81" i="5"/>
  <c r="N81" i="5"/>
  <c r="O81" i="5"/>
  <c r="P81" i="5"/>
  <c r="D82" i="5"/>
  <c r="E82" i="5"/>
  <c r="F82" i="5"/>
  <c r="G82" i="5"/>
  <c r="H82" i="5"/>
  <c r="I82" i="5"/>
  <c r="J82" i="5"/>
  <c r="K82" i="5"/>
  <c r="L82" i="5"/>
  <c r="M82" i="5"/>
  <c r="N82" i="5"/>
  <c r="O82" i="5"/>
  <c r="P82" i="5"/>
  <c r="D83" i="5"/>
  <c r="E83" i="5"/>
  <c r="F83" i="5"/>
  <c r="G83" i="5"/>
  <c r="H83" i="5"/>
  <c r="I83" i="5"/>
  <c r="J83" i="5"/>
  <c r="K83" i="5"/>
  <c r="L83" i="5"/>
  <c r="M83" i="5"/>
  <c r="N83" i="5"/>
  <c r="O83" i="5"/>
  <c r="P83" i="5"/>
  <c r="C81" i="5"/>
  <c r="C82" i="5"/>
  <c r="C83" i="5"/>
  <c r="C80" i="5"/>
  <c r="D74" i="5"/>
  <c r="E74" i="5"/>
  <c r="F74" i="5"/>
  <c r="G74" i="5"/>
  <c r="H74" i="5"/>
  <c r="I74" i="5"/>
  <c r="J74" i="5"/>
  <c r="K74" i="5"/>
  <c r="L74" i="5"/>
  <c r="M74" i="5"/>
  <c r="N74" i="5"/>
  <c r="O74" i="5"/>
  <c r="P74" i="5"/>
  <c r="D75" i="5"/>
  <c r="E75" i="5"/>
  <c r="F75" i="5"/>
  <c r="G75" i="5"/>
  <c r="H75" i="5"/>
  <c r="I75" i="5"/>
  <c r="J75" i="5"/>
  <c r="K75" i="5"/>
  <c r="L75" i="5"/>
  <c r="M75" i="5"/>
  <c r="N75" i="5"/>
  <c r="O75" i="5"/>
  <c r="P75" i="5"/>
  <c r="D76" i="5"/>
  <c r="E76" i="5"/>
  <c r="F76" i="5"/>
  <c r="G76" i="5"/>
  <c r="H76" i="5"/>
  <c r="I76" i="5"/>
  <c r="J76" i="5"/>
  <c r="K76" i="5"/>
  <c r="L76" i="5"/>
  <c r="M76" i="5"/>
  <c r="N76" i="5"/>
  <c r="O76" i="5"/>
  <c r="P76" i="5"/>
  <c r="D77" i="5"/>
  <c r="E77" i="5"/>
  <c r="F77" i="5"/>
  <c r="G77" i="5"/>
  <c r="H77" i="5"/>
  <c r="I77" i="5"/>
  <c r="J77" i="5"/>
  <c r="K77" i="5"/>
  <c r="L77" i="5"/>
  <c r="M77" i="5"/>
  <c r="N77" i="5"/>
  <c r="O77" i="5"/>
  <c r="P77" i="5"/>
  <c r="C75" i="5"/>
  <c r="C76" i="5"/>
  <c r="C77" i="5"/>
  <c r="C74" i="5"/>
  <c r="D68" i="5"/>
  <c r="E68" i="5"/>
  <c r="F68" i="5"/>
  <c r="G68" i="5"/>
  <c r="H68" i="5"/>
  <c r="I68" i="5"/>
  <c r="J68" i="5"/>
  <c r="K68" i="5"/>
  <c r="L68" i="5"/>
  <c r="M68" i="5"/>
  <c r="C68" i="5"/>
  <c r="D62" i="5"/>
  <c r="E62" i="5"/>
  <c r="F62" i="5"/>
  <c r="G62" i="5"/>
  <c r="H62" i="5"/>
  <c r="I62" i="5"/>
  <c r="J62" i="5"/>
  <c r="K62" i="5"/>
  <c r="L62" i="5"/>
  <c r="M62" i="5"/>
  <c r="C62" i="5"/>
  <c r="D58" i="5"/>
  <c r="E58" i="5"/>
  <c r="F58" i="5"/>
  <c r="G58" i="5"/>
  <c r="H58" i="5"/>
  <c r="I58" i="5"/>
  <c r="J58" i="5"/>
  <c r="K58" i="5"/>
  <c r="L58" i="5"/>
  <c r="M58" i="5"/>
  <c r="C58" i="5"/>
  <c r="D54" i="5"/>
  <c r="E54" i="5"/>
  <c r="F54" i="5"/>
  <c r="G54" i="5"/>
  <c r="H54" i="5"/>
  <c r="I54" i="5"/>
  <c r="J54" i="5"/>
  <c r="K54" i="5"/>
  <c r="L54" i="5"/>
  <c r="M54" i="5"/>
  <c r="C54" i="5"/>
  <c r="D37" i="5"/>
  <c r="E37" i="5"/>
  <c r="F37" i="5"/>
  <c r="G37" i="5"/>
  <c r="H37" i="5"/>
  <c r="I37" i="5"/>
  <c r="J37" i="5"/>
  <c r="K37" i="5"/>
  <c r="L37" i="5"/>
  <c r="M37" i="5"/>
  <c r="D43" i="5"/>
  <c r="E43" i="5"/>
  <c r="F43" i="5"/>
  <c r="G43" i="5"/>
  <c r="H43" i="5"/>
  <c r="I43" i="5"/>
  <c r="J43" i="5"/>
  <c r="K43" i="5"/>
  <c r="L43" i="5"/>
  <c r="M43" i="5"/>
  <c r="L49" i="5"/>
  <c r="M49" i="5"/>
  <c r="D49" i="5"/>
  <c r="E49" i="5"/>
  <c r="F49" i="5"/>
  <c r="G49" i="5"/>
  <c r="H49" i="5"/>
  <c r="I49" i="5"/>
  <c r="J49" i="5"/>
  <c r="K49" i="5"/>
  <c r="C49" i="5"/>
  <c r="C43" i="5"/>
  <c r="C37" i="5"/>
  <c r="D109" i="6"/>
  <c r="E109" i="6"/>
  <c r="F109" i="6"/>
  <c r="G109" i="6"/>
  <c r="H109" i="6"/>
  <c r="I109" i="6"/>
  <c r="J109" i="6"/>
  <c r="K109" i="6"/>
  <c r="L109" i="6"/>
  <c r="M109" i="6"/>
  <c r="N109" i="6"/>
  <c r="O109" i="6"/>
  <c r="P109" i="6"/>
  <c r="D110" i="6"/>
  <c r="E110" i="6"/>
  <c r="F110" i="6"/>
  <c r="G110" i="6"/>
  <c r="H110" i="6"/>
  <c r="I110" i="6"/>
  <c r="J110" i="6"/>
  <c r="K110" i="6"/>
  <c r="L110" i="6"/>
  <c r="M110" i="6"/>
  <c r="N110" i="6"/>
  <c r="O110" i="6"/>
  <c r="P110" i="6"/>
  <c r="D111" i="6"/>
  <c r="E111" i="6"/>
  <c r="F111" i="6"/>
  <c r="G111" i="6"/>
  <c r="H111" i="6"/>
  <c r="I111" i="6"/>
  <c r="J111" i="6"/>
  <c r="K111" i="6"/>
  <c r="L111" i="6"/>
  <c r="M111" i="6"/>
  <c r="N111" i="6"/>
  <c r="O111" i="6"/>
  <c r="P111" i="6"/>
  <c r="D112" i="6"/>
  <c r="E112" i="6"/>
  <c r="F112" i="6"/>
  <c r="G112" i="6"/>
  <c r="H112" i="6"/>
  <c r="I112" i="6"/>
  <c r="J112" i="6"/>
  <c r="K112" i="6"/>
  <c r="L112" i="6"/>
  <c r="M112" i="6"/>
  <c r="N112" i="6"/>
  <c r="O112" i="6"/>
  <c r="P112" i="6"/>
  <c r="D113" i="6"/>
  <c r="E113" i="6"/>
  <c r="F113" i="6"/>
  <c r="G113" i="6"/>
  <c r="H113" i="6"/>
  <c r="I113" i="6"/>
  <c r="J113" i="6"/>
  <c r="K113" i="6"/>
  <c r="L113" i="6"/>
  <c r="M113" i="6"/>
  <c r="N113" i="6"/>
  <c r="O113" i="6"/>
  <c r="P113" i="6"/>
  <c r="D114" i="6"/>
  <c r="E114" i="6"/>
  <c r="F114" i="6"/>
  <c r="G114" i="6"/>
  <c r="H114" i="6"/>
  <c r="I114" i="6"/>
  <c r="J114" i="6"/>
  <c r="K114" i="6"/>
  <c r="L114" i="6"/>
  <c r="M114" i="6"/>
  <c r="N114" i="6"/>
  <c r="O114" i="6"/>
  <c r="P114" i="6"/>
  <c r="C110" i="6"/>
  <c r="C111" i="6"/>
  <c r="C112" i="6"/>
  <c r="C113" i="6"/>
  <c r="C114" i="6"/>
  <c r="C109" i="6"/>
  <c r="C105" i="6"/>
  <c r="D105" i="6"/>
  <c r="E105" i="6"/>
  <c r="F105" i="6"/>
  <c r="G105" i="6"/>
  <c r="H105" i="6"/>
  <c r="I105" i="6"/>
  <c r="J105" i="6"/>
  <c r="K105" i="6"/>
  <c r="L105" i="6"/>
  <c r="M105" i="6"/>
  <c r="N105" i="6"/>
  <c r="O105" i="6"/>
  <c r="P105" i="6"/>
  <c r="D106" i="6"/>
  <c r="E106" i="6"/>
  <c r="F106" i="6"/>
  <c r="G106" i="6"/>
  <c r="H106" i="6"/>
  <c r="I106" i="6"/>
  <c r="J106" i="6"/>
  <c r="K106" i="6"/>
  <c r="L106" i="6"/>
  <c r="M106" i="6"/>
  <c r="N106" i="6"/>
  <c r="O106" i="6"/>
  <c r="P106" i="6"/>
  <c r="C106" i="6"/>
  <c r="D99" i="6"/>
  <c r="E99" i="6"/>
  <c r="F99" i="6"/>
  <c r="G99" i="6"/>
  <c r="H99" i="6"/>
  <c r="I99" i="6"/>
  <c r="J99" i="6"/>
  <c r="K99" i="6"/>
  <c r="L99" i="6"/>
  <c r="M99" i="6"/>
  <c r="N99" i="6"/>
  <c r="O99" i="6"/>
  <c r="P99" i="6"/>
  <c r="D100" i="6"/>
  <c r="E100" i="6"/>
  <c r="F100" i="6"/>
  <c r="G100" i="6"/>
  <c r="H100" i="6"/>
  <c r="I100" i="6"/>
  <c r="J100" i="6"/>
  <c r="K100" i="6"/>
  <c r="L100" i="6"/>
  <c r="M100" i="6"/>
  <c r="N100" i="6"/>
  <c r="O100" i="6"/>
  <c r="P100" i="6"/>
  <c r="D101" i="6"/>
  <c r="E101" i="6"/>
  <c r="F101" i="6"/>
  <c r="G101" i="6"/>
  <c r="H101" i="6"/>
  <c r="I101" i="6"/>
  <c r="J101" i="6"/>
  <c r="K101" i="6"/>
  <c r="L101" i="6"/>
  <c r="M101" i="6"/>
  <c r="N101" i="6"/>
  <c r="O101" i="6"/>
  <c r="P101" i="6"/>
  <c r="D102" i="6"/>
  <c r="E102" i="6"/>
  <c r="F102" i="6"/>
  <c r="G102" i="6"/>
  <c r="H102" i="6"/>
  <c r="I102" i="6"/>
  <c r="J102" i="6"/>
  <c r="K102" i="6"/>
  <c r="L102" i="6"/>
  <c r="M102" i="6"/>
  <c r="N102" i="6"/>
  <c r="O102" i="6"/>
  <c r="P102" i="6"/>
  <c r="C100" i="6"/>
  <c r="C101" i="6"/>
  <c r="C102" i="6"/>
  <c r="C99" i="6"/>
  <c r="D94" i="6"/>
  <c r="E94" i="6"/>
  <c r="F94" i="6"/>
  <c r="G94" i="6"/>
  <c r="H94" i="6"/>
  <c r="I94" i="6"/>
  <c r="J94" i="6"/>
  <c r="K94" i="6"/>
  <c r="L94" i="6"/>
  <c r="M94" i="6"/>
  <c r="N94" i="6"/>
  <c r="O94" i="6"/>
  <c r="P94" i="6"/>
  <c r="D95" i="6"/>
  <c r="E95" i="6"/>
  <c r="F95" i="6"/>
  <c r="G95" i="6"/>
  <c r="H95" i="6"/>
  <c r="I95" i="6"/>
  <c r="J95" i="6"/>
  <c r="K95" i="6"/>
  <c r="L95" i="6"/>
  <c r="M95" i="6"/>
  <c r="N95" i="6"/>
  <c r="O95" i="6"/>
  <c r="P95" i="6"/>
  <c r="D96" i="6"/>
  <c r="E96" i="6"/>
  <c r="F96" i="6"/>
  <c r="G96" i="6"/>
  <c r="H96" i="6"/>
  <c r="I96" i="6"/>
  <c r="J96" i="6"/>
  <c r="K96" i="6"/>
  <c r="L96" i="6"/>
  <c r="M96" i="6"/>
  <c r="N96" i="6"/>
  <c r="O96" i="6"/>
  <c r="P96" i="6"/>
  <c r="C95" i="6"/>
  <c r="C96" i="6"/>
  <c r="C94" i="6"/>
  <c r="D85" i="6"/>
  <c r="E85" i="6"/>
  <c r="F85" i="6"/>
  <c r="G85" i="6"/>
  <c r="H85" i="6"/>
  <c r="I85" i="6"/>
  <c r="J85" i="6"/>
  <c r="K85" i="6"/>
  <c r="L85" i="6"/>
  <c r="M85" i="6"/>
  <c r="N85" i="6"/>
  <c r="O85" i="6"/>
  <c r="P85" i="6"/>
  <c r="D86" i="6"/>
  <c r="E86" i="6"/>
  <c r="F86" i="6"/>
  <c r="G86" i="6"/>
  <c r="H86" i="6"/>
  <c r="I86" i="6"/>
  <c r="J86" i="6"/>
  <c r="K86" i="6"/>
  <c r="L86" i="6"/>
  <c r="M86" i="6"/>
  <c r="N86" i="6"/>
  <c r="O86" i="6"/>
  <c r="P86" i="6"/>
  <c r="D87" i="6"/>
  <c r="E87" i="6"/>
  <c r="F87" i="6"/>
  <c r="G87" i="6"/>
  <c r="H87" i="6"/>
  <c r="I87" i="6"/>
  <c r="J87" i="6"/>
  <c r="K87" i="6"/>
  <c r="L87" i="6"/>
  <c r="M87" i="6"/>
  <c r="N87" i="6"/>
  <c r="O87" i="6"/>
  <c r="P87" i="6"/>
  <c r="D88" i="6"/>
  <c r="E88" i="6"/>
  <c r="F88" i="6"/>
  <c r="G88" i="6"/>
  <c r="H88" i="6"/>
  <c r="I88" i="6"/>
  <c r="J88" i="6"/>
  <c r="K88" i="6"/>
  <c r="L88" i="6"/>
  <c r="M88" i="6"/>
  <c r="N88" i="6"/>
  <c r="O88" i="6"/>
  <c r="P88" i="6"/>
  <c r="D89" i="6"/>
  <c r="E89" i="6"/>
  <c r="F89" i="6"/>
  <c r="G89" i="6"/>
  <c r="H89" i="6"/>
  <c r="I89" i="6"/>
  <c r="J89" i="6"/>
  <c r="K89" i="6"/>
  <c r="L89" i="6"/>
  <c r="M89" i="6"/>
  <c r="N89" i="6"/>
  <c r="O89" i="6"/>
  <c r="P89" i="6"/>
  <c r="D90" i="6"/>
  <c r="E90" i="6"/>
  <c r="F90" i="6"/>
  <c r="G90" i="6"/>
  <c r="H90" i="6"/>
  <c r="I90" i="6"/>
  <c r="J90" i="6"/>
  <c r="K90" i="6"/>
  <c r="L90" i="6"/>
  <c r="M90" i="6"/>
  <c r="N90" i="6"/>
  <c r="O90" i="6"/>
  <c r="P90" i="6"/>
  <c r="D91" i="6"/>
  <c r="E91" i="6"/>
  <c r="F91" i="6"/>
  <c r="G91" i="6"/>
  <c r="H91" i="6"/>
  <c r="I91" i="6"/>
  <c r="J91" i="6"/>
  <c r="K91" i="6"/>
  <c r="L91" i="6"/>
  <c r="M91" i="6"/>
  <c r="N91" i="6"/>
  <c r="O91" i="6"/>
  <c r="P91" i="6"/>
  <c r="C86" i="6"/>
  <c r="C87" i="6"/>
  <c r="C88" i="6"/>
  <c r="C89" i="6"/>
  <c r="C90" i="6"/>
  <c r="C91" i="6"/>
  <c r="C85" i="6"/>
  <c r="D77" i="6"/>
  <c r="E77" i="6"/>
  <c r="F77" i="6"/>
  <c r="G77" i="6"/>
  <c r="H77" i="6"/>
  <c r="I77" i="6"/>
  <c r="J77" i="6"/>
  <c r="K77" i="6"/>
  <c r="L77" i="6"/>
  <c r="M77" i="6"/>
  <c r="N77" i="6"/>
  <c r="O77" i="6"/>
  <c r="P77" i="6"/>
  <c r="D78" i="6"/>
  <c r="E78" i="6"/>
  <c r="F78" i="6"/>
  <c r="G78" i="6"/>
  <c r="H78" i="6"/>
  <c r="I78" i="6"/>
  <c r="J78" i="6"/>
  <c r="K78" i="6"/>
  <c r="L78" i="6"/>
  <c r="M78" i="6"/>
  <c r="N78" i="6"/>
  <c r="O78" i="6"/>
  <c r="P78" i="6"/>
  <c r="D79" i="6"/>
  <c r="E79" i="6"/>
  <c r="F79" i="6"/>
  <c r="G79" i="6"/>
  <c r="H79" i="6"/>
  <c r="I79" i="6"/>
  <c r="J79" i="6"/>
  <c r="K79" i="6"/>
  <c r="L79" i="6"/>
  <c r="M79" i="6"/>
  <c r="N79" i="6"/>
  <c r="O79" i="6"/>
  <c r="P79" i="6"/>
  <c r="D80" i="6"/>
  <c r="E80" i="6"/>
  <c r="F80" i="6"/>
  <c r="G80" i="6"/>
  <c r="H80" i="6"/>
  <c r="I80" i="6"/>
  <c r="J80" i="6"/>
  <c r="K80" i="6"/>
  <c r="L80" i="6"/>
  <c r="M80" i="6"/>
  <c r="N80" i="6"/>
  <c r="O80" i="6"/>
  <c r="P80" i="6"/>
  <c r="D81" i="6"/>
  <c r="E81" i="6"/>
  <c r="F81" i="6"/>
  <c r="G81" i="6"/>
  <c r="H81" i="6"/>
  <c r="I81" i="6"/>
  <c r="J81" i="6"/>
  <c r="K81" i="6"/>
  <c r="L81" i="6"/>
  <c r="M81" i="6"/>
  <c r="N81" i="6"/>
  <c r="O81" i="6"/>
  <c r="P81" i="6"/>
  <c r="D82" i="6"/>
  <c r="E82" i="6"/>
  <c r="F82" i="6"/>
  <c r="G82" i="6"/>
  <c r="H82" i="6"/>
  <c r="I82" i="6"/>
  <c r="J82" i="6"/>
  <c r="K82" i="6"/>
  <c r="L82" i="6"/>
  <c r="M82" i="6"/>
  <c r="N82" i="6"/>
  <c r="O82" i="6"/>
  <c r="P82" i="6"/>
  <c r="C78" i="6"/>
  <c r="C79" i="6"/>
  <c r="C80" i="6"/>
  <c r="C81" i="6"/>
  <c r="C82" i="6"/>
  <c r="C77" i="6"/>
  <c r="D48" i="6"/>
  <c r="E48" i="6"/>
  <c r="F48" i="6"/>
  <c r="G48" i="6"/>
  <c r="H48" i="6"/>
  <c r="I48" i="6"/>
  <c r="J48" i="6"/>
  <c r="K48" i="6"/>
  <c r="L48" i="6"/>
  <c r="C48" i="6"/>
  <c r="D71" i="6"/>
  <c r="E71" i="6"/>
  <c r="F71" i="6"/>
  <c r="G71" i="6"/>
  <c r="H71" i="6"/>
  <c r="I71" i="6"/>
  <c r="J71" i="6"/>
  <c r="K71" i="6"/>
  <c r="L71" i="6"/>
  <c r="D63" i="6"/>
  <c r="E63" i="6"/>
  <c r="F63" i="6"/>
  <c r="G63" i="6"/>
  <c r="H63" i="6"/>
  <c r="I63" i="6"/>
  <c r="J63" i="6"/>
  <c r="K63" i="6"/>
  <c r="L63" i="6"/>
  <c r="D59" i="6"/>
  <c r="E59" i="6"/>
  <c r="F59" i="6"/>
  <c r="G59" i="6"/>
  <c r="H59" i="6"/>
  <c r="I59" i="6"/>
  <c r="J59" i="6"/>
  <c r="K59" i="6"/>
  <c r="L59" i="6"/>
  <c r="D53" i="6"/>
  <c r="E53" i="6"/>
  <c r="F53" i="6"/>
  <c r="G53" i="6"/>
  <c r="H53" i="6"/>
  <c r="I53" i="6"/>
  <c r="J53" i="6"/>
  <c r="K53" i="6"/>
  <c r="L53" i="6"/>
  <c r="D39" i="6"/>
  <c r="E39" i="6"/>
  <c r="F39" i="6"/>
  <c r="G39" i="6"/>
  <c r="H39" i="6"/>
  <c r="I39" i="6"/>
  <c r="J39" i="6"/>
  <c r="K39" i="6"/>
  <c r="L39" i="6"/>
  <c r="C41" i="3"/>
  <c r="D39" i="3" s="1"/>
  <c r="C63" i="6"/>
  <c r="C59" i="6"/>
  <c r="C53" i="6"/>
  <c r="K30" i="6"/>
  <c r="L30" i="6"/>
  <c r="C30" i="4"/>
  <c r="E30" i="4"/>
  <c r="I30" i="4"/>
  <c r="J30" i="4"/>
  <c r="K30" i="4"/>
  <c r="L30" i="4"/>
  <c r="H30" i="4"/>
  <c r="N30" i="4"/>
  <c r="D30" i="4"/>
  <c r="F30" i="4"/>
  <c r="M30" i="4"/>
  <c r="L30" i="5"/>
  <c r="M30" i="5"/>
  <c r="O125" i="4" l="1"/>
  <c r="M125" i="4"/>
  <c r="K125" i="4"/>
  <c r="I125" i="4"/>
  <c r="G125" i="4"/>
  <c r="C125" i="4"/>
  <c r="P125" i="4"/>
  <c r="N125" i="4"/>
  <c r="L125" i="4"/>
  <c r="J125" i="4"/>
  <c r="H125" i="4"/>
  <c r="F125" i="4"/>
  <c r="D125" i="4"/>
  <c r="O118" i="4"/>
  <c r="M118" i="4"/>
  <c r="K118" i="4"/>
  <c r="I118" i="4"/>
  <c r="G118" i="4"/>
  <c r="C118" i="4"/>
  <c r="P118" i="4"/>
  <c r="N118" i="4"/>
  <c r="L118" i="4"/>
  <c r="J118" i="4"/>
  <c r="H118" i="4"/>
  <c r="F118" i="4"/>
  <c r="D118" i="4"/>
  <c r="C107" i="4"/>
  <c r="P107" i="4"/>
  <c r="N107" i="4"/>
  <c r="L107" i="4"/>
  <c r="J107" i="4"/>
  <c r="H107" i="4"/>
  <c r="F107" i="4"/>
  <c r="D107" i="4"/>
  <c r="O107" i="4"/>
  <c r="M107" i="4"/>
  <c r="K107" i="4"/>
  <c r="I107" i="4"/>
  <c r="G107" i="4"/>
  <c r="D38" i="3"/>
  <c r="D40" i="3"/>
  <c r="A2" i="6"/>
  <c r="A2" i="5"/>
  <c r="B5" i="2"/>
  <c r="D7" i="6"/>
  <c r="E7" i="6"/>
  <c r="F7" i="6"/>
  <c r="G7" i="6"/>
  <c r="H7" i="6"/>
  <c r="I7" i="6"/>
  <c r="J7" i="6"/>
  <c r="K7" i="6"/>
  <c r="L7" i="6"/>
  <c r="M7" i="6"/>
  <c r="N7" i="6"/>
  <c r="O7" i="6"/>
  <c r="P7" i="6"/>
  <c r="D8" i="6"/>
  <c r="E8" i="6"/>
  <c r="F8" i="6"/>
  <c r="G8" i="6"/>
  <c r="H8" i="6"/>
  <c r="I8" i="6"/>
  <c r="J8" i="6"/>
  <c r="K8" i="6"/>
  <c r="L8" i="6"/>
  <c r="M8" i="6"/>
  <c r="N8" i="6"/>
  <c r="O8" i="6"/>
  <c r="P8" i="6"/>
  <c r="D9" i="6"/>
  <c r="E9" i="6"/>
  <c r="F9" i="6"/>
  <c r="G9" i="6"/>
  <c r="H9" i="6"/>
  <c r="I9" i="6"/>
  <c r="J9" i="6"/>
  <c r="K9" i="6"/>
  <c r="L9" i="6"/>
  <c r="M9" i="6"/>
  <c r="N9" i="6"/>
  <c r="O9" i="6"/>
  <c r="P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7" i="6"/>
  <c r="D7" i="5"/>
  <c r="E7" i="5"/>
  <c r="F7" i="5"/>
  <c r="G7" i="5"/>
  <c r="H7" i="5"/>
  <c r="I7" i="5"/>
  <c r="J7" i="5"/>
  <c r="K7" i="5"/>
  <c r="L7" i="5"/>
  <c r="M7" i="5"/>
  <c r="N7" i="5"/>
  <c r="O7" i="5"/>
  <c r="P7" i="5"/>
  <c r="D8" i="5"/>
  <c r="E8" i="5"/>
  <c r="F8" i="5"/>
  <c r="G8" i="5"/>
  <c r="H8" i="5"/>
  <c r="I8" i="5"/>
  <c r="J8" i="5"/>
  <c r="K8" i="5"/>
  <c r="L8" i="5"/>
  <c r="M8" i="5"/>
  <c r="N8" i="5"/>
  <c r="O8" i="5"/>
  <c r="P8" i="5"/>
  <c r="D9" i="5"/>
  <c r="E9" i="5"/>
  <c r="F9" i="5"/>
  <c r="G9" i="5"/>
  <c r="H9" i="5"/>
  <c r="I9" i="5"/>
  <c r="J9" i="5"/>
  <c r="K9" i="5"/>
  <c r="L9" i="5"/>
  <c r="M9" i="5"/>
  <c r="N9" i="5"/>
  <c r="O9" i="5"/>
  <c r="P9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D17" i="5"/>
  <c r="E17" i="5"/>
  <c r="F17" i="5"/>
  <c r="G17" i="5"/>
  <c r="H17" i="5"/>
  <c r="I17" i="5"/>
  <c r="J17" i="5"/>
  <c r="K17" i="5"/>
  <c r="L17" i="5"/>
  <c r="M17" i="5"/>
  <c r="N17" i="5"/>
  <c r="O17" i="5"/>
  <c r="P17" i="5"/>
  <c r="D18" i="5"/>
  <c r="E18" i="5"/>
  <c r="F18" i="5"/>
  <c r="G18" i="5"/>
  <c r="H18" i="5"/>
  <c r="I18" i="5"/>
  <c r="J18" i="5"/>
  <c r="K18" i="5"/>
  <c r="L18" i="5"/>
  <c r="M18" i="5"/>
  <c r="N18" i="5"/>
  <c r="O18" i="5"/>
  <c r="P18" i="5"/>
  <c r="D19" i="5"/>
  <c r="E19" i="5"/>
  <c r="F19" i="5"/>
  <c r="G19" i="5"/>
  <c r="H19" i="5"/>
  <c r="I19" i="5"/>
  <c r="J19" i="5"/>
  <c r="K19" i="5"/>
  <c r="L19" i="5"/>
  <c r="M19" i="5"/>
  <c r="N19" i="5"/>
  <c r="O19" i="5"/>
  <c r="P19" i="5"/>
  <c r="D20" i="5"/>
  <c r="E20" i="5"/>
  <c r="F20" i="5"/>
  <c r="G20" i="5"/>
  <c r="H20" i="5"/>
  <c r="I20" i="5"/>
  <c r="J20" i="5"/>
  <c r="K20" i="5"/>
  <c r="L20" i="5"/>
  <c r="M20" i="5"/>
  <c r="N20" i="5"/>
  <c r="O20" i="5"/>
  <c r="P20" i="5"/>
  <c r="D21" i="5"/>
  <c r="E21" i="5"/>
  <c r="F21" i="5"/>
  <c r="G21" i="5"/>
  <c r="H21" i="5"/>
  <c r="I21" i="5"/>
  <c r="J21" i="5"/>
  <c r="K21" i="5"/>
  <c r="L21" i="5"/>
  <c r="M21" i="5"/>
  <c r="N21" i="5"/>
  <c r="O21" i="5"/>
  <c r="P21" i="5"/>
  <c r="D22" i="5"/>
  <c r="E22" i="5"/>
  <c r="F22" i="5"/>
  <c r="G22" i="5"/>
  <c r="H22" i="5"/>
  <c r="I22" i="5"/>
  <c r="J22" i="5"/>
  <c r="K22" i="5"/>
  <c r="L22" i="5"/>
  <c r="M22" i="5"/>
  <c r="N22" i="5"/>
  <c r="O22" i="5"/>
  <c r="P22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C8" i="5"/>
  <c r="C9" i="5"/>
  <c r="C10" i="5"/>
  <c r="C11" i="5"/>
  <c r="C12" i="5"/>
  <c r="C13" i="5"/>
  <c r="C14" i="5"/>
  <c r="C15" i="5"/>
  <c r="C16" i="5"/>
  <c r="C17" i="5"/>
  <c r="C18" i="5"/>
  <c r="C19" i="5"/>
  <c r="C20" i="5"/>
  <c r="C21" i="5"/>
  <c r="C22" i="5"/>
  <c r="C23" i="5"/>
  <c r="C24" i="5"/>
  <c r="C25" i="5"/>
  <c r="C26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7" i="5"/>
  <c r="C26" i="4"/>
  <c r="D26" i="4"/>
  <c r="E26" i="4"/>
  <c r="F26" i="4"/>
  <c r="G26" i="4"/>
  <c r="H26" i="4"/>
  <c r="I26" i="4"/>
  <c r="J26" i="4"/>
  <c r="K26" i="4"/>
  <c r="L26" i="4"/>
  <c r="M26" i="4"/>
  <c r="N26" i="4"/>
  <c r="O26" i="4"/>
  <c r="P26" i="4"/>
  <c r="D7" i="4"/>
  <c r="E7" i="4"/>
  <c r="F7" i="4"/>
  <c r="G7" i="4"/>
  <c r="H7" i="4"/>
  <c r="I7" i="4"/>
  <c r="J7" i="4"/>
  <c r="K7" i="4"/>
  <c r="L7" i="4"/>
  <c r="M7" i="4"/>
  <c r="N7" i="4"/>
  <c r="O7" i="4"/>
  <c r="P7" i="4"/>
  <c r="D8" i="4"/>
  <c r="E8" i="4"/>
  <c r="F8" i="4"/>
  <c r="G8" i="4"/>
  <c r="H8" i="4"/>
  <c r="I8" i="4"/>
  <c r="J8" i="4"/>
  <c r="K8" i="4"/>
  <c r="L8" i="4"/>
  <c r="M8" i="4"/>
  <c r="N8" i="4"/>
  <c r="O8" i="4"/>
  <c r="P8" i="4"/>
  <c r="D9" i="4"/>
  <c r="E9" i="4"/>
  <c r="F9" i="4"/>
  <c r="G9" i="4"/>
  <c r="H9" i="4"/>
  <c r="I9" i="4"/>
  <c r="J9" i="4"/>
  <c r="K9" i="4"/>
  <c r="L9" i="4"/>
  <c r="M9" i="4"/>
  <c r="N9" i="4"/>
  <c r="O9" i="4"/>
  <c r="P9" i="4"/>
  <c r="D10" i="4"/>
  <c r="E10" i="4"/>
  <c r="F10" i="4"/>
  <c r="G10" i="4"/>
  <c r="H10" i="4"/>
  <c r="I10" i="4"/>
  <c r="J10" i="4"/>
  <c r="K10" i="4"/>
  <c r="L10" i="4"/>
  <c r="M10" i="4"/>
  <c r="N10" i="4"/>
  <c r="O10" i="4"/>
  <c r="P10" i="4"/>
  <c r="D11" i="4"/>
  <c r="E11" i="4"/>
  <c r="F11" i="4"/>
  <c r="G11" i="4"/>
  <c r="H11" i="4"/>
  <c r="I11" i="4"/>
  <c r="J11" i="4"/>
  <c r="K11" i="4"/>
  <c r="L11" i="4"/>
  <c r="M11" i="4"/>
  <c r="N11" i="4"/>
  <c r="O11" i="4"/>
  <c r="P11" i="4"/>
  <c r="D12" i="4"/>
  <c r="E12" i="4"/>
  <c r="F12" i="4"/>
  <c r="G12" i="4"/>
  <c r="H12" i="4"/>
  <c r="I12" i="4"/>
  <c r="J12" i="4"/>
  <c r="K12" i="4"/>
  <c r="L12" i="4"/>
  <c r="M12" i="4"/>
  <c r="N12" i="4"/>
  <c r="O12" i="4"/>
  <c r="P12" i="4"/>
  <c r="D13" i="4"/>
  <c r="E13" i="4"/>
  <c r="F13" i="4"/>
  <c r="G13" i="4"/>
  <c r="H13" i="4"/>
  <c r="I13" i="4"/>
  <c r="J13" i="4"/>
  <c r="K13" i="4"/>
  <c r="L13" i="4"/>
  <c r="M13" i="4"/>
  <c r="N13" i="4"/>
  <c r="O13" i="4"/>
  <c r="P13" i="4"/>
  <c r="D14" i="4"/>
  <c r="E14" i="4"/>
  <c r="F14" i="4"/>
  <c r="G14" i="4"/>
  <c r="H14" i="4"/>
  <c r="I14" i="4"/>
  <c r="J14" i="4"/>
  <c r="K14" i="4"/>
  <c r="L14" i="4"/>
  <c r="M14" i="4"/>
  <c r="N14" i="4"/>
  <c r="O14" i="4"/>
  <c r="P14" i="4"/>
  <c r="D15" i="4"/>
  <c r="E15" i="4"/>
  <c r="F15" i="4"/>
  <c r="G15" i="4"/>
  <c r="H15" i="4"/>
  <c r="I15" i="4"/>
  <c r="J15" i="4"/>
  <c r="K15" i="4"/>
  <c r="L15" i="4"/>
  <c r="M15" i="4"/>
  <c r="N15" i="4"/>
  <c r="O15" i="4"/>
  <c r="P15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D17" i="4"/>
  <c r="E17" i="4"/>
  <c r="F17" i="4"/>
  <c r="G17" i="4"/>
  <c r="H17" i="4"/>
  <c r="I17" i="4"/>
  <c r="J17" i="4"/>
  <c r="K17" i="4"/>
  <c r="L17" i="4"/>
  <c r="M17" i="4"/>
  <c r="N17" i="4"/>
  <c r="O17" i="4"/>
  <c r="P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D21" i="4"/>
  <c r="E21" i="4"/>
  <c r="F21" i="4"/>
  <c r="G21" i="4"/>
  <c r="H21" i="4"/>
  <c r="I21" i="4"/>
  <c r="J21" i="4"/>
  <c r="K21" i="4"/>
  <c r="L21" i="4"/>
  <c r="M21" i="4"/>
  <c r="N21" i="4"/>
  <c r="O21" i="4"/>
  <c r="P21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D24" i="4"/>
  <c r="E24" i="4"/>
  <c r="F24" i="4"/>
  <c r="G24" i="4"/>
  <c r="H24" i="4"/>
  <c r="I24" i="4"/>
  <c r="J24" i="4"/>
  <c r="K24" i="4"/>
  <c r="L24" i="4"/>
  <c r="M24" i="4"/>
  <c r="N24" i="4"/>
  <c r="O24" i="4"/>
  <c r="P24" i="4"/>
  <c r="D25" i="4"/>
  <c r="E25" i="4"/>
  <c r="F25" i="4"/>
  <c r="G25" i="4"/>
  <c r="H25" i="4"/>
  <c r="I25" i="4"/>
  <c r="J25" i="4"/>
  <c r="K25" i="4"/>
  <c r="L25" i="4"/>
  <c r="M25" i="4"/>
  <c r="N25" i="4"/>
  <c r="O25" i="4"/>
  <c r="P25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7" i="4"/>
  <c r="W17" i="3"/>
  <c r="Y17" i="3" s="1"/>
  <c r="X17" i="3"/>
  <c r="E120" i="4" l="1"/>
  <c r="E122" i="4"/>
  <c r="E124" i="4"/>
  <c r="E109" i="4"/>
  <c r="E111" i="4"/>
  <c r="E113" i="4"/>
  <c r="E115" i="4"/>
  <c r="E117" i="4"/>
  <c r="E88" i="4"/>
  <c r="E90" i="4"/>
  <c r="E92" i="4"/>
  <c r="E94" i="4"/>
  <c r="E96" i="4"/>
  <c r="E98" i="4"/>
  <c r="E100" i="4"/>
  <c r="E102" i="4"/>
  <c r="E104" i="4"/>
  <c r="E106" i="4"/>
  <c r="E82" i="4"/>
  <c r="E84" i="4"/>
  <c r="E121" i="4"/>
  <c r="E123" i="4"/>
  <c r="E110" i="4"/>
  <c r="E112" i="4"/>
  <c r="E114" i="4"/>
  <c r="E116" i="4"/>
  <c r="E89" i="4"/>
  <c r="E91" i="4"/>
  <c r="E93" i="4"/>
  <c r="E95" i="4"/>
  <c r="E97" i="4"/>
  <c r="E99" i="4"/>
  <c r="E101" i="4"/>
  <c r="E103" i="4"/>
  <c r="E105" i="4"/>
  <c r="E83" i="4"/>
  <c r="E85" i="4"/>
  <c r="E86" i="4" s="1"/>
  <c r="O99" i="5"/>
  <c r="C30" i="5"/>
  <c r="E30" i="5"/>
  <c r="G30" i="5"/>
  <c r="I30" i="5"/>
  <c r="J30" i="5"/>
  <c r="D30" i="5"/>
  <c r="H30" i="5"/>
  <c r="F30" i="5"/>
  <c r="K30" i="5"/>
  <c r="P103" i="5"/>
  <c r="P99" i="5"/>
  <c r="P95" i="5"/>
  <c r="N103" i="5"/>
  <c r="N99" i="5"/>
  <c r="L103" i="5"/>
  <c r="L99" i="5"/>
  <c r="L95" i="5"/>
  <c r="J103" i="5"/>
  <c r="J99" i="5"/>
  <c r="H103" i="5"/>
  <c r="H99" i="5"/>
  <c r="H95" i="5"/>
  <c r="F103" i="5"/>
  <c r="F99" i="5"/>
  <c r="D103" i="5"/>
  <c r="D99" i="5"/>
  <c r="D95" i="5"/>
  <c r="C97" i="6"/>
  <c r="E97" i="6"/>
  <c r="D30" i="6"/>
  <c r="E30" i="6"/>
  <c r="F30" i="6"/>
  <c r="G30" i="6"/>
  <c r="H30" i="6"/>
  <c r="I30" i="6"/>
  <c r="C30" i="6"/>
  <c r="J30" i="6"/>
  <c r="B21" i="2"/>
  <c r="B25" i="2" s="1"/>
  <c r="B22" i="2"/>
  <c r="B26" i="2" s="1"/>
  <c r="B20" i="2"/>
  <c r="B24" i="2" s="1"/>
  <c r="C7" i="6"/>
  <c r="E118" i="4" l="1"/>
  <c r="E107" i="4"/>
  <c r="E125" i="4"/>
  <c r="E95" i="5"/>
  <c r="I95" i="5"/>
  <c r="C95" i="5"/>
  <c r="C84" i="5"/>
  <c r="C78" i="5"/>
  <c r="G90" i="5"/>
  <c r="K90" i="5"/>
  <c r="O90" i="5"/>
  <c r="N109" i="5"/>
  <c r="M109" i="5"/>
  <c r="E103" i="5"/>
  <c r="I103" i="5"/>
  <c r="C103" i="5"/>
  <c r="F84" i="5"/>
  <c r="F90" i="5"/>
  <c r="F109" i="5"/>
  <c r="J84" i="5"/>
  <c r="J90" i="5"/>
  <c r="J109" i="5"/>
  <c r="E109" i="5"/>
  <c r="G99" i="5"/>
  <c r="I109" i="5"/>
  <c r="K99" i="5"/>
  <c r="M95" i="5"/>
  <c r="M103" i="5"/>
  <c r="D109" i="5"/>
  <c r="D84" i="5"/>
  <c r="D90" i="5"/>
  <c r="F95" i="5"/>
  <c r="H109" i="5"/>
  <c r="H84" i="5"/>
  <c r="H90" i="5"/>
  <c r="J95" i="5"/>
  <c r="L109" i="5"/>
  <c r="L84" i="5"/>
  <c r="L90" i="5"/>
  <c r="N84" i="5"/>
  <c r="N90" i="5"/>
  <c r="N95" i="5"/>
  <c r="P109" i="5"/>
  <c r="P84" i="5"/>
  <c r="P90" i="5"/>
  <c r="E84" i="5"/>
  <c r="E90" i="5"/>
  <c r="E99" i="5"/>
  <c r="G84" i="5"/>
  <c r="G95" i="5"/>
  <c r="G103" i="5"/>
  <c r="G109" i="5"/>
  <c r="I84" i="5"/>
  <c r="I90" i="5"/>
  <c r="I99" i="5"/>
  <c r="K84" i="5"/>
  <c r="K95" i="5"/>
  <c r="K103" i="5"/>
  <c r="K109" i="5"/>
  <c r="M84" i="5"/>
  <c r="M90" i="5"/>
  <c r="M99" i="5"/>
  <c r="O84" i="5"/>
  <c r="O95" i="5"/>
  <c r="O103" i="5"/>
  <c r="O109" i="5"/>
  <c r="C90" i="5"/>
  <c r="C99" i="5"/>
  <c r="C109" i="5"/>
  <c r="D78" i="5"/>
  <c r="F78" i="5"/>
  <c r="H78" i="5"/>
  <c r="J78" i="5"/>
  <c r="L78" i="5"/>
  <c r="N78" i="5"/>
  <c r="P78" i="5"/>
  <c r="E78" i="5"/>
  <c r="G78" i="5"/>
  <c r="I78" i="5"/>
  <c r="K78" i="5"/>
  <c r="M78" i="5"/>
  <c r="O78" i="5"/>
  <c r="E103" i="6"/>
  <c r="D97" i="6"/>
  <c r="K92" i="6"/>
  <c r="N92" i="6"/>
  <c r="F92" i="6"/>
  <c r="M83" i="6"/>
  <c r="N97" i="6"/>
  <c r="L103" i="6"/>
  <c r="O92" i="6"/>
  <c r="E92" i="6"/>
  <c r="G92" i="6"/>
  <c r="K97" i="6"/>
  <c r="E83" i="6"/>
  <c r="F103" i="6"/>
  <c r="P83" i="6"/>
  <c r="G83" i="6"/>
  <c r="H97" i="6"/>
  <c r="G97" i="6"/>
  <c r="F83" i="6"/>
  <c r="I92" i="6"/>
  <c r="J83" i="6"/>
  <c r="K103" i="6"/>
  <c r="L83" i="6"/>
  <c r="M92" i="6"/>
  <c r="F97" i="6"/>
  <c r="I83" i="6"/>
  <c r="O83" i="6"/>
  <c r="C103" i="6"/>
  <c r="H83" i="6"/>
  <c r="J97" i="6"/>
  <c r="K83" i="6"/>
  <c r="L97" i="6"/>
  <c r="I97" i="6"/>
  <c r="H92" i="6"/>
  <c r="M103" i="6"/>
  <c r="I103" i="6"/>
  <c r="J103" i="6"/>
  <c r="G103" i="6"/>
  <c r="H103" i="6"/>
  <c r="M97" i="6"/>
  <c r="N83" i="6"/>
  <c r="P92" i="6"/>
  <c r="D92" i="6"/>
  <c r="D103" i="6"/>
  <c r="P103" i="6"/>
  <c r="O103" i="6"/>
  <c r="C83" i="6"/>
  <c r="C92" i="6"/>
  <c r="D83" i="6"/>
  <c r="L92" i="6"/>
  <c r="N103" i="6"/>
  <c r="P97" i="6"/>
  <c r="O97" i="6"/>
  <c r="J92" i="6"/>
  <c r="C39" i="6"/>
  <c r="C71" i="6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D26" i="2"/>
  <c r="D25" i="2"/>
  <c r="D24" i="2"/>
  <c r="F13" i="2"/>
  <c r="F40" i="2" s="1"/>
  <c r="G13" i="2"/>
  <c r="G40" i="2" s="1"/>
  <c r="H13" i="2"/>
  <c r="H40" i="2" s="1"/>
  <c r="I13" i="2"/>
  <c r="I40" i="2" s="1"/>
  <c r="J13" i="2"/>
  <c r="J40" i="2" s="1"/>
  <c r="K13" i="2"/>
  <c r="K40" i="2" s="1"/>
  <c r="L13" i="2"/>
  <c r="L40" i="2" s="1"/>
  <c r="M13" i="2"/>
  <c r="M40" i="2" s="1"/>
  <c r="N13" i="2"/>
  <c r="N40" i="2" s="1"/>
  <c r="O13" i="2"/>
  <c r="O40" i="2" s="1"/>
  <c r="P13" i="2"/>
  <c r="P40" i="2" s="1"/>
  <c r="Q13" i="2"/>
  <c r="Q40" i="2" s="1"/>
  <c r="E13" i="2"/>
  <c r="E40" i="2" s="1"/>
  <c r="D13" i="2"/>
  <c r="D40" i="2" s="1"/>
  <c r="P71" i="5"/>
  <c r="O71" i="5"/>
  <c r="N71" i="5"/>
  <c r="M71" i="5"/>
  <c r="L71" i="5"/>
  <c r="K71" i="5"/>
  <c r="J71" i="5"/>
  <c r="I71" i="5"/>
  <c r="H71" i="5"/>
  <c r="G71" i="5"/>
  <c r="F71" i="5"/>
  <c r="E71" i="5"/>
  <c r="D71" i="5"/>
  <c r="C71" i="5"/>
  <c r="C7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4" i="2"/>
  <c r="B3" i="2"/>
  <c r="D79" i="4"/>
  <c r="E79" i="4"/>
  <c r="F79" i="4"/>
  <c r="G79" i="4"/>
  <c r="H79" i="4"/>
  <c r="I79" i="4"/>
  <c r="J79" i="4"/>
  <c r="K79" i="4"/>
  <c r="L79" i="4"/>
  <c r="M79" i="4"/>
  <c r="N79" i="4"/>
  <c r="O79" i="4"/>
  <c r="P79" i="4"/>
  <c r="C79" i="4"/>
  <c r="D5" i="4"/>
  <c r="E5" i="4"/>
  <c r="F5" i="4"/>
  <c r="G5" i="4"/>
  <c r="H5" i="4"/>
  <c r="I5" i="4"/>
  <c r="J5" i="4"/>
  <c r="K5" i="4"/>
  <c r="L5" i="4"/>
  <c r="M5" i="4"/>
  <c r="N5" i="4"/>
  <c r="O5" i="4"/>
  <c r="P5" i="4"/>
  <c r="C5" i="4"/>
  <c r="W10" i="3"/>
  <c r="Y10" i="3" s="1"/>
  <c r="X10" i="3"/>
  <c r="W11" i="3"/>
  <c r="Y11" i="3" s="1"/>
  <c r="X11" i="3"/>
  <c r="W12" i="3"/>
  <c r="Y12" i="3" s="1"/>
  <c r="X12" i="3"/>
  <c r="W13" i="3"/>
  <c r="Y13" i="3" s="1"/>
  <c r="X13" i="3"/>
  <c r="W14" i="3"/>
  <c r="Y14" i="3" s="1"/>
  <c r="X14" i="3"/>
  <c r="W15" i="3"/>
  <c r="Y15" i="3" s="1"/>
  <c r="X15" i="3"/>
  <c r="W16" i="3"/>
  <c r="Y16" i="3" s="1"/>
  <c r="X16" i="3"/>
  <c r="W18" i="3"/>
  <c r="Y18" i="3" s="1"/>
  <c r="X18" i="3"/>
  <c r="W19" i="3"/>
  <c r="Y19" i="3" s="1"/>
  <c r="X19" i="3"/>
  <c r="W20" i="3"/>
  <c r="Y20" i="3" s="1"/>
  <c r="X20" i="3"/>
  <c r="W21" i="3"/>
  <c r="Y21" i="3" s="1"/>
  <c r="X21" i="3"/>
  <c r="W22" i="3"/>
  <c r="Y22" i="3" s="1"/>
  <c r="X22" i="3"/>
  <c r="W23" i="3"/>
  <c r="Y23" i="3" s="1"/>
  <c r="X23" i="3"/>
  <c r="W24" i="3"/>
  <c r="Y24" i="3" s="1"/>
  <c r="X24" i="3"/>
  <c r="W25" i="3"/>
  <c r="Y25" i="3" s="1"/>
  <c r="X25" i="3"/>
  <c r="W26" i="3"/>
  <c r="Y26" i="3" s="1"/>
  <c r="X26" i="3"/>
  <c r="W27" i="3"/>
  <c r="Y27" i="3" s="1"/>
  <c r="X27" i="3"/>
  <c r="W28" i="3"/>
  <c r="Y28" i="3" s="1"/>
  <c r="X28" i="3"/>
  <c r="X9" i="3"/>
  <c r="W9" i="3"/>
  <c r="Y9" i="3" s="1"/>
  <c r="I30" i="3"/>
  <c r="I34" i="3" s="1"/>
  <c r="J30" i="3"/>
  <c r="J34" i="3" s="1"/>
  <c r="K30" i="3"/>
  <c r="K34" i="3" s="1"/>
  <c r="L30" i="3"/>
  <c r="L34" i="3" s="1"/>
  <c r="M30" i="3"/>
  <c r="M34" i="3" s="1"/>
  <c r="N30" i="3"/>
  <c r="N34" i="3" s="1"/>
  <c r="O30" i="3"/>
  <c r="O34" i="3" s="1"/>
  <c r="P30" i="3"/>
  <c r="P34" i="3" s="1"/>
  <c r="Q30" i="3"/>
  <c r="Q34" i="3" s="1"/>
  <c r="R30" i="3"/>
  <c r="R34" i="3" s="1"/>
  <c r="S30" i="3"/>
  <c r="S34" i="3" s="1"/>
  <c r="T30" i="3"/>
  <c r="T34" i="3" s="1"/>
  <c r="U30" i="3"/>
  <c r="U34" i="3" s="1"/>
  <c r="I32" i="3"/>
  <c r="J32" i="3"/>
  <c r="K32" i="3"/>
  <c r="L32" i="3"/>
  <c r="M32" i="3"/>
  <c r="N32" i="3"/>
  <c r="O32" i="3"/>
  <c r="P32" i="3"/>
  <c r="Q32" i="3"/>
  <c r="R32" i="3"/>
  <c r="S32" i="3"/>
  <c r="T32" i="3"/>
  <c r="U32" i="3"/>
  <c r="H32" i="3"/>
  <c r="H30" i="3"/>
  <c r="H34" i="3" s="1"/>
  <c r="I110" i="5" l="1"/>
  <c r="M110" i="5"/>
  <c r="E110" i="5"/>
  <c r="N110" i="5"/>
  <c r="J110" i="5"/>
  <c r="F110" i="5"/>
  <c r="C110" i="5"/>
  <c r="O110" i="5"/>
  <c r="K110" i="5"/>
  <c r="G110" i="5"/>
  <c r="P110" i="5"/>
  <c r="L110" i="5"/>
  <c r="H110" i="5"/>
  <c r="D110" i="5"/>
  <c r="I107" i="6"/>
  <c r="G107" i="6"/>
  <c r="P115" i="6"/>
  <c r="O107" i="6"/>
  <c r="O115" i="6" s="1"/>
  <c r="N107" i="6"/>
  <c r="N115" i="6" s="1"/>
  <c r="P27" i="2"/>
  <c r="D27" i="2"/>
  <c r="J27" i="2"/>
  <c r="Q27" i="2"/>
  <c r="I27" i="2"/>
  <c r="H27" i="2"/>
  <c r="O27" i="2"/>
  <c r="G27" i="2"/>
  <c r="N27" i="2"/>
  <c r="F27" i="2"/>
  <c r="M27" i="2"/>
  <c r="E27" i="2"/>
  <c r="L27" i="2"/>
  <c r="K27" i="2"/>
  <c r="I115" i="6"/>
  <c r="G115" i="6"/>
  <c r="P107" i="6"/>
  <c r="P116" i="6" s="1"/>
  <c r="G116" i="6" l="1"/>
  <c r="I116" i="6"/>
  <c r="N116" i="6"/>
  <c r="O116" i="6"/>
  <c r="D107" i="6"/>
  <c r="H107" i="6"/>
  <c r="K107" i="6"/>
  <c r="E107" i="6"/>
  <c r="J107" i="6"/>
  <c r="F107" i="6"/>
  <c r="L107" i="6"/>
  <c r="M107" i="6"/>
  <c r="C107" i="6"/>
  <c r="P34" i="2"/>
  <c r="H34" i="2"/>
  <c r="J34" i="2"/>
  <c r="K126" i="4"/>
  <c r="L32" i="2" s="1"/>
  <c r="Q34" i="2"/>
  <c r="O34" i="2"/>
  <c r="M126" i="4"/>
  <c r="N32" i="2" s="1"/>
  <c r="L126" i="4"/>
  <c r="M32" i="2" s="1"/>
  <c r="G126" i="4"/>
  <c r="H32" i="2" s="1"/>
  <c r="J126" i="4"/>
  <c r="K32" i="2" s="1"/>
  <c r="N126" i="4"/>
  <c r="O32" i="2" s="1"/>
  <c r="H126" i="4"/>
  <c r="I32" i="2" s="1"/>
  <c r="O126" i="4"/>
  <c r="P32" i="2" s="1"/>
  <c r="P126" i="4"/>
  <c r="Q32" i="2" s="1"/>
  <c r="I126" i="4"/>
  <c r="J32" i="2" s="1"/>
  <c r="E126" i="4"/>
  <c r="F32" i="2" s="1"/>
  <c r="F126" i="4"/>
  <c r="G32" i="2" s="1"/>
  <c r="D126" i="4"/>
  <c r="E32" i="2" s="1"/>
  <c r="F116" i="6" l="1"/>
  <c r="G34" i="2" s="1"/>
  <c r="C115" i="6"/>
  <c r="C116" i="6" s="1"/>
  <c r="D34" i="2" s="1"/>
  <c r="L115" i="6"/>
  <c r="J115" i="6"/>
  <c r="J116" i="6" s="1"/>
  <c r="K34" i="2" s="1"/>
  <c r="E115" i="6"/>
  <c r="E116" i="6" s="1"/>
  <c r="F34" i="2" s="1"/>
  <c r="K115" i="6"/>
  <c r="K116" i="6" s="1"/>
  <c r="L34" i="2" s="1"/>
  <c r="H115" i="6"/>
  <c r="M115" i="6"/>
  <c r="M116" i="6" s="1"/>
  <c r="N34" i="2" s="1"/>
  <c r="F115" i="6"/>
  <c r="D115" i="6"/>
  <c r="D116" i="6" s="1"/>
  <c r="E34" i="2" s="1"/>
  <c r="J33" i="2"/>
  <c r="J35" i="2" s="1"/>
  <c r="J39" i="2" s="1"/>
  <c r="G33" i="2"/>
  <c r="E33" i="2"/>
  <c r="Q33" i="2"/>
  <c r="Q35" i="2" s="1"/>
  <c r="Q39" i="2" s="1"/>
  <c r="K33" i="2"/>
  <c r="M33" i="2"/>
  <c r="H33" i="2"/>
  <c r="H35" i="2" s="1"/>
  <c r="H39" i="2" s="1"/>
  <c r="O33" i="2"/>
  <c r="O35" i="2" s="1"/>
  <c r="O39" i="2" s="1"/>
  <c r="I33" i="2"/>
  <c r="P33" i="2"/>
  <c r="P35" i="2" s="1"/>
  <c r="P39" i="2" s="1"/>
  <c r="F33" i="2"/>
  <c r="N33" i="2"/>
  <c r="L33" i="2"/>
  <c r="D33" i="2"/>
  <c r="C126" i="4"/>
  <c r="D32" i="2" s="1"/>
  <c r="G35" i="2" l="1"/>
  <c r="G39" i="2" s="1"/>
  <c r="H116" i="6"/>
  <c r="I34" i="2" s="1"/>
  <c r="I35" i="2" s="1"/>
  <c r="I39" i="2" s="1"/>
  <c r="K35" i="2"/>
  <c r="K39" i="2" s="1"/>
  <c r="L116" i="6"/>
  <c r="M34" i="2" s="1"/>
  <c r="M35" i="2" s="1"/>
  <c r="M39" i="2" s="1"/>
  <c r="N35" i="2"/>
  <c r="N39" i="2" s="1"/>
  <c r="E35" i="2"/>
  <c r="E39" i="2" s="1"/>
  <c r="L35" i="2"/>
  <c r="L39" i="2" s="1"/>
  <c r="F35" i="2"/>
  <c r="F39" i="2" s="1"/>
  <c r="D35" i="2"/>
  <c r="D39" i="2" s="1"/>
  <c r="H47" i="2" l="1"/>
  <c r="B47" i="2" s="1"/>
  <c r="H46" i="2"/>
  <c r="B46" i="2" s="1"/>
  <c r="H45" i="2"/>
  <c r="B45" i="2" s="1"/>
  <c r="H44" i="2"/>
  <c r="B44" i="2" s="1"/>
  <c r="H43" i="2"/>
  <c r="B43" i="2" s="1"/>
</calcChain>
</file>

<file path=xl/sharedStrings.xml><?xml version="1.0" encoding="utf-8"?>
<sst xmlns="http://schemas.openxmlformats.org/spreadsheetml/2006/main" count="655" uniqueCount="271">
  <si>
    <t>Aanbesteding</t>
  </si>
  <si>
    <t>Europese aanbesteding Raamovereenkomst Ingenieursdiensten</t>
  </si>
  <si>
    <t>Opdrachtgever</t>
  </si>
  <si>
    <t>Tabel met tarieven van inschrijvers</t>
  </si>
  <si>
    <t>##</t>
  </si>
  <si>
    <t>!! Invullen na beoordeling kwlitatieve gunningscriteria !!</t>
  </si>
  <si>
    <t>nr</t>
  </si>
  <si>
    <t>Functie</t>
  </si>
  <si>
    <t>kader werk en denkniveau en werkervaring</t>
  </si>
  <si>
    <t xml:space="preserve">Min. tarief in € </t>
  </si>
  <si>
    <t xml:space="preserve">Max. tarief in € </t>
  </si>
  <si>
    <t>Aangeboden tarief in €</t>
  </si>
  <si>
    <t>Inschrijver 8</t>
  </si>
  <si>
    <t>Inschrijver 9</t>
  </si>
  <si>
    <t>Inschrijver 10</t>
  </si>
  <si>
    <t>Inschrijver 11</t>
  </si>
  <si>
    <t>Inschrijver 12</t>
  </si>
  <si>
    <t>Inschrijver 13</t>
  </si>
  <si>
    <t>Inschrijver 14</t>
  </si>
  <si>
    <t>hoogste</t>
  </si>
  <si>
    <t>laagste</t>
  </si>
  <si>
    <t>gemiddelde</t>
  </si>
  <si>
    <t>(excl. BTW)</t>
  </si>
  <si>
    <t>Aankomend tekenaar</t>
  </si>
  <si>
    <t>Projectondersteuner</t>
  </si>
  <si>
    <t>Tekenaar</t>
  </si>
  <si>
    <t>Toezichthouder</t>
  </si>
  <si>
    <t>Werkvoorbereider</t>
  </si>
  <si>
    <t>Directievoerder</t>
  </si>
  <si>
    <t>MBO+ / HBO, &gt; 3 jr ervaring</t>
  </si>
  <si>
    <t>Ontwerper / tekenaar constructeur</t>
  </si>
  <si>
    <t>HBO</t>
  </si>
  <si>
    <t>Systems engineer / risico analyse specialist</t>
  </si>
  <si>
    <t>HBO+, &gt;5 jr relevante ervaring</t>
  </si>
  <si>
    <t>Projectleider / projectmanager / disciplineleider/ ontwerpmanager</t>
  </si>
  <si>
    <t>HBO+, &gt; 5jr relevante ervaring</t>
  </si>
  <si>
    <t>Technisch specialist</t>
  </si>
  <si>
    <t>HBO+, met specialistische vakdiploma’s, &gt; 5jr relevante ervaring</t>
  </si>
  <si>
    <t>Constructeur</t>
  </si>
  <si>
    <t>WO, met vakdiploma’s, &gt; 5jr relevante ervaring</t>
  </si>
  <si>
    <t>Adviseur techniek / Kostendeskundige / adviseur beheer &amp; onderhoud / Specialist</t>
  </si>
  <si>
    <t>HBO+, 5jr relevante ervaring</t>
  </si>
  <si>
    <t xml:space="preserve">Senior projectleider / projectmanager </t>
  </si>
  <si>
    <t>HBO+, 10 jr relevante ervaring</t>
  </si>
  <si>
    <t>UAV&amp;GC rollen: project manager, contractmanager</t>
  </si>
  <si>
    <t>WO+, &gt;5 jr relevante ervaring</t>
  </si>
  <si>
    <t>Sr. Projectleider / Sr. projectmanager / Sr. disciplineleider / Sr. Ontwerpmanager</t>
  </si>
  <si>
    <t>WO+, &gt; 10 jr relevante ervaring</t>
  </si>
  <si>
    <t>Senior technisch specialist</t>
  </si>
  <si>
    <t>WO+, vakspecialisme, 15 jr relevante ervaring</t>
  </si>
  <si>
    <t>hoogtste</t>
  </si>
  <si>
    <t>gemiddeld</t>
  </si>
  <si>
    <t>Gunningscriterium Kwaliteit</t>
  </si>
  <si>
    <t>Maximale fictieve korting</t>
  </si>
  <si>
    <t>Toegevoegde waarde van inschrijver</t>
  </si>
  <si>
    <t>Kwalieteitsborging en risicobeheersing</t>
  </si>
  <si>
    <t>Continuiteit en flexibiliteit</t>
  </si>
  <si>
    <t>Raamovereenkomst Ingenieursdiensten</t>
  </si>
  <si>
    <t>Tabel 1
Functieprijzen van inschrijvers</t>
  </si>
  <si>
    <t>NR</t>
  </si>
  <si>
    <t>Tabel 2
Vooraf bepaalde ureninzet per werkpakket en functie</t>
  </si>
  <si>
    <t>ID</t>
  </si>
  <si>
    <t>Omschrijving werkpakketten</t>
  </si>
  <si>
    <t>Projectleiding en projectbeheersing</t>
  </si>
  <si>
    <t>1.1</t>
  </si>
  <si>
    <t>Initiatie project</t>
  </si>
  <si>
    <t>1.2</t>
  </si>
  <si>
    <t>Opstellen en bijhouden planning ne risicodossier</t>
  </si>
  <si>
    <t>1.3</t>
  </si>
  <si>
    <t>Ramingen (ontwerpvarianten, SSK &amp; directieraming)</t>
  </si>
  <si>
    <t>1.4</t>
  </si>
  <si>
    <t>Overleg (interne en externe stakeholders)</t>
  </si>
  <si>
    <t>subtotaal</t>
  </si>
  <si>
    <t>Ontwerpfase</t>
  </si>
  <si>
    <t>2.1</t>
  </si>
  <si>
    <t>Inmeting terrein incl. verwerken</t>
  </si>
  <si>
    <t>2.2</t>
  </si>
  <si>
    <t>Opstellen tekeningen bestaande situatie met K&amp;L en opbreektekening</t>
  </si>
  <si>
    <t>2.3</t>
  </si>
  <si>
    <t>2.4</t>
  </si>
  <si>
    <t>Opstellen aanlegtekeningen</t>
  </si>
  <si>
    <t>2.5</t>
  </si>
  <si>
    <t>Opstellen profielen en details</t>
  </si>
  <si>
    <t>2.6</t>
  </si>
  <si>
    <t>Opstellen groen en spelen ontwerp</t>
  </si>
  <si>
    <t>2.7</t>
  </si>
  <si>
    <t>Opstellen maaiveld- en rioolontwerp</t>
  </si>
  <si>
    <t>2.8</t>
  </si>
  <si>
    <t>Bepalen hoeveelheden</t>
  </si>
  <si>
    <t>2.9</t>
  </si>
  <si>
    <t>Overleg en verwerken gegevens van OG zoals openbare verlichting</t>
  </si>
  <si>
    <t>2.10</t>
  </si>
  <si>
    <t>Check en opstart vergunningen en meldingen</t>
  </si>
  <si>
    <t>2.11</t>
  </si>
  <si>
    <t>Bodemhyginisch onderzoek</t>
  </si>
  <si>
    <t>2.12</t>
  </si>
  <si>
    <t>Flora en fauna onderzoek</t>
  </si>
  <si>
    <t>2.13</t>
  </si>
  <si>
    <t>Verwerken opmerkingenstakeholders op concept ontwerp</t>
  </si>
  <si>
    <t>2.14</t>
  </si>
  <si>
    <t>Constructieve berekeningen, bijv. damwand</t>
  </si>
  <si>
    <t>Voorbereidingsfase</t>
  </si>
  <si>
    <t>3.1</t>
  </si>
  <si>
    <t>3.2</t>
  </si>
  <si>
    <t>Opstellen bestekstekeningen</t>
  </si>
  <si>
    <t>3.3</t>
  </si>
  <si>
    <t>Bepalen hoeveelheden en grondbalans</t>
  </si>
  <si>
    <t>3.4</t>
  </si>
  <si>
    <t>3.5</t>
  </si>
  <si>
    <t>Verwerken opmerkingen stakeholders op concept</t>
  </si>
  <si>
    <t>3.6</t>
  </si>
  <si>
    <t>Opstellen Nota van inlichtingen, incl. werkbestek</t>
  </si>
  <si>
    <t>3.7</t>
  </si>
  <si>
    <t>Overdracht naar uitvoeringsteam</t>
  </si>
  <si>
    <t>Begeleiding uitvoeringsfase</t>
  </si>
  <si>
    <t>4.1</t>
  </si>
  <si>
    <t>Voorbereiden, bijwonen en notuleren bouwvergaderingen</t>
  </si>
  <si>
    <t>4.2</t>
  </si>
  <si>
    <t>Directievoering</t>
  </si>
  <si>
    <t>4.3</t>
  </si>
  <si>
    <t>Toezicht houden</t>
  </si>
  <si>
    <t>4.4</t>
  </si>
  <si>
    <t>Omgevingsmanagement</t>
  </si>
  <si>
    <t>4.5</t>
  </si>
  <si>
    <t>Oplevering met aannemer en overdracht aan opdrachtgever</t>
  </si>
  <si>
    <t>Tabel 3
Inschrijfbedrag fictief project 1 per inschrijver</t>
  </si>
  <si>
    <t>TOTAAL</t>
  </si>
  <si>
    <t>Omgevingsmanager</t>
  </si>
  <si>
    <t>Opstellen stedenbouwkundige schetsen / varianten</t>
  </si>
  <si>
    <t>Opstellen presentatietekeningen</t>
  </si>
  <si>
    <t>2.15</t>
  </si>
  <si>
    <t>2.16</t>
  </si>
  <si>
    <t>2.17</t>
  </si>
  <si>
    <t>2.18</t>
  </si>
  <si>
    <t>2.19</t>
  </si>
  <si>
    <t>3.8</t>
  </si>
  <si>
    <t>3.9</t>
  </si>
  <si>
    <t>Inschrijver 1</t>
  </si>
  <si>
    <t>Inschrijver 2</t>
  </si>
  <si>
    <t>Inschrijver 3</t>
  </si>
  <si>
    <t>Inschrijver 4</t>
  </si>
  <si>
    <t>Inschrijver 5</t>
  </si>
  <si>
    <t>Inschrijver 6</t>
  </si>
  <si>
    <t>Inschrijver 7</t>
  </si>
  <si>
    <t>niet beoordeeld</t>
  </si>
  <si>
    <t>voldoet niet</t>
  </si>
  <si>
    <t>steller</t>
  </si>
  <si>
    <t>vrijgave</t>
  </si>
  <si>
    <t>overleg</t>
  </si>
  <si>
    <t>datum</t>
  </si>
  <si>
    <t>Minimale eisen en geschiktheid</t>
  </si>
  <si>
    <t>Minimum eisen</t>
  </si>
  <si>
    <t>Geschiktheidseisen</t>
  </si>
  <si>
    <t>Percentage korting</t>
  </si>
  <si>
    <t>Bedrag korting</t>
  </si>
  <si>
    <t>Totale fictieve korting (Kwaliteit)</t>
  </si>
  <si>
    <t>Gunningscriterium Prijs</t>
  </si>
  <si>
    <t>Fictieve inschrijfprijs</t>
  </si>
  <si>
    <t>Fictief project 1</t>
  </si>
  <si>
    <t>Fictief project 2</t>
  </si>
  <si>
    <t>Fictief project 3</t>
  </si>
  <si>
    <t>Fictieve inschrijfprijs (Prijs)</t>
  </si>
  <si>
    <t>Fictieve inschrijfsom</t>
  </si>
  <si>
    <t>Fictieve inschrijfprijs minus fictieve korting</t>
  </si>
  <si>
    <t>Economisch Meest Voordelige Inschrijving</t>
  </si>
  <si>
    <t xml:space="preserve">wint de EMVI met de laagste fictieve inschrijfsom van: </t>
  </si>
  <si>
    <t>en komt voor opdracht in aanmerking</t>
  </si>
  <si>
    <t xml:space="preserve">wint de EMVI met de 2e laagste fictieve inschrijfsom van: </t>
  </si>
  <si>
    <t xml:space="preserve">wint de EMVI met de 3e laagste fictieve inschrijfsom van: </t>
  </si>
  <si>
    <t>Coörodinerend constructeur / Hoofdconstructeur / Sr. ontwerper staal, beton, wegen</t>
  </si>
  <si>
    <t>HBO+, &gt; 5jr relevante ervaring met bestuurlijke/politieke sensiviteit</t>
  </si>
  <si>
    <t>Assetmanager</t>
  </si>
  <si>
    <t xml:space="preserve">wint de EMVI met de 4e laagste fictieve inschrijfsom van: </t>
  </si>
  <si>
    <t xml:space="preserve">wint de EMVI met de 5e laagste fictieve inschrijfsom van: </t>
  </si>
  <si>
    <t>Gemeente Noordoostpolder</t>
  </si>
  <si>
    <t>Toetsteam inschrijvingen gemeente NOP</t>
  </si>
  <si>
    <t>Subgunningscriterium Prijs</t>
  </si>
  <si>
    <t>Proces Verbaal Economisch Meest Voordelige Inschrijving</t>
  </si>
  <si>
    <t>Bijlage EMVI-overzicht</t>
  </si>
  <si>
    <t>UAV&amp;GC rollen: technisch manager, manager projectbeheersing</t>
  </si>
  <si>
    <t>Opstellen RAW bestek (groen en civiel)</t>
  </si>
  <si>
    <t>Opstellen gunningsleidraad met BPKV-criteria</t>
  </si>
  <si>
    <t>Opstellen BLVC-plan</t>
  </si>
  <si>
    <t>Bespreken stedenbouwkundig en landschappelijk ontwerp met stakeholders</t>
  </si>
  <si>
    <t>Definitief stedenbouwkundig en landschappelijk ontwerp</t>
  </si>
  <si>
    <t>Inventarisatie werkgebied en omgeving en verwerken op tekening</t>
  </si>
  <si>
    <t>Onderzoek</t>
  </si>
  <si>
    <t>Vergunning / meldingen / ontheffingen</t>
  </si>
  <si>
    <t>Ontwerp bouwrijpmaken</t>
  </si>
  <si>
    <t>Raming bouwrijpmaken</t>
  </si>
  <si>
    <t>5.1</t>
  </si>
  <si>
    <t>5.2</t>
  </si>
  <si>
    <t>Contract bouwrijpmaken</t>
  </si>
  <si>
    <t>Aanbesteding bouwrijpmaken</t>
  </si>
  <si>
    <t>6.1</t>
  </si>
  <si>
    <t>6.2</t>
  </si>
  <si>
    <t>Overig</t>
  </si>
  <si>
    <t>7.1</t>
  </si>
  <si>
    <t>7.2</t>
  </si>
  <si>
    <t>7.3</t>
  </si>
  <si>
    <t>7.4</t>
  </si>
  <si>
    <t>Opstellen raming Definitief ontwerp</t>
  </si>
  <si>
    <t xml:space="preserve">Opstellen directie raming </t>
  </si>
  <si>
    <t>Opstellen bestek</t>
  </si>
  <si>
    <t>Planning</t>
  </si>
  <si>
    <t>Ontwerplogboek</t>
  </si>
  <si>
    <t>Digitaal opleverdossier</t>
  </si>
  <si>
    <t>Opstellen voorlopig ontwerp</t>
  </si>
  <si>
    <t>Opstellen definitief ontwerp</t>
  </si>
  <si>
    <t>Opstellen waterhuishoudings- en rioleringsplan</t>
  </si>
  <si>
    <t>Ontgronding</t>
  </si>
  <si>
    <t>Bemaling</t>
  </si>
  <si>
    <t>Peilbesluit en water</t>
  </si>
  <si>
    <t>Flora en fauna</t>
  </si>
  <si>
    <t>Opstellen digitaal terreinmodel</t>
  </si>
  <si>
    <t>Opstellen K&amp;L-tekening</t>
  </si>
  <si>
    <t>Opstellen dwarsprofielentekening</t>
  </si>
  <si>
    <t>Verhardings- en funderingsonderzoek</t>
  </si>
  <si>
    <t>Fictief project 1: Uitbreidingsplan woningbouw</t>
  </si>
  <si>
    <t>Onderzoeken</t>
  </si>
  <si>
    <t>1.5</t>
  </si>
  <si>
    <t>1.6</t>
  </si>
  <si>
    <t>KLIC-melding incl. verwerking</t>
  </si>
  <si>
    <t>Inmeting incl. verwerking</t>
  </si>
  <si>
    <t>Quickscan</t>
  </si>
  <si>
    <t>Geohydrologisch onderzoek incl. bemalingsadvies</t>
  </si>
  <si>
    <t>Verkennend bodemonderzoek</t>
  </si>
  <si>
    <t>MER beoordelingsnotitie</t>
  </si>
  <si>
    <t>Ontwerpfase VO &amp; DO</t>
  </si>
  <si>
    <t>Schets klimaatmaatregelen</t>
  </si>
  <si>
    <t>Opstellen opruimtekening</t>
  </si>
  <si>
    <t>Opstellen situatietekening</t>
  </si>
  <si>
    <t>Opstellen rioleringstekening</t>
  </si>
  <si>
    <t>Opstellen drwasprofielen</t>
  </si>
  <si>
    <t>Uitstroomvoorzieningen</t>
  </si>
  <si>
    <t>Opstellen SSK-raming</t>
  </si>
  <si>
    <t>Bestekfase</t>
  </si>
  <si>
    <t>Opstellen bestek incl. bijlagen</t>
  </si>
  <si>
    <t>Opstellen besteksraming</t>
  </si>
  <si>
    <t>Verzamelen en plaatsen documenten</t>
  </si>
  <si>
    <t>Afstemming inkoop gemeente</t>
  </si>
  <si>
    <t>Nota van inlichtingen</t>
  </si>
  <si>
    <t>Controle inschrijvingen</t>
  </si>
  <si>
    <t>Vergunningen</t>
  </si>
  <si>
    <t>Vergunningenscan</t>
  </si>
  <si>
    <t>Aanvragen vergunningen</t>
  </si>
  <si>
    <t>6.3</t>
  </si>
  <si>
    <t>6.4</t>
  </si>
  <si>
    <t>6.5</t>
  </si>
  <si>
    <t>6.6</t>
  </si>
  <si>
    <t>Projectplanning</t>
  </si>
  <si>
    <t>Risicodossier</t>
  </si>
  <si>
    <t>Overleggen (intern en extern)</t>
  </si>
  <si>
    <t>Participatie</t>
  </si>
  <si>
    <t>Projectbeheersing</t>
  </si>
  <si>
    <t>Past en present performance</t>
  </si>
  <si>
    <t>TOTALE MEERWAARDE</t>
  </si>
  <si>
    <t>Projectleiding</t>
  </si>
  <si>
    <t>Opstellen raming Definitief Ontwerp</t>
  </si>
  <si>
    <t>Opstellen Voorlopig Ontwerp</t>
  </si>
  <si>
    <t>Opstellen Definitief Ontwerp</t>
  </si>
  <si>
    <t>Opstellen ontwerp varianten en uitwerken ontwerpvoorstellen</t>
  </si>
  <si>
    <t>Verwerken onderzoeken in bestek</t>
  </si>
  <si>
    <t>Fictief project 2: Herinrichting van buitenwegen</t>
  </si>
  <si>
    <t>Raming ontwerpfase</t>
  </si>
  <si>
    <t>Contract voorbereidingsfase</t>
  </si>
  <si>
    <t>Aanbesteding voorbereidingsfase</t>
  </si>
  <si>
    <t>Fictief project 3: Herinrichting van een buurt</t>
  </si>
  <si>
    <t>Zaaknummer</t>
  </si>
  <si>
    <t>20250109157180</t>
  </si>
  <si>
    <t>voldoet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</si>
</sst>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7" x14ac:knownFonts="1">
    <font>
      <sz val="10"/>
      <color rgb="FF000000"/>
      <name val="Times New Roman"/>
      <charset val="204"/>
    </font>
    <font>
      <sz val="10"/>
      <color rgb="FF000000"/>
      <name val="Arial"/>
      <family val="2"/>
    </font>
    <font>
      <sz val="8"/>
      <name val="Times New Roman"/>
      <family val="1"/>
    </font>
    <font>
      <sz val="16"/>
      <color theme="4" tint="-0.249977111117893"/>
      <name val="Arial"/>
      <family val="2"/>
    </font>
    <font>
      <sz val="8"/>
      <color rgb="FF000000"/>
      <name val="Arial"/>
      <family val="2"/>
    </font>
    <font>
      <sz val="11"/>
      <color rgb="FF000000"/>
      <name val="Arial Narrow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b/>
      <u/>
      <sz val="12"/>
      <color rgb="FF000000"/>
      <name val="Arial"/>
      <family val="2"/>
    </font>
    <font>
      <sz val="8"/>
      <name val="Times New Roman"/>
      <family val="1"/>
    </font>
    <font>
      <b/>
      <sz val="10"/>
      <color theme="0"/>
      <name val="Arial"/>
      <family val="2"/>
    </font>
    <font>
      <b/>
      <sz val="11"/>
      <color theme="0"/>
      <name val="Arial Narrow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4F81BD"/>
        <bgColor indexed="64"/>
      </patternFill>
    </fill>
  </fills>
  <borders count="24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 style="medium">
        <color rgb="FFBFBFBF"/>
      </right>
      <top/>
      <bottom style="medium">
        <color rgb="FFBFBFBF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7"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 textRotation="90"/>
    </xf>
    <xf numFmtId="0" fontId="1" fillId="0" borderId="0" xfId="0" applyFont="1" applyAlignment="1">
      <alignment vertical="top"/>
    </xf>
    <xf numFmtId="164" fontId="1" fillId="0" borderId="0" xfId="0" applyNumberFormat="1" applyFont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164" fontId="1" fillId="0" borderId="4" xfId="0" applyNumberFormat="1" applyFont="1" applyBorder="1" applyAlignment="1">
      <alignment horizontal="center" vertical="center"/>
    </xf>
    <xf numFmtId="0" fontId="8" fillId="0" borderId="0" xfId="0" applyFont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/>
    </xf>
    <xf numFmtId="0" fontId="1" fillId="0" borderId="9" xfId="0" applyFont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top"/>
    </xf>
    <xf numFmtId="0" fontId="1" fillId="2" borderId="9" xfId="0" applyFont="1" applyFill="1" applyBorder="1" applyAlignment="1">
      <alignment horizontal="right" vertical="top"/>
    </xf>
    <xf numFmtId="0" fontId="1" fillId="2" borderId="9" xfId="0" applyFont="1" applyFill="1" applyBorder="1" applyAlignment="1">
      <alignment horizontal="center" vertical="center"/>
    </xf>
    <xf numFmtId="164" fontId="1" fillId="0" borderId="9" xfId="0" applyNumberFormat="1" applyFont="1" applyBorder="1" applyAlignment="1">
      <alignment horizontal="center" vertical="center"/>
    </xf>
    <xf numFmtId="164" fontId="9" fillId="2" borderId="20" xfId="0" applyNumberFormat="1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164" fontId="10" fillId="2" borderId="2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left" vertical="top"/>
    </xf>
    <xf numFmtId="9" fontId="1" fillId="0" borderId="0" xfId="0" applyNumberFormat="1" applyFont="1" applyAlignment="1">
      <alignment horizontal="left" vertical="top"/>
    </xf>
    <xf numFmtId="0" fontId="1" fillId="0" borderId="9" xfId="0" applyFont="1" applyBorder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164" fontId="4" fillId="0" borderId="9" xfId="0" applyNumberFormat="1" applyFont="1" applyBorder="1" applyAlignment="1">
      <alignment horizontal="center" vertical="center"/>
    </xf>
    <xf numFmtId="0" fontId="9" fillId="2" borderId="9" xfId="0" applyFont="1" applyFill="1" applyBorder="1" applyAlignment="1">
      <alignment horizontal="left" vertical="top"/>
    </xf>
    <xf numFmtId="0" fontId="9" fillId="2" borderId="9" xfId="0" applyFont="1" applyFill="1" applyBorder="1" applyAlignment="1">
      <alignment horizontal="right" vertical="center"/>
    </xf>
    <xf numFmtId="164" fontId="9" fillId="2" borderId="9" xfId="0" applyNumberFormat="1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left" vertical="top"/>
    </xf>
    <xf numFmtId="0" fontId="9" fillId="2" borderId="20" xfId="0" applyFont="1" applyFill="1" applyBorder="1" applyAlignment="1">
      <alignment horizontal="right" vertical="center"/>
    </xf>
    <xf numFmtId="0" fontId="10" fillId="2" borderId="20" xfId="0" applyFont="1" applyFill="1" applyBorder="1" applyAlignment="1">
      <alignment horizontal="right" vertical="center"/>
    </xf>
    <xf numFmtId="0" fontId="1" fillId="0" borderId="11" xfId="0" applyFont="1" applyBorder="1" applyAlignment="1">
      <alignment horizontal="center" vertical="center"/>
    </xf>
    <xf numFmtId="0" fontId="9" fillId="2" borderId="9" xfId="0" applyFont="1" applyFill="1" applyBorder="1" applyAlignment="1">
      <alignment horizontal="right" vertical="top"/>
    </xf>
    <xf numFmtId="0" fontId="4" fillId="0" borderId="0" xfId="0" applyFont="1" applyAlignment="1">
      <alignment horizontal="left" vertical="center"/>
    </xf>
    <xf numFmtId="0" fontId="8" fillId="0" borderId="16" xfId="0" applyFont="1" applyBorder="1" applyAlignment="1">
      <alignment horizontal="left" vertical="top"/>
    </xf>
    <xf numFmtId="0" fontId="1" fillId="0" borderId="16" xfId="0" applyFont="1" applyBorder="1" applyAlignment="1">
      <alignment horizontal="left" vertical="top"/>
    </xf>
    <xf numFmtId="0" fontId="8" fillId="0" borderId="11" xfId="0" applyFont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0" fontId="1" fillId="2" borderId="16" xfId="0" applyFont="1" applyFill="1" applyBorder="1" applyAlignment="1">
      <alignment horizontal="right" vertical="top"/>
    </xf>
    <xf numFmtId="164" fontId="14" fillId="4" borderId="2" xfId="0" applyNumberFormat="1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164" fontId="14" fillId="4" borderId="3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3" fillId="4" borderId="16" xfId="0" applyFont="1" applyFill="1" applyBorder="1" applyAlignment="1">
      <alignment horizontal="center" vertical="center" textRotation="90"/>
    </xf>
    <xf numFmtId="0" fontId="13" fillId="4" borderId="20" xfId="0" applyFont="1" applyFill="1" applyBorder="1" applyAlignment="1">
      <alignment horizontal="center" vertical="center" textRotation="90"/>
    </xf>
    <xf numFmtId="0" fontId="13" fillId="4" borderId="21" xfId="0" applyFont="1" applyFill="1" applyBorder="1" applyAlignment="1">
      <alignment horizontal="center" vertical="center" textRotation="90"/>
    </xf>
    <xf numFmtId="0" fontId="13" fillId="4" borderId="9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left" vertical="center"/>
    </xf>
    <xf numFmtId="0" fontId="13" fillId="4" borderId="7" xfId="0" applyFont="1" applyFill="1" applyBorder="1" applyAlignment="1">
      <alignment horizontal="left" vertical="top"/>
    </xf>
    <xf numFmtId="0" fontId="13" fillId="4" borderId="8" xfId="0" applyFont="1" applyFill="1" applyBorder="1" applyAlignment="1">
      <alignment horizontal="left" vertical="top"/>
    </xf>
    <xf numFmtId="0" fontId="13" fillId="4" borderId="23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left" vertical="top"/>
    </xf>
    <xf numFmtId="0" fontId="13" fillId="4" borderId="14" xfId="0" applyFont="1" applyFill="1" applyBorder="1" applyAlignment="1">
      <alignment horizontal="left" vertical="top"/>
    </xf>
    <xf numFmtId="0" fontId="13" fillId="4" borderId="23" xfId="0" applyFont="1" applyFill="1" applyBorder="1" applyAlignment="1">
      <alignment horizontal="center" vertical="top"/>
    </xf>
    <xf numFmtId="0" fontId="13" fillId="4" borderId="16" xfId="0" applyFont="1" applyFill="1" applyBorder="1" applyAlignment="1">
      <alignment horizontal="left" vertical="center"/>
    </xf>
    <xf numFmtId="0" fontId="13" fillId="4" borderId="20" xfId="0" applyFont="1" applyFill="1" applyBorder="1" applyAlignment="1">
      <alignment horizontal="left" vertical="center"/>
    </xf>
    <xf numFmtId="164" fontId="15" fillId="4" borderId="20" xfId="0" applyNumberFormat="1" applyFont="1" applyFill="1" applyBorder="1" applyAlignment="1">
      <alignment horizontal="center" vertical="center"/>
    </xf>
    <xf numFmtId="164" fontId="15" fillId="4" borderId="21" xfId="0" applyNumberFormat="1" applyFont="1" applyFill="1" applyBorder="1" applyAlignment="1">
      <alignment horizontal="center" vertical="center"/>
    </xf>
    <xf numFmtId="0" fontId="16" fillId="4" borderId="16" xfId="0" applyFont="1" applyFill="1" applyBorder="1" applyAlignment="1">
      <alignment horizontal="left" vertical="center"/>
    </xf>
    <xf numFmtId="0" fontId="16" fillId="4" borderId="20" xfId="0" applyFont="1" applyFill="1" applyBorder="1" applyAlignment="1">
      <alignment horizontal="left" vertical="center"/>
    </xf>
    <xf numFmtId="164" fontId="16" fillId="4" borderId="11" xfId="0" applyNumberFormat="1" applyFont="1" applyFill="1" applyBorder="1" applyAlignment="1">
      <alignment horizontal="center" vertical="center"/>
    </xf>
    <xf numFmtId="164" fontId="16" fillId="4" borderId="12" xfId="0" applyNumberFormat="1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 textRotation="90"/>
    </xf>
    <xf numFmtId="0" fontId="13" fillId="4" borderId="14" xfId="0" applyFont="1" applyFill="1" applyBorder="1" applyAlignment="1">
      <alignment horizontal="center" vertical="center" textRotation="90"/>
    </xf>
    <xf numFmtId="0" fontId="13" fillId="4" borderId="22" xfId="0" applyFont="1" applyFill="1" applyBorder="1" applyAlignment="1">
      <alignment horizontal="center" vertical="center" textRotation="90"/>
    </xf>
    <xf numFmtId="164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9" fontId="4" fillId="0" borderId="0" xfId="0" applyNumberFormat="1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14" fillId="4" borderId="2" xfId="0" applyFont="1" applyFill="1" applyBorder="1" applyAlignment="1">
      <alignment horizontal="left" vertical="center" wrapText="1"/>
    </xf>
    <xf numFmtId="0" fontId="14" fillId="4" borderId="3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/>
    </xf>
    <xf numFmtId="49" fontId="1" fillId="0" borderId="0" xfId="0" applyNumberFormat="1" applyFont="1" applyAlignment="1">
      <alignment horizontal="left" vertical="top"/>
    </xf>
    <xf numFmtId="0" fontId="14" fillId="4" borderId="23" xfId="0" applyFont="1" applyFill="1" applyBorder="1" applyAlignment="1">
      <alignment horizontal="center" vertical="center" textRotation="90" wrapText="1"/>
    </xf>
    <xf numFmtId="0" fontId="14" fillId="4" borderId="15" xfId="0" applyFont="1" applyFill="1" applyBorder="1" applyAlignment="1">
      <alignment horizontal="center" vertical="center" textRotation="90" wrapText="1"/>
    </xf>
    <xf numFmtId="0" fontId="13" fillId="4" borderId="10" xfId="0" applyFont="1" applyFill="1" applyBorder="1" applyAlignment="1">
      <alignment horizontal="left" vertical="top" wrapText="1"/>
    </xf>
    <xf numFmtId="0" fontId="13" fillId="4" borderId="12" xfId="0" applyFont="1" applyFill="1" applyBorder="1" applyAlignment="1">
      <alignment horizontal="left" vertical="top" wrapText="1"/>
    </xf>
    <xf numFmtId="0" fontId="14" fillId="4" borderId="19" xfId="0" applyFont="1" applyFill="1" applyBorder="1" applyAlignment="1">
      <alignment horizontal="center" vertical="center" textRotation="90" wrapText="1"/>
    </xf>
    <xf numFmtId="0" fontId="13" fillId="4" borderId="5" xfId="0" applyFont="1" applyFill="1" applyBorder="1" applyAlignment="1">
      <alignment horizontal="center" vertical="center" textRotation="90"/>
    </xf>
    <xf numFmtId="0" fontId="13" fillId="4" borderId="6" xfId="0" applyFont="1" applyFill="1" applyBorder="1" applyAlignment="1">
      <alignment horizontal="center" vertical="center" textRotation="90"/>
    </xf>
    <xf numFmtId="0" fontId="13" fillId="4" borderId="5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/>
    </xf>
    <xf numFmtId="0" fontId="13" fillId="4" borderId="11" xfId="0" applyFont="1" applyFill="1" applyBorder="1" applyAlignment="1">
      <alignment horizontal="left" vertical="top" wrapText="1"/>
    </xf>
    <xf numFmtId="0" fontId="13" fillId="4" borderId="17" xfId="0" applyFont="1" applyFill="1" applyBorder="1" applyAlignment="1">
      <alignment horizontal="left" vertical="top" wrapText="1"/>
    </xf>
    <xf numFmtId="0" fontId="13" fillId="4" borderId="0" xfId="0" applyFont="1" applyFill="1" applyAlignment="1">
      <alignment horizontal="left" vertical="top" wrapText="1"/>
    </xf>
    <xf numFmtId="0" fontId="13" fillId="4" borderId="17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 vertical="center"/>
    </xf>
    <xf numFmtId="0" fontId="13" fillId="4" borderId="0" xfId="0" applyFont="1" applyFill="1" applyAlignment="1">
      <alignment horizontal="left" vertical="center"/>
    </xf>
    <xf numFmtId="164" fontId="13" fillId="4" borderId="0" xfId="0" applyNumberFormat="1" applyFont="1" applyFill="1" applyAlignment="1">
      <alignment horizontal="center" vertical="center"/>
    </xf>
    <xf numFmtId="0" fontId="13" fillId="4" borderId="18" xfId="0" applyFont="1" applyFill="1" applyBorder="1" applyAlignment="1">
      <alignment horizontal="left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center" vertical="center"/>
    </xf>
    <xf numFmtId="0" fontId="13" fillId="4" borderId="14" xfId="0" applyFont="1" applyFill="1" applyBorder="1" applyAlignment="1">
      <alignment horizontal="left" vertical="center"/>
    </xf>
    <xf numFmtId="164" fontId="13" fillId="4" borderId="14" xfId="0" applyNumberFormat="1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left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left" vertical="center"/>
    </xf>
    <xf numFmtId="164" fontId="13" fillId="4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9" defaultPivotStyle="PivotStyleLight16"/>
  <colors>
    <mruColors>
      <color rgb="FF4F81BD"/>
      <color rgb="FFCEF1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E6BDE-96D1-D640-AB13-D9E1E029BBA3}">
  <dimension ref="A1:Y43"/>
  <sheetViews>
    <sheetView tabSelected="1" topLeftCell="A7" zoomScale="90" zoomScaleNormal="90" workbookViewId="0">
      <selection activeCell="K25" sqref="K25"/>
    </sheetView>
  </sheetViews>
  <sheetFormatPr baseColWidth="10" defaultColWidth="11" defaultRowHeight="13" x14ac:dyDescent="0.15"/>
  <cols>
    <col min="1" max="1" width="12" style="1" customWidth="1"/>
    <col min="2" max="2" width="46" style="1" customWidth="1"/>
    <col min="3" max="3" width="41" style="1" customWidth="1"/>
    <col min="4" max="5" width="13" style="6" customWidth="1"/>
    <col min="6" max="6" width="13" style="1" customWidth="1"/>
    <col min="7" max="7" width="11" style="1"/>
    <col min="8" max="8" width="11" style="1" customWidth="1"/>
    <col min="9" max="16384" width="11" style="1"/>
  </cols>
  <sheetData>
    <row r="1" spans="1:25" s="3" customFormat="1" ht="20" x14ac:dyDescent="0.15">
      <c r="A1" s="85" t="s">
        <v>178</v>
      </c>
      <c r="B1" s="85"/>
      <c r="C1" s="85"/>
      <c r="D1" s="85"/>
      <c r="E1" s="85"/>
      <c r="F1" s="85"/>
    </row>
    <row r="3" spans="1:25" x14ac:dyDescent="0.15">
      <c r="A3" s="4" t="s">
        <v>0</v>
      </c>
      <c r="B3" s="88" t="s">
        <v>1</v>
      </c>
      <c r="C3" s="88"/>
      <c r="D3" s="88"/>
      <c r="E3" s="88"/>
      <c r="F3" s="88"/>
      <c r="G3" s="13"/>
      <c r="H3" s="13"/>
    </row>
    <row r="4" spans="1:25" x14ac:dyDescent="0.15">
      <c r="A4" s="4" t="s">
        <v>2</v>
      </c>
      <c r="B4" s="88" t="s">
        <v>174</v>
      </c>
      <c r="C4" s="88"/>
      <c r="D4" s="88"/>
      <c r="E4" s="88"/>
      <c r="F4" s="88"/>
      <c r="G4" s="13"/>
      <c r="H4" s="81" t="s">
        <v>3</v>
      </c>
      <c r="I4" s="81"/>
      <c r="J4" s="81"/>
    </row>
    <row r="5" spans="1:25" x14ac:dyDescent="0.15">
      <c r="A5" s="4" t="s">
        <v>268</v>
      </c>
      <c r="B5" s="89" t="s">
        <v>269</v>
      </c>
      <c r="C5" s="89"/>
      <c r="D5" s="89"/>
      <c r="E5" s="89"/>
      <c r="F5" s="89"/>
      <c r="G5" s="13"/>
      <c r="H5" s="82" t="s">
        <v>5</v>
      </c>
      <c r="I5" s="82"/>
      <c r="J5" s="82"/>
      <c r="K5" s="82"/>
      <c r="L5" s="82"/>
    </row>
    <row r="6" spans="1:25" ht="14" customHeight="1" thickBot="1" x14ac:dyDescent="0.2"/>
    <row r="7" spans="1:25" s="5" customFormat="1" ht="70" customHeight="1" x14ac:dyDescent="0.15">
      <c r="A7" s="86" t="s">
        <v>6</v>
      </c>
      <c r="B7" s="83" t="s">
        <v>7</v>
      </c>
      <c r="C7" s="83" t="s">
        <v>8</v>
      </c>
      <c r="D7" s="52" t="s">
        <v>9</v>
      </c>
      <c r="E7" s="52" t="s">
        <v>10</v>
      </c>
      <c r="F7" s="53" t="s">
        <v>11</v>
      </c>
      <c r="H7" s="56" t="s">
        <v>137</v>
      </c>
      <c r="I7" s="57" t="s">
        <v>138</v>
      </c>
      <c r="J7" s="57" t="s">
        <v>139</v>
      </c>
      <c r="K7" s="57" t="s">
        <v>140</v>
      </c>
      <c r="L7" s="57" t="s">
        <v>141</v>
      </c>
      <c r="M7" s="57" t="s">
        <v>142</v>
      </c>
      <c r="N7" s="57" t="s">
        <v>143</v>
      </c>
      <c r="O7" s="57" t="s">
        <v>12</v>
      </c>
      <c r="P7" s="57" t="s">
        <v>13</v>
      </c>
      <c r="Q7" s="57" t="s">
        <v>14</v>
      </c>
      <c r="R7" s="57" t="s">
        <v>15</v>
      </c>
      <c r="S7" s="57" t="s">
        <v>16</v>
      </c>
      <c r="T7" s="57" t="s">
        <v>17</v>
      </c>
      <c r="U7" s="58" t="s">
        <v>18</v>
      </c>
      <c r="W7" s="7" t="s">
        <v>19</v>
      </c>
      <c r="X7" s="7" t="s">
        <v>20</v>
      </c>
      <c r="Y7" s="7" t="s">
        <v>21</v>
      </c>
    </row>
    <row r="8" spans="1:25" ht="14" customHeight="1" thickBot="1" x14ac:dyDescent="0.2">
      <c r="A8" s="87"/>
      <c r="B8" s="84"/>
      <c r="C8" s="84"/>
      <c r="D8" s="54" t="s">
        <v>22</v>
      </c>
      <c r="E8" s="54" t="s">
        <v>22</v>
      </c>
      <c r="F8" s="55" t="s">
        <v>22</v>
      </c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</row>
    <row r="9" spans="1:25" ht="31" customHeight="1" thickBot="1" x14ac:dyDescent="0.2">
      <c r="A9" s="8">
        <v>1</v>
      </c>
      <c r="B9" s="9" t="s">
        <v>23</v>
      </c>
      <c r="C9" s="9"/>
      <c r="D9" s="10">
        <v>50</v>
      </c>
      <c r="E9" s="10">
        <v>60</v>
      </c>
      <c r="F9" s="9"/>
      <c r="H9" s="78">
        <v>50</v>
      </c>
      <c r="I9" s="78">
        <v>60</v>
      </c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W9" s="14">
        <f>MAX(H9:U9)</f>
        <v>60</v>
      </c>
      <c r="X9" s="14">
        <f>MIN(H9:U9)</f>
        <v>50</v>
      </c>
      <c r="Y9" s="14">
        <f>IF(W9=0,"",AVERAGE(H9:U9))</f>
        <v>55</v>
      </c>
    </row>
    <row r="10" spans="1:25" ht="30" customHeight="1" thickBot="1" x14ac:dyDescent="0.2">
      <c r="A10" s="8">
        <v>2</v>
      </c>
      <c r="B10" s="9" t="s">
        <v>24</v>
      </c>
      <c r="C10" s="9"/>
      <c r="D10" s="10">
        <v>60</v>
      </c>
      <c r="E10" s="10">
        <v>70</v>
      </c>
      <c r="F10" s="9"/>
      <c r="H10" s="78">
        <v>60</v>
      </c>
      <c r="I10" s="78">
        <v>70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W10" s="14">
        <f t="shared" ref="W10:W28" si="0">MAX(H10:U10)</f>
        <v>70</v>
      </c>
      <c r="X10" s="14">
        <f t="shared" ref="X10:X28" si="1">MIN(H10:U10)</f>
        <v>60</v>
      </c>
      <c r="Y10" s="14">
        <f t="shared" ref="Y10:Y28" si="2">IF(W10=0,"",AVERAGE(H10:U10))</f>
        <v>65</v>
      </c>
    </row>
    <row r="11" spans="1:25" ht="30" customHeight="1" thickBot="1" x14ac:dyDescent="0.2">
      <c r="A11" s="8">
        <v>3</v>
      </c>
      <c r="B11" s="9" t="s">
        <v>25</v>
      </c>
      <c r="C11" s="9"/>
      <c r="D11" s="10">
        <v>70</v>
      </c>
      <c r="E11" s="10">
        <v>85</v>
      </c>
      <c r="F11" s="9"/>
      <c r="H11" s="78">
        <v>70</v>
      </c>
      <c r="I11" s="78">
        <v>85</v>
      </c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W11" s="14">
        <f t="shared" si="0"/>
        <v>85</v>
      </c>
      <c r="X11" s="14">
        <f t="shared" si="1"/>
        <v>70</v>
      </c>
      <c r="Y11" s="14">
        <f t="shared" si="2"/>
        <v>77.5</v>
      </c>
    </row>
    <row r="12" spans="1:25" ht="30" customHeight="1" thickBot="1" x14ac:dyDescent="0.2">
      <c r="A12" s="8">
        <v>4</v>
      </c>
      <c r="B12" s="9" t="s">
        <v>26</v>
      </c>
      <c r="C12" s="9"/>
      <c r="D12" s="10">
        <v>75</v>
      </c>
      <c r="E12" s="10">
        <v>85</v>
      </c>
      <c r="F12" s="9"/>
      <c r="H12" s="78">
        <v>75</v>
      </c>
      <c r="I12" s="78">
        <v>85</v>
      </c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W12" s="14">
        <f t="shared" si="0"/>
        <v>85</v>
      </c>
      <c r="X12" s="14">
        <f t="shared" si="1"/>
        <v>75</v>
      </c>
      <c r="Y12" s="14">
        <f t="shared" si="2"/>
        <v>80</v>
      </c>
    </row>
    <row r="13" spans="1:25" ht="30" customHeight="1" thickBot="1" x14ac:dyDescent="0.2">
      <c r="A13" s="8">
        <v>5</v>
      </c>
      <c r="B13" s="9" t="s">
        <v>27</v>
      </c>
      <c r="C13" s="9"/>
      <c r="D13" s="10">
        <v>80</v>
      </c>
      <c r="E13" s="10">
        <v>95</v>
      </c>
      <c r="F13" s="9"/>
      <c r="H13" s="78">
        <v>80</v>
      </c>
      <c r="I13" s="78">
        <v>95</v>
      </c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W13" s="14">
        <f t="shared" si="0"/>
        <v>95</v>
      </c>
      <c r="X13" s="14">
        <f t="shared" si="1"/>
        <v>80</v>
      </c>
      <c r="Y13" s="14">
        <f t="shared" si="2"/>
        <v>87.5</v>
      </c>
    </row>
    <row r="14" spans="1:25" ht="30" customHeight="1" thickBot="1" x14ac:dyDescent="0.2">
      <c r="A14" s="8">
        <v>6</v>
      </c>
      <c r="B14" s="9" t="s">
        <v>28</v>
      </c>
      <c r="C14" s="9" t="s">
        <v>29</v>
      </c>
      <c r="D14" s="10">
        <v>85</v>
      </c>
      <c r="E14" s="10">
        <v>100</v>
      </c>
      <c r="F14" s="9"/>
      <c r="H14" s="78">
        <v>85</v>
      </c>
      <c r="I14" s="78">
        <v>100</v>
      </c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W14" s="14">
        <f t="shared" si="0"/>
        <v>100</v>
      </c>
      <c r="X14" s="14">
        <f t="shared" si="1"/>
        <v>85</v>
      </c>
      <c r="Y14" s="14">
        <f t="shared" si="2"/>
        <v>92.5</v>
      </c>
    </row>
    <row r="15" spans="1:25" ht="30" customHeight="1" thickBot="1" x14ac:dyDescent="0.2">
      <c r="A15" s="8">
        <v>7</v>
      </c>
      <c r="B15" s="9" t="s">
        <v>30</v>
      </c>
      <c r="C15" s="9" t="s">
        <v>31</v>
      </c>
      <c r="D15" s="10">
        <v>95</v>
      </c>
      <c r="E15" s="10">
        <v>105</v>
      </c>
      <c r="F15" s="9"/>
      <c r="H15" s="78">
        <v>95</v>
      </c>
      <c r="I15" s="78">
        <v>105</v>
      </c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W15" s="14">
        <f t="shared" si="0"/>
        <v>105</v>
      </c>
      <c r="X15" s="14">
        <f t="shared" si="1"/>
        <v>95</v>
      </c>
      <c r="Y15" s="14">
        <f t="shared" si="2"/>
        <v>100</v>
      </c>
    </row>
    <row r="16" spans="1:25" ht="30" customHeight="1" thickBot="1" x14ac:dyDescent="0.2">
      <c r="A16" s="8">
        <v>8</v>
      </c>
      <c r="B16" s="9" t="s">
        <v>32</v>
      </c>
      <c r="C16" s="9" t="s">
        <v>33</v>
      </c>
      <c r="D16" s="10">
        <v>95</v>
      </c>
      <c r="E16" s="10">
        <v>110</v>
      </c>
      <c r="F16" s="9"/>
      <c r="H16" s="78">
        <v>95</v>
      </c>
      <c r="I16" s="78">
        <v>110</v>
      </c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W16" s="14">
        <f t="shared" si="0"/>
        <v>110</v>
      </c>
      <c r="X16" s="14">
        <f t="shared" si="1"/>
        <v>95</v>
      </c>
      <c r="Y16" s="14">
        <f t="shared" si="2"/>
        <v>102.5</v>
      </c>
    </row>
    <row r="17" spans="1:25" ht="30" customHeight="1" thickBot="1" x14ac:dyDescent="0.2">
      <c r="A17" s="8">
        <v>9</v>
      </c>
      <c r="B17" s="9" t="s">
        <v>171</v>
      </c>
      <c r="C17" s="9" t="s">
        <v>35</v>
      </c>
      <c r="D17" s="10">
        <v>95</v>
      </c>
      <c r="E17" s="10">
        <v>115</v>
      </c>
      <c r="F17" s="9"/>
      <c r="H17" s="78">
        <v>95</v>
      </c>
      <c r="I17" s="78">
        <v>115</v>
      </c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W17" s="14">
        <f t="shared" si="0"/>
        <v>115</v>
      </c>
      <c r="X17" s="14">
        <f t="shared" si="1"/>
        <v>95</v>
      </c>
      <c r="Y17" s="14">
        <f t="shared" si="2"/>
        <v>105</v>
      </c>
    </row>
    <row r="18" spans="1:25" ht="30" customHeight="1" thickBot="1" x14ac:dyDescent="0.2">
      <c r="A18" s="8">
        <v>10</v>
      </c>
      <c r="B18" s="9" t="s">
        <v>34</v>
      </c>
      <c r="C18" s="9" t="s">
        <v>35</v>
      </c>
      <c r="D18" s="10">
        <v>105</v>
      </c>
      <c r="E18" s="10">
        <v>120</v>
      </c>
      <c r="F18" s="9"/>
      <c r="H18" s="78">
        <v>105</v>
      </c>
      <c r="I18" s="78">
        <v>120</v>
      </c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W18" s="14">
        <f t="shared" si="0"/>
        <v>120</v>
      </c>
      <c r="X18" s="14">
        <f t="shared" si="1"/>
        <v>105</v>
      </c>
      <c r="Y18" s="14">
        <f t="shared" si="2"/>
        <v>112.5</v>
      </c>
    </row>
    <row r="19" spans="1:25" ht="30" customHeight="1" thickBot="1" x14ac:dyDescent="0.2">
      <c r="A19" s="8">
        <v>11</v>
      </c>
      <c r="B19" s="9" t="s">
        <v>36</v>
      </c>
      <c r="C19" s="9" t="s">
        <v>37</v>
      </c>
      <c r="D19" s="10">
        <v>105</v>
      </c>
      <c r="E19" s="10">
        <v>120</v>
      </c>
      <c r="F19" s="9"/>
      <c r="H19" s="78">
        <v>105</v>
      </c>
      <c r="I19" s="78">
        <v>120</v>
      </c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W19" s="14">
        <f t="shared" si="0"/>
        <v>120</v>
      </c>
      <c r="X19" s="14">
        <f t="shared" si="1"/>
        <v>105</v>
      </c>
      <c r="Y19" s="14">
        <f t="shared" si="2"/>
        <v>112.5</v>
      </c>
    </row>
    <row r="20" spans="1:25" ht="30" customHeight="1" thickBot="1" x14ac:dyDescent="0.2">
      <c r="A20" s="8">
        <v>12</v>
      </c>
      <c r="B20" s="9" t="s">
        <v>127</v>
      </c>
      <c r="C20" s="9" t="s">
        <v>170</v>
      </c>
      <c r="D20" s="10">
        <v>105</v>
      </c>
      <c r="E20" s="10">
        <v>120</v>
      </c>
      <c r="F20" s="9"/>
      <c r="H20" s="78">
        <v>105</v>
      </c>
      <c r="I20" s="78">
        <v>120</v>
      </c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W20" s="14">
        <f t="shared" si="0"/>
        <v>120</v>
      </c>
      <c r="X20" s="14">
        <f t="shared" si="1"/>
        <v>105</v>
      </c>
      <c r="Y20" s="14">
        <f t="shared" si="2"/>
        <v>112.5</v>
      </c>
    </row>
    <row r="21" spans="1:25" ht="30" customHeight="1" thickBot="1" x14ac:dyDescent="0.2">
      <c r="A21" s="8">
        <v>13</v>
      </c>
      <c r="B21" s="9" t="s">
        <v>38</v>
      </c>
      <c r="C21" s="9" t="s">
        <v>39</v>
      </c>
      <c r="D21" s="10">
        <v>105</v>
      </c>
      <c r="E21" s="10">
        <v>120</v>
      </c>
      <c r="F21" s="9"/>
      <c r="H21" s="78">
        <v>105</v>
      </c>
      <c r="I21" s="78">
        <v>120</v>
      </c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W21" s="14">
        <f t="shared" si="0"/>
        <v>120</v>
      </c>
      <c r="X21" s="14">
        <f t="shared" si="1"/>
        <v>105</v>
      </c>
      <c r="Y21" s="14">
        <f t="shared" si="2"/>
        <v>112.5</v>
      </c>
    </row>
    <row r="22" spans="1:25" ht="30" customHeight="1" thickBot="1" x14ac:dyDescent="0.2">
      <c r="A22" s="8">
        <v>14</v>
      </c>
      <c r="B22" s="9" t="s">
        <v>40</v>
      </c>
      <c r="C22" s="9" t="s">
        <v>35</v>
      </c>
      <c r="D22" s="10">
        <v>105</v>
      </c>
      <c r="E22" s="10">
        <v>120</v>
      </c>
      <c r="F22" s="9"/>
      <c r="H22" s="78">
        <v>105</v>
      </c>
      <c r="I22" s="78">
        <v>120</v>
      </c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W22" s="14">
        <f t="shared" si="0"/>
        <v>120</v>
      </c>
      <c r="X22" s="14">
        <f t="shared" si="1"/>
        <v>105</v>
      </c>
      <c r="Y22" s="14">
        <f t="shared" si="2"/>
        <v>112.5</v>
      </c>
    </row>
    <row r="23" spans="1:25" ht="30" customHeight="1" thickBot="1" x14ac:dyDescent="0.2">
      <c r="A23" s="8">
        <v>15</v>
      </c>
      <c r="B23" s="9" t="s">
        <v>179</v>
      </c>
      <c r="C23" s="9" t="s">
        <v>41</v>
      </c>
      <c r="D23" s="10">
        <v>105</v>
      </c>
      <c r="E23" s="10">
        <v>120</v>
      </c>
      <c r="F23" s="9"/>
      <c r="H23" s="78">
        <v>105</v>
      </c>
      <c r="I23" s="78">
        <v>120</v>
      </c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W23" s="14">
        <f t="shared" si="0"/>
        <v>120</v>
      </c>
      <c r="X23" s="14">
        <f t="shared" si="1"/>
        <v>105</v>
      </c>
      <c r="Y23" s="14">
        <f t="shared" si="2"/>
        <v>112.5</v>
      </c>
    </row>
    <row r="24" spans="1:25" ht="30" customHeight="1" thickBot="1" x14ac:dyDescent="0.2">
      <c r="A24" s="8">
        <v>16</v>
      </c>
      <c r="B24" s="9" t="s">
        <v>42</v>
      </c>
      <c r="C24" s="9" t="s">
        <v>43</v>
      </c>
      <c r="D24" s="10">
        <v>110</v>
      </c>
      <c r="E24" s="10">
        <v>130</v>
      </c>
      <c r="F24" s="9"/>
      <c r="H24" s="78">
        <v>110</v>
      </c>
      <c r="I24" s="78">
        <v>130</v>
      </c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W24" s="14">
        <f t="shared" si="0"/>
        <v>130</v>
      </c>
      <c r="X24" s="14">
        <f t="shared" si="1"/>
        <v>110</v>
      </c>
      <c r="Y24" s="14">
        <f t="shared" si="2"/>
        <v>120</v>
      </c>
    </row>
    <row r="25" spans="1:25" ht="30" customHeight="1" thickBot="1" x14ac:dyDescent="0.2">
      <c r="A25" s="8">
        <v>17</v>
      </c>
      <c r="B25" s="9" t="s">
        <v>44</v>
      </c>
      <c r="C25" s="9" t="s">
        <v>35</v>
      </c>
      <c r="D25" s="10">
        <v>115</v>
      </c>
      <c r="E25" s="10">
        <v>130</v>
      </c>
      <c r="F25" s="9"/>
      <c r="H25" s="78">
        <v>115</v>
      </c>
      <c r="I25" s="78">
        <v>130</v>
      </c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W25" s="14">
        <f t="shared" si="0"/>
        <v>130</v>
      </c>
      <c r="X25" s="14">
        <f t="shared" si="1"/>
        <v>115</v>
      </c>
      <c r="Y25" s="14">
        <f t="shared" si="2"/>
        <v>122.5</v>
      </c>
    </row>
    <row r="26" spans="1:25" ht="30" customHeight="1" thickBot="1" x14ac:dyDescent="0.2">
      <c r="A26" s="8">
        <v>18</v>
      </c>
      <c r="B26" s="9" t="s">
        <v>169</v>
      </c>
      <c r="C26" s="9" t="s">
        <v>45</v>
      </c>
      <c r="D26" s="10">
        <v>115</v>
      </c>
      <c r="E26" s="10">
        <v>135</v>
      </c>
      <c r="F26" s="9"/>
      <c r="H26" s="78">
        <v>115</v>
      </c>
      <c r="I26" s="78">
        <v>135</v>
      </c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W26" s="14">
        <f t="shared" si="0"/>
        <v>135</v>
      </c>
      <c r="X26" s="14">
        <f t="shared" si="1"/>
        <v>115</v>
      </c>
      <c r="Y26" s="14">
        <f t="shared" si="2"/>
        <v>125</v>
      </c>
    </row>
    <row r="27" spans="1:25" ht="30" customHeight="1" thickBot="1" x14ac:dyDescent="0.2">
      <c r="A27" s="8">
        <v>19</v>
      </c>
      <c r="B27" s="9" t="s">
        <v>46</v>
      </c>
      <c r="C27" s="9" t="s">
        <v>47</v>
      </c>
      <c r="D27" s="10">
        <v>125</v>
      </c>
      <c r="E27" s="10">
        <v>140</v>
      </c>
      <c r="F27" s="9"/>
      <c r="H27" s="78">
        <v>125</v>
      </c>
      <c r="I27" s="78">
        <v>140</v>
      </c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W27" s="14">
        <f t="shared" si="0"/>
        <v>140</v>
      </c>
      <c r="X27" s="14">
        <f t="shared" si="1"/>
        <v>125</v>
      </c>
      <c r="Y27" s="14">
        <f t="shared" si="2"/>
        <v>132.5</v>
      </c>
    </row>
    <row r="28" spans="1:25" ht="30" customHeight="1" thickBot="1" x14ac:dyDescent="0.2">
      <c r="A28" s="8">
        <v>20</v>
      </c>
      <c r="B28" s="9" t="s">
        <v>48</v>
      </c>
      <c r="C28" s="9" t="s">
        <v>49</v>
      </c>
      <c r="D28" s="10">
        <v>125</v>
      </c>
      <c r="E28" s="10">
        <v>140</v>
      </c>
      <c r="F28" s="9"/>
      <c r="H28" s="78">
        <v>125</v>
      </c>
      <c r="I28" s="78">
        <v>140</v>
      </c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W28" s="14">
        <f t="shared" si="0"/>
        <v>140</v>
      </c>
      <c r="X28" s="14">
        <f t="shared" si="1"/>
        <v>125</v>
      </c>
      <c r="Y28" s="14">
        <f t="shared" si="2"/>
        <v>132.5</v>
      </c>
    </row>
    <row r="30" spans="1:25" x14ac:dyDescent="0.15">
      <c r="G30" s="1" t="s">
        <v>50</v>
      </c>
      <c r="H30" s="14">
        <f>MAX(H9:H28)</f>
        <v>125</v>
      </c>
      <c r="I30" s="14">
        <f t="shared" ref="I30:U30" si="3">MAX(I9:I28)</f>
        <v>140</v>
      </c>
      <c r="J30" s="14">
        <f t="shared" si="3"/>
        <v>0</v>
      </c>
      <c r="K30" s="14">
        <f t="shared" si="3"/>
        <v>0</v>
      </c>
      <c r="L30" s="14">
        <f t="shared" si="3"/>
        <v>0</v>
      </c>
      <c r="M30" s="14">
        <f t="shared" si="3"/>
        <v>0</v>
      </c>
      <c r="N30" s="14">
        <f t="shared" si="3"/>
        <v>0</v>
      </c>
      <c r="O30" s="14">
        <f t="shared" si="3"/>
        <v>0</v>
      </c>
      <c r="P30" s="14">
        <f t="shared" si="3"/>
        <v>0</v>
      </c>
      <c r="Q30" s="14">
        <f t="shared" si="3"/>
        <v>0</v>
      </c>
      <c r="R30" s="14">
        <f t="shared" si="3"/>
        <v>0</v>
      </c>
      <c r="S30" s="14">
        <f t="shared" si="3"/>
        <v>0</v>
      </c>
      <c r="T30" s="14">
        <f t="shared" si="3"/>
        <v>0</v>
      </c>
      <c r="U30" s="14">
        <f t="shared" si="3"/>
        <v>0</v>
      </c>
    </row>
    <row r="31" spans="1:25" x14ac:dyDescent="0.15"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 spans="1:25" x14ac:dyDescent="0.15">
      <c r="G32" s="1" t="s">
        <v>20</v>
      </c>
      <c r="H32" s="14">
        <f>MIN(H9:H28)</f>
        <v>50</v>
      </c>
      <c r="I32" s="14">
        <f t="shared" ref="I32:U32" si="4">MIN(I9:I28)</f>
        <v>60</v>
      </c>
      <c r="J32" s="14">
        <f t="shared" si="4"/>
        <v>0</v>
      </c>
      <c r="K32" s="14">
        <f t="shared" si="4"/>
        <v>0</v>
      </c>
      <c r="L32" s="14">
        <f t="shared" si="4"/>
        <v>0</v>
      </c>
      <c r="M32" s="14">
        <f t="shared" si="4"/>
        <v>0</v>
      </c>
      <c r="N32" s="14">
        <f t="shared" si="4"/>
        <v>0</v>
      </c>
      <c r="O32" s="14">
        <f t="shared" si="4"/>
        <v>0</v>
      </c>
      <c r="P32" s="14">
        <f t="shared" si="4"/>
        <v>0</v>
      </c>
      <c r="Q32" s="14">
        <f t="shared" si="4"/>
        <v>0</v>
      </c>
      <c r="R32" s="14">
        <f t="shared" si="4"/>
        <v>0</v>
      </c>
      <c r="S32" s="14">
        <f t="shared" si="4"/>
        <v>0</v>
      </c>
      <c r="T32" s="14">
        <f t="shared" si="4"/>
        <v>0</v>
      </c>
      <c r="U32" s="14">
        <f t="shared" si="4"/>
        <v>0</v>
      </c>
    </row>
    <row r="33" spans="1:21" x14ac:dyDescent="0.15"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 spans="1:21" x14ac:dyDescent="0.15">
      <c r="G34" s="1" t="s">
        <v>51</v>
      </c>
      <c r="H34" s="14">
        <f>IF(H30=0,"",AVERAGE(H9:H28))</f>
        <v>96.25</v>
      </c>
      <c r="I34" s="14">
        <f>IF(I30=0,"",AVERAGE(I9:I28))</f>
        <v>111</v>
      </c>
      <c r="J34" s="14" t="str">
        <f t="shared" ref="J34:U34" si="5">IF(J30=0,"",AVERAGE(J9:J28))</f>
        <v/>
      </c>
      <c r="K34" s="14" t="str">
        <f t="shared" si="5"/>
        <v/>
      </c>
      <c r="L34" s="14" t="str">
        <f t="shared" si="5"/>
        <v/>
      </c>
      <c r="M34" s="14" t="str">
        <f t="shared" si="5"/>
        <v/>
      </c>
      <c r="N34" s="14" t="str">
        <f t="shared" si="5"/>
        <v/>
      </c>
      <c r="O34" s="14" t="str">
        <f t="shared" si="5"/>
        <v/>
      </c>
      <c r="P34" s="14" t="str">
        <f t="shared" si="5"/>
        <v/>
      </c>
      <c r="Q34" s="14" t="str">
        <f t="shared" si="5"/>
        <v/>
      </c>
      <c r="R34" s="14" t="str">
        <f t="shared" si="5"/>
        <v/>
      </c>
      <c r="S34" s="14" t="str">
        <f t="shared" si="5"/>
        <v/>
      </c>
      <c r="T34" s="14" t="str">
        <f t="shared" si="5"/>
        <v/>
      </c>
      <c r="U34" s="14" t="str">
        <f t="shared" si="5"/>
        <v/>
      </c>
    </row>
    <row r="37" spans="1:21" ht="30" customHeight="1" x14ac:dyDescent="0.15">
      <c r="A37" s="59" t="s">
        <v>6</v>
      </c>
      <c r="B37" s="60" t="s">
        <v>52</v>
      </c>
      <c r="C37" s="59" t="s">
        <v>53</v>
      </c>
    </row>
    <row r="38" spans="1:21" ht="30" customHeight="1" x14ac:dyDescent="0.15">
      <c r="A38" s="21">
        <v>1</v>
      </c>
      <c r="B38" s="31" t="s">
        <v>54</v>
      </c>
      <c r="C38" s="25">
        <v>310000</v>
      </c>
      <c r="D38" s="50">
        <f>C38/$C$41</f>
        <v>0.60194174757281549</v>
      </c>
    </row>
    <row r="39" spans="1:21" ht="30" customHeight="1" x14ac:dyDescent="0.15">
      <c r="A39" s="21">
        <v>2</v>
      </c>
      <c r="B39" s="31" t="s">
        <v>55</v>
      </c>
      <c r="C39" s="25">
        <v>155000</v>
      </c>
      <c r="D39" s="50">
        <f t="shared" ref="D39:D40" si="6">C39/$C$41</f>
        <v>0.30097087378640774</v>
      </c>
    </row>
    <row r="40" spans="1:21" ht="30" customHeight="1" x14ac:dyDescent="0.15">
      <c r="A40" s="21">
        <v>3</v>
      </c>
      <c r="B40" s="31" t="s">
        <v>56</v>
      </c>
      <c r="C40" s="25">
        <v>50000</v>
      </c>
      <c r="D40" s="50">
        <f t="shared" si="6"/>
        <v>9.7087378640776698E-2</v>
      </c>
    </row>
    <row r="41" spans="1:21" ht="30" customHeight="1" x14ac:dyDescent="0.15">
      <c r="A41" s="43"/>
      <c r="B41" s="48" t="s">
        <v>256</v>
      </c>
      <c r="C41" s="49">
        <f>SUM(C38:C40)</f>
        <v>515000</v>
      </c>
    </row>
    <row r="42" spans="1:21" ht="30" customHeight="1" x14ac:dyDescent="0.15">
      <c r="A42" s="7"/>
      <c r="B42" s="2"/>
      <c r="C42" s="14"/>
    </row>
    <row r="43" spans="1:21" ht="30" customHeight="1" x14ac:dyDescent="0.15">
      <c r="A43" s="7"/>
      <c r="B43" s="2"/>
      <c r="C43" s="14"/>
    </row>
  </sheetData>
  <sheetProtection algorithmName="SHA-512" hashValue="wcKrik7sek+MwRqQ4ClHouze4IF5oPB//vg9vo4mhG9nrwGgozqD6fHi5cT3etljwPuctbJPTT4rv72aX0K2QA==" saltValue="Qy46SY3lwKkmRLxQmwyibA==" spinCount="100000" sheet="1" objects="1" scenarios="1" selectLockedCells="1"/>
  <mergeCells count="9">
    <mergeCell ref="H4:J4"/>
    <mergeCell ref="H5:L5"/>
    <mergeCell ref="C7:C8"/>
    <mergeCell ref="A1:F1"/>
    <mergeCell ref="B7:B8"/>
    <mergeCell ref="A7:A8"/>
    <mergeCell ref="B3:F3"/>
    <mergeCell ref="B4:F4"/>
    <mergeCell ref="B5:F5"/>
  </mergeCells>
  <phoneticPr fontId="2" type="noConversion"/>
  <pageMargins left="0.7" right="0.7" top="0.75" bottom="0.75" header="0.3" footer="0.3"/>
  <ignoredErrors>
    <ignoredError sqref="B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602BD-0FE5-9744-8FFD-E7DD18C720FE}">
  <dimension ref="A1:P126"/>
  <sheetViews>
    <sheetView topLeftCell="A103" zoomScale="110" zoomScaleNormal="110" workbookViewId="0">
      <selection activeCell="E5" sqref="E5:E6"/>
    </sheetView>
  </sheetViews>
  <sheetFormatPr baseColWidth="10" defaultColWidth="11" defaultRowHeight="13" x14ac:dyDescent="0.15"/>
  <cols>
    <col min="1" max="1" width="6.796875" style="1" customWidth="1"/>
    <col min="2" max="2" width="79" style="1" customWidth="1"/>
    <col min="3" max="16" width="12.796875" style="1" customWidth="1"/>
    <col min="17" max="16384" width="11" style="1"/>
  </cols>
  <sheetData>
    <row r="1" spans="1:16" s="3" customFormat="1" ht="20" x14ac:dyDescent="0.15">
      <c r="A1" s="85" t="s">
        <v>57</v>
      </c>
      <c r="B1" s="85"/>
      <c r="C1" s="85"/>
    </row>
    <row r="2" spans="1:16" s="3" customFormat="1" ht="20" x14ac:dyDescent="0.15">
      <c r="A2" s="85" t="s">
        <v>176</v>
      </c>
      <c r="B2" s="85"/>
      <c r="C2" s="85"/>
    </row>
    <row r="3" spans="1:16" s="3" customFormat="1" ht="20" x14ac:dyDescent="0.15">
      <c r="A3" s="85" t="s">
        <v>218</v>
      </c>
      <c r="B3" s="85"/>
      <c r="C3" s="85"/>
    </row>
    <row r="5" spans="1:16" ht="80" customHeight="1" x14ac:dyDescent="0.15">
      <c r="A5" s="97" t="s">
        <v>58</v>
      </c>
      <c r="B5" s="98"/>
      <c r="C5" s="95" t="str">
        <f>Tarievenblad!H7</f>
        <v>Inschrijver 1</v>
      </c>
      <c r="D5" s="95" t="str">
        <f>Tarievenblad!I7</f>
        <v>Inschrijver 2</v>
      </c>
      <c r="E5" s="95" t="str">
        <f>Tarievenblad!J7</f>
        <v>Inschrijver 3</v>
      </c>
      <c r="F5" s="95" t="str">
        <f>Tarievenblad!K7</f>
        <v>Inschrijver 4</v>
      </c>
      <c r="G5" s="95" t="str">
        <f>Tarievenblad!L7</f>
        <v>Inschrijver 5</v>
      </c>
      <c r="H5" s="95" t="str">
        <f>Tarievenblad!M7</f>
        <v>Inschrijver 6</v>
      </c>
      <c r="I5" s="95" t="str">
        <f>Tarievenblad!N7</f>
        <v>Inschrijver 7</v>
      </c>
      <c r="J5" s="95" t="str">
        <f>Tarievenblad!O7</f>
        <v>Inschrijver 8</v>
      </c>
      <c r="K5" s="95" t="str">
        <f>Tarievenblad!P7</f>
        <v>Inschrijver 9</v>
      </c>
      <c r="L5" s="95" t="str">
        <f>Tarievenblad!Q7</f>
        <v>Inschrijver 10</v>
      </c>
      <c r="M5" s="95" t="str">
        <f>Tarievenblad!R7</f>
        <v>Inschrijver 11</v>
      </c>
      <c r="N5" s="95" t="str">
        <f>Tarievenblad!S7</f>
        <v>Inschrijver 12</v>
      </c>
      <c r="O5" s="95" t="str">
        <f>Tarievenblad!T7</f>
        <v>Inschrijver 13</v>
      </c>
      <c r="P5" s="95" t="str">
        <f>Tarievenblad!U7</f>
        <v>Inschrijver 14</v>
      </c>
    </row>
    <row r="6" spans="1:16" x14ac:dyDescent="0.15">
      <c r="A6" s="61" t="s">
        <v>59</v>
      </c>
      <c r="B6" s="62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30" customHeight="1" x14ac:dyDescent="0.15">
      <c r="A7" s="15">
        <f>Tarievenblad!A9</f>
        <v>1</v>
      </c>
      <c r="B7" s="16" t="str">
        <f>Tarievenblad!B9</f>
        <v>Aankomend tekenaar</v>
      </c>
      <c r="C7" s="17">
        <f>Tarievenblad!H9</f>
        <v>50</v>
      </c>
      <c r="D7" s="17">
        <f>Tarievenblad!I9</f>
        <v>60</v>
      </c>
      <c r="E7" s="17">
        <f>Tarievenblad!J9</f>
        <v>0</v>
      </c>
      <c r="F7" s="17">
        <f>Tarievenblad!K9</f>
        <v>0</v>
      </c>
      <c r="G7" s="17">
        <f>Tarievenblad!L9</f>
        <v>0</v>
      </c>
      <c r="H7" s="17">
        <f>Tarievenblad!M9</f>
        <v>0</v>
      </c>
      <c r="I7" s="17">
        <f>Tarievenblad!N9</f>
        <v>0</v>
      </c>
      <c r="J7" s="17">
        <f>Tarievenblad!O9</f>
        <v>0</v>
      </c>
      <c r="K7" s="17">
        <f>Tarievenblad!P9</f>
        <v>0</v>
      </c>
      <c r="L7" s="17">
        <f>Tarievenblad!Q9</f>
        <v>0</v>
      </c>
      <c r="M7" s="17">
        <f>Tarievenblad!R9</f>
        <v>0</v>
      </c>
      <c r="N7" s="17">
        <f>Tarievenblad!S9</f>
        <v>0</v>
      </c>
      <c r="O7" s="17">
        <f>Tarievenblad!T9</f>
        <v>0</v>
      </c>
      <c r="P7" s="17">
        <f>Tarievenblad!U9</f>
        <v>0</v>
      </c>
    </row>
    <row r="8" spans="1:16" ht="30" customHeight="1" x14ac:dyDescent="0.15">
      <c r="A8" s="15">
        <f>Tarievenblad!A10</f>
        <v>2</v>
      </c>
      <c r="B8" s="16" t="str">
        <f>Tarievenblad!B10</f>
        <v>Projectondersteuner</v>
      </c>
      <c r="C8" s="17">
        <f>Tarievenblad!H10</f>
        <v>60</v>
      </c>
      <c r="D8" s="17">
        <f>Tarievenblad!I10</f>
        <v>70</v>
      </c>
      <c r="E8" s="17">
        <f>Tarievenblad!J10</f>
        <v>0</v>
      </c>
      <c r="F8" s="17">
        <f>Tarievenblad!K10</f>
        <v>0</v>
      </c>
      <c r="G8" s="17">
        <f>Tarievenblad!L10</f>
        <v>0</v>
      </c>
      <c r="H8" s="17">
        <f>Tarievenblad!M10</f>
        <v>0</v>
      </c>
      <c r="I8" s="17">
        <f>Tarievenblad!N10</f>
        <v>0</v>
      </c>
      <c r="J8" s="17">
        <f>Tarievenblad!O10</f>
        <v>0</v>
      </c>
      <c r="K8" s="17">
        <f>Tarievenblad!P10</f>
        <v>0</v>
      </c>
      <c r="L8" s="17">
        <f>Tarievenblad!Q10</f>
        <v>0</v>
      </c>
      <c r="M8" s="17">
        <f>Tarievenblad!R10</f>
        <v>0</v>
      </c>
      <c r="N8" s="17">
        <f>Tarievenblad!S10</f>
        <v>0</v>
      </c>
      <c r="O8" s="17">
        <f>Tarievenblad!T10</f>
        <v>0</v>
      </c>
      <c r="P8" s="17">
        <f>Tarievenblad!U10</f>
        <v>0</v>
      </c>
    </row>
    <row r="9" spans="1:16" ht="30" customHeight="1" x14ac:dyDescent="0.15">
      <c r="A9" s="15">
        <f>Tarievenblad!A11</f>
        <v>3</v>
      </c>
      <c r="B9" s="16" t="str">
        <f>Tarievenblad!B11</f>
        <v>Tekenaar</v>
      </c>
      <c r="C9" s="17">
        <f>Tarievenblad!H11</f>
        <v>70</v>
      </c>
      <c r="D9" s="17">
        <f>Tarievenblad!I11</f>
        <v>85</v>
      </c>
      <c r="E9" s="17">
        <f>Tarievenblad!J11</f>
        <v>0</v>
      </c>
      <c r="F9" s="17">
        <f>Tarievenblad!K11</f>
        <v>0</v>
      </c>
      <c r="G9" s="17">
        <f>Tarievenblad!L11</f>
        <v>0</v>
      </c>
      <c r="H9" s="17">
        <f>Tarievenblad!M11</f>
        <v>0</v>
      </c>
      <c r="I9" s="17">
        <f>Tarievenblad!N11</f>
        <v>0</v>
      </c>
      <c r="J9" s="17">
        <f>Tarievenblad!O11</f>
        <v>0</v>
      </c>
      <c r="K9" s="17">
        <f>Tarievenblad!P11</f>
        <v>0</v>
      </c>
      <c r="L9" s="17">
        <f>Tarievenblad!Q11</f>
        <v>0</v>
      </c>
      <c r="M9" s="17">
        <f>Tarievenblad!R11</f>
        <v>0</v>
      </c>
      <c r="N9" s="17">
        <f>Tarievenblad!S11</f>
        <v>0</v>
      </c>
      <c r="O9" s="17">
        <f>Tarievenblad!T11</f>
        <v>0</v>
      </c>
      <c r="P9" s="17">
        <f>Tarievenblad!U11</f>
        <v>0</v>
      </c>
    </row>
    <row r="10" spans="1:16" ht="30" customHeight="1" x14ac:dyDescent="0.15">
      <c r="A10" s="15">
        <f>Tarievenblad!A12</f>
        <v>4</v>
      </c>
      <c r="B10" s="16" t="str">
        <f>Tarievenblad!B12</f>
        <v>Toezichthouder</v>
      </c>
      <c r="C10" s="17">
        <f>Tarievenblad!H12</f>
        <v>75</v>
      </c>
      <c r="D10" s="17">
        <f>Tarievenblad!I12</f>
        <v>85</v>
      </c>
      <c r="E10" s="17">
        <f>Tarievenblad!J12</f>
        <v>0</v>
      </c>
      <c r="F10" s="17">
        <f>Tarievenblad!K12</f>
        <v>0</v>
      </c>
      <c r="G10" s="17">
        <f>Tarievenblad!L12</f>
        <v>0</v>
      </c>
      <c r="H10" s="17">
        <f>Tarievenblad!M12</f>
        <v>0</v>
      </c>
      <c r="I10" s="17">
        <f>Tarievenblad!N12</f>
        <v>0</v>
      </c>
      <c r="J10" s="17">
        <f>Tarievenblad!O12</f>
        <v>0</v>
      </c>
      <c r="K10" s="17">
        <f>Tarievenblad!P12</f>
        <v>0</v>
      </c>
      <c r="L10" s="17">
        <f>Tarievenblad!Q12</f>
        <v>0</v>
      </c>
      <c r="M10" s="17">
        <f>Tarievenblad!R12</f>
        <v>0</v>
      </c>
      <c r="N10" s="17">
        <f>Tarievenblad!S12</f>
        <v>0</v>
      </c>
      <c r="O10" s="17">
        <f>Tarievenblad!T12</f>
        <v>0</v>
      </c>
      <c r="P10" s="17">
        <f>Tarievenblad!U12</f>
        <v>0</v>
      </c>
    </row>
    <row r="11" spans="1:16" ht="30" customHeight="1" x14ac:dyDescent="0.15">
      <c r="A11" s="15">
        <f>Tarievenblad!A13</f>
        <v>5</v>
      </c>
      <c r="B11" s="16" t="str">
        <f>Tarievenblad!B13</f>
        <v>Werkvoorbereider</v>
      </c>
      <c r="C11" s="17">
        <f>Tarievenblad!H13</f>
        <v>80</v>
      </c>
      <c r="D11" s="17">
        <f>Tarievenblad!I13</f>
        <v>95</v>
      </c>
      <c r="E11" s="17">
        <f>Tarievenblad!J13</f>
        <v>0</v>
      </c>
      <c r="F11" s="17">
        <f>Tarievenblad!K13</f>
        <v>0</v>
      </c>
      <c r="G11" s="17">
        <f>Tarievenblad!L13</f>
        <v>0</v>
      </c>
      <c r="H11" s="17">
        <f>Tarievenblad!M13</f>
        <v>0</v>
      </c>
      <c r="I11" s="17">
        <f>Tarievenblad!N13</f>
        <v>0</v>
      </c>
      <c r="J11" s="17">
        <f>Tarievenblad!O13</f>
        <v>0</v>
      </c>
      <c r="K11" s="17">
        <f>Tarievenblad!P13</f>
        <v>0</v>
      </c>
      <c r="L11" s="17">
        <f>Tarievenblad!Q13</f>
        <v>0</v>
      </c>
      <c r="M11" s="17">
        <f>Tarievenblad!R13</f>
        <v>0</v>
      </c>
      <c r="N11" s="17">
        <f>Tarievenblad!S13</f>
        <v>0</v>
      </c>
      <c r="O11" s="17">
        <f>Tarievenblad!T13</f>
        <v>0</v>
      </c>
      <c r="P11" s="17">
        <f>Tarievenblad!U13</f>
        <v>0</v>
      </c>
    </row>
    <row r="12" spans="1:16" ht="30" customHeight="1" x14ac:dyDescent="0.15">
      <c r="A12" s="15">
        <f>Tarievenblad!A14</f>
        <v>6</v>
      </c>
      <c r="B12" s="16" t="str">
        <f>Tarievenblad!B14</f>
        <v>Directievoerder</v>
      </c>
      <c r="C12" s="17">
        <f>Tarievenblad!H14</f>
        <v>85</v>
      </c>
      <c r="D12" s="17">
        <f>Tarievenblad!I14</f>
        <v>100</v>
      </c>
      <c r="E12" s="17">
        <f>Tarievenblad!J14</f>
        <v>0</v>
      </c>
      <c r="F12" s="17">
        <f>Tarievenblad!K14</f>
        <v>0</v>
      </c>
      <c r="G12" s="17">
        <f>Tarievenblad!L14</f>
        <v>0</v>
      </c>
      <c r="H12" s="17">
        <f>Tarievenblad!M14</f>
        <v>0</v>
      </c>
      <c r="I12" s="17">
        <f>Tarievenblad!N14</f>
        <v>0</v>
      </c>
      <c r="J12" s="17">
        <f>Tarievenblad!O14</f>
        <v>0</v>
      </c>
      <c r="K12" s="17">
        <f>Tarievenblad!P14</f>
        <v>0</v>
      </c>
      <c r="L12" s="17">
        <f>Tarievenblad!Q14</f>
        <v>0</v>
      </c>
      <c r="M12" s="17">
        <f>Tarievenblad!R14</f>
        <v>0</v>
      </c>
      <c r="N12" s="17">
        <f>Tarievenblad!S14</f>
        <v>0</v>
      </c>
      <c r="O12" s="17">
        <f>Tarievenblad!T14</f>
        <v>0</v>
      </c>
      <c r="P12" s="17">
        <f>Tarievenblad!U14</f>
        <v>0</v>
      </c>
    </row>
    <row r="13" spans="1:16" ht="30" customHeight="1" x14ac:dyDescent="0.15">
      <c r="A13" s="15">
        <f>Tarievenblad!A15</f>
        <v>7</v>
      </c>
      <c r="B13" s="16" t="str">
        <f>Tarievenblad!B15</f>
        <v>Ontwerper / tekenaar constructeur</v>
      </c>
      <c r="C13" s="17">
        <f>Tarievenblad!H15</f>
        <v>95</v>
      </c>
      <c r="D13" s="17">
        <f>Tarievenblad!I15</f>
        <v>105</v>
      </c>
      <c r="E13" s="17">
        <f>Tarievenblad!J15</f>
        <v>0</v>
      </c>
      <c r="F13" s="17">
        <f>Tarievenblad!K15</f>
        <v>0</v>
      </c>
      <c r="G13" s="17">
        <f>Tarievenblad!L15</f>
        <v>0</v>
      </c>
      <c r="H13" s="17">
        <f>Tarievenblad!M15</f>
        <v>0</v>
      </c>
      <c r="I13" s="17">
        <f>Tarievenblad!N15</f>
        <v>0</v>
      </c>
      <c r="J13" s="17">
        <f>Tarievenblad!O15</f>
        <v>0</v>
      </c>
      <c r="K13" s="17">
        <f>Tarievenblad!P15</f>
        <v>0</v>
      </c>
      <c r="L13" s="17">
        <f>Tarievenblad!Q15</f>
        <v>0</v>
      </c>
      <c r="M13" s="17">
        <f>Tarievenblad!R15</f>
        <v>0</v>
      </c>
      <c r="N13" s="17">
        <f>Tarievenblad!S15</f>
        <v>0</v>
      </c>
      <c r="O13" s="17">
        <f>Tarievenblad!T15</f>
        <v>0</v>
      </c>
      <c r="P13" s="17">
        <f>Tarievenblad!U15</f>
        <v>0</v>
      </c>
    </row>
    <row r="14" spans="1:16" ht="30" customHeight="1" x14ac:dyDescent="0.15">
      <c r="A14" s="15">
        <f>Tarievenblad!A16</f>
        <v>8</v>
      </c>
      <c r="B14" s="16" t="str">
        <f>Tarievenblad!B16</f>
        <v>Systems engineer / risico analyse specialist</v>
      </c>
      <c r="C14" s="17">
        <f>Tarievenblad!H16</f>
        <v>95</v>
      </c>
      <c r="D14" s="17">
        <f>Tarievenblad!I16</f>
        <v>110</v>
      </c>
      <c r="E14" s="17">
        <f>Tarievenblad!J16</f>
        <v>0</v>
      </c>
      <c r="F14" s="17">
        <f>Tarievenblad!K16</f>
        <v>0</v>
      </c>
      <c r="G14" s="17">
        <f>Tarievenblad!L16</f>
        <v>0</v>
      </c>
      <c r="H14" s="17">
        <f>Tarievenblad!M16</f>
        <v>0</v>
      </c>
      <c r="I14" s="17">
        <f>Tarievenblad!N16</f>
        <v>0</v>
      </c>
      <c r="J14" s="17">
        <f>Tarievenblad!O16</f>
        <v>0</v>
      </c>
      <c r="K14" s="17">
        <f>Tarievenblad!P16</f>
        <v>0</v>
      </c>
      <c r="L14" s="17">
        <f>Tarievenblad!Q16</f>
        <v>0</v>
      </c>
      <c r="M14" s="17">
        <f>Tarievenblad!R16</f>
        <v>0</v>
      </c>
      <c r="N14" s="17">
        <f>Tarievenblad!S16</f>
        <v>0</v>
      </c>
      <c r="O14" s="17">
        <f>Tarievenblad!T16</f>
        <v>0</v>
      </c>
      <c r="P14" s="17">
        <f>Tarievenblad!U16</f>
        <v>0</v>
      </c>
    </row>
    <row r="15" spans="1:16" ht="30" customHeight="1" x14ac:dyDescent="0.15">
      <c r="A15" s="15">
        <f>Tarievenblad!A17</f>
        <v>9</v>
      </c>
      <c r="B15" s="16" t="str">
        <f>Tarievenblad!B17</f>
        <v>Assetmanager</v>
      </c>
      <c r="C15" s="17">
        <f>Tarievenblad!H17</f>
        <v>95</v>
      </c>
      <c r="D15" s="17">
        <f>Tarievenblad!I17</f>
        <v>115</v>
      </c>
      <c r="E15" s="17">
        <f>Tarievenblad!J17</f>
        <v>0</v>
      </c>
      <c r="F15" s="17">
        <f>Tarievenblad!K17</f>
        <v>0</v>
      </c>
      <c r="G15" s="17">
        <f>Tarievenblad!L17</f>
        <v>0</v>
      </c>
      <c r="H15" s="17">
        <f>Tarievenblad!M17</f>
        <v>0</v>
      </c>
      <c r="I15" s="17">
        <f>Tarievenblad!N17</f>
        <v>0</v>
      </c>
      <c r="J15" s="17">
        <f>Tarievenblad!O17</f>
        <v>0</v>
      </c>
      <c r="K15" s="17">
        <f>Tarievenblad!P17</f>
        <v>0</v>
      </c>
      <c r="L15" s="17">
        <f>Tarievenblad!Q17</f>
        <v>0</v>
      </c>
      <c r="M15" s="17">
        <f>Tarievenblad!R17</f>
        <v>0</v>
      </c>
      <c r="N15" s="17">
        <f>Tarievenblad!S17</f>
        <v>0</v>
      </c>
      <c r="O15" s="17">
        <f>Tarievenblad!T17</f>
        <v>0</v>
      </c>
      <c r="P15" s="17">
        <f>Tarievenblad!U17</f>
        <v>0</v>
      </c>
    </row>
    <row r="16" spans="1:16" ht="30" customHeight="1" x14ac:dyDescent="0.15">
      <c r="A16" s="15">
        <f>Tarievenblad!A18</f>
        <v>10</v>
      </c>
      <c r="B16" s="16" t="str">
        <f>Tarievenblad!B18</f>
        <v>Projectleider / projectmanager / disciplineleider/ ontwerpmanager</v>
      </c>
      <c r="C16" s="17">
        <f>Tarievenblad!H18</f>
        <v>105</v>
      </c>
      <c r="D16" s="17">
        <f>Tarievenblad!I18</f>
        <v>120</v>
      </c>
      <c r="E16" s="17">
        <f>Tarievenblad!J18</f>
        <v>0</v>
      </c>
      <c r="F16" s="17">
        <f>Tarievenblad!K18</f>
        <v>0</v>
      </c>
      <c r="G16" s="17">
        <f>Tarievenblad!L18</f>
        <v>0</v>
      </c>
      <c r="H16" s="17">
        <f>Tarievenblad!M18</f>
        <v>0</v>
      </c>
      <c r="I16" s="17">
        <f>Tarievenblad!N18</f>
        <v>0</v>
      </c>
      <c r="J16" s="17">
        <f>Tarievenblad!O18</f>
        <v>0</v>
      </c>
      <c r="K16" s="17">
        <f>Tarievenblad!P18</f>
        <v>0</v>
      </c>
      <c r="L16" s="17">
        <f>Tarievenblad!Q18</f>
        <v>0</v>
      </c>
      <c r="M16" s="17">
        <f>Tarievenblad!R18</f>
        <v>0</v>
      </c>
      <c r="N16" s="17">
        <f>Tarievenblad!S18</f>
        <v>0</v>
      </c>
      <c r="O16" s="17">
        <f>Tarievenblad!T18</f>
        <v>0</v>
      </c>
      <c r="P16" s="17">
        <f>Tarievenblad!U18</f>
        <v>0</v>
      </c>
    </row>
    <row r="17" spans="1:16" ht="30" customHeight="1" x14ac:dyDescent="0.15">
      <c r="A17" s="15">
        <f>Tarievenblad!A19</f>
        <v>11</v>
      </c>
      <c r="B17" s="16" t="str">
        <f>Tarievenblad!B19</f>
        <v>Technisch specialist</v>
      </c>
      <c r="C17" s="17">
        <f>Tarievenblad!H19</f>
        <v>105</v>
      </c>
      <c r="D17" s="17">
        <f>Tarievenblad!I19</f>
        <v>120</v>
      </c>
      <c r="E17" s="17">
        <f>Tarievenblad!J19</f>
        <v>0</v>
      </c>
      <c r="F17" s="17">
        <f>Tarievenblad!K19</f>
        <v>0</v>
      </c>
      <c r="G17" s="17">
        <f>Tarievenblad!L19</f>
        <v>0</v>
      </c>
      <c r="H17" s="17">
        <f>Tarievenblad!M19</f>
        <v>0</v>
      </c>
      <c r="I17" s="17">
        <f>Tarievenblad!N19</f>
        <v>0</v>
      </c>
      <c r="J17" s="17">
        <f>Tarievenblad!O19</f>
        <v>0</v>
      </c>
      <c r="K17" s="17">
        <f>Tarievenblad!P19</f>
        <v>0</v>
      </c>
      <c r="L17" s="17">
        <f>Tarievenblad!Q19</f>
        <v>0</v>
      </c>
      <c r="M17" s="17">
        <f>Tarievenblad!R19</f>
        <v>0</v>
      </c>
      <c r="N17" s="17">
        <f>Tarievenblad!S19</f>
        <v>0</v>
      </c>
      <c r="O17" s="17">
        <f>Tarievenblad!T19</f>
        <v>0</v>
      </c>
      <c r="P17" s="17">
        <f>Tarievenblad!U19</f>
        <v>0</v>
      </c>
    </row>
    <row r="18" spans="1:16" ht="30" customHeight="1" x14ac:dyDescent="0.15">
      <c r="A18" s="15">
        <f>Tarievenblad!A20</f>
        <v>12</v>
      </c>
      <c r="B18" s="16" t="str">
        <f>Tarievenblad!B20</f>
        <v>Omgevingsmanager</v>
      </c>
      <c r="C18" s="17">
        <f>Tarievenblad!H20</f>
        <v>105</v>
      </c>
      <c r="D18" s="17">
        <f>Tarievenblad!I20</f>
        <v>120</v>
      </c>
      <c r="E18" s="17">
        <f>Tarievenblad!J20</f>
        <v>0</v>
      </c>
      <c r="F18" s="17">
        <f>Tarievenblad!K20</f>
        <v>0</v>
      </c>
      <c r="G18" s="17">
        <f>Tarievenblad!L20</f>
        <v>0</v>
      </c>
      <c r="H18" s="17">
        <f>Tarievenblad!M20</f>
        <v>0</v>
      </c>
      <c r="I18" s="17">
        <f>Tarievenblad!N20</f>
        <v>0</v>
      </c>
      <c r="J18" s="17">
        <f>Tarievenblad!O20</f>
        <v>0</v>
      </c>
      <c r="K18" s="17">
        <f>Tarievenblad!P20</f>
        <v>0</v>
      </c>
      <c r="L18" s="17">
        <f>Tarievenblad!Q20</f>
        <v>0</v>
      </c>
      <c r="M18" s="17">
        <f>Tarievenblad!R20</f>
        <v>0</v>
      </c>
      <c r="N18" s="17">
        <f>Tarievenblad!S20</f>
        <v>0</v>
      </c>
      <c r="O18" s="17">
        <f>Tarievenblad!T20</f>
        <v>0</v>
      </c>
      <c r="P18" s="17">
        <f>Tarievenblad!U20</f>
        <v>0</v>
      </c>
    </row>
    <row r="19" spans="1:16" ht="30" customHeight="1" x14ac:dyDescent="0.15">
      <c r="A19" s="15">
        <f>Tarievenblad!A21</f>
        <v>13</v>
      </c>
      <c r="B19" s="16" t="str">
        <f>Tarievenblad!B21</f>
        <v>Constructeur</v>
      </c>
      <c r="C19" s="17">
        <f>Tarievenblad!H21</f>
        <v>105</v>
      </c>
      <c r="D19" s="17">
        <f>Tarievenblad!I21</f>
        <v>120</v>
      </c>
      <c r="E19" s="17">
        <f>Tarievenblad!J21</f>
        <v>0</v>
      </c>
      <c r="F19" s="17">
        <f>Tarievenblad!K21</f>
        <v>0</v>
      </c>
      <c r="G19" s="17">
        <f>Tarievenblad!L21</f>
        <v>0</v>
      </c>
      <c r="H19" s="17">
        <f>Tarievenblad!M21</f>
        <v>0</v>
      </c>
      <c r="I19" s="17">
        <f>Tarievenblad!N21</f>
        <v>0</v>
      </c>
      <c r="J19" s="17">
        <f>Tarievenblad!O21</f>
        <v>0</v>
      </c>
      <c r="K19" s="17">
        <f>Tarievenblad!P21</f>
        <v>0</v>
      </c>
      <c r="L19" s="17">
        <f>Tarievenblad!Q21</f>
        <v>0</v>
      </c>
      <c r="M19" s="17">
        <f>Tarievenblad!R21</f>
        <v>0</v>
      </c>
      <c r="N19" s="17">
        <f>Tarievenblad!S21</f>
        <v>0</v>
      </c>
      <c r="O19" s="17">
        <f>Tarievenblad!T21</f>
        <v>0</v>
      </c>
      <c r="P19" s="17">
        <f>Tarievenblad!U21</f>
        <v>0</v>
      </c>
    </row>
    <row r="20" spans="1:16" ht="30" customHeight="1" x14ac:dyDescent="0.15">
      <c r="A20" s="15">
        <f>Tarievenblad!A22</f>
        <v>14</v>
      </c>
      <c r="B20" s="16" t="str">
        <f>Tarievenblad!B22</f>
        <v>Adviseur techniek / Kostendeskundige / adviseur beheer &amp; onderhoud / Specialist</v>
      </c>
      <c r="C20" s="17">
        <f>Tarievenblad!H22</f>
        <v>105</v>
      </c>
      <c r="D20" s="17">
        <f>Tarievenblad!I22</f>
        <v>120</v>
      </c>
      <c r="E20" s="17">
        <f>Tarievenblad!J22</f>
        <v>0</v>
      </c>
      <c r="F20" s="17">
        <f>Tarievenblad!K22</f>
        <v>0</v>
      </c>
      <c r="G20" s="17">
        <f>Tarievenblad!L22</f>
        <v>0</v>
      </c>
      <c r="H20" s="17">
        <f>Tarievenblad!M22</f>
        <v>0</v>
      </c>
      <c r="I20" s="17">
        <f>Tarievenblad!N22</f>
        <v>0</v>
      </c>
      <c r="J20" s="17">
        <f>Tarievenblad!O22</f>
        <v>0</v>
      </c>
      <c r="K20" s="17">
        <f>Tarievenblad!P22</f>
        <v>0</v>
      </c>
      <c r="L20" s="17">
        <f>Tarievenblad!Q22</f>
        <v>0</v>
      </c>
      <c r="M20" s="17">
        <f>Tarievenblad!R22</f>
        <v>0</v>
      </c>
      <c r="N20" s="17">
        <f>Tarievenblad!S22</f>
        <v>0</v>
      </c>
      <c r="O20" s="17">
        <f>Tarievenblad!T22</f>
        <v>0</v>
      </c>
      <c r="P20" s="17">
        <f>Tarievenblad!U22</f>
        <v>0</v>
      </c>
    </row>
    <row r="21" spans="1:16" ht="30" customHeight="1" x14ac:dyDescent="0.15">
      <c r="A21" s="15">
        <f>Tarievenblad!A23</f>
        <v>15</v>
      </c>
      <c r="B21" s="16" t="str">
        <f>Tarievenblad!B23</f>
        <v>UAV&amp;GC rollen: technisch manager, manager projectbeheersing</v>
      </c>
      <c r="C21" s="17">
        <f>Tarievenblad!H23</f>
        <v>105</v>
      </c>
      <c r="D21" s="17">
        <f>Tarievenblad!I23</f>
        <v>120</v>
      </c>
      <c r="E21" s="17">
        <f>Tarievenblad!J23</f>
        <v>0</v>
      </c>
      <c r="F21" s="17">
        <f>Tarievenblad!K23</f>
        <v>0</v>
      </c>
      <c r="G21" s="17">
        <f>Tarievenblad!L23</f>
        <v>0</v>
      </c>
      <c r="H21" s="17">
        <f>Tarievenblad!M23</f>
        <v>0</v>
      </c>
      <c r="I21" s="17">
        <f>Tarievenblad!N23</f>
        <v>0</v>
      </c>
      <c r="J21" s="17">
        <f>Tarievenblad!O23</f>
        <v>0</v>
      </c>
      <c r="K21" s="17">
        <f>Tarievenblad!P23</f>
        <v>0</v>
      </c>
      <c r="L21" s="17">
        <f>Tarievenblad!Q23</f>
        <v>0</v>
      </c>
      <c r="M21" s="17">
        <f>Tarievenblad!R23</f>
        <v>0</v>
      </c>
      <c r="N21" s="17">
        <f>Tarievenblad!S23</f>
        <v>0</v>
      </c>
      <c r="O21" s="17">
        <f>Tarievenblad!T23</f>
        <v>0</v>
      </c>
      <c r="P21" s="17">
        <f>Tarievenblad!U23</f>
        <v>0</v>
      </c>
    </row>
    <row r="22" spans="1:16" ht="30" customHeight="1" x14ac:dyDescent="0.15">
      <c r="A22" s="15">
        <f>Tarievenblad!A24</f>
        <v>16</v>
      </c>
      <c r="B22" s="16" t="str">
        <f>Tarievenblad!B24</f>
        <v xml:space="preserve">Senior projectleider / projectmanager </v>
      </c>
      <c r="C22" s="17">
        <f>Tarievenblad!H24</f>
        <v>110</v>
      </c>
      <c r="D22" s="17">
        <f>Tarievenblad!I24</f>
        <v>130</v>
      </c>
      <c r="E22" s="17">
        <f>Tarievenblad!J24</f>
        <v>0</v>
      </c>
      <c r="F22" s="17">
        <f>Tarievenblad!K24</f>
        <v>0</v>
      </c>
      <c r="G22" s="17">
        <f>Tarievenblad!L24</f>
        <v>0</v>
      </c>
      <c r="H22" s="17">
        <f>Tarievenblad!M24</f>
        <v>0</v>
      </c>
      <c r="I22" s="17">
        <f>Tarievenblad!N24</f>
        <v>0</v>
      </c>
      <c r="J22" s="17">
        <f>Tarievenblad!O24</f>
        <v>0</v>
      </c>
      <c r="K22" s="17">
        <f>Tarievenblad!P24</f>
        <v>0</v>
      </c>
      <c r="L22" s="17">
        <f>Tarievenblad!Q24</f>
        <v>0</v>
      </c>
      <c r="M22" s="17">
        <f>Tarievenblad!R24</f>
        <v>0</v>
      </c>
      <c r="N22" s="17">
        <f>Tarievenblad!S24</f>
        <v>0</v>
      </c>
      <c r="O22" s="17">
        <f>Tarievenblad!T24</f>
        <v>0</v>
      </c>
      <c r="P22" s="17">
        <f>Tarievenblad!U24</f>
        <v>0</v>
      </c>
    </row>
    <row r="23" spans="1:16" ht="30" customHeight="1" x14ac:dyDescent="0.15">
      <c r="A23" s="15">
        <f>Tarievenblad!A25</f>
        <v>17</v>
      </c>
      <c r="B23" s="16" t="str">
        <f>Tarievenblad!B25</f>
        <v>UAV&amp;GC rollen: project manager, contractmanager</v>
      </c>
      <c r="C23" s="17">
        <f>Tarievenblad!H25</f>
        <v>115</v>
      </c>
      <c r="D23" s="17">
        <f>Tarievenblad!I25</f>
        <v>130</v>
      </c>
      <c r="E23" s="17">
        <f>Tarievenblad!J25</f>
        <v>0</v>
      </c>
      <c r="F23" s="17">
        <f>Tarievenblad!K25</f>
        <v>0</v>
      </c>
      <c r="G23" s="17">
        <f>Tarievenblad!L25</f>
        <v>0</v>
      </c>
      <c r="H23" s="17">
        <f>Tarievenblad!M25</f>
        <v>0</v>
      </c>
      <c r="I23" s="17">
        <f>Tarievenblad!N25</f>
        <v>0</v>
      </c>
      <c r="J23" s="17">
        <f>Tarievenblad!O25</f>
        <v>0</v>
      </c>
      <c r="K23" s="17">
        <f>Tarievenblad!P25</f>
        <v>0</v>
      </c>
      <c r="L23" s="17">
        <f>Tarievenblad!Q25</f>
        <v>0</v>
      </c>
      <c r="M23" s="17">
        <f>Tarievenblad!R25</f>
        <v>0</v>
      </c>
      <c r="N23" s="17">
        <f>Tarievenblad!S25</f>
        <v>0</v>
      </c>
      <c r="O23" s="17">
        <f>Tarievenblad!T25</f>
        <v>0</v>
      </c>
      <c r="P23" s="17">
        <f>Tarievenblad!U25</f>
        <v>0</v>
      </c>
    </row>
    <row r="24" spans="1:16" ht="30" customHeight="1" x14ac:dyDescent="0.15">
      <c r="A24" s="15">
        <f>Tarievenblad!A26</f>
        <v>18</v>
      </c>
      <c r="B24" s="16" t="str">
        <f>Tarievenblad!B26</f>
        <v>Coörodinerend constructeur / Hoofdconstructeur / Sr. ontwerper staal, beton, wegen</v>
      </c>
      <c r="C24" s="17">
        <f>Tarievenblad!H26</f>
        <v>115</v>
      </c>
      <c r="D24" s="17">
        <f>Tarievenblad!I26</f>
        <v>135</v>
      </c>
      <c r="E24" s="17">
        <f>Tarievenblad!J26</f>
        <v>0</v>
      </c>
      <c r="F24" s="17">
        <f>Tarievenblad!K26</f>
        <v>0</v>
      </c>
      <c r="G24" s="17">
        <f>Tarievenblad!L26</f>
        <v>0</v>
      </c>
      <c r="H24" s="17">
        <f>Tarievenblad!M26</f>
        <v>0</v>
      </c>
      <c r="I24" s="17">
        <f>Tarievenblad!N26</f>
        <v>0</v>
      </c>
      <c r="J24" s="17">
        <f>Tarievenblad!O26</f>
        <v>0</v>
      </c>
      <c r="K24" s="17">
        <f>Tarievenblad!P26</f>
        <v>0</v>
      </c>
      <c r="L24" s="17">
        <f>Tarievenblad!Q26</f>
        <v>0</v>
      </c>
      <c r="M24" s="17">
        <f>Tarievenblad!R26</f>
        <v>0</v>
      </c>
      <c r="N24" s="17">
        <f>Tarievenblad!S26</f>
        <v>0</v>
      </c>
      <c r="O24" s="17">
        <f>Tarievenblad!T26</f>
        <v>0</v>
      </c>
      <c r="P24" s="17">
        <f>Tarievenblad!U26</f>
        <v>0</v>
      </c>
    </row>
    <row r="25" spans="1:16" ht="30" customHeight="1" x14ac:dyDescent="0.15">
      <c r="A25" s="15">
        <f>Tarievenblad!A27</f>
        <v>19</v>
      </c>
      <c r="B25" s="16" t="str">
        <f>Tarievenblad!B27</f>
        <v>Sr. Projectleider / Sr. projectmanager / Sr. disciplineleider / Sr. Ontwerpmanager</v>
      </c>
      <c r="C25" s="17">
        <f>Tarievenblad!H27</f>
        <v>125</v>
      </c>
      <c r="D25" s="17">
        <f>Tarievenblad!I27</f>
        <v>140</v>
      </c>
      <c r="E25" s="17">
        <f>Tarievenblad!J27</f>
        <v>0</v>
      </c>
      <c r="F25" s="17">
        <f>Tarievenblad!K27</f>
        <v>0</v>
      </c>
      <c r="G25" s="17">
        <f>Tarievenblad!L27</f>
        <v>0</v>
      </c>
      <c r="H25" s="17">
        <f>Tarievenblad!M27</f>
        <v>0</v>
      </c>
      <c r="I25" s="17">
        <f>Tarievenblad!N27</f>
        <v>0</v>
      </c>
      <c r="J25" s="17">
        <f>Tarievenblad!O27</f>
        <v>0</v>
      </c>
      <c r="K25" s="17">
        <f>Tarievenblad!P27</f>
        <v>0</v>
      </c>
      <c r="L25" s="17">
        <f>Tarievenblad!Q27</f>
        <v>0</v>
      </c>
      <c r="M25" s="17">
        <f>Tarievenblad!R27</f>
        <v>0</v>
      </c>
      <c r="N25" s="17">
        <f>Tarievenblad!S27</f>
        <v>0</v>
      </c>
      <c r="O25" s="17">
        <f>Tarievenblad!T27</f>
        <v>0</v>
      </c>
      <c r="P25" s="17">
        <f>Tarievenblad!U27</f>
        <v>0</v>
      </c>
    </row>
    <row r="26" spans="1:16" ht="30" customHeight="1" x14ac:dyDescent="0.15">
      <c r="A26" s="15">
        <f>Tarievenblad!A28</f>
        <v>20</v>
      </c>
      <c r="B26" s="16" t="str">
        <f>Tarievenblad!B28</f>
        <v>Senior technisch specialist</v>
      </c>
      <c r="C26" s="17">
        <f>Tarievenblad!H28</f>
        <v>125</v>
      </c>
      <c r="D26" s="17">
        <f>Tarievenblad!I28</f>
        <v>140</v>
      </c>
      <c r="E26" s="17">
        <f>Tarievenblad!J28</f>
        <v>0</v>
      </c>
      <c r="F26" s="17">
        <f>Tarievenblad!K28</f>
        <v>0</v>
      </c>
      <c r="G26" s="17">
        <f>Tarievenblad!L28</f>
        <v>0</v>
      </c>
      <c r="H26" s="17">
        <f>Tarievenblad!M28</f>
        <v>0</v>
      </c>
      <c r="I26" s="17">
        <f>Tarievenblad!N28</f>
        <v>0</v>
      </c>
      <c r="J26" s="17">
        <f>Tarievenblad!O28</f>
        <v>0</v>
      </c>
      <c r="K26" s="17">
        <f>Tarievenblad!P28</f>
        <v>0</v>
      </c>
      <c r="L26" s="17">
        <f>Tarievenblad!Q28</f>
        <v>0</v>
      </c>
      <c r="M26" s="17">
        <f>Tarievenblad!R28</f>
        <v>0</v>
      </c>
      <c r="N26" s="17">
        <f>Tarievenblad!S28</f>
        <v>0</v>
      </c>
      <c r="O26" s="17">
        <f>Tarievenblad!T28</f>
        <v>0</v>
      </c>
      <c r="P26" s="17">
        <f>Tarievenblad!U28</f>
        <v>0</v>
      </c>
    </row>
    <row r="28" spans="1:16" x14ac:dyDescent="0.15">
      <c r="G28" s="7"/>
    </row>
    <row r="29" spans="1:16" ht="13" customHeight="1" x14ac:dyDescent="0.15">
      <c r="A29" s="92" t="s">
        <v>60</v>
      </c>
      <c r="B29" s="99"/>
      <c r="C29" s="63">
        <v>2</v>
      </c>
      <c r="D29" s="63">
        <v>4</v>
      </c>
      <c r="E29" s="63">
        <v>5</v>
      </c>
      <c r="F29" s="63">
        <v>6</v>
      </c>
      <c r="G29" s="63">
        <v>7</v>
      </c>
      <c r="H29" s="63">
        <v>12</v>
      </c>
      <c r="I29" s="63">
        <v>13</v>
      </c>
      <c r="J29" s="63">
        <v>14</v>
      </c>
      <c r="K29" s="63">
        <v>14</v>
      </c>
      <c r="L29" s="63">
        <v>15</v>
      </c>
      <c r="M29" s="63">
        <v>16</v>
      </c>
      <c r="N29" s="63">
        <v>20</v>
      </c>
      <c r="O29" s="7"/>
      <c r="P29" s="7"/>
    </row>
    <row r="30" spans="1:16" ht="85" customHeight="1" x14ac:dyDescent="0.15">
      <c r="A30" s="100"/>
      <c r="B30" s="101"/>
      <c r="C30" s="94" t="str">
        <f>IF(C29="","",VLOOKUP(C$29,$A$7:$B$26,2,FALSE))</f>
        <v>Projectondersteuner</v>
      </c>
      <c r="D30" s="94" t="str">
        <f>IF(D29="","",VLOOKUP(D$29,$A$7:$B$26,2,FALSE))</f>
        <v>Toezichthouder</v>
      </c>
      <c r="E30" s="94" t="str">
        <f t="shared" ref="E30" si="0">IF(E29="","",VLOOKUP(E$29,$A$7:$B$26,2,FALSE))</f>
        <v>Werkvoorbereider</v>
      </c>
      <c r="F30" s="94" t="str">
        <f t="shared" ref="F30:N30" si="1">IF(F29="","",VLOOKUP(F$29,$A$7:$B$26,2,FALSE))</f>
        <v>Directievoerder</v>
      </c>
      <c r="G30" s="94" t="str">
        <f t="shared" si="1"/>
        <v>Ontwerper / tekenaar constructeur</v>
      </c>
      <c r="H30" s="94" t="str">
        <f t="shared" si="1"/>
        <v>Omgevingsmanager</v>
      </c>
      <c r="I30" s="94" t="str">
        <f t="shared" si="1"/>
        <v>Constructeur</v>
      </c>
      <c r="J30" s="94" t="str">
        <f t="shared" si="1"/>
        <v>Adviseur techniek / Kostendeskundige / adviseur beheer &amp; onderhoud / Specialist</v>
      </c>
      <c r="K30" s="94" t="str">
        <f t="shared" si="1"/>
        <v>Adviseur techniek / Kostendeskundige / adviseur beheer &amp; onderhoud / Specialist</v>
      </c>
      <c r="L30" s="94" t="str">
        <f t="shared" si="1"/>
        <v>UAV&amp;GC rollen: technisch manager, manager projectbeheersing</v>
      </c>
      <c r="M30" s="94" t="str">
        <f t="shared" si="1"/>
        <v xml:space="preserve">Senior projectleider / projectmanager </v>
      </c>
      <c r="N30" s="94" t="str">
        <f t="shared" si="1"/>
        <v>Senior technisch specialist</v>
      </c>
      <c r="O30" s="11"/>
      <c r="P30" s="11"/>
    </row>
    <row r="31" spans="1:16" x14ac:dyDescent="0.15">
      <c r="A31" s="64" t="s">
        <v>61</v>
      </c>
      <c r="B31" s="65" t="s">
        <v>62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</row>
    <row r="32" spans="1:16" x14ac:dyDescent="0.15">
      <c r="A32" s="19">
        <v>1</v>
      </c>
      <c r="B32" s="19" t="s">
        <v>63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1:14" x14ac:dyDescent="0.15">
      <c r="A33" s="20" t="s">
        <v>64</v>
      </c>
      <c r="B33" s="20" t="s">
        <v>65</v>
      </c>
      <c r="C33" s="21">
        <v>2</v>
      </c>
      <c r="D33" s="21"/>
      <c r="E33" s="21"/>
      <c r="F33" s="21"/>
      <c r="G33" s="21"/>
      <c r="H33" s="21"/>
      <c r="I33" s="21"/>
      <c r="J33" s="21"/>
      <c r="K33" s="21"/>
      <c r="L33" s="21">
        <v>2</v>
      </c>
      <c r="M33" s="21">
        <v>8</v>
      </c>
      <c r="N33" s="21"/>
    </row>
    <row r="34" spans="1:14" x14ac:dyDescent="0.15">
      <c r="A34" s="20" t="s">
        <v>66</v>
      </c>
      <c r="B34" s="20" t="s">
        <v>67</v>
      </c>
      <c r="C34" s="21">
        <v>2</v>
      </c>
      <c r="D34" s="21"/>
      <c r="E34" s="21"/>
      <c r="F34" s="21"/>
      <c r="G34" s="21"/>
      <c r="H34" s="21"/>
      <c r="I34" s="21"/>
      <c r="J34" s="21"/>
      <c r="K34" s="21"/>
      <c r="L34" s="21">
        <v>20</v>
      </c>
      <c r="M34" s="21">
        <v>2</v>
      </c>
      <c r="N34" s="21"/>
    </row>
    <row r="35" spans="1:14" x14ac:dyDescent="0.15">
      <c r="A35" s="20" t="s">
        <v>68</v>
      </c>
      <c r="B35" s="20" t="s">
        <v>69</v>
      </c>
      <c r="C35" s="21">
        <v>2</v>
      </c>
      <c r="D35" s="21"/>
      <c r="E35" s="21">
        <v>2</v>
      </c>
      <c r="F35" s="21"/>
      <c r="G35" s="21"/>
      <c r="H35" s="21"/>
      <c r="I35" s="21"/>
      <c r="J35" s="21"/>
      <c r="K35" s="21">
        <v>24</v>
      </c>
      <c r="L35" s="21"/>
      <c r="M35" s="21">
        <v>2</v>
      </c>
      <c r="N35" s="21"/>
    </row>
    <row r="36" spans="1:14" x14ac:dyDescent="0.15">
      <c r="A36" s="20" t="s">
        <v>70</v>
      </c>
      <c r="B36" s="20" t="s">
        <v>71</v>
      </c>
      <c r="C36" s="21">
        <v>16</v>
      </c>
      <c r="D36" s="21"/>
      <c r="E36" s="21">
        <v>4</v>
      </c>
      <c r="F36" s="21">
        <v>4</v>
      </c>
      <c r="G36" s="21">
        <v>4</v>
      </c>
      <c r="H36" s="21">
        <v>24</v>
      </c>
      <c r="I36" s="21"/>
      <c r="J36" s="21"/>
      <c r="K36" s="21"/>
      <c r="L36" s="21"/>
      <c r="M36" s="21">
        <v>24</v>
      </c>
      <c r="N36" s="21"/>
    </row>
    <row r="37" spans="1:14" x14ac:dyDescent="0.15">
      <c r="A37" s="22"/>
      <c r="B37" s="23" t="s">
        <v>72</v>
      </c>
      <c r="C37" s="24">
        <f>SUM(C33:C36)</f>
        <v>22</v>
      </c>
      <c r="D37" s="24">
        <f t="shared" ref="D37:N37" si="2">SUM(D33:D36)</f>
        <v>0</v>
      </c>
      <c r="E37" s="24">
        <f t="shared" si="2"/>
        <v>6</v>
      </c>
      <c r="F37" s="24">
        <f t="shared" si="2"/>
        <v>4</v>
      </c>
      <c r="G37" s="24">
        <f t="shared" si="2"/>
        <v>4</v>
      </c>
      <c r="H37" s="24">
        <f t="shared" si="2"/>
        <v>24</v>
      </c>
      <c r="I37" s="24">
        <f t="shared" si="2"/>
        <v>0</v>
      </c>
      <c r="J37" s="24">
        <f t="shared" si="2"/>
        <v>0</v>
      </c>
      <c r="K37" s="24">
        <f t="shared" si="2"/>
        <v>24</v>
      </c>
      <c r="L37" s="24">
        <f t="shared" si="2"/>
        <v>22</v>
      </c>
      <c r="M37" s="24">
        <f t="shared" si="2"/>
        <v>36</v>
      </c>
      <c r="N37" s="24">
        <f t="shared" si="2"/>
        <v>0</v>
      </c>
    </row>
    <row r="38" spans="1:14" x14ac:dyDescent="0.15">
      <c r="A38" s="19">
        <v>2</v>
      </c>
      <c r="B38" s="19" t="s">
        <v>73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</row>
    <row r="39" spans="1:14" x14ac:dyDescent="0.15">
      <c r="A39" s="20" t="s">
        <v>74</v>
      </c>
      <c r="B39" s="20" t="s">
        <v>128</v>
      </c>
      <c r="C39" s="21">
        <v>4</v>
      </c>
      <c r="D39" s="21"/>
      <c r="E39" s="21"/>
      <c r="F39" s="21"/>
      <c r="G39" s="21">
        <v>24</v>
      </c>
      <c r="H39" s="21"/>
      <c r="I39" s="21">
        <v>4</v>
      </c>
      <c r="J39" s="21">
        <v>2</v>
      </c>
      <c r="K39" s="21">
        <v>4</v>
      </c>
      <c r="L39" s="21"/>
      <c r="M39" s="21">
        <v>8</v>
      </c>
      <c r="N39" s="21"/>
    </row>
    <row r="40" spans="1:14" x14ac:dyDescent="0.15">
      <c r="A40" s="20" t="s">
        <v>76</v>
      </c>
      <c r="B40" s="20" t="s">
        <v>183</v>
      </c>
      <c r="C40" s="21">
        <v>8</v>
      </c>
      <c r="D40" s="21">
        <v>4</v>
      </c>
      <c r="E40" s="21"/>
      <c r="F40" s="21"/>
      <c r="G40" s="21">
        <v>8</v>
      </c>
      <c r="H40" s="21">
        <v>20</v>
      </c>
      <c r="I40" s="21">
        <v>4</v>
      </c>
      <c r="J40" s="21">
        <v>4</v>
      </c>
      <c r="K40" s="21">
        <v>2</v>
      </c>
      <c r="L40" s="21"/>
      <c r="M40" s="21">
        <v>8</v>
      </c>
      <c r="N40" s="21">
        <v>4</v>
      </c>
    </row>
    <row r="41" spans="1:14" x14ac:dyDescent="0.15">
      <c r="A41" s="20" t="s">
        <v>78</v>
      </c>
      <c r="B41" s="20" t="s">
        <v>184</v>
      </c>
      <c r="C41" s="21">
        <v>4</v>
      </c>
      <c r="D41" s="21"/>
      <c r="E41" s="21"/>
      <c r="F41" s="21"/>
      <c r="G41" s="21">
        <v>40</v>
      </c>
      <c r="H41" s="21">
        <v>8</v>
      </c>
      <c r="I41" s="21"/>
      <c r="J41" s="21"/>
      <c r="K41" s="21"/>
      <c r="L41" s="21"/>
      <c r="M41" s="21">
        <v>8</v>
      </c>
      <c r="N41" s="21"/>
    </row>
    <row r="42" spans="1:14" x14ac:dyDescent="0.15">
      <c r="A42" s="20" t="s">
        <v>79</v>
      </c>
      <c r="B42" s="20" t="s">
        <v>185</v>
      </c>
      <c r="C42" s="21">
        <v>12</v>
      </c>
      <c r="D42" s="21"/>
      <c r="E42" s="21">
        <v>8</v>
      </c>
      <c r="F42" s="21"/>
      <c r="G42" s="21">
        <v>20</v>
      </c>
      <c r="H42" s="21">
        <v>8</v>
      </c>
      <c r="I42" s="21"/>
      <c r="J42" s="21"/>
      <c r="K42" s="21"/>
      <c r="L42" s="21"/>
      <c r="M42" s="21">
        <v>2</v>
      </c>
      <c r="N42" s="21"/>
    </row>
    <row r="43" spans="1:14" x14ac:dyDescent="0.15">
      <c r="A43" s="20" t="s">
        <v>81</v>
      </c>
      <c r="B43" s="20" t="s">
        <v>75</v>
      </c>
      <c r="C43" s="21"/>
      <c r="D43" s="21"/>
      <c r="E43" s="21">
        <v>4</v>
      </c>
      <c r="F43" s="21"/>
      <c r="G43" s="21">
        <v>8</v>
      </c>
      <c r="H43" s="21"/>
      <c r="I43" s="21"/>
      <c r="J43" s="21">
        <v>40</v>
      </c>
      <c r="K43" s="21"/>
      <c r="L43" s="21"/>
      <c r="M43" s="21">
        <v>5</v>
      </c>
      <c r="N43" s="21"/>
    </row>
    <row r="44" spans="1:14" x14ac:dyDescent="0.15">
      <c r="A44" s="20" t="s">
        <v>83</v>
      </c>
      <c r="B44" s="20" t="s">
        <v>77</v>
      </c>
      <c r="C44" s="21"/>
      <c r="D44" s="21"/>
      <c r="E44" s="21"/>
      <c r="F44" s="21"/>
      <c r="G44" s="21">
        <v>6</v>
      </c>
      <c r="H44" s="21"/>
      <c r="I44" s="21"/>
      <c r="J44" s="21"/>
      <c r="K44" s="21"/>
      <c r="L44" s="21"/>
      <c r="M44" s="21"/>
      <c r="N44" s="21"/>
    </row>
    <row r="45" spans="1:14" x14ac:dyDescent="0.15">
      <c r="A45" s="20" t="s">
        <v>85</v>
      </c>
      <c r="B45" s="20" t="s">
        <v>261</v>
      </c>
      <c r="C45" s="21">
        <v>8</v>
      </c>
      <c r="D45" s="21"/>
      <c r="E45" s="21"/>
      <c r="F45" s="21"/>
      <c r="G45" s="21">
        <v>24</v>
      </c>
      <c r="H45" s="21"/>
      <c r="I45" s="21">
        <v>2</v>
      </c>
      <c r="J45" s="21">
        <v>2</v>
      </c>
      <c r="K45" s="21">
        <v>2</v>
      </c>
      <c r="L45" s="21"/>
      <c r="M45" s="21">
        <v>4</v>
      </c>
      <c r="N45" s="21"/>
    </row>
    <row r="46" spans="1:14" x14ac:dyDescent="0.15">
      <c r="A46" s="20" t="s">
        <v>87</v>
      </c>
      <c r="B46" s="20" t="s">
        <v>80</v>
      </c>
      <c r="C46" s="21"/>
      <c r="D46" s="21"/>
      <c r="E46" s="21"/>
      <c r="F46" s="21"/>
      <c r="G46" s="21">
        <v>40</v>
      </c>
      <c r="H46" s="21">
        <v>4</v>
      </c>
      <c r="I46" s="21"/>
      <c r="J46" s="21">
        <v>2</v>
      </c>
      <c r="K46" s="21"/>
      <c r="L46" s="21"/>
      <c r="M46" s="21">
        <v>4</v>
      </c>
      <c r="N46" s="21"/>
    </row>
    <row r="47" spans="1:14" x14ac:dyDescent="0.15">
      <c r="A47" s="20" t="s">
        <v>89</v>
      </c>
      <c r="B47" s="1" t="s">
        <v>129</v>
      </c>
      <c r="C47" s="21"/>
      <c r="D47" s="21"/>
      <c r="E47" s="21"/>
      <c r="F47" s="21"/>
      <c r="G47" s="21">
        <v>20</v>
      </c>
      <c r="H47" s="21"/>
      <c r="I47" s="21"/>
      <c r="J47" s="21"/>
      <c r="K47" s="21"/>
      <c r="L47" s="21"/>
      <c r="M47" s="21">
        <v>4</v>
      </c>
      <c r="N47" s="21"/>
    </row>
    <row r="48" spans="1:14" x14ac:dyDescent="0.15">
      <c r="A48" s="20" t="s">
        <v>91</v>
      </c>
      <c r="B48" s="20" t="s">
        <v>82</v>
      </c>
      <c r="C48" s="21"/>
      <c r="D48" s="21"/>
      <c r="E48" s="21"/>
      <c r="F48" s="21"/>
      <c r="G48" s="21">
        <v>16</v>
      </c>
      <c r="H48" s="21"/>
      <c r="I48" s="21"/>
      <c r="J48" s="21">
        <v>2</v>
      </c>
      <c r="K48" s="21"/>
      <c r="L48" s="21"/>
      <c r="M48" s="21">
        <v>4</v>
      </c>
      <c r="N48" s="21"/>
    </row>
    <row r="49" spans="1:14" x14ac:dyDescent="0.15">
      <c r="A49" s="20" t="s">
        <v>93</v>
      </c>
      <c r="B49" s="20" t="s">
        <v>84</v>
      </c>
      <c r="C49" s="21">
        <v>4</v>
      </c>
      <c r="D49" s="21"/>
      <c r="E49" s="21"/>
      <c r="F49" s="21"/>
      <c r="G49" s="21">
        <v>16</v>
      </c>
      <c r="H49" s="21">
        <v>4</v>
      </c>
      <c r="I49" s="21"/>
      <c r="J49" s="21">
        <v>8</v>
      </c>
      <c r="K49" s="21"/>
      <c r="L49" s="21"/>
      <c r="M49" s="21">
        <v>4</v>
      </c>
      <c r="N49" s="21"/>
    </row>
    <row r="50" spans="1:14" x14ac:dyDescent="0.15">
      <c r="A50" s="20" t="s">
        <v>95</v>
      </c>
      <c r="B50" s="20" t="s">
        <v>86</v>
      </c>
      <c r="C50" s="21">
        <v>8</v>
      </c>
      <c r="D50" s="21"/>
      <c r="E50" s="21"/>
      <c r="F50" s="21"/>
      <c r="G50" s="21">
        <v>16</v>
      </c>
      <c r="H50" s="21"/>
      <c r="I50" s="21">
        <v>8</v>
      </c>
      <c r="J50" s="21">
        <v>40</v>
      </c>
      <c r="K50" s="21"/>
      <c r="L50" s="21"/>
      <c r="M50" s="21">
        <v>4</v>
      </c>
      <c r="N50" s="21">
        <v>4</v>
      </c>
    </row>
    <row r="51" spans="1:14" x14ac:dyDescent="0.15">
      <c r="A51" s="20" t="s">
        <v>97</v>
      </c>
      <c r="B51" s="20" t="s">
        <v>88</v>
      </c>
      <c r="C51" s="21">
        <v>16</v>
      </c>
      <c r="D51" s="21"/>
      <c r="E51" s="21">
        <v>20</v>
      </c>
      <c r="F51" s="21"/>
      <c r="G51" s="21"/>
      <c r="H51" s="21"/>
      <c r="I51" s="21"/>
      <c r="J51" s="21"/>
      <c r="K51" s="21"/>
      <c r="L51" s="21"/>
      <c r="M51" s="21"/>
      <c r="N51" s="21"/>
    </row>
    <row r="52" spans="1:14" x14ac:dyDescent="0.15">
      <c r="A52" s="20" t="s">
        <v>99</v>
      </c>
      <c r="B52" s="20" t="s">
        <v>90</v>
      </c>
      <c r="C52" s="21"/>
      <c r="D52" s="21"/>
      <c r="E52" s="21">
        <v>4</v>
      </c>
      <c r="F52" s="21"/>
      <c r="G52" s="21">
        <v>4</v>
      </c>
      <c r="H52" s="21"/>
      <c r="I52" s="21"/>
      <c r="J52" s="21">
        <v>1</v>
      </c>
      <c r="K52" s="21"/>
      <c r="L52" s="21"/>
      <c r="M52" s="21">
        <v>2</v>
      </c>
      <c r="N52" s="21"/>
    </row>
    <row r="53" spans="1:14" x14ac:dyDescent="0.15">
      <c r="A53" s="20" t="s">
        <v>130</v>
      </c>
      <c r="B53" s="20" t="s">
        <v>92</v>
      </c>
      <c r="C53" s="21">
        <v>2</v>
      </c>
      <c r="D53" s="21"/>
      <c r="E53" s="21"/>
      <c r="F53" s="21"/>
      <c r="G53" s="21"/>
      <c r="H53" s="21">
        <v>16</v>
      </c>
      <c r="I53" s="21"/>
      <c r="J53" s="21"/>
      <c r="K53" s="21"/>
      <c r="L53" s="21"/>
      <c r="M53" s="21">
        <v>4</v>
      </c>
      <c r="N53" s="21"/>
    </row>
    <row r="54" spans="1:14" x14ac:dyDescent="0.15">
      <c r="A54" s="20" t="s">
        <v>131</v>
      </c>
      <c r="B54" s="20" t="s">
        <v>94</v>
      </c>
      <c r="C54" s="21">
        <v>1</v>
      </c>
      <c r="D54" s="21"/>
      <c r="E54" s="21">
        <v>2</v>
      </c>
      <c r="F54" s="21"/>
      <c r="G54" s="21"/>
      <c r="H54" s="21"/>
      <c r="I54" s="21"/>
      <c r="J54" s="21">
        <v>16</v>
      </c>
      <c r="K54" s="21"/>
      <c r="L54" s="21"/>
      <c r="M54" s="21">
        <v>2</v>
      </c>
      <c r="N54" s="21"/>
    </row>
    <row r="55" spans="1:14" x14ac:dyDescent="0.15">
      <c r="A55" s="20" t="s">
        <v>132</v>
      </c>
      <c r="B55" s="20" t="s">
        <v>96</v>
      </c>
      <c r="C55" s="21">
        <v>1</v>
      </c>
      <c r="D55" s="21"/>
      <c r="E55" s="21">
        <v>2</v>
      </c>
      <c r="F55" s="21"/>
      <c r="G55" s="21"/>
      <c r="H55" s="21"/>
      <c r="I55" s="21"/>
      <c r="J55" s="21">
        <v>12</v>
      </c>
      <c r="K55" s="21"/>
      <c r="L55" s="21"/>
      <c r="M55" s="21">
        <v>2</v>
      </c>
      <c r="N55" s="21"/>
    </row>
    <row r="56" spans="1:14" x14ac:dyDescent="0.15">
      <c r="A56" s="20" t="s">
        <v>133</v>
      </c>
      <c r="B56" s="20" t="s">
        <v>98</v>
      </c>
      <c r="C56" s="21">
        <v>2</v>
      </c>
      <c r="D56" s="21"/>
      <c r="E56" s="21"/>
      <c r="F56" s="21"/>
      <c r="G56" s="21">
        <v>16</v>
      </c>
      <c r="H56" s="21"/>
      <c r="I56" s="21"/>
      <c r="J56" s="21">
        <v>12</v>
      </c>
      <c r="K56" s="21">
        <v>2</v>
      </c>
      <c r="L56" s="21"/>
      <c r="M56" s="21">
        <v>2</v>
      </c>
      <c r="N56" s="21"/>
    </row>
    <row r="57" spans="1:14" x14ac:dyDescent="0.15">
      <c r="A57" s="20" t="s">
        <v>134</v>
      </c>
      <c r="B57" s="20" t="s">
        <v>100</v>
      </c>
      <c r="C57" s="21">
        <v>4</v>
      </c>
      <c r="D57" s="21"/>
      <c r="E57" s="21"/>
      <c r="F57" s="21"/>
      <c r="G57" s="21">
        <v>8</v>
      </c>
      <c r="H57" s="21"/>
      <c r="I57" s="21">
        <v>32</v>
      </c>
      <c r="J57" s="21"/>
      <c r="K57" s="21"/>
      <c r="L57" s="21"/>
      <c r="M57" s="21">
        <v>4</v>
      </c>
      <c r="N57" s="21">
        <v>4</v>
      </c>
    </row>
    <row r="58" spans="1:14" x14ac:dyDescent="0.15">
      <c r="A58" s="22"/>
      <c r="B58" s="23" t="s">
        <v>72</v>
      </c>
      <c r="C58" s="24">
        <f>SUM(C39:C57)</f>
        <v>74</v>
      </c>
      <c r="D58" s="24">
        <f t="shared" ref="D58:N58" si="3">SUM(D39:D57)</f>
        <v>4</v>
      </c>
      <c r="E58" s="24">
        <f t="shared" si="3"/>
        <v>40</v>
      </c>
      <c r="F58" s="24">
        <f t="shared" si="3"/>
        <v>0</v>
      </c>
      <c r="G58" s="24">
        <f t="shared" si="3"/>
        <v>266</v>
      </c>
      <c r="H58" s="24">
        <f t="shared" si="3"/>
        <v>60</v>
      </c>
      <c r="I58" s="24">
        <f t="shared" si="3"/>
        <v>50</v>
      </c>
      <c r="J58" s="24">
        <f t="shared" si="3"/>
        <v>141</v>
      </c>
      <c r="K58" s="24">
        <f t="shared" si="3"/>
        <v>10</v>
      </c>
      <c r="L58" s="24">
        <f t="shared" si="3"/>
        <v>0</v>
      </c>
      <c r="M58" s="24">
        <f t="shared" si="3"/>
        <v>71</v>
      </c>
      <c r="N58" s="24">
        <f t="shared" si="3"/>
        <v>12</v>
      </c>
    </row>
    <row r="59" spans="1:14" x14ac:dyDescent="0.15">
      <c r="A59" s="19">
        <v>3</v>
      </c>
      <c r="B59" s="19" t="s">
        <v>101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</row>
    <row r="60" spans="1:14" x14ac:dyDescent="0.15">
      <c r="A60" s="20" t="s">
        <v>102</v>
      </c>
      <c r="B60" s="20" t="s">
        <v>262</v>
      </c>
      <c r="C60" s="21">
        <v>4</v>
      </c>
      <c r="D60" s="21"/>
      <c r="E60" s="21">
        <v>4</v>
      </c>
      <c r="F60" s="21"/>
      <c r="G60" s="21"/>
      <c r="H60" s="21">
        <v>2</v>
      </c>
      <c r="I60" s="21"/>
      <c r="J60" s="21">
        <v>16</v>
      </c>
      <c r="K60" s="21"/>
      <c r="L60" s="21"/>
      <c r="M60" s="21">
        <v>2</v>
      </c>
      <c r="N60" s="21"/>
    </row>
    <row r="61" spans="1:14" x14ac:dyDescent="0.15">
      <c r="A61" s="20" t="s">
        <v>103</v>
      </c>
      <c r="B61" s="20" t="s">
        <v>104</v>
      </c>
      <c r="C61" s="21">
        <v>8</v>
      </c>
      <c r="D61" s="21"/>
      <c r="E61" s="21"/>
      <c r="F61" s="21"/>
      <c r="G61" s="21">
        <v>40</v>
      </c>
      <c r="H61" s="21">
        <v>4</v>
      </c>
      <c r="I61" s="21">
        <v>4</v>
      </c>
      <c r="J61" s="21">
        <v>4</v>
      </c>
      <c r="K61" s="21"/>
      <c r="L61" s="21"/>
      <c r="M61" s="21">
        <v>4</v>
      </c>
      <c r="N61" s="21"/>
    </row>
    <row r="62" spans="1:14" x14ac:dyDescent="0.15">
      <c r="A62" s="20" t="s">
        <v>105</v>
      </c>
      <c r="B62" s="20" t="s">
        <v>106</v>
      </c>
      <c r="C62" s="21">
        <v>2</v>
      </c>
      <c r="D62" s="21"/>
      <c r="E62" s="21">
        <v>32</v>
      </c>
      <c r="F62" s="21"/>
      <c r="G62" s="21">
        <v>16</v>
      </c>
      <c r="H62" s="21"/>
      <c r="I62" s="21"/>
      <c r="J62" s="21"/>
      <c r="K62" s="21"/>
      <c r="L62" s="21"/>
      <c r="M62" s="21">
        <v>2</v>
      </c>
      <c r="N62" s="21"/>
    </row>
    <row r="63" spans="1:14" x14ac:dyDescent="0.15">
      <c r="A63" s="20" t="s">
        <v>107</v>
      </c>
      <c r="B63" s="20" t="s">
        <v>180</v>
      </c>
      <c r="C63" s="21">
        <v>8</v>
      </c>
      <c r="D63" s="21"/>
      <c r="E63" s="21">
        <v>90</v>
      </c>
      <c r="F63" s="21"/>
      <c r="G63" s="21"/>
      <c r="H63" s="21"/>
      <c r="I63" s="21">
        <v>8</v>
      </c>
      <c r="J63" s="21">
        <v>8</v>
      </c>
      <c r="K63" s="21">
        <v>4</v>
      </c>
      <c r="L63" s="21"/>
      <c r="M63" s="21">
        <v>4</v>
      </c>
      <c r="N63" s="21"/>
    </row>
    <row r="64" spans="1:14" x14ac:dyDescent="0.15">
      <c r="A64" s="20" t="s">
        <v>108</v>
      </c>
      <c r="B64" s="20" t="s">
        <v>109</v>
      </c>
      <c r="C64" s="21">
        <v>4</v>
      </c>
      <c r="D64" s="21"/>
      <c r="E64" s="21">
        <v>40</v>
      </c>
      <c r="F64" s="21"/>
      <c r="G64" s="21"/>
      <c r="H64" s="21"/>
      <c r="I64" s="21"/>
      <c r="J64" s="21">
        <v>8</v>
      </c>
      <c r="K64" s="21"/>
      <c r="L64" s="21"/>
      <c r="M64" s="21">
        <v>4</v>
      </c>
      <c r="N64" s="21"/>
    </row>
    <row r="65" spans="1:16" x14ac:dyDescent="0.15">
      <c r="A65" s="20" t="s">
        <v>110</v>
      </c>
      <c r="B65" s="20" t="s">
        <v>181</v>
      </c>
      <c r="C65" s="21">
        <v>4</v>
      </c>
      <c r="D65" s="21"/>
      <c r="E65" s="21">
        <v>8</v>
      </c>
      <c r="F65" s="21"/>
      <c r="G65" s="21"/>
      <c r="H65" s="21">
        <v>4</v>
      </c>
      <c r="I65" s="21"/>
      <c r="J65" s="21">
        <v>4</v>
      </c>
      <c r="K65" s="21"/>
      <c r="L65" s="21"/>
      <c r="M65" s="21">
        <v>4</v>
      </c>
      <c r="N65" s="21"/>
    </row>
    <row r="66" spans="1:16" x14ac:dyDescent="0.15">
      <c r="A66" s="20" t="s">
        <v>112</v>
      </c>
      <c r="B66" s="20" t="s">
        <v>182</v>
      </c>
      <c r="C66" s="21">
        <v>4</v>
      </c>
      <c r="D66" s="21"/>
      <c r="E66" s="21">
        <v>8</v>
      </c>
      <c r="F66" s="21"/>
      <c r="G66" s="21"/>
      <c r="H66" s="21">
        <v>16</v>
      </c>
      <c r="I66" s="21"/>
      <c r="J66" s="21"/>
      <c r="K66" s="21"/>
      <c r="L66" s="21"/>
      <c r="M66" s="21">
        <v>4</v>
      </c>
      <c r="N66" s="21"/>
    </row>
    <row r="67" spans="1:16" x14ac:dyDescent="0.15">
      <c r="A67" s="20" t="s">
        <v>135</v>
      </c>
      <c r="B67" s="20" t="s">
        <v>111</v>
      </c>
      <c r="C67" s="21">
        <v>2</v>
      </c>
      <c r="D67" s="21"/>
      <c r="E67" s="21">
        <v>8</v>
      </c>
      <c r="F67" s="21"/>
      <c r="G67" s="21"/>
      <c r="H67" s="21"/>
      <c r="I67" s="21"/>
      <c r="J67" s="21">
        <v>2</v>
      </c>
      <c r="K67" s="21"/>
      <c r="L67" s="21"/>
      <c r="M67" s="21">
        <v>2</v>
      </c>
      <c r="N67" s="21"/>
    </row>
    <row r="68" spans="1:16" x14ac:dyDescent="0.15">
      <c r="A68" s="20" t="s">
        <v>136</v>
      </c>
      <c r="B68" s="20" t="s">
        <v>113</v>
      </c>
      <c r="C68" s="21">
        <v>2</v>
      </c>
      <c r="D68" s="21">
        <v>2</v>
      </c>
      <c r="E68" s="21">
        <v>2</v>
      </c>
      <c r="F68" s="21">
        <v>2</v>
      </c>
      <c r="G68" s="21">
        <v>2</v>
      </c>
      <c r="H68" s="21">
        <v>4</v>
      </c>
      <c r="I68" s="21"/>
      <c r="J68" s="21"/>
      <c r="K68" s="21"/>
      <c r="L68" s="21"/>
      <c r="M68" s="21">
        <v>4</v>
      </c>
      <c r="N68" s="21"/>
    </row>
    <row r="69" spans="1:16" x14ac:dyDescent="0.15">
      <c r="A69" s="22"/>
      <c r="B69" s="23" t="s">
        <v>72</v>
      </c>
      <c r="C69" s="24">
        <f>SUM(C60:C68)</f>
        <v>38</v>
      </c>
      <c r="D69" s="24">
        <f t="shared" ref="D69:N69" si="4">SUM(D60:D68)</f>
        <v>2</v>
      </c>
      <c r="E69" s="24">
        <f t="shared" si="4"/>
        <v>192</v>
      </c>
      <c r="F69" s="24">
        <f t="shared" si="4"/>
        <v>2</v>
      </c>
      <c r="G69" s="24">
        <f t="shared" si="4"/>
        <v>58</v>
      </c>
      <c r="H69" s="24">
        <f t="shared" si="4"/>
        <v>30</v>
      </c>
      <c r="I69" s="24">
        <f t="shared" si="4"/>
        <v>12</v>
      </c>
      <c r="J69" s="24">
        <f t="shared" si="4"/>
        <v>42</v>
      </c>
      <c r="K69" s="24">
        <f t="shared" si="4"/>
        <v>4</v>
      </c>
      <c r="L69" s="24">
        <f t="shared" si="4"/>
        <v>0</v>
      </c>
      <c r="M69" s="24">
        <f t="shared" si="4"/>
        <v>30</v>
      </c>
      <c r="N69" s="24">
        <f t="shared" si="4"/>
        <v>0</v>
      </c>
    </row>
    <row r="70" spans="1:16" x14ac:dyDescent="0.15">
      <c r="A70" s="19">
        <v>4</v>
      </c>
      <c r="B70" s="19" t="s">
        <v>114</v>
      </c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6" x14ac:dyDescent="0.15">
      <c r="A71" s="20" t="s">
        <v>115</v>
      </c>
      <c r="B71" s="20" t="s">
        <v>116</v>
      </c>
      <c r="C71" s="21">
        <v>8</v>
      </c>
      <c r="D71" s="21">
        <v>8</v>
      </c>
      <c r="E71" s="21"/>
      <c r="F71" s="21">
        <v>40</v>
      </c>
      <c r="G71" s="21">
        <v>16</v>
      </c>
      <c r="H71" s="21">
        <v>8</v>
      </c>
      <c r="I71" s="21"/>
      <c r="J71" s="21"/>
      <c r="K71" s="21"/>
      <c r="L71" s="21"/>
      <c r="M71" s="21">
        <v>4</v>
      </c>
      <c r="N71" s="21"/>
    </row>
    <row r="72" spans="1:16" x14ac:dyDescent="0.15">
      <c r="A72" s="20" t="s">
        <v>117</v>
      </c>
      <c r="B72" s="20" t="s">
        <v>118</v>
      </c>
      <c r="C72" s="21">
        <v>8</v>
      </c>
      <c r="D72" s="21"/>
      <c r="E72" s="21">
        <v>2</v>
      </c>
      <c r="F72" s="21">
        <v>60</v>
      </c>
      <c r="G72" s="21">
        <v>8</v>
      </c>
      <c r="H72" s="21"/>
      <c r="I72" s="21"/>
      <c r="J72" s="21">
        <v>2</v>
      </c>
      <c r="K72" s="21"/>
      <c r="L72" s="21"/>
      <c r="M72" s="21">
        <v>4</v>
      </c>
      <c r="N72" s="21"/>
    </row>
    <row r="73" spans="1:16" x14ac:dyDescent="0.15">
      <c r="A73" s="20" t="s">
        <v>119</v>
      </c>
      <c r="B73" s="20" t="s">
        <v>120</v>
      </c>
      <c r="C73" s="21"/>
      <c r="D73" s="21">
        <v>160</v>
      </c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6" x14ac:dyDescent="0.15">
      <c r="A74" s="20" t="s">
        <v>121</v>
      </c>
      <c r="B74" s="20" t="s">
        <v>122</v>
      </c>
      <c r="C74" s="21"/>
      <c r="D74" s="21">
        <v>2</v>
      </c>
      <c r="E74" s="21"/>
      <c r="F74" s="21">
        <v>4</v>
      </c>
      <c r="G74" s="21">
        <v>4</v>
      </c>
      <c r="H74" s="21">
        <v>40</v>
      </c>
      <c r="I74" s="21"/>
      <c r="J74" s="21"/>
      <c r="K74" s="21"/>
      <c r="L74" s="21"/>
      <c r="M74" s="21">
        <v>4</v>
      </c>
      <c r="N74" s="21"/>
    </row>
    <row r="75" spans="1:16" x14ac:dyDescent="0.15">
      <c r="A75" s="20" t="s">
        <v>123</v>
      </c>
      <c r="B75" s="20" t="s">
        <v>124</v>
      </c>
      <c r="C75" s="21">
        <v>4</v>
      </c>
      <c r="D75" s="21">
        <v>4</v>
      </c>
      <c r="E75" s="21"/>
      <c r="F75" s="21">
        <v>4</v>
      </c>
      <c r="G75" s="21">
        <v>4</v>
      </c>
      <c r="H75" s="21">
        <v>4</v>
      </c>
      <c r="I75" s="21"/>
      <c r="J75" s="21"/>
      <c r="K75" s="21"/>
      <c r="L75" s="21"/>
      <c r="M75" s="21">
        <v>2</v>
      </c>
      <c r="N75" s="21"/>
    </row>
    <row r="76" spans="1:16" x14ac:dyDescent="0.15">
      <c r="A76" s="22"/>
      <c r="B76" s="23" t="s">
        <v>72</v>
      </c>
      <c r="C76" s="24">
        <f>SUM(C71:C75)</f>
        <v>20</v>
      </c>
      <c r="D76" s="24">
        <f t="shared" ref="D76:N76" si="5">SUM(D71:D75)</f>
        <v>174</v>
      </c>
      <c r="E76" s="24">
        <f t="shared" si="5"/>
        <v>2</v>
      </c>
      <c r="F76" s="24">
        <f t="shared" si="5"/>
        <v>108</v>
      </c>
      <c r="G76" s="24">
        <f t="shared" si="5"/>
        <v>32</v>
      </c>
      <c r="H76" s="24">
        <f t="shared" si="5"/>
        <v>52</v>
      </c>
      <c r="I76" s="24">
        <f t="shared" si="5"/>
        <v>0</v>
      </c>
      <c r="J76" s="24">
        <f t="shared" si="5"/>
        <v>2</v>
      </c>
      <c r="K76" s="24">
        <f t="shared" si="5"/>
        <v>0</v>
      </c>
      <c r="L76" s="24">
        <f t="shared" si="5"/>
        <v>0</v>
      </c>
      <c r="M76" s="24">
        <f t="shared" si="5"/>
        <v>14</v>
      </c>
      <c r="N76" s="24">
        <f t="shared" si="5"/>
        <v>0</v>
      </c>
    </row>
    <row r="79" spans="1:16" ht="80" customHeight="1" x14ac:dyDescent="0.15">
      <c r="A79" s="92" t="s">
        <v>125</v>
      </c>
      <c r="B79" s="93"/>
      <c r="C79" s="90" t="str">
        <f>Tarievenblad!H7</f>
        <v>Inschrijver 1</v>
      </c>
      <c r="D79" s="90" t="str">
        <f>Tarievenblad!I7</f>
        <v>Inschrijver 2</v>
      </c>
      <c r="E79" s="90" t="str">
        <f>Tarievenblad!J7</f>
        <v>Inschrijver 3</v>
      </c>
      <c r="F79" s="90" t="str">
        <f>Tarievenblad!K7</f>
        <v>Inschrijver 4</v>
      </c>
      <c r="G79" s="90" t="str">
        <f>Tarievenblad!L7</f>
        <v>Inschrijver 5</v>
      </c>
      <c r="H79" s="90" t="str">
        <f>Tarievenblad!M7</f>
        <v>Inschrijver 6</v>
      </c>
      <c r="I79" s="90" t="str">
        <f>Tarievenblad!N7</f>
        <v>Inschrijver 7</v>
      </c>
      <c r="J79" s="90" t="str">
        <f>Tarievenblad!O7</f>
        <v>Inschrijver 8</v>
      </c>
      <c r="K79" s="90" t="str">
        <f>Tarievenblad!P7</f>
        <v>Inschrijver 9</v>
      </c>
      <c r="L79" s="90" t="str">
        <f>Tarievenblad!Q7</f>
        <v>Inschrijver 10</v>
      </c>
      <c r="M79" s="90" t="str">
        <f>Tarievenblad!R7</f>
        <v>Inschrijver 11</v>
      </c>
      <c r="N79" s="90" t="str">
        <f>Tarievenblad!S7</f>
        <v>Inschrijver 12</v>
      </c>
      <c r="O79" s="90" t="str">
        <f>Tarievenblad!T7</f>
        <v>Inschrijver 13</v>
      </c>
      <c r="P79" s="90" t="str">
        <f>Tarievenblad!U7</f>
        <v>Inschrijver 14</v>
      </c>
    </row>
    <row r="80" spans="1:16" x14ac:dyDescent="0.15">
      <c r="A80" s="64" t="s">
        <v>61</v>
      </c>
      <c r="B80" s="65" t="s">
        <v>62</v>
      </c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</row>
    <row r="81" spans="1:16" x14ac:dyDescent="0.15">
      <c r="A81" s="19">
        <v>1</v>
      </c>
      <c r="B81" s="19" t="s">
        <v>63</v>
      </c>
      <c r="C81" s="20"/>
      <c r="D81" s="20"/>
      <c r="E81" s="20"/>
      <c r="F81" s="20"/>
      <c r="G81" s="20"/>
      <c r="H81" s="20"/>
      <c r="I81" s="20"/>
      <c r="J81" s="20"/>
      <c r="K81" s="20"/>
      <c r="L81" s="20"/>
    </row>
    <row r="82" spans="1:16" x14ac:dyDescent="0.15">
      <c r="A82" s="20" t="s">
        <v>64</v>
      </c>
      <c r="B82" s="20" t="s">
        <v>65</v>
      </c>
      <c r="C82" s="36">
        <f>($C33*C$8)+($D33*C$10)+($E33*C$11)+($F33*C$12)+($G33*C$13)+($H33*C$18)+($I33*C$19)+($J33*C$20)+($K33*C$20)+($L33*C$21)+($M33*C$22)+($N33*C$26)</f>
        <v>1210</v>
      </c>
      <c r="D82" s="36">
        <f t="shared" ref="D82:P82" si="6">($C33*D$8)+($D33*D$10)+($E33*D$11)+($F33*D$12)+($G33*D$13)+($H33*D$18)+($I33*D$19)+($J33*D$20)+($K33*D$20)+($L33*D$21)+($M33*D$22)+($N33*D$26)</f>
        <v>1420</v>
      </c>
      <c r="E82" s="36">
        <f t="shared" si="6"/>
        <v>0</v>
      </c>
      <c r="F82" s="36">
        <f t="shared" si="6"/>
        <v>0</v>
      </c>
      <c r="G82" s="36">
        <f t="shared" si="6"/>
        <v>0</v>
      </c>
      <c r="H82" s="36">
        <f t="shared" si="6"/>
        <v>0</v>
      </c>
      <c r="I82" s="36">
        <f t="shared" si="6"/>
        <v>0</v>
      </c>
      <c r="J82" s="36">
        <f t="shared" si="6"/>
        <v>0</v>
      </c>
      <c r="K82" s="36">
        <f t="shared" si="6"/>
        <v>0</v>
      </c>
      <c r="L82" s="36">
        <f t="shared" si="6"/>
        <v>0</v>
      </c>
      <c r="M82" s="36">
        <f t="shared" si="6"/>
        <v>0</v>
      </c>
      <c r="N82" s="36">
        <f t="shared" si="6"/>
        <v>0</v>
      </c>
      <c r="O82" s="36">
        <f t="shared" si="6"/>
        <v>0</v>
      </c>
      <c r="P82" s="36">
        <f t="shared" si="6"/>
        <v>0</v>
      </c>
    </row>
    <row r="83" spans="1:16" x14ac:dyDescent="0.15">
      <c r="A83" s="20" t="s">
        <v>66</v>
      </c>
      <c r="B83" s="20" t="s">
        <v>67</v>
      </c>
      <c r="C83" s="36">
        <f t="shared" ref="C83:P85" si="7">($C34*C$8)+($D34*C$10)+($E34*C$11)+($F34*C$12)+($G34*C$13)+($H34*C$18)+($I34*C$19)+($J34*C$20)+($K34*C$20)+($L34*C$21)+($M34*C$22)+($N34*C$26)</f>
        <v>2440</v>
      </c>
      <c r="D83" s="36">
        <f t="shared" si="7"/>
        <v>2800</v>
      </c>
      <c r="E83" s="36">
        <f t="shared" si="7"/>
        <v>0</v>
      </c>
      <c r="F83" s="36">
        <f t="shared" si="7"/>
        <v>0</v>
      </c>
      <c r="G83" s="36">
        <f t="shared" si="7"/>
        <v>0</v>
      </c>
      <c r="H83" s="36">
        <f t="shared" si="7"/>
        <v>0</v>
      </c>
      <c r="I83" s="36">
        <f t="shared" si="7"/>
        <v>0</v>
      </c>
      <c r="J83" s="36">
        <f t="shared" si="7"/>
        <v>0</v>
      </c>
      <c r="K83" s="36">
        <f t="shared" si="7"/>
        <v>0</v>
      </c>
      <c r="L83" s="36">
        <f t="shared" si="7"/>
        <v>0</v>
      </c>
      <c r="M83" s="36">
        <f t="shared" si="7"/>
        <v>0</v>
      </c>
      <c r="N83" s="36">
        <f t="shared" si="7"/>
        <v>0</v>
      </c>
      <c r="O83" s="36">
        <f t="shared" si="7"/>
        <v>0</v>
      </c>
      <c r="P83" s="36">
        <f t="shared" si="7"/>
        <v>0</v>
      </c>
    </row>
    <row r="84" spans="1:16" x14ac:dyDescent="0.15">
      <c r="A84" s="20" t="s">
        <v>68</v>
      </c>
      <c r="B84" s="20" t="s">
        <v>69</v>
      </c>
      <c r="C84" s="36">
        <f t="shared" si="7"/>
        <v>3020</v>
      </c>
      <c r="D84" s="36">
        <f t="shared" si="7"/>
        <v>3470</v>
      </c>
      <c r="E84" s="36">
        <f t="shared" si="7"/>
        <v>0</v>
      </c>
      <c r="F84" s="36">
        <f t="shared" si="7"/>
        <v>0</v>
      </c>
      <c r="G84" s="36">
        <f t="shared" si="7"/>
        <v>0</v>
      </c>
      <c r="H84" s="36">
        <f t="shared" si="7"/>
        <v>0</v>
      </c>
      <c r="I84" s="36">
        <f t="shared" si="7"/>
        <v>0</v>
      </c>
      <c r="J84" s="36">
        <f t="shared" si="7"/>
        <v>0</v>
      </c>
      <c r="K84" s="36">
        <f t="shared" si="7"/>
        <v>0</v>
      </c>
      <c r="L84" s="36">
        <f t="shared" si="7"/>
        <v>0</v>
      </c>
      <c r="M84" s="36">
        <f t="shared" si="7"/>
        <v>0</v>
      </c>
      <c r="N84" s="36">
        <f t="shared" si="7"/>
        <v>0</v>
      </c>
      <c r="O84" s="36">
        <f t="shared" si="7"/>
        <v>0</v>
      </c>
      <c r="P84" s="36">
        <f t="shared" si="7"/>
        <v>0</v>
      </c>
    </row>
    <row r="85" spans="1:16" x14ac:dyDescent="0.15">
      <c r="A85" s="20" t="s">
        <v>70</v>
      </c>
      <c r="B85" s="20" t="s">
        <v>71</v>
      </c>
      <c r="C85" s="36">
        <f t="shared" si="7"/>
        <v>7160</v>
      </c>
      <c r="D85" s="36">
        <f t="shared" si="7"/>
        <v>8320</v>
      </c>
      <c r="E85" s="36">
        <f t="shared" si="7"/>
        <v>0</v>
      </c>
      <c r="F85" s="36">
        <f t="shared" si="7"/>
        <v>0</v>
      </c>
      <c r="G85" s="36">
        <f t="shared" si="7"/>
        <v>0</v>
      </c>
      <c r="H85" s="36">
        <f t="shared" si="7"/>
        <v>0</v>
      </c>
      <c r="I85" s="36">
        <f t="shared" si="7"/>
        <v>0</v>
      </c>
      <c r="J85" s="36">
        <f t="shared" si="7"/>
        <v>0</v>
      </c>
      <c r="K85" s="36">
        <f t="shared" si="7"/>
        <v>0</v>
      </c>
      <c r="L85" s="36">
        <f t="shared" si="7"/>
        <v>0</v>
      </c>
      <c r="M85" s="36">
        <f t="shared" si="7"/>
        <v>0</v>
      </c>
      <c r="N85" s="36">
        <f t="shared" si="7"/>
        <v>0</v>
      </c>
      <c r="O85" s="36">
        <f t="shared" si="7"/>
        <v>0</v>
      </c>
      <c r="P85" s="36">
        <f t="shared" si="7"/>
        <v>0</v>
      </c>
    </row>
    <row r="86" spans="1:16" s="33" customFormat="1" ht="20" customHeight="1" x14ac:dyDescent="0.15">
      <c r="A86" s="37"/>
      <c r="B86" s="38" t="s">
        <v>72</v>
      </c>
      <c r="C86" s="39">
        <f>SUM(C82:C85)</f>
        <v>13830</v>
      </c>
      <c r="D86" s="39">
        <f t="shared" ref="D86:P86" si="8">SUM(D82:D85)</f>
        <v>16010</v>
      </c>
      <c r="E86" s="39">
        <f t="shared" si="8"/>
        <v>0</v>
      </c>
      <c r="F86" s="39">
        <f t="shared" si="8"/>
        <v>0</v>
      </c>
      <c r="G86" s="39">
        <f t="shared" si="8"/>
        <v>0</v>
      </c>
      <c r="H86" s="39">
        <f t="shared" si="8"/>
        <v>0</v>
      </c>
      <c r="I86" s="39">
        <f t="shared" si="8"/>
        <v>0</v>
      </c>
      <c r="J86" s="39">
        <f t="shared" si="8"/>
        <v>0</v>
      </c>
      <c r="K86" s="39">
        <f t="shared" si="8"/>
        <v>0</v>
      </c>
      <c r="L86" s="39">
        <f t="shared" si="8"/>
        <v>0</v>
      </c>
      <c r="M86" s="39">
        <f t="shared" si="8"/>
        <v>0</v>
      </c>
      <c r="N86" s="39">
        <f t="shared" si="8"/>
        <v>0</v>
      </c>
      <c r="O86" s="39">
        <f t="shared" si="8"/>
        <v>0</v>
      </c>
      <c r="P86" s="39">
        <f t="shared" si="8"/>
        <v>0</v>
      </c>
    </row>
    <row r="87" spans="1:16" x14ac:dyDescent="0.15">
      <c r="A87" s="19">
        <v>2</v>
      </c>
      <c r="B87" s="19" t="s">
        <v>73</v>
      </c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25"/>
      <c r="N87" s="25"/>
      <c r="O87" s="25"/>
      <c r="P87" s="25"/>
    </row>
    <row r="88" spans="1:16" x14ac:dyDescent="0.15">
      <c r="A88" s="20" t="s">
        <v>74</v>
      </c>
      <c r="B88" s="20" t="s">
        <v>128</v>
      </c>
      <c r="C88" s="36">
        <f>($C39*C$8)+($D39*C$10)+($E39*C$11)+($F39*C$12)+($G39*C$13)+($H39*C$18)+($I39*C$19)+($J39*C$20)+($K39*C$20)+($L39*C$21)+($M39*C$22)+($N39*C$26)</f>
        <v>4450</v>
      </c>
      <c r="D88" s="36">
        <f t="shared" ref="D88:P88" si="9">($C39*D$8)+($D39*D$10)+($E39*D$11)+($F39*D$12)+($G39*D$13)+($H39*D$18)+($I39*D$19)+($J39*D$20)+($K39*D$20)+($L39*D$21)+($M39*D$22)+($N39*D$26)</f>
        <v>5040</v>
      </c>
      <c r="E88" s="36">
        <f t="shared" si="9"/>
        <v>0</v>
      </c>
      <c r="F88" s="36">
        <f t="shared" si="9"/>
        <v>0</v>
      </c>
      <c r="G88" s="36">
        <f t="shared" si="9"/>
        <v>0</v>
      </c>
      <c r="H88" s="36">
        <f t="shared" si="9"/>
        <v>0</v>
      </c>
      <c r="I88" s="36">
        <f t="shared" si="9"/>
        <v>0</v>
      </c>
      <c r="J88" s="36">
        <f t="shared" si="9"/>
        <v>0</v>
      </c>
      <c r="K88" s="36">
        <f t="shared" si="9"/>
        <v>0</v>
      </c>
      <c r="L88" s="36">
        <f t="shared" si="9"/>
        <v>0</v>
      </c>
      <c r="M88" s="36">
        <f t="shared" si="9"/>
        <v>0</v>
      </c>
      <c r="N88" s="36">
        <f t="shared" si="9"/>
        <v>0</v>
      </c>
      <c r="O88" s="36">
        <f t="shared" si="9"/>
        <v>0</v>
      </c>
      <c r="P88" s="36">
        <f t="shared" si="9"/>
        <v>0</v>
      </c>
    </row>
    <row r="89" spans="1:16" x14ac:dyDescent="0.15">
      <c r="A89" s="20" t="s">
        <v>76</v>
      </c>
      <c r="B89" s="20" t="s">
        <v>183</v>
      </c>
      <c r="C89" s="36">
        <f t="shared" ref="C89:P106" si="10">($C40*C$8)+($D40*C$10)+($E40*C$11)+($F40*C$12)+($G40*C$13)+($H40*C$18)+($I40*C$19)+($J40*C$20)+($K40*C$20)+($L40*C$21)+($M40*C$22)+($N40*C$26)</f>
        <v>6070</v>
      </c>
      <c r="D89" s="36">
        <f t="shared" si="10"/>
        <v>6940</v>
      </c>
      <c r="E89" s="36">
        <f t="shared" si="10"/>
        <v>0</v>
      </c>
      <c r="F89" s="36">
        <f t="shared" si="10"/>
        <v>0</v>
      </c>
      <c r="G89" s="36">
        <f t="shared" si="10"/>
        <v>0</v>
      </c>
      <c r="H89" s="36">
        <f t="shared" si="10"/>
        <v>0</v>
      </c>
      <c r="I89" s="36">
        <f t="shared" si="10"/>
        <v>0</v>
      </c>
      <c r="J89" s="36">
        <f t="shared" si="10"/>
        <v>0</v>
      </c>
      <c r="K89" s="36">
        <f t="shared" si="10"/>
        <v>0</v>
      </c>
      <c r="L89" s="36">
        <f t="shared" si="10"/>
        <v>0</v>
      </c>
      <c r="M89" s="36">
        <f t="shared" si="10"/>
        <v>0</v>
      </c>
      <c r="N89" s="36">
        <f t="shared" si="10"/>
        <v>0</v>
      </c>
      <c r="O89" s="36">
        <f t="shared" si="10"/>
        <v>0</v>
      </c>
      <c r="P89" s="36">
        <f t="shared" si="10"/>
        <v>0</v>
      </c>
    </row>
    <row r="90" spans="1:16" x14ac:dyDescent="0.15">
      <c r="A90" s="20" t="s">
        <v>78</v>
      </c>
      <c r="B90" s="20" t="s">
        <v>184</v>
      </c>
      <c r="C90" s="36">
        <f t="shared" si="10"/>
        <v>5760</v>
      </c>
      <c r="D90" s="36">
        <f t="shared" si="10"/>
        <v>6480</v>
      </c>
      <c r="E90" s="36">
        <f t="shared" si="10"/>
        <v>0</v>
      </c>
      <c r="F90" s="36">
        <f t="shared" si="10"/>
        <v>0</v>
      </c>
      <c r="G90" s="36">
        <f t="shared" si="10"/>
        <v>0</v>
      </c>
      <c r="H90" s="36">
        <f t="shared" si="10"/>
        <v>0</v>
      </c>
      <c r="I90" s="36">
        <f t="shared" si="10"/>
        <v>0</v>
      </c>
      <c r="J90" s="36">
        <f t="shared" si="10"/>
        <v>0</v>
      </c>
      <c r="K90" s="36">
        <f t="shared" si="10"/>
        <v>0</v>
      </c>
      <c r="L90" s="36">
        <f t="shared" si="10"/>
        <v>0</v>
      </c>
      <c r="M90" s="36">
        <f t="shared" si="10"/>
        <v>0</v>
      </c>
      <c r="N90" s="36">
        <f t="shared" si="10"/>
        <v>0</v>
      </c>
      <c r="O90" s="36">
        <f t="shared" si="10"/>
        <v>0</v>
      </c>
      <c r="P90" s="36">
        <f t="shared" si="10"/>
        <v>0</v>
      </c>
    </row>
    <row r="91" spans="1:16" x14ac:dyDescent="0.15">
      <c r="A91" s="20" t="s">
        <v>79</v>
      </c>
      <c r="B91" s="20" t="s">
        <v>185</v>
      </c>
      <c r="C91" s="36">
        <f t="shared" si="10"/>
        <v>4320</v>
      </c>
      <c r="D91" s="36">
        <f t="shared" si="10"/>
        <v>4920</v>
      </c>
      <c r="E91" s="36">
        <f t="shared" si="10"/>
        <v>0</v>
      </c>
      <c r="F91" s="36">
        <f t="shared" si="10"/>
        <v>0</v>
      </c>
      <c r="G91" s="36">
        <f t="shared" si="10"/>
        <v>0</v>
      </c>
      <c r="H91" s="36">
        <f t="shared" si="10"/>
        <v>0</v>
      </c>
      <c r="I91" s="36">
        <f t="shared" si="10"/>
        <v>0</v>
      </c>
      <c r="J91" s="36">
        <f t="shared" si="10"/>
        <v>0</v>
      </c>
      <c r="K91" s="36">
        <f t="shared" si="10"/>
        <v>0</v>
      </c>
      <c r="L91" s="36">
        <f t="shared" si="10"/>
        <v>0</v>
      </c>
      <c r="M91" s="36">
        <f t="shared" si="10"/>
        <v>0</v>
      </c>
      <c r="N91" s="36">
        <f t="shared" si="10"/>
        <v>0</v>
      </c>
      <c r="O91" s="36">
        <f t="shared" si="10"/>
        <v>0</v>
      </c>
      <c r="P91" s="36">
        <f t="shared" si="10"/>
        <v>0</v>
      </c>
    </row>
    <row r="92" spans="1:16" x14ac:dyDescent="0.15">
      <c r="A92" s="20" t="s">
        <v>81</v>
      </c>
      <c r="B92" s="20" t="s">
        <v>75</v>
      </c>
      <c r="C92" s="36">
        <f t="shared" si="10"/>
        <v>5830</v>
      </c>
      <c r="D92" s="36">
        <f t="shared" si="10"/>
        <v>6670</v>
      </c>
      <c r="E92" s="36">
        <f t="shared" si="10"/>
        <v>0</v>
      </c>
      <c r="F92" s="36">
        <f t="shared" si="10"/>
        <v>0</v>
      </c>
      <c r="G92" s="36">
        <f t="shared" si="10"/>
        <v>0</v>
      </c>
      <c r="H92" s="36">
        <f t="shared" si="10"/>
        <v>0</v>
      </c>
      <c r="I92" s="36">
        <f t="shared" si="10"/>
        <v>0</v>
      </c>
      <c r="J92" s="36">
        <f t="shared" si="10"/>
        <v>0</v>
      </c>
      <c r="K92" s="36">
        <f t="shared" si="10"/>
        <v>0</v>
      </c>
      <c r="L92" s="36">
        <f t="shared" si="10"/>
        <v>0</v>
      </c>
      <c r="M92" s="36">
        <f t="shared" si="10"/>
        <v>0</v>
      </c>
      <c r="N92" s="36">
        <f t="shared" si="10"/>
        <v>0</v>
      </c>
      <c r="O92" s="36">
        <f t="shared" si="10"/>
        <v>0</v>
      </c>
      <c r="P92" s="36">
        <f t="shared" si="10"/>
        <v>0</v>
      </c>
    </row>
    <row r="93" spans="1:16" x14ac:dyDescent="0.15">
      <c r="A93" s="20" t="s">
        <v>83</v>
      </c>
      <c r="B93" s="20" t="s">
        <v>77</v>
      </c>
      <c r="C93" s="36">
        <f t="shared" si="10"/>
        <v>570</v>
      </c>
      <c r="D93" s="36">
        <f t="shared" si="10"/>
        <v>630</v>
      </c>
      <c r="E93" s="36">
        <f t="shared" si="10"/>
        <v>0</v>
      </c>
      <c r="F93" s="36">
        <f t="shared" si="10"/>
        <v>0</v>
      </c>
      <c r="G93" s="36">
        <f t="shared" si="10"/>
        <v>0</v>
      </c>
      <c r="H93" s="36">
        <f t="shared" si="10"/>
        <v>0</v>
      </c>
      <c r="I93" s="36">
        <f t="shared" si="10"/>
        <v>0</v>
      </c>
      <c r="J93" s="36">
        <f t="shared" si="10"/>
        <v>0</v>
      </c>
      <c r="K93" s="36">
        <f t="shared" si="10"/>
        <v>0</v>
      </c>
      <c r="L93" s="36">
        <f t="shared" si="10"/>
        <v>0</v>
      </c>
      <c r="M93" s="36">
        <f t="shared" si="10"/>
        <v>0</v>
      </c>
      <c r="N93" s="36">
        <f t="shared" si="10"/>
        <v>0</v>
      </c>
      <c r="O93" s="36">
        <f t="shared" si="10"/>
        <v>0</v>
      </c>
      <c r="P93" s="36">
        <f t="shared" si="10"/>
        <v>0</v>
      </c>
    </row>
    <row r="94" spans="1:16" x14ac:dyDescent="0.15">
      <c r="A94" s="20" t="s">
        <v>85</v>
      </c>
      <c r="B94" s="20" t="s">
        <v>261</v>
      </c>
      <c r="C94" s="36">
        <f t="shared" si="10"/>
        <v>3830</v>
      </c>
      <c r="D94" s="36">
        <f t="shared" si="10"/>
        <v>4320</v>
      </c>
      <c r="E94" s="36">
        <f t="shared" si="10"/>
        <v>0</v>
      </c>
      <c r="F94" s="36">
        <f t="shared" si="10"/>
        <v>0</v>
      </c>
      <c r="G94" s="36">
        <f t="shared" si="10"/>
        <v>0</v>
      </c>
      <c r="H94" s="36">
        <f t="shared" si="10"/>
        <v>0</v>
      </c>
      <c r="I94" s="36">
        <f t="shared" si="10"/>
        <v>0</v>
      </c>
      <c r="J94" s="36">
        <f t="shared" si="10"/>
        <v>0</v>
      </c>
      <c r="K94" s="36">
        <f t="shared" si="10"/>
        <v>0</v>
      </c>
      <c r="L94" s="36">
        <f t="shared" si="10"/>
        <v>0</v>
      </c>
      <c r="M94" s="36">
        <f t="shared" si="10"/>
        <v>0</v>
      </c>
      <c r="N94" s="36">
        <f t="shared" si="10"/>
        <v>0</v>
      </c>
      <c r="O94" s="36">
        <f t="shared" si="10"/>
        <v>0</v>
      </c>
      <c r="P94" s="36">
        <f t="shared" si="10"/>
        <v>0</v>
      </c>
    </row>
    <row r="95" spans="1:16" x14ac:dyDescent="0.15">
      <c r="A95" s="20" t="s">
        <v>87</v>
      </c>
      <c r="B95" s="20" t="s">
        <v>80</v>
      </c>
      <c r="C95" s="36">
        <f t="shared" si="10"/>
        <v>4870</v>
      </c>
      <c r="D95" s="36">
        <f t="shared" si="10"/>
        <v>5440</v>
      </c>
      <c r="E95" s="36">
        <f t="shared" si="10"/>
        <v>0</v>
      </c>
      <c r="F95" s="36">
        <f t="shared" si="10"/>
        <v>0</v>
      </c>
      <c r="G95" s="36">
        <f t="shared" si="10"/>
        <v>0</v>
      </c>
      <c r="H95" s="36">
        <f t="shared" si="10"/>
        <v>0</v>
      </c>
      <c r="I95" s="36">
        <f t="shared" si="10"/>
        <v>0</v>
      </c>
      <c r="J95" s="36">
        <f t="shared" si="10"/>
        <v>0</v>
      </c>
      <c r="K95" s="36">
        <f t="shared" si="10"/>
        <v>0</v>
      </c>
      <c r="L95" s="36">
        <f t="shared" si="10"/>
        <v>0</v>
      </c>
      <c r="M95" s="36">
        <f t="shared" si="10"/>
        <v>0</v>
      </c>
      <c r="N95" s="36">
        <f t="shared" si="10"/>
        <v>0</v>
      </c>
      <c r="O95" s="36">
        <f t="shared" si="10"/>
        <v>0</v>
      </c>
      <c r="P95" s="36">
        <f t="shared" si="10"/>
        <v>0</v>
      </c>
    </row>
    <row r="96" spans="1:16" x14ac:dyDescent="0.15">
      <c r="A96" s="20" t="s">
        <v>89</v>
      </c>
      <c r="B96" s="1" t="s">
        <v>129</v>
      </c>
      <c r="C96" s="36">
        <f t="shared" si="10"/>
        <v>2340</v>
      </c>
      <c r="D96" s="36">
        <f t="shared" si="10"/>
        <v>2620</v>
      </c>
      <c r="E96" s="36">
        <f t="shared" si="10"/>
        <v>0</v>
      </c>
      <c r="F96" s="36">
        <f t="shared" si="10"/>
        <v>0</v>
      </c>
      <c r="G96" s="36">
        <f t="shared" si="10"/>
        <v>0</v>
      </c>
      <c r="H96" s="36">
        <f t="shared" si="10"/>
        <v>0</v>
      </c>
      <c r="I96" s="36">
        <f t="shared" si="10"/>
        <v>0</v>
      </c>
      <c r="J96" s="36">
        <f t="shared" si="10"/>
        <v>0</v>
      </c>
      <c r="K96" s="36">
        <f t="shared" si="10"/>
        <v>0</v>
      </c>
      <c r="L96" s="36">
        <f t="shared" si="10"/>
        <v>0</v>
      </c>
      <c r="M96" s="36">
        <f t="shared" si="10"/>
        <v>0</v>
      </c>
      <c r="N96" s="36">
        <f t="shared" si="10"/>
        <v>0</v>
      </c>
      <c r="O96" s="36">
        <f t="shared" si="10"/>
        <v>0</v>
      </c>
      <c r="P96" s="36">
        <f t="shared" si="10"/>
        <v>0</v>
      </c>
    </row>
    <row r="97" spans="1:16" x14ac:dyDescent="0.15">
      <c r="A97" s="20" t="s">
        <v>91</v>
      </c>
      <c r="B97" s="20" t="s">
        <v>82</v>
      </c>
      <c r="C97" s="36">
        <f t="shared" si="10"/>
        <v>2170</v>
      </c>
      <c r="D97" s="36">
        <f t="shared" si="10"/>
        <v>2440</v>
      </c>
      <c r="E97" s="36">
        <f t="shared" si="10"/>
        <v>0</v>
      </c>
      <c r="F97" s="36">
        <f t="shared" si="10"/>
        <v>0</v>
      </c>
      <c r="G97" s="36">
        <f t="shared" si="10"/>
        <v>0</v>
      </c>
      <c r="H97" s="36">
        <f t="shared" si="10"/>
        <v>0</v>
      </c>
      <c r="I97" s="36">
        <f t="shared" si="10"/>
        <v>0</v>
      </c>
      <c r="J97" s="36">
        <f t="shared" si="10"/>
        <v>0</v>
      </c>
      <c r="K97" s="36">
        <f t="shared" si="10"/>
        <v>0</v>
      </c>
      <c r="L97" s="36">
        <f t="shared" si="10"/>
        <v>0</v>
      </c>
      <c r="M97" s="36">
        <f t="shared" si="10"/>
        <v>0</v>
      </c>
      <c r="N97" s="36">
        <f t="shared" si="10"/>
        <v>0</v>
      </c>
      <c r="O97" s="36">
        <f t="shared" si="10"/>
        <v>0</v>
      </c>
      <c r="P97" s="36">
        <f t="shared" si="10"/>
        <v>0</v>
      </c>
    </row>
    <row r="98" spans="1:16" x14ac:dyDescent="0.15">
      <c r="A98" s="20" t="s">
        <v>93</v>
      </c>
      <c r="B98" s="20" t="s">
        <v>84</v>
      </c>
      <c r="C98" s="36">
        <f t="shared" si="10"/>
        <v>3460</v>
      </c>
      <c r="D98" s="36">
        <f t="shared" si="10"/>
        <v>3920</v>
      </c>
      <c r="E98" s="36">
        <f t="shared" si="10"/>
        <v>0</v>
      </c>
      <c r="F98" s="36">
        <f t="shared" si="10"/>
        <v>0</v>
      </c>
      <c r="G98" s="36">
        <f t="shared" si="10"/>
        <v>0</v>
      </c>
      <c r="H98" s="36">
        <f t="shared" si="10"/>
        <v>0</v>
      </c>
      <c r="I98" s="36">
        <f t="shared" si="10"/>
        <v>0</v>
      </c>
      <c r="J98" s="36">
        <f t="shared" si="10"/>
        <v>0</v>
      </c>
      <c r="K98" s="36">
        <f t="shared" si="10"/>
        <v>0</v>
      </c>
      <c r="L98" s="36">
        <f t="shared" si="10"/>
        <v>0</v>
      </c>
      <c r="M98" s="36">
        <f t="shared" si="10"/>
        <v>0</v>
      </c>
      <c r="N98" s="36">
        <f t="shared" si="10"/>
        <v>0</v>
      </c>
      <c r="O98" s="36">
        <f t="shared" si="10"/>
        <v>0</v>
      </c>
      <c r="P98" s="36">
        <f t="shared" si="10"/>
        <v>0</v>
      </c>
    </row>
    <row r="99" spans="1:16" x14ac:dyDescent="0.15">
      <c r="A99" s="20" t="s">
        <v>95</v>
      </c>
      <c r="B99" s="20" t="s">
        <v>86</v>
      </c>
      <c r="C99" s="36">
        <f t="shared" si="10"/>
        <v>7980</v>
      </c>
      <c r="D99" s="36">
        <f t="shared" si="10"/>
        <v>9080</v>
      </c>
      <c r="E99" s="36">
        <f t="shared" si="10"/>
        <v>0</v>
      </c>
      <c r="F99" s="36">
        <f t="shared" si="10"/>
        <v>0</v>
      </c>
      <c r="G99" s="36">
        <f t="shared" si="10"/>
        <v>0</v>
      </c>
      <c r="H99" s="36">
        <f t="shared" si="10"/>
        <v>0</v>
      </c>
      <c r="I99" s="36">
        <f t="shared" si="10"/>
        <v>0</v>
      </c>
      <c r="J99" s="36">
        <f t="shared" si="10"/>
        <v>0</v>
      </c>
      <c r="K99" s="36">
        <f t="shared" si="10"/>
        <v>0</v>
      </c>
      <c r="L99" s="36">
        <f t="shared" si="10"/>
        <v>0</v>
      </c>
      <c r="M99" s="36">
        <f t="shared" si="10"/>
        <v>0</v>
      </c>
      <c r="N99" s="36">
        <f t="shared" si="10"/>
        <v>0</v>
      </c>
      <c r="O99" s="36">
        <f t="shared" si="10"/>
        <v>0</v>
      </c>
      <c r="P99" s="36">
        <f t="shared" si="10"/>
        <v>0</v>
      </c>
    </row>
    <row r="100" spans="1:16" x14ac:dyDescent="0.15">
      <c r="A100" s="20" t="s">
        <v>97</v>
      </c>
      <c r="B100" s="20" t="s">
        <v>88</v>
      </c>
      <c r="C100" s="36">
        <f t="shared" si="10"/>
        <v>2560</v>
      </c>
      <c r="D100" s="36">
        <f t="shared" si="10"/>
        <v>3020</v>
      </c>
      <c r="E100" s="36">
        <f t="shared" si="10"/>
        <v>0</v>
      </c>
      <c r="F100" s="36">
        <f t="shared" si="10"/>
        <v>0</v>
      </c>
      <c r="G100" s="36">
        <f t="shared" si="10"/>
        <v>0</v>
      </c>
      <c r="H100" s="36">
        <f t="shared" si="10"/>
        <v>0</v>
      </c>
      <c r="I100" s="36">
        <f t="shared" si="10"/>
        <v>0</v>
      </c>
      <c r="J100" s="36">
        <f t="shared" si="10"/>
        <v>0</v>
      </c>
      <c r="K100" s="36">
        <f t="shared" si="10"/>
        <v>0</v>
      </c>
      <c r="L100" s="36">
        <f t="shared" si="10"/>
        <v>0</v>
      </c>
      <c r="M100" s="36">
        <f t="shared" si="10"/>
        <v>0</v>
      </c>
      <c r="N100" s="36">
        <f t="shared" si="10"/>
        <v>0</v>
      </c>
      <c r="O100" s="36">
        <f t="shared" si="10"/>
        <v>0</v>
      </c>
      <c r="P100" s="36">
        <f t="shared" si="10"/>
        <v>0</v>
      </c>
    </row>
    <row r="101" spans="1:16" x14ac:dyDescent="0.15">
      <c r="A101" s="20" t="s">
        <v>99</v>
      </c>
      <c r="B101" s="20" t="s">
        <v>90</v>
      </c>
      <c r="C101" s="36">
        <f t="shared" si="10"/>
        <v>1025</v>
      </c>
      <c r="D101" s="36">
        <f t="shared" si="10"/>
        <v>1180</v>
      </c>
      <c r="E101" s="36">
        <f t="shared" si="10"/>
        <v>0</v>
      </c>
      <c r="F101" s="36">
        <f t="shared" si="10"/>
        <v>0</v>
      </c>
      <c r="G101" s="36">
        <f t="shared" si="10"/>
        <v>0</v>
      </c>
      <c r="H101" s="36">
        <f t="shared" si="10"/>
        <v>0</v>
      </c>
      <c r="I101" s="36">
        <f t="shared" si="10"/>
        <v>0</v>
      </c>
      <c r="J101" s="36">
        <f t="shared" si="10"/>
        <v>0</v>
      </c>
      <c r="K101" s="36">
        <f t="shared" si="10"/>
        <v>0</v>
      </c>
      <c r="L101" s="36">
        <f t="shared" si="10"/>
        <v>0</v>
      </c>
      <c r="M101" s="36">
        <f t="shared" si="10"/>
        <v>0</v>
      </c>
      <c r="N101" s="36">
        <f t="shared" si="10"/>
        <v>0</v>
      </c>
      <c r="O101" s="36">
        <f t="shared" si="10"/>
        <v>0</v>
      </c>
      <c r="P101" s="36">
        <f t="shared" si="10"/>
        <v>0</v>
      </c>
    </row>
    <row r="102" spans="1:16" x14ac:dyDescent="0.15">
      <c r="A102" s="20" t="s">
        <v>130</v>
      </c>
      <c r="B102" s="20" t="s">
        <v>92</v>
      </c>
      <c r="C102" s="36">
        <f t="shared" si="10"/>
        <v>2240</v>
      </c>
      <c r="D102" s="36">
        <f t="shared" si="10"/>
        <v>2580</v>
      </c>
      <c r="E102" s="36">
        <f t="shared" si="10"/>
        <v>0</v>
      </c>
      <c r="F102" s="36">
        <f t="shared" si="10"/>
        <v>0</v>
      </c>
      <c r="G102" s="36">
        <f t="shared" si="10"/>
        <v>0</v>
      </c>
      <c r="H102" s="36">
        <f t="shared" si="10"/>
        <v>0</v>
      </c>
      <c r="I102" s="36">
        <f t="shared" si="10"/>
        <v>0</v>
      </c>
      <c r="J102" s="36">
        <f t="shared" si="10"/>
        <v>0</v>
      </c>
      <c r="K102" s="36">
        <f t="shared" si="10"/>
        <v>0</v>
      </c>
      <c r="L102" s="36">
        <f t="shared" si="10"/>
        <v>0</v>
      </c>
      <c r="M102" s="36">
        <f t="shared" si="10"/>
        <v>0</v>
      </c>
      <c r="N102" s="36">
        <f t="shared" si="10"/>
        <v>0</v>
      </c>
      <c r="O102" s="36">
        <f t="shared" si="10"/>
        <v>0</v>
      </c>
      <c r="P102" s="36">
        <f t="shared" si="10"/>
        <v>0</v>
      </c>
    </row>
    <row r="103" spans="1:16" x14ac:dyDescent="0.15">
      <c r="A103" s="20" t="s">
        <v>131</v>
      </c>
      <c r="B103" s="20" t="s">
        <v>94</v>
      </c>
      <c r="C103" s="36">
        <f t="shared" si="10"/>
        <v>2120</v>
      </c>
      <c r="D103" s="36">
        <f t="shared" si="10"/>
        <v>2440</v>
      </c>
      <c r="E103" s="36">
        <f t="shared" si="10"/>
        <v>0</v>
      </c>
      <c r="F103" s="36">
        <f t="shared" si="10"/>
        <v>0</v>
      </c>
      <c r="G103" s="36">
        <f t="shared" si="10"/>
        <v>0</v>
      </c>
      <c r="H103" s="36">
        <f t="shared" si="10"/>
        <v>0</v>
      </c>
      <c r="I103" s="36">
        <f t="shared" si="10"/>
        <v>0</v>
      </c>
      <c r="J103" s="36">
        <f t="shared" si="10"/>
        <v>0</v>
      </c>
      <c r="K103" s="36">
        <f t="shared" si="10"/>
        <v>0</v>
      </c>
      <c r="L103" s="36">
        <f t="shared" si="10"/>
        <v>0</v>
      </c>
      <c r="M103" s="36">
        <f t="shared" si="10"/>
        <v>0</v>
      </c>
      <c r="N103" s="36">
        <f t="shared" si="10"/>
        <v>0</v>
      </c>
      <c r="O103" s="36">
        <f t="shared" si="10"/>
        <v>0</v>
      </c>
      <c r="P103" s="36">
        <f t="shared" si="10"/>
        <v>0</v>
      </c>
    </row>
    <row r="104" spans="1:16" x14ac:dyDescent="0.15">
      <c r="A104" s="20" t="s">
        <v>132</v>
      </c>
      <c r="B104" s="20" t="s">
        <v>96</v>
      </c>
      <c r="C104" s="36">
        <f t="shared" si="10"/>
        <v>1700</v>
      </c>
      <c r="D104" s="36">
        <f t="shared" si="10"/>
        <v>1960</v>
      </c>
      <c r="E104" s="36">
        <f t="shared" si="10"/>
        <v>0</v>
      </c>
      <c r="F104" s="36">
        <f t="shared" si="10"/>
        <v>0</v>
      </c>
      <c r="G104" s="36">
        <f t="shared" si="10"/>
        <v>0</v>
      </c>
      <c r="H104" s="36">
        <f t="shared" si="10"/>
        <v>0</v>
      </c>
      <c r="I104" s="36">
        <f t="shared" si="10"/>
        <v>0</v>
      </c>
      <c r="J104" s="36">
        <f t="shared" si="10"/>
        <v>0</v>
      </c>
      <c r="K104" s="36">
        <f t="shared" si="10"/>
        <v>0</v>
      </c>
      <c r="L104" s="36">
        <f t="shared" si="10"/>
        <v>0</v>
      </c>
      <c r="M104" s="36">
        <f t="shared" si="10"/>
        <v>0</v>
      </c>
      <c r="N104" s="36">
        <f t="shared" si="10"/>
        <v>0</v>
      </c>
      <c r="O104" s="36">
        <f t="shared" si="10"/>
        <v>0</v>
      </c>
      <c r="P104" s="36">
        <f t="shared" si="10"/>
        <v>0</v>
      </c>
    </row>
    <row r="105" spans="1:16" x14ac:dyDescent="0.15">
      <c r="A105" s="20" t="s">
        <v>133</v>
      </c>
      <c r="B105" s="20" t="s">
        <v>98</v>
      </c>
      <c r="C105" s="36">
        <f t="shared" si="10"/>
        <v>3330</v>
      </c>
      <c r="D105" s="36">
        <f t="shared" si="10"/>
        <v>3760</v>
      </c>
      <c r="E105" s="36">
        <f t="shared" si="10"/>
        <v>0</v>
      </c>
      <c r="F105" s="36">
        <f t="shared" si="10"/>
        <v>0</v>
      </c>
      <c r="G105" s="36">
        <f t="shared" si="10"/>
        <v>0</v>
      </c>
      <c r="H105" s="36">
        <f t="shared" si="10"/>
        <v>0</v>
      </c>
      <c r="I105" s="36">
        <f t="shared" si="10"/>
        <v>0</v>
      </c>
      <c r="J105" s="36">
        <f t="shared" si="10"/>
        <v>0</v>
      </c>
      <c r="K105" s="36">
        <f t="shared" si="10"/>
        <v>0</v>
      </c>
      <c r="L105" s="36">
        <f t="shared" si="10"/>
        <v>0</v>
      </c>
      <c r="M105" s="36">
        <f t="shared" si="10"/>
        <v>0</v>
      </c>
      <c r="N105" s="36">
        <f t="shared" si="10"/>
        <v>0</v>
      </c>
      <c r="O105" s="36">
        <f t="shared" si="10"/>
        <v>0</v>
      </c>
      <c r="P105" s="36">
        <f t="shared" si="10"/>
        <v>0</v>
      </c>
    </row>
    <row r="106" spans="1:16" x14ac:dyDescent="0.15">
      <c r="A106" s="20" t="s">
        <v>134</v>
      </c>
      <c r="B106" s="20" t="s">
        <v>100</v>
      </c>
      <c r="C106" s="36">
        <f t="shared" si="10"/>
        <v>5300</v>
      </c>
      <c r="D106" s="36">
        <f t="shared" si="10"/>
        <v>6040</v>
      </c>
      <c r="E106" s="36">
        <f t="shared" si="10"/>
        <v>0</v>
      </c>
      <c r="F106" s="36">
        <f t="shared" si="10"/>
        <v>0</v>
      </c>
      <c r="G106" s="36">
        <f t="shared" si="10"/>
        <v>0</v>
      </c>
      <c r="H106" s="36">
        <f t="shared" si="10"/>
        <v>0</v>
      </c>
      <c r="I106" s="36">
        <f t="shared" si="10"/>
        <v>0</v>
      </c>
      <c r="J106" s="36">
        <f t="shared" si="10"/>
        <v>0</v>
      </c>
      <c r="K106" s="36">
        <f t="shared" si="10"/>
        <v>0</v>
      </c>
      <c r="L106" s="36">
        <f t="shared" si="10"/>
        <v>0</v>
      </c>
      <c r="M106" s="36">
        <f t="shared" si="10"/>
        <v>0</v>
      </c>
      <c r="N106" s="36">
        <f t="shared" si="10"/>
        <v>0</v>
      </c>
      <c r="O106" s="36">
        <f t="shared" si="10"/>
        <v>0</v>
      </c>
      <c r="P106" s="36">
        <f t="shared" si="10"/>
        <v>0</v>
      </c>
    </row>
    <row r="107" spans="1:16" s="33" customFormat="1" ht="20" customHeight="1" x14ac:dyDescent="0.15">
      <c r="A107" s="37"/>
      <c r="B107" s="38" t="s">
        <v>72</v>
      </c>
      <c r="C107" s="39">
        <f>SUM(C88:C106)</f>
        <v>69925</v>
      </c>
      <c r="D107" s="39">
        <f t="shared" ref="D107:P107" si="11">SUM(D88:D106)</f>
        <v>79480</v>
      </c>
      <c r="E107" s="39">
        <f t="shared" si="11"/>
        <v>0</v>
      </c>
      <c r="F107" s="39">
        <f t="shared" si="11"/>
        <v>0</v>
      </c>
      <c r="G107" s="39">
        <f t="shared" si="11"/>
        <v>0</v>
      </c>
      <c r="H107" s="39">
        <f t="shared" si="11"/>
        <v>0</v>
      </c>
      <c r="I107" s="39">
        <f t="shared" si="11"/>
        <v>0</v>
      </c>
      <c r="J107" s="39">
        <f t="shared" si="11"/>
        <v>0</v>
      </c>
      <c r="K107" s="39">
        <f t="shared" si="11"/>
        <v>0</v>
      </c>
      <c r="L107" s="39">
        <f t="shared" si="11"/>
        <v>0</v>
      </c>
      <c r="M107" s="39">
        <f t="shared" si="11"/>
        <v>0</v>
      </c>
      <c r="N107" s="39">
        <f t="shared" si="11"/>
        <v>0</v>
      </c>
      <c r="O107" s="39">
        <f t="shared" si="11"/>
        <v>0</v>
      </c>
      <c r="P107" s="39">
        <f t="shared" si="11"/>
        <v>0</v>
      </c>
    </row>
    <row r="108" spans="1:16" x14ac:dyDescent="0.15">
      <c r="A108" s="19">
        <v>3</v>
      </c>
      <c r="B108" s="19" t="s">
        <v>101</v>
      </c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25"/>
      <c r="N108" s="25"/>
      <c r="O108" s="25"/>
      <c r="P108" s="25"/>
    </row>
    <row r="109" spans="1:16" x14ac:dyDescent="0.15">
      <c r="A109" s="20" t="s">
        <v>102</v>
      </c>
      <c r="B109" s="20" t="s">
        <v>262</v>
      </c>
      <c r="C109" s="36">
        <f>($C60*C$8)+($D60*C$10)+($E60*C$11)+($F60*C$12)+($G60*C$13)+($H60*C$18)+($I60*C$19)+($J60*C$20)+($K60*C$20)+($L60*C$21)+($M60*C$22)+($N60*C$26)</f>
        <v>2670</v>
      </c>
      <c r="D109" s="36">
        <f t="shared" ref="D109:P109" si="12">($C60*D$8)+($D60*D$10)+($E60*D$11)+($F60*D$12)+($G60*D$13)+($H60*D$18)+($I60*D$19)+($J60*D$20)+($K60*D$20)+($L60*D$21)+($M60*D$22)+($N60*D$26)</f>
        <v>3080</v>
      </c>
      <c r="E109" s="36">
        <f t="shared" si="12"/>
        <v>0</v>
      </c>
      <c r="F109" s="36">
        <f t="shared" si="12"/>
        <v>0</v>
      </c>
      <c r="G109" s="36">
        <f t="shared" si="12"/>
        <v>0</v>
      </c>
      <c r="H109" s="36">
        <f t="shared" si="12"/>
        <v>0</v>
      </c>
      <c r="I109" s="36">
        <f t="shared" si="12"/>
        <v>0</v>
      </c>
      <c r="J109" s="36">
        <f t="shared" si="12"/>
        <v>0</v>
      </c>
      <c r="K109" s="36">
        <f t="shared" si="12"/>
        <v>0</v>
      </c>
      <c r="L109" s="36">
        <f t="shared" si="12"/>
        <v>0</v>
      </c>
      <c r="M109" s="36">
        <f t="shared" si="12"/>
        <v>0</v>
      </c>
      <c r="N109" s="36">
        <f t="shared" si="12"/>
        <v>0</v>
      </c>
      <c r="O109" s="36">
        <f t="shared" si="12"/>
        <v>0</v>
      </c>
      <c r="P109" s="36">
        <f t="shared" si="12"/>
        <v>0</v>
      </c>
    </row>
    <row r="110" spans="1:16" x14ac:dyDescent="0.15">
      <c r="A110" s="20" t="s">
        <v>103</v>
      </c>
      <c r="B110" s="20" t="s">
        <v>104</v>
      </c>
      <c r="C110" s="36">
        <f t="shared" ref="C110:P117" si="13">($C61*C$8)+($D61*C$10)+($E61*C$11)+($F61*C$12)+($G61*C$13)+($H61*C$18)+($I61*C$19)+($J61*C$20)+($K61*C$20)+($L61*C$21)+($M61*C$22)+($N61*C$26)</f>
        <v>5980</v>
      </c>
      <c r="D110" s="36">
        <f t="shared" si="13"/>
        <v>6720</v>
      </c>
      <c r="E110" s="36">
        <f t="shared" si="13"/>
        <v>0</v>
      </c>
      <c r="F110" s="36">
        <f t="shared" si="13"/>
        <v>0</v>
      </c>
      <c r="G110" s="36">
        <f t="shared" si="13"/>
        <v>0</v>
      </c>
      <c r="H110" s="36">
        <f t="shared" si="13"/>
        <v>0</v>
      </c>
      <c r="I110" s="36">
        <f t="shared" si="13"/>
        <v>0</v>
      </c>
      <c r="J110" s="36">
        <f t="shared" si="13"/>
        <v>0</v>
      </c>
      <c r="K110" s="36">
        <f t="shared" si="13"/>
        <v>0</v>
      </c>
      <c r="L110" s="36">
        <f t="shared" si="13"/>
        <v>0</v>
      </c>
      <c r="M110" s="36">
        <f t="shared" si="13"/>
        <v>0</v>
      </c>
      <c r="N110" s="36">
        <f t="shared" si="13"/>
        <v>0</v>
      </c>
      <c r="O110" s="36">
        <f t="shared" si="13"/>
        <v>0</v>
      </c>
      <c r="P110" s="36">
        <f t="shared" si="13"/>
        <v>0</v>
      </c>
    </row>
    <row r="111" spans="1:16" x14ac:dyDescent="0.15">
      <c r="A111" s="20" t="s">
        <v>105</v>
      </c>
      <c r="B111" s="20" t="s">
        <v>106</v>
      </c>
      <c r="C111" s="36">
        <f t="shared" si="13"/>
        <v>4420</v>
      </c>
      <c r="D111" s="36">
        <f t="shared" si="13"/>
        <v>5120</v>
      </c>
      <c r="E111" s="36">
        <f t="shared" si="13"/>
        <v>0</v>
      </c>
      <c r="F111" s="36">
        <f t="shared" si="13"/>
        <v>0</v>
      </c>
      <c r="G111" s="36">
        <f t="shared" si="13"/>
        <v>0</v>
      </c>
      <c r="H111" s="36">
        <f t="shared" si="13"/>
        <v>0</v>
      </c>
      <c r="I111" s="36">
        <f t="shared" si="13"/>
        <v>0</v>
      </c>
      <c r="J111" s="36">
        <f t="shared" si="13"/>
        <v>0</v>
      </c>
      <c r="K111" s="36">
        <f t="shared" si="13"/>
        <v>0</v>
      </c>
      <c r="L111" s="36">
        <f t="shared" si="13"/>
        <v>0</v>
      </c>
      <c r="M111" s="36">
        <f t="shared" si="13"/>
        <v>0</v>
      </c>
      <c r="N111" s="36">
        <f t="shared" si="13"/>
        <v>0</v>
      </c>
      <c r="O111" s="36">
        <f t="shared" si="13"/>
        <v>0</v>
      </c>
      <c r="P111" s="36">
        <f t="shared" si="13"/>
        <v>0</v>
      </c>
    </row>
    <row r="112" spans="1:16" x14ac:dyDescent="0.15">
      <c r="A112" s="20" t="s">
        <v>107</v>
      </c>
      <c r="B112" s="20" t="s">
        <v>180</v>
      </c>
      <c r="C112" s="36">
        <f t="shared" si="13"/>
        <v>10220</v>
      </c>
      <c r="D112" s="36">
        <f t="shared" si="13"/>
        <v>12030</v>
      </c>
      <c r="E112" s="36">
        <f t="shared" si="13"/>
        <v>0</v>
      </c>
      <c r="F112" s="36">
        <f t="shared" si="13"/>
        <v>0</v>
      </c>
      <c r="G112" s="36">
        <f t="shared" si="13"/>
        <v>0</v>
      </c>
      <c r="H112" s="36">
        <f t="shared" si="13"/>
        <v>0</v>
      </c>
      <c r="I112" s="36">
        <f t="shared" si="13"/>
        <v>0</v>
      </c>
      <c r="J112" s="36">
        <f t="shared" si="13"/>
        <v>0</v>
      </c>
      <c r="K112" s="36">
        <f t="shared" si="13"/>
        <v>0</v>
      </c>
      <c r="L112" s="36">
        <f t="shared" si="13"/>
        <v>0</v>
      </c>
      <c r="M112" s="36">
        <f t="shared" si="13"/>
        <v>0</v>
      </c>
      <c r="N112" s="36">
        <f t="shared" si="13"/>
        <v>0</v>
      </c>
      <c r="O112" s="36">
        <f t="shared" si="13"/>
        <v>0</v>
      </c>
      <c r="P112" s="36">
        <f t="shared" si="13"/>
        <v>0</v>
      </c>
    </row>
    <row r="113" spans="1:16" x14ac:dyDescent="0.15">
      <c r="A113" s="20" t="s">
        <v>108</v>
      </c>
      <c r="B113" s="20" t="s">
        <v>109</v>
      </c>
      <c r="C113" s="36">
        <f t="shared" si="13"/>
        <v>4720</v>
      </c>
      <c r="D113" s="36">
        <f t="shared" si="13"/>
        <v>5560</v>
      </c>
      <c r="E113" s="36">
        <f t="shared" si="13"/>
        <v>0</v>
      </c>
      <c r="F113" s="36">
        <f t="shared" si="13"/>
        <v>0</v>
      </c>
      <c r="G113" s="36">
        <f t="shared" si="13"/>
        <v>0</v>
      </c>
      <c r="H113" s="36">
        <f t="shared" si="13"/>
        <v>0</v>
      </c>
      <c r="I113" s="36">
        <f t="shared" si="13"/>
        <v>0</v>
      </c>
      <c r="J113" s="36">
        <f t="shared" si="13"/>
        <v>0</v>
      </c>
      <c r="K113" s="36">
        <f t="shared" si="13"/>
        <v>0</v>
      </c>
      <c r="L113" s="36">
        <f t="shared" si="13"/>
        <v>0</v>
      </c>
      <c r="M113" s="36">
        <f t="shared" si="13"/>
        <v>0</v>
      </c>
      <c r="N113" s="36">
        <f t="shared" si="13"/>
        <v>0</v>
      </c>
      <c r="O113" s="36">
        <f t="shared" si="13"/>
        <v>0</v>
      </c>
      <c r="P113" s="36">
        <f t="shared" si="13"/>
        <v>0</v>
      </c>
    </row>
    <row r="114" spans="1:16" x14ac:dyDescent="0.15">
      <c r="A114" s="20" t="s">
        <v>110</v>
      </c>
      <c r="B114" s="20" t="s">
        <v>181</v>
      </c>
      <c r="C114" s="36">
        <f t="shared" si="13"/>
        <v>2160</v>
      </c>
      <c r="D114" s="36">
        <f t="shared" si="13"/>
        <v>2520</v>
      </c>
      <c r="E114" s="36">
        <f t="shared" si="13"/>
        <v>0</v>
      </c>
      <c r="F114" s="36">
        <f t="shared" si="13"/>
        <v>0</v>
      </c>
      <c r="G114" s="36">
        <f t="shared" si="13"/>
        <v>0</v>
      </c>
      <c r="H114" s="36">
        <f t="shared" si="13"/>
        <v>0</v>
      </c>
      <c r="I114" s="36">
        <f t="shared" si="13"/>
        <v>0</v>
      </c>
      <c r="J114" s="36">
        <f t="shared" si="13"/>
        <v>0</v>
      </c>
      <c r="K114" s="36">
        <f t="shared" si="13"/>
        <v>0</v>
      </c>
      <c r="L114" s="36">
        <f t="shared" si="13"/>
        <v>0</v>
      </c>
      <c r="M114" s="36">
        <f t="shared" si="13"/>
        <v>0</v>
      </c>
      <c r="N114" s="36">
        <f t="shared" si="13"/>
        <v>0</v>
      </c>
      <c r="O114" s="36">
        <f t="shared" si="13"/>
        <v>0</v>
      </c>
      <c r="P114" s="36">
        <f t="shared" si="13"/>
        <v>0</v>
      </c>
    </row>
    <row r="115" spans="1:16" x14ac:dyDescent="0.15">
      <c r="A115" s="20" t="s">
        <v>112</v>
      </c>
      <c r="B115" s="20" t="s">
        <v>182</v>
      </c>
      <c r="C115" s="36">
        <f t="shared" si="13"/>
        <v>3000</v>
      </c>
      <c r="D115" s="36">
        <f t="shared" si="13"/>
        <v>3480</v>
      </c>
      <c r="E115" s="36">
        <f t="shared" si="13"/>
        <v>0</v>
      </c>
      <c r="F115" s="36">
        <f t="shared" si="13"/>
        <v>0</v>
      </c>
      <c r="G115" s="36">
        <f t="shared" si="13"/>
        <v>0</v>
      </c>
      <c r="H115" s="36">
        <f t="shared" si="13"/>
        <v>0</v>
      </c>
      <c r="I115" s="36">
        <f t="shared" si="13"/>
        <v>0</v>
      </c>
      <c r="J115" s="36">
        <f t="shared" si="13"/>
        <v>0</v>
      </c>
      <c r="K115" s="36">
        <f t="shared" si="13"/>
        <v>0</v>
      </c>
      <c r="L115" s="36">
        <f t="shared" si="13"/>
        <v>0</v>
      </c>
      <c r="M115" s="36">
        <f t="shared" si="13"/>
        <v>0</v>
      </c>
      <c r="N115" s="36">
        <f t="shared" si="13"/>
        <v>0</v>
      </c>
      <c r="O115" s="36">
        <f t="shared" si="13"/>
        <v>0</v>
      </c>
      <c r="P115" s="36">
        <f t="shared" si="13"/>
        <v>0</v>
      </c>
    </row>
    <row r="116" spans="1:16" x14ac:dyDescent="0.15">
      <c r="A116" s="20" t="s">
        <v>135</v>
      </c>
      <c r="B116" s="20" t="s">
        <v>111</v>
      </c>
      <c r="C116" s="36">
        <f t="shared" si="13"/>
        <v>1190</v>
      </c>
      <c r="D116" s="36">
        <f t="shared" si="13"/>
        <v>1400</v>
      </c>
      <c r="E116" s="36">
        <f t="shared" si="13"/>
        <v>0</v>
      </c>
      <c r="F116" s="36">
        <f t="shared" si="13"/>
        <v>0</v>
      </c>
      <c r="G116" s="36">
        <f t="shared" si="13"/>
        <v>0</v>
      </c>
      <c r="H116" s="36">
        <f t="shared" si="13"/>
        <v>0</v>
      </c>
      <c r="I116" s="36">
        <f t="shared" si="13"/>
        <v>0</v>
      </c>
      <c r="J116" s="36">
        <f t="shared" si="13"/>
        <v>0</v>
      </c>
      <c r="K116" s="36">
        <f t="shared" si="13"/>
        <v>0</v>
      </c>
      <c r="L116" s="36">
        <f t="shared" si="13"/>
        <v>0</v>
      </c>
      <c r="M116" s="36">
        <f t="shared" si="13"/>
        <v>0</v>
      </c>
      <c r="N116" s="36">
        <f t="shared" si="13"/>
        <v>0</v>
      </c>
      <c r="O116" s="36">
        <f t="shared" si="13"/>
        <v>0</v>
      </c>
      <c r="P116" s="36">
        <f t="shared" si="13"/>
        <v>0</v>
      </c>
    </row>
    <row r="117" spans="1:16" x14ac:dyDescent="0.15">
      <c r="A117" s="20" t="s">
        <v>136</v>
      </c>
      <c r="B117" s="20" t="s">
        <v>113</v>
      </c>
      <c r="C117" s="36">
        <f t="shared" si="13"/>
        <v>1650</v>
      </c>
      <c r="D117" s="36">
        <f t="shared" si="13"/>
        <v>1910</v>
      </c>
      <c r="E117" s="36">
        <f t="shared" si="13"/>
        <v>0</v>
      </c>
      <c r="F117" s="36">
        <f t="shared" si="13"/>
        <v>0</v>
      </c>
      <c r="G117" s="36">
        <f t="shared" si="13"/>
        <v>0</v>
      </c>
      <c r="H117" s="36">
        <f t="shared" si="13"/>
        <v>0</v>
      </c>
      <c r="I117" s="36">
        <f t="shared" si="13"/>
        <v>0</v>
      </c>
      <c r="J117" s="36">
        <f t="shared" si="13"/>
        <v>0</v>
      </c>
      <c r="K117" s="36">
        <f t="shared" si="13"/>
        <v>0</v>
      </c>
      <c r="L117" s="36">
        <f t="shared" si="13"/>
        <v>0</v>
      </c>
      <c r="M117" s="36">
        <f t="shared" si="13"/>
        <v>0</v>
      </c>
      <c r="N117" s="36">
        <f t="shared" si="13"/>
        <v>0</v>
      </c>
      <c r="O117" s="36">
        <f t="shared" si="13"/>
        <v>0</v>
      </c>
      <c r="P117" s="36">
        <f t="shared" si="13"/>
        <v>0</v>
      </c>
    </row>
    <row r="118" spans="1:16" s="33" customFormat="1" ht="20" customHeight="1" x14ac:dyDescent="0.15">
      <c r="A118" s="37"/>
      <c r="B118" s="38" t="s">
        <v>72</v>
      </c>
      <c r="C118" s="39">
        <f>SUM(C110:C117)</f>
        <v>33340</v>
      </c>
      <c r="D118" s="39">
        <f t="shared" ref="D118:P118" si="14">SUM(D110:D117)</f>
        <v>38740</v>
      </c>
      <c r="E118" s="39">
        <f t="shared" si="14"/>
        <v>0</v>
      </c>
      <c r="F118" s="39">
        <f t="shared" si="14"/>
        <v>0</v>
      </c>
      <c r="G118" s="39">
        <f t="shared" si="14"/>
        <v>0</v>
      </c>
      <c r="H118" s="39">
        <f t="shared" si="14"/>
        <v>0</v>
      </c>
      <c r="I118" s="39">
        <f t="shared" si="14"/>
        <v>0</v>
      </c>
      <c r="J118" s="39">
        <f t="shared" si="14"/>
        <v>0</v>
      </c>
      <c r="K118" s="39">
        <f t="shared" si="14"/>
        <v>0</v>
      </c>
      <c r="L118" s="39">
        <f t="shared" si="14"/>
        <v>0</v>
      </c>
      <c r="M118" s="39">
        <f t="shared" si="14"/>
        <v>0</v>
      </c>
      <c r="N118" s="39">
        <f t="shared" si="14"/>
        <v>0</v>
      </c>
      <c r="O118" s="39">
        <f t="shared" si="14"/>
        <v>0</v>
      </c>
      <c r="P118" s="39">
        <f t="shared" si="14"/>
        <v>0</v>
      </c>
    </row>
    <row r="119" spans="1:16" x14ac:dyDescent="0.15">
      <c r="A119" s="19">
        <v>4</v>
      </c>
      <c r="B119" s="19" t="s">
        <v>114</v>
      </c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25"/>
      <c r="N119" s="25"/>
      <c r="O119" s="25"/>
      <c r="P119" s="25"/>
    </row>
    <row r="120" spans="1:16" x14ac:dyDescent="0.15">
      <c r="A120" s="20" t="s">
        <v>115</v>
      </c>
      <c r="B120" s="20" t="s">
        <v>116</v>
      </c>
      <c r="C120" s="36">
        <f>($C71*C$8)+($D71*C$10)+($E71*C$11)+($F71*C$12)+($G71*C$13)+($H71*C$18)+($I71*C$19)+($J71*C$20)+($K71*C$20)+($L71*C$21)+($M71*C$22)+($N71*C$26)</f>
        <v>7280</v>
      </c>
      <c r="D120" s="36">
        <f t="shared" ref="D120:P120" si="15">($C71*D$8)+($D71*D$10)+($E71*D$11)+($F71*D$12)+($G71*D$13)+($H71*D$18)+($I71*D$19)+($J71*D$20)+($K71*D$20)+($L71*D$21)+($M71*D$22)+($N71*D$26)</f>
        <v>8400</v>
      </c>
      <c r="E120" s="36">
        <f t="shared" si="15"/>
        <v>0</v>
      </c>
      <c r="F120" s="36">
        <f t="shared" si="15"/>
        <v>0</v>
      </c>
      <c r="G120" s="36">
        <f t="shared" si="15"/>
        <v>0</v>
      </c>
      <c r="H120" s="36">
        <f t="shared" si="15"/>
        <v>0</v>
      </c>
      <c r="I120" s="36">
        <f t="shared" si="15"/>
        <v>0</v>
      </c>
      <c r="J120" s="36">
        <f t="shared" si="15"/>
        <v>0</v>
      </c>
      <c r="K120" s="36">
        <f t="shared" si="15"/>
        <v>0</v>
      </c>
      <c r="L120" s="36">
        <f t="shared" si="15"/>
        <v>0</v>
      </c>
      <c r="M120" s="36">
        <f t="shared" si="15"/>
        <v>0</v>
      </c>
      <c r="N120" s="36">
        <f t="shared" si="15"/>
        <v>0</v>
      </c>
      <c r="O120" s="36">
        <f t="shared" si="15"/>
        <v>0</v>
      </c>
      <c r="P120" s="36">
        <f t="shared" si="15"/>
        <v>0</v>
      </c>
    </row>
    <row r="121" spans="1:16" x14ac:dyDescent="0.15">
      <c r="A121" s="20" t="s">
        <v>117</v>
      </c>
      <c r="B121" s="20" t="s">
        <v>118</v>
      </c>
      <c r="C121" s="36">
        <f t="shared" ref="C121:P124" si="16">($C72*C$8)+($D72*C$10)+($E72*C$11)+($F72*C$12)+($G72*C$13)+($H72*C$18)+($I72*C$19)+($J72*C$20)+($K72*C$20)+($L72*C$21)+($M72*C$22)+($N72*C$26)</f>
        <v>7150</v>
      </c>
      <c r="D121" s="36">
        <f t="shared" si="16"/>
        <v>8350</v>
      </c>
      <c r="E121" s="36">
        <f t="shared" si="16"/>
        <v>0</v>
      </c>
      <c r="F121" s="36">
        <f t="shared" si="16"/>
        <v>0</v>
      </c>
      <c r="G121" s="36">
        <f t="shared" si="16"/>
        <v>0</v>
      </c>
      <c r="H121" s="36">
        <f t="shared" si="16"/>
        <v>0</v>
      </c>
      <c r="I121" s="36">
        <f t="shared" si="16"/>
        <v>0</v>
      </c>
      <c r="J121" s="36">
        <f t="shared" si="16"/>
        <v>0</v>
      </c>
      <c r="K121" s="36">
        <f t="shared" si="16"/>
        <v>0</v>
      </c>
      <c r="L121" s="36">
        <f t="shared" si="16"/>
        <v>0</v>
      </c>
      <c r="M121" s="36">
        <f t="shared" si="16"/>
        <v>0</v>
      </c>
      <c r="N121" s="36">
        <f t="shared" si="16"/>
        <v>0</v>
      </c>
      <c r="O121" s="36">
        <f t="shared" si="16"/>
        <v>0</v>
      </c>
      <c r="P121" s="36">
        <f t="shared" si="16"/>
        <v>0</v>
      </c>
    </row>
    <row r="122" spans="1:16" x14ac:dyDescent="0.15">
      <c r="A122" s="20" t="s">
        <v>119</v>
      </c>
      <c r="B122" s="20" t="s">
        <v>120</v>
      </c>
      <c r="C122" s="36">
        <f t="shared" si="16"/>
        <v>12000</v>
      </c>
      <c r="D122" s="36">
        <f t="shared" si="16"/>
        <v>13600</v>
      </c>
      <c r="E122" s="36">
        <f t="shared" si="16"/>
        <v>0</v>
      </c>
      <c r="F122" s="36">
        <f t="shared" si="16"/>
        <v>0</v>
      </c>
      <c r="G122" s="36">
        <f t="shared" si="16"/>
        <v>0</v>
      </c>
      <c r="H122" s="36">
        <f t="shared" si="16"/>
        <v>0</v>
      </c>
      <c r="I122" s="36">
        <f t="shared" si="16"/>
        <v>0</v>
      </c>
      <c r="J122" s="36">
        <f t="shared" si="16"/>
        <v>0</v>
      </c>
      <c r="K122" s="36">
        <f t="shared" si="16"/>
        <v>0</v>
      </c>
      <c r="L122" s="36">
        <f t="shared" si="16"/>
        <v>0</v>
      </c>
      <c r="M122" s="36">
        <f t="shared" si="16"/>
        <v>0</v>
      </c>
      <c r="N122" s="36">
        <f t="shared" si="16"/>
        <v>0</v>
      </c>
      <c r="O122" s="36">
        <f t="shared" si="16"/>
        <v>0</v>
      </c>
      <c r="P122" s="36">
        <f t="shared" si="16"/>
        <v>0</v>
      </c>
    </row>
    <row r="123" spans="1:16" x14ac:dyDescent="0.15">
      <c r="A123" s="20" t="s">
        <v>121</v>
      </c>
      <c r="B123" s="20" t="s">
        <v>122</v>
      </c>
      <c r="C123" s="36">
        <f t="shared" si="16"/>
        <v>5510</v>
      </c>
      <c r="D123" s="36">
        <f t="shared" si="16"/>
        <v>6310</v>
      </c>
      <c r="E123" s="36">
        <f t="shared" si="16"/>
        <v>0</v>
      </c>
      <c r="F123" s="36">
        <f t="shared" si="16"/>
        <v>0</v>
      </c>
      <c r="G123" s="36">
        <f t="shared" si="16"/>
        <v>0</v>
      </c>
      <c r="H123" s="36">
        <f t="shared" si="16"/>
        <v>0</v>
      </c>
      <c r="I123" s="36">
        <f t="shared" si="16"/>
        <v>0</v>
      </c>
      <c r="J123" s="36">
        <f t="shared" si="16"/>
        <v>0</v>
      </c>
      <c r="K123" s="36">
        <f t="shared" si="16"/>
        <v>0</v>
      </c>
      <c r="L123" s="36">
        <f t="shared" si="16"/>
        <v>0</v>
      </c>
      <c r="M123" s="36">
        <f t="shared" si="16"/>
        <v>0</v>
      </c>
      <c r="N123" s="36">
        <f t="shared" si="16"/>
        <v>0</v>
      </c>
      <c r="O123" s="36">
        <f t="shared" si="16"/>
        <v>0</v>
      </c>
      <c r="P123" s="36">
        <f t="shared" si="16"/>
        <v>0</v>
      </c>
    </row>
    <row r="124" spans="1:16" x14ac:dyDescent="0.15">
      <c r="A124" s="20" t="s">
        <v>123</v>
      </c>
      <c r="B124" s="20" t="s">
        <v>124</v>
      </c>
      <c r="C124" s="36">
        <f t="shared" si="16"/>
        <v>1900</v>
      </c>
      <c r="D124" s="36">
        <f t="shared" si="16"/>
        <v>2180</v>
      </c>
      <c r="E124" s="36">
        <f t="shared" si="16"/>
        <v>0</v>
      </c>
      <c r="F124" s="36">
        <f t="shared" si="16"/>
        <v>0</v>
      </c>
      <c r="G124" s="36">
        <f t="shared" si="16"/>
        <v>0</v>
      </c>
      <c r="H124" s="36">
        <f t="shared" si="16"/>
        <v>0</v>
      </c>
      <c r="I124" s="36">
        <f t="shared" si="16"/>
        <v>0</v>
      </c>
      <c r="J124" s="36">
        <f t="shared" si="16"/>
        <v>0</v>
      </c>
      <c r="K124" s="36">
        <f t="shared" si="16"/>
        <v>0</v>
      </c>
      <c r="L124" s="36">
        <f t="shared" si="16"/>
        <v>0</v>
      </c>
      <c r="M124" s="36">
        <f t="shared" si="16"/>
        <v>0</v>
      </c>
      <c r="N124" s="36">
        <f t="shared" si="16"/>
        <v>0</v>
      </c>
      <c r="O124" s="36">
        <f t="shared" si="16"/>
        <v>0</v>
      </c>
      <c r="P124" s="36">
        <f t="shared" si="16"/>
        <v>0</v>
      </c>
    </row>
    <row r="125" spans="1:16" s="33" customFormat="1" ht="20" customHeight="1" x14ac:dyDescent="0.15">
      <c r="A125" s="40"/>
      <c r="B125" s="41" t="s">
        <v>72</v>
      </c>
      <c r="C125" s="26">
        <f>SUM(C120:C124)</f>
        <v>33840</v>
      </c>
      <c r="D125" s="26">
        <f t="shared" ref="D125:P125" si="17">SUM(D120:D124)</f>
        <v>38840</v>
      </c>
      <c r="E125" s="26">
        <f t="shared" si="17"/>
        <v>0</v>
      </c>
      <c r="F125" s="26">
        <f t="shared" si="17"/>
        <v>0</v>
      </c>
      <c r="G125" s="26">
        <f t="shared" si="17"/>
        <v>0</v>
      </c>
      <c r="H125" s="26">
        <f t="shared" si="17"/>
        <v>0</v>
      </c>
      <c r="I125" s="26">
        <f t="shared" si="17"/>
        <v>0</v>
      </c>
      <c r="J125" s="26">
        <f t="shared" si="17"/>
        <v>0</v>
      </c>
      <c r="K125" s="26">
        <f t="shared" si="17"/>
        <v>0</v>
      </c>
      <c r="L125" s="26">
        <f t="shared" si="17"/>
        <v>0</v>
      </c>
      <c r="M125" s="26">
        <f t="shared" si="17"/>
        <v>0</v>
      </c>
      <c r="N125" s="26">
        <f t="shared" si="17"/>
        <v>0</v>
      </c>
      <c r="O125" s="26">
        <f t="shared" si="17"/>
        <v>0</v>
      </c>
      <c r="P125" s="26">
        <f t="shared" si="17"/>
        <v>0</v>
      </c>
    </row>
    <row r="126" spans="1:16" s="33" customFormat="1" ht="20" customHeight="1" x14ac:dyDescent="0.15">
      <c r="A126" s="40"/>
      <c r="B126" s="42" t="s">
        <v>126</v>
      </c>
      <c r="C126" s="27">
        <f>C86+C107+C118+C125</f>
        <v>150935</v>
      </c>
      <c r="D126" s="27">
        <f t="shared" ref="D126:P126" si="18">D86+D107+D118+D125</f>
        <v>173070</v>
      </c>
      <c r="E126" s="27">
        <f t="shared" si="18"/>
        <v>0</v>
      </c>
      <c r="F126" s="27">
        <f t="shared" si="18"/>
        <v>0</v>
      </c>
      <c r="G126" s="27">
        <f t="shared" si="18"/>
        <v>0</v>
      </c>
      <c r="H126" s="27">
        <f t="shared" si="18"/>
        <v>0</v>
      </c>
      <c r="I126" s="27">
        <f t="shared" si="18"/>
        <v>0</v>
      </c>
      <c r="J126" s="27">
        <f t="shared" si="18"/>
        <v>0</v>
      </c>
      <c r="K126" s="27">
        <f t="shared" si="18"/>
        <v>0</v>
      </c>
      <c r="L126" s="27">
        <f t="shared" si="18"/>
        <v>0</v>
      </c>
      <c r="M126" s="27">
        <f t="shared" si="18"/>
        <v>0</v>
      </c>
      <c r="N126" s="27">
        <f t="shared" si="18"/>
        <v>0</v>
      </c>
      <c r="O126" s="27">
        <f t="shared" si="18"/>
        <v>0</v>
      </c>
      <c r="P126" s="28">
        <f t="shared" si="18"/>
        <v>0</v>
      </c>
    </row>
  </sheetData>
  <sheetProtection algorithmName="SHA-512" hashValue="u7jIfPhPE4POWoTDVBsjAv5EguNhSqMBmT089TxMrYcdvu/WaJ+6+CS4xwaKXtAnSBn9yETv+9eD5PHV/KTK2A==" saltValue="tS8fjDlNLG9pMpChPd3GpA==" spinCount="100000" sheet="1" objects="1" scenarios="1" selectLockedCells="1"/>
  <mergeCells count="46">
    <mergeCell ref="C5:C6"/>
    <mergeCell ref="A5:B5"/>
    <mergeCell ref="D5:D6"/>
    <mergeCell ref="A29:B30"/>
    <mergeCell ref="M30:M31"/>
    <mergeCell ref="C30:C31"/>
    <mergeCell ref="E30:E31"/>
    <mergeCell ref="I30:I31"/>
    <mergeCell ref="E5:E6"/>
    <mergeCell ref="F5:F6"/>
    <mergeCell ref="P79:P80"/>
    <mergeCell ref="F79:F80"/>
    <mergeCell ref="E79:E80"/>
    <mergeCell ref="D79:D80"/>
    <mergeCell ref="G30:G31"/>
    <mergeCell ref="P5:P6"/>
    <mergeCell ref="L5:L6"/>
    <mergeCell ref="G5:G6"/>
    <mergeCell ref="H5:H6"/>
    <mergeCell ref="I5:I6"/>
    <mergeCell ref="J5:J6"/>
    <mergeCell ref="K5:K6"/>
    <mergeCell ref="C79:C80"/>
    <mergeCell ref="M79:M80"/>
    <mergeCell ref="H79:H80"/>
    <mergeCell ref="I79:I80"/>
    <mergeCell ref="J79:J80"/>
    <mergeCell ref="K79:K80"/>
    <mergeCell ref="L79:L80"/>
    <mergeCell ref="G79:G80"/>
    <mergeCell ref="A1:C1"/>
    <mergeCell ref="A2:C2"/>
    <mergeCell ref="A3:C3"/>
    <mergeCell ref="N79:N80"/>
    <mergeCell ref="O79:O80"/>
    <mergeCell ref="A79:B79"/>
    <mergeCell ref="F30:F31"/>
    <mergeCell ref="J30:J31"/>
    <mergeCell ref="K30:K31"/>
    <mergeCell ref="L30:L31"/>
    <mergeCell ref="H30:H31"/>
    <mergeCell ref="D30:D31"/>
    <mergeCell ref="N30:N31"/>
    <mergeCell ref="M5:M6"/>
    <mergeCell ref="N5:N6"/>
    <mergeCell ref="O5:O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13AA2-651F-8546-AD82-87ED6C537701}">
  <dimension ref="A1:P110"/>
  <sheetViews>
    <sheetView zoomScale="90" zoomScaleNormal="90" workbookViewId="0">
      <selection activeCell="S91" sqref="S91"/>
    </sheetView>
  </sheetViews>
  <sheetFormatPr baseColWidth="10" defaultColWidth="11" defaultRowHeight="13" x14ac:dyDescent="0.15"/>
  <cols>
    <col min="1" max="1" width="6.796875" style="1" customWidth="1"/>
    <col min="2" max="2" width="66" style="1" customWidth="1"/>
    <col min="3" max="16" width="12.796875" style="1" customWidth="1"/>
    <col min="17" max="16384" width="11" style="1"/>
  </cols>
  <sheetData>
    <row r="1" spans="1:16" s="3" customFormat="1" ht="20" x14ac:dyDescent="0.15">
      <c r="A1" s="85" t="s">
        <v>57</v>
      </c>
      <c r="B1" s="85"/>
      <c r="C1" s="85"/>
    </row>
    <row r="2" spans="1:16" s="3" customFormat="1" ht="20" x14ac:dyDescent="0.15">
      <c r="A2" s="85" t="str">
        <f>'Fictief project 1'!A2</f>
        <v>Subgunningscriterium Prijs</v>
      </c>
      <c r="B2" s="85"/>
      <c r="C2" s="85"/>
    </row>
    <row r="3" spans="1:16" s="3" customFormat="1" ht="20" x14ac:dyDescent="0.15">
      <c r="A3" s="85" t="s">
        <v>263</v>
      </c>
      <c r="B3" s="85"/>
      <c r="C3" s="85"/>
    </row>
    <row r="5" spans="1:16" ht="80" customHeight="1" x14ac:dyDescent="0.15">
      <c r="A5" s="97" t="s">
        <v>58</v>
      </c>
      <c r="B5" s="98"/>
      <c r="C5" s="95" t="str">
        <f>Tarievenblad!H7</f>
        <v>Inschrijver 1</v>
      </c>
      <c r="D5" s="95" t="str">
        <f>Tarievenblad!I7</f>
        <v>Inschrijver 2</v>
      </c>
      <c r="E5" s="95" t="str">
        <f>Tarievenblad!J7</f>
        <v>Inschrijver 3</v>
      </c>
      <c r="F5" s="95" t="str">
        <f>Tarievenblad!K7</f>
        <v>Inschrijver 4</v>
      </c>
      <c r="G5" s="95" t="str">
        <f>Tarievenblad!L7</f>
        <v>Inschrijver 5</v>
      </c>
      <c r="H5" s="95" t="str">
        <f>Tarievenblad!M7</f>
        <v>Inschrijver 6</v>
      </c>
      <c r="I5" s="95" t="str">
        <f>Tarievenblad!N7</f>
        <v>Inschrijver 7</v>
      </c>
      <c r="J5" s="95" t="str">
        <f>Tarievenblad!O7</f>
        <v>Inschrijver 8</v>
      </c>
      <c r="K5" s="95" t="str">
        <f>Tarievenblad!P7</f>
        <v>Inschrijver 9</v>
      </c>
      <c r="L5" s="95" t="str">
        <f>Tarievenblad!Q7</f>
        <v>Inschrijver 10</v>
      </c>
      <c r="M5" s="95" t="str">
        <f>Tarievenblad!R7</f>
        <v>Inschrijver 11</v>
      </c>
      <c r="N5" s="95" t="str">
        <f>Tarievenblad!S7</f>
        <v>Inschrijver 12</v>
      </c>
      <c r="O5" s="95" t="str">
        <f>Tarievenblad!T7</f>
        <v>Inschrijver 13</v>
      </c>
      <c r="P5" s="95" t="str">
        <f>Tarievenblad!U7</f>
        <v>Inschrijver 14</v>
      </c>
    </row>
    <row r="6" spans="1:16" x14ac:dyDescent="0.15">
      <c r="A6" s="61" t="s">
        <v>59</v>
      </c>
      <c r="B6" s="62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30" customHeight="1" x14ac:dyDescent="0.15">
      <c r="A7" s="15">
        <f>Tarievenblad!A9</f>
        <v>1</v>
      </c>
      <c r="B7" s="16" t="str">
        <f>Tarievenblad!B9</f>
        <v>Aankomend tekenaar</v>
      </c>
      <c r="C7" s="17">
        <f>Tarievenblad!H9</f>
        <v>50</v>
      </c>
      <c r="D7" s="17">
        <f>Tarievenblad!I9</f>
        <v>60</v>
      </c>
      <c r="E7" s="17">
        <f>Tarievenblad!J9</f>
        <v>0</v>
      </c>
      <c r="F7" s="17">
        <f>Tarievenblad!K9</f>
        <v>0</v>
      </c>
      <c r="G7" s="17">
        <f>Tarievenblad!L9</f>
        <v>0</v>
      </c>
      <c r="H7" s="17">
        <f>Tarievenblad!M9</f>
        <v>0</v>
      </c>
      <c r="I7" s="17">
        <f>Tarievenblad!N9</f>
        <v>0</v>
      </c>
      <c r="J7" s="17">
        <f>Tarievenblad!O9</f>
        <v>0</v>
      </c>
      <c r="K7" s="17">
        <f>Tarievenblad!P9</f>
        <v>0</v>
      </c>
      <c r="L7" s="17">
        <f>Tarievenblad!Q9</f>
        <v>0</v>
      </c>
      <c r="M7" s="17">
        <f>Tarievenblad!R9</f>
        <v>0</v>
      </c>
      <c r="N7" s="17">
        <f>Tarievenblad!S9</f>
        <v>0</v>
      </c>
      <c r="O7" s="17">
        <f>Tarievenblad!T9</f>
        <v>0</v>
      </c>
      <c r="P7" s="17">
        <f>Tarievenblad!U9</f>
        <v>0</v>
      </c>
    </row>
    <row r="8" spans="1:16" ht="30" customHeight="1" x14ac:dyDescent="0.15">
      <c r="A8" s="15">
        <f>Tarievenblad!A10</f>
        <v>2</v>
      </c>
      <c r="B8" s="16" t="str">
        <f>Tarievenblad!B10</f>
        <v>Projectondersteuner</v>
      </c>
      <c r="C8" s="17">
        <f>Tarievenblad!H10</f>
        <v>60</v>
      </c>
      <c r="D8" s="17">
        <f>Tarievenblad!I10</f>
        <v>70</v>
      </c>
      <c r="E8" s="17">
        <f>Tarievenblad!J10</f>
        <v>0</v>
      </c>
      <c r="F8" s="17">
        <f>Tarievenblad!K10</f>
        <v>0</v>
      </c>
      <c r="G8" s="17">
        <f>Tarievenblad!L10</f>
        <v>0</v>
      </c>
      <c r="H8" s="17">
        <f>Tarievenblad!M10</f>
        <v>0</v>
      </c>
      <c r="I8" s="17">
        <f>Tarievenblad!N10</f>
        <v>0</v>
      </c>
      <c r="J8" s="17">
        <f>Tarievenblad!O10</f>
        <v>0</v>
      </c>
      <c r="K8" s="17">
        <f>Tarievenblad!P10</f>
        <v>0</v>
      </c>
      <c r="L8" s="17">
        <f>Tarievenblad!Q10</f>
        <v>0</v>
      </c>
      <c r="M8" s="17">
        <f>Tarievenblad!R10</f>
        <v>0</v>
      </c>
      <c r="N8" s="17">
        <f>Tarievenblad!S10</f>
        <v>0</v>
      </c>
      <c r="O8" s="17">
        <f>Tarievenblad!T10</f>
        <v>0</v>
      </c>
      <c r="P8" s="17">
        <f>Tarievenblad!U10</f>
        <v>0</v>
      </c>
    </row>
    <row r="9" spans="1:16" ht="30" customHeight="1" x14ac:dyDescent="0.15">
      <c r="A9" s="15">
        <f>Tarievenblad!A11</f>
        <v>3</v>
      </c>
      <c r="B9" s="16" t="str">
        <f>Tarievenblad!B11</f>
        <v>Tekenaar</v>
      </c>
      <c r="C9" s="17">
        <f>Tarievenblad!H11</f>
        <v>70</v>
      </c>
      <c r="D9" s="17">
        <f>Tarievenblad!I11</f>
        <v>85</v>
      </c>
      <c r="E9" s="17">
        <f>Tarievenblad!J11</f>
        <v>0</v>
      </c>
      <c r="F9" s="17">
        <f>Tarievenblad!K11</f>
        <v>0</v>
      </c>
      <c r="G9" s="17">
        <f>Tarievenblad!L11</f>
        <v>0</v>
      </c>
      <c r="H9" s="17">
        <f>Tarievenblad!M11</f>
        <v>0</v>
      </c>
      <c r="I9" s="17">
        <f>Tarievenblad!N11</f>
        <v>0</v>
      </c>
      <c r="J9" s="17">
        <f>Tarievenblad!O11</f>
        <v>0</v>
      </c>
      <c r="K9" s="17">
        <f>Tarievenblad!P11</f>
        <v>0</v>
      </c>
      <c r="L9" s="17">
        <f>Tarievenblad!Q11</f>
        <v>0</v>
      </c>
      <c r="M9" s="17">
        <f>Tarievenblad!R11</f>
        <v>0</v>
      </c>
      <c r="N9" s="17">
        <f>Tarievenblad!S11</f>
        <v>0</v>
      </c>
      <c r="O9" s="17">
        <f>Tarievenblad!T11</f>
        <v>0</v>
      </c>
      <c r="P9" s="17">
        <f>Tarievenblad!U11</f>
        <v>0</v>
      </c>
    </row>
    <row r="10" spans="1:16" ht="30" customHeight="1" x14ac:dyDescent="0.15">
      <c r="A10" s="15">
        <f>Tarievenblad!A12</f>
        <v>4</v>
      </c>
      <c r="B10" s="16" t="str">
        <f>Tarievenblad!B12</f>
        <v>Toezichthouder</v>
      </c>
      <c r="C10" s="17">
        <f>Tarievenblad!H12</f>
        <v>75</v>
      </c>
      <c r="D10" s="17">
        <f>Tarievenblad!I12</f>
        <v>85</v>
      </c>
      <c r="E10" s="17">
        <f>Tarievenblad!J12</f>
        <v>0</v>
      </c>
      <c r="F10" s="17">
        <f>Tarievenblad!K12</f>
        <v>0</v>
      </c>
      <c r="G10" s="17">
        <f>Tarievenblad!L12</f>
        <v>0</v>
      </c>
      <c r="H10" s="17">
        <f>Tarievenblad!M12</f>
        <v>0</v>
      </c>
      <c r="I10" s="17">
        <f>Tarievenblad!N12</f>
        <v>0</v>
      </c>
      <c r="J10" s="17">
        <f>Tarievenblad!O12</f>
        <v>0</v>
      </c>
      <c r="K10" s="17">
        <f>Tarievenblad!P12</f>
        <v>0</v>
      </c>
      <c r="L10" s="17">
        <f>Tarievenblad!Q12</f>
        <v>0</v>
      </c>
      <c r="M10" s="17">
        <f>Tarievenblad!R12</f>
        <v>0</v>
      </c>
      <c r="N10" s="17">
        <f>Tarievenblad!S12</f>
        <v>0</v>
      </c>
      <c r="O10" s="17">
        <f>Tarievenblad!T12</f>
        <v>0</v>
      </c>
      <c r="P10" s="17">
        <f>Tarievenblad!U12</f>
        <v>0</v>
      </c>
    </row>
    <row r="11" spans="1:16" ht="30" customHeight="1" x14ac:dyDescent="0.15">
      <c r="A11" s="15">
        <f>Tarievenblad!A13</f>
        <v>5</v>
      </c>
      <c r="B11" s="16" t="str">
        <f>Tarievenblad!B13</f>
        <v>Werkvoorbereider</v>
      </c>
      <c r="C11" s="17">
        <f>Tarievenblad!H13</f>
        <v>80</v>
      </c>
      <c r="D11" s="17">
        <f>Tarievenblad!I13</f>
        <v>95</v>
      </c>
      <c r="E11" s="17">
        <f>Tarievenblad!J13</f>
        <v>0</v>
      </c>
      <c r="F11" s="17">
        <f>Tarievenblad!K13</f>
        <v>0</v>
      </c>
      <c r="G11" s="17">
        <f>Tarievenblad!L13</f>
        <v>0</v>
      </c>
      <c r="H11" s="17">
        <f>Tarievenblad!M13</f>
        <v>0</v>
      </c>
      <c r="I11" s="17">
        <f>Tarievenblad!N13</f>
        <v>0</v>
      </c>
      <c r="J11" s="17">
        <f>Tarievenblad!O13</f>
        <v>0</v>
      </c>
      <c r="K11" s="17">
        <f>Tarievenblad!P13</f>
        <v>0</v>
      </c>
      <c r="L11" s="17">
        <f>Tarievenblad!Q13</f>
        <v>0</v>
      </c>
      <c r="M11" s="17">
        <f>Tarievenblad!R13</f>
        <v>0</v>
      </c>
      <c r="N11" s="17">
        <f>Tarievenblad!S13</f>
        <v>0</v>
      </c>
      <c r="O11" s="17">
        <f>Tarievenblad!T13</f>
        <v>0</v>
      </c>
      <c r="P11" s="17">
        <f>Tarievenblad!U13</f>
        <v>0</v>
      </c>
    </row>
    <row r="12" spans="1:16" ht="30" customHeight="1" x14ac:dyDescent="0.15">
      <c r="A12" s="15">
        <f>Tarievenblad!A14</f>
        <v>6</v>
      </c>
      <c r="B12" s="16" t="str">
        <f>Tarievenblad!B14</f>
        <v>Directievoerder</v>
      </c>
      <c r="C12" s="17">
        <f>Tarievenblad!H14</f>
        <v>85</v>
      </c>
      <c r="D12" s="17">
        <f>Tarievenblad!I14</f>
        <v>100</v>
      </c>
      <c r="E12" s="17">
        <f>Tarievenblad!J14</f>
        <v>0</v>
      </c>
      <c r="F12" s="17">
        <f>Tarievenblad!K14</f>
        <v>0</v>
      </c>
      <c r="G12" s="17">
        <f>Tarievenblad!L14</f>
        <v>0</v>
      </c>
      <c r="H12" s="17">
        <f>Tarievenblad!M14</f>
        <v>0</v>
      </c>
      <c r="I12" s="17">
        <f>Tarievenblad!N14</f>
        <v>0</v>
      </c>
      <c r="J12" s="17">
        <f>Tarievenblad!O14</f>
        <v>0</v>
      </c>
      <c r="K12" s="17">
        <f>Tarievenblad!P14</f>
        <v>0</v>
      </c>
      <c r="L12" s="17">
        <f>Tarievenblad!Q14</f>
        <v>0</v>
      </c>
      <c r="M12" s="17">
        <f>Tarievenblad!R14</f>
        <v>0</v>
      </c>
      <c r="N12" s="17">
        <f>Tarievenblad!S14</f>
        <v>0</v>
      </c>
      <c r="O12" s="17">
        <f>Tarievenblad!T14</f>
        <v>0</v>
      </c>
      <c r="P12" s="17">
        <f>Tarievenblad!U14</f>
        <v>0</v>
      </c>
    </row>
    <row r="13" spans="1:16" ht="30" customHeight="1" x14ac:dyDescent="0.15">
      <c r="A13" s="15">
        <f>Tarievenblad!A15</f>
        <v>7</v>
      </c>
      <c r="B13" s="16" t="str">
        <f>Tarievenblad!B15</f>
        <v>Ontwerper / tekenaar constructeur</v>
      </c>
      <c r="C13" s="17">
        <f>Tarievenblad!H15</f>
        <v>95</v>
      </c>
      <c r="D13" s="17">
        <f>Tarievenblad!I15</f>
        <v>105</v>
      </c>
      <c r="E13" s="17">
        <f>Tarievenblad!J15</f>
        <v>0</v>
      </c>
      <c r="F13" s="17">
        <f>Tarievenblad!K15</f>
        <v>0</v>
      </c>
      <c r="G13" s="17">
        <f>Tarievenblad!L15</f>
        <v>0</v>
      </c>
      <c r="H13" s="17">
        <f>Tarievenblad!M15</f>
        <v>0</v>
      </c>
      <c r="I13" s="17">
        <f>Tarievenblad!N15</f>
        <v>0</v>
      </c>
      <c r="J13" s="17">
        <f>Tarievenblad!O15</f>
        <v>0</v>
      </c>
      <c r="K13" s="17">
        <f>Tarievenblad!P15</f>
        <v>0</v>
      </c>
      <c r="L13" s="17">
        <f>Tarievenblad!Q15</f>
        <v>0</v>
      </c>
      <c r="M13" s="17">
        <f>Tarievenblad!R15</f>
        <v>0</v>
      </c>
      <c r="N13" s="17">
        <f>Tarievenblad!S15</f>
        <v>0</v>
      </c>
      <c r="O13" s="17">
        <f>Tarievenblad!T15</f>
        <v>0</v>
      </c>
      <c r="P13" s="17">
        <f>Tarievenblad!U15</f>
        <v>0</v>
      </c>
    </row>
    <row r="14" spans="1:16" ht="30" customHeight="1" x14ac:dyDescent="0.15">
      <c r="A14" s="15">
        <f>Tarievenblad!A16</f>
        <v>8</v>
      </c>
      <c r="B14" s="16" t="str">
        <f>Tarievenblad!B16</f>
        <v>Systems engineer / risico analyse specialist</v>
      </c>
      <c r="C14" s="17">
        <f>Tarievenblad!H16</f>
        <v>95</v>
      </c>
      <c r="D14" s="17">
        <f>Tarievenblad!I16</f>
        <v>110</v>
      </c>
      <c r="E14" s="17">
        <f>Tarievenblad!J16</f>
        <v>0</v>
      </c>
      <c r="F14" s="17">
        <f>Tarievenblad!K16</f>
        <v>0</v>
      </c>
      <c r="G14" s="17">
        <f>Tarievenblad!L16</f>
        <v>0</v>
      </c>
      <c r="H14" s="17">
        <f>Tarievenblad!M16</f>
        <v>0</v>
      </c>
      <c r="I14" s="17">
        <f>Tarievenblad!N16</f>
        <v>0</v>
      </c>
      <c r="J14" s="17">
        <f>Tarievenblad!O16</f>
        <v>0</v>
      </c>
      <c r="K14" s="17">
        <f>Tarievenblad!P16</f>
        <v>0</v>
      </c>
      <c r="L14" s="17">
        <f>Tarievenblad!Q16</f>
        <v>0</v>
      </c>
      <c r="M14" s="17">
        <f>Tarievenblad!R16</f>
        <v>0</v>
      </c>
      <c r="N14" s="17">
        <f>Tarievenblad!S16</f>
        <v>0</v>
      </c>
      <c r="O14" s="17">
        <f>Tarievenblad!T16</f>
        <v>0</v>
      </c>
      <c r="P14" s="17">
        <f>Tarievenblad!U16</f>
        <v>0</v>
      </c>
    </row>
    <row r="15" spans="1:16" ht="30" customHeight="1" x14ac:dyDescent="0.15">
      <c r="A15" s="15">
        <f>Tarievenblad!A17</f>
        <v>9</v>
      </c>
      <c r="B15" s="16" t="str">
        <f>Tarievenblad!B17</f>
        <v>Assetmanager</v>
      </c>
      <c r="C15" s="17">
        <f>Tarievenblad!H17</f>
        <v>95</v>
      </c>
      <c r="D15" s="17">
        <f>Tarievenblad!I17</f>
        <v>115</v>
      </c>
      <c r="E15" s="17">
        <f>Tarievenblad!J17</f>
        <v>0</v>
      </c>
      <c r="F15" s="17">
        <f>Tarievenblad!K17</f>
        <v>0</v>
      </c>
      <c r="G15" s="17">
        <f>Tarievenblad!L17</f>
        <v>0</v>
      </c>
      <c r="H15" s="17">
        <f>Tarievenblad!M17</f>
        <v>0</v>
      </c>
      <c r="I15" s="17">
        <f>Tarievenblad!N17</f>
        <v>0</v>
      </c>
      <c r="J15" s="17">
        <f>Tarievenblad!O17</f>
        <v>0</v>
      </c>
      <c r="K15" s="17">
        <f>Tarievenblad!P17</f>
        <v>0</v>
      </c>
      <c r="L15" s="17">
        <f>Tarievenblad!Q17</f>
        <v>0</v>
      </c>
      <c r="M15" s="17">
        <f>Tarievenblad!R17</f>
        <v>0</v>
      </c>
      <c r="N15" s="17">
        <f>Tarievenblad!S17</f>
        <v>0</v>
      </c>
      <c r="O15" s="17">
        <f>Tarievenblad!T17</f>
        <v>0</v>
      </c>
      <c r="P15" s="17">
        <f>Tarievenblad!U17</f>
        <v>0</v>
      </c>
    </row>
    <row r="16" spans="1:16" ht="30" customHeight="1" x14ac:dyDescent="0.15">
      <c r="A16" s="15">
        <f>Tarievenblad!A18</f>
        <v>10</v>
      </c>
      <c r="B16" s="16" t="str">
        <f>Tarievenblad!B18</f>
        <v>Projectleider / projectmanager / disciplineleider/ ontwerpmanager</v>
      </c>
      <c r="C16" s="17">
        <f>Tarievenblad!H18</f>
        <v>105</v>
      </c>
      <c r="D16" s="17">
        <f>Tarievenblad!I18</f>
        <v>120</v>
      </c>
      <c r="E16" s="17">
        <f>Tarievenblad!J18</f>
        <v>0</v>
      </c>
      <c r="F16" s="17">
        <f>Tarievenblad!K18</f>
        <v>0</v>
      </c>
      <c r="G16" s="17">
        <f>Tarievenblad!L18</f>
        <v>0</v>
      </c>
      <c r="H16" s="17">
        <f>Tarievenblad!M18</f>
        <v>0</v>
      </c>
      <c r="I16" s="17">
        <f>Tarievenblad!N18</f>
        <v>0</v>
      </c>
      <c r="J16" s="17">
        <f>Tarievenblad!O18</f>
        <v>0</v>
      </c>
      <c r="K16" s="17">
        <f>Tarievenblad!P18</f>
        <v>0</v>
      </c>
      <c r="L16" s="17">
        <f>Tarievenblad!Q18</f>
        <v>0</v>
      </c>
      <c r="M16" s="17">
        <f>Tarievenblad!R18</f>
        <v>0</v>
      </c>
      <c r="N16" s="17">
        <f>Tarievenblad!S18</f>
        <v>0</v>
      </c>
      <c r="O16" s="17">
        <f>Tarievenblad!T18</f>
        <v>0</v>
      </c>
      <c r="P16" s="17">
        <f>Tarievenblad!U18</f>
        <v>0</v>
      </c>
    </row>
    <row r="17" spans="1:16" ht="30" customHeight="1" x14ac:dyDescent="0.15">
      <c r="A17" s="15">
        <f>Tarievenblad!A19</f>
        <v>11</v>
      </c>
      <c r="B17" s="16" t="str">
        <f>Tarievenblad!B19</f>
        <v>Technisch specialist</v>
      </c>
      <c r="C17" s="17">
        <f>Tarievenblad!H19</f>
        <v>105</v>
      </c>
      <c r="D17" s="17">
        <f>Tarievenblad!I19</f>
        <v>120</v>
      </c>
      <c r="E17" s="17">
        <f>Tarievenblad!J19</f>
        <v>0</v>
      </c>
      <c r="F17" s="17">
        <f>Tarievenblad!K19</f>
        <v>0</v>
      </c>
      <c r="G17" s="17">
        <f>Tarievenblad!L19</f>
        <v>0</v>
      </c>
      <c r="H17" s="17">
        <f>Tarievenblad!M19</f>
        <v>0</v>
      </c>
      <c r="I17" s="17">
        <f>Tarievenblad!N19</f>
        <v>0</v>
      </c>
      <c r="J17" s="17">
        <f>Tarievenblad!O19</f>
        <v>0</v>
      </c>
      <c r="K17" s="17">
        <f>Tarievenblad!P19</f>
        <v>0</v>
      </c>
      <c r="L17" s="17">
        <f>Tarievenblad!Q19</f>
        <v>0</v>
      </c>
      <c r="M17" s="17">
        <f>Tarievenblad!R19</f>
        <v>0</v>
      </c>
      <c r="N17" s="17">
        <f>Tarievenblad!S19</f>
        <v>0</v>
      </c>
      <c r="O17" s="17">
        <f>Tarievenblad!T19</f>
        <v>0</v>
      </c>
      <c r="P17" s="17">
        <f>Tarievenblad!U19</f>
        <v>0</v>
      </c>
    </row>
    <row r="18" spans="1:16" ht="30" customHeight="1" x14ac:dyDescent="0.15">
      <c r="A18" s="15">
        <f>Tarievenblad!A20</f>
        <v>12</v>
      </c>
      <c r="B18" s="16" t="str">
        <f>Tarievenblad!B20</f>
        <v>Omgevingsmanager</v>
      </c>
      <c r="C18" s="17">
        <f>Tarievenblad!H20</f>
        <v>105</v>
      </c>
      <c r="D18" s="17">
        <f>Tarievenblad!I20</f>
        <v>120</v>
      </c>
      <c r="E18" s="17">
        <f>Tarievenblad!J20</f>
        <v>0</v>
      </c>
      <c r="F18" s="17">
        <f>Tarievenblad!K20</f>
        <v>0</v>
      </c>
      <c r="G18" s="17">
        <f>Tarievenblad!L20</f>
        <v>0</v>
      </c>
      <c r="H18" s="17">
        <f>Tarievenblad!M20</f>
        <v>0</v>
      </c>
      <c r="I18" s="17">
        <f>Tarievenblad!N20</f>
        <v>0</v>
      </c>
      <c r="J18" s="17">
        <f>Tarievenblad!O20</f>
        <v>0</v>
      </c>
      <c r="K18" s="17">
        <f>Tarievenblad!P20</f>
        <v>0</v>
      </c>
      <c r="L18" s="17">
        <f>Tarievenblad!Q20</f>
        <v>0</v>
      </c>
      <c r="M18" s="17">
        <f>Tarievenblad!R20</f>
        <v>0</v>
      </c>
      <c r="N18" s="17">
        <f>Tarievenblad!S20</f>
        <v>0</v>
      </c>
      <c r="O18" s="17">
        <f>Tarievenblad!T20</f>
        <v>0</v>
      </c>
      <c r="P18" s="17">
        <f>Tarievenblad!U20</f>
        <v>0</v>
      </c>
    </row>
    <row r="19" spans="1:16" ht="30" customHeight="1" x14ac:dyDescent="0.15">
      <c r="A19" s="15">
        <f>Tarievenblad!A21</f>
        <v>13</v>
      </c>
      <c r="B19" s="16" t="str">
        <f>Tarievenblad!B21</f>
        <v>Constructeur</v>
      </c>
      <c r="C19" s="17">
        <f>Tarievenblad!H21</f>
        <v>105</v>
      </c>
      <c r="D19" s="17">
        <f>Tarievenblad!I21</f>
        <v>120</v>
      </c>
      <c r="E19" s="17">
        <f>Tarievenblad!J21</f>
        <v>0</v>
      </c>
      <c r="F19" s="17">
        <f>Tarievenblad!K21</f>
        <v>0</v>
      </c>
      <c r="G19" s="17">
        <f>Tarievenblad!L21</f>
        <v>0</v>
      </c>
      <c r="H19" s="17">
        <f>Tarievenblad!M21</f>
        <v>0</v>
      </c>
      <c r="I19" s="17">
        <f>Tarievenblad!N21</f>
        <v>0</v>
      </c>
      <c r="J19" s="17">
        <f>Tarievenblad!O21</f>
        <v>0</v>
      </c>
      <c r="K19" s="17">
        <f>Tarievenblad!P21</f>
        <v>0</v>
      </c>
      <c r="L19" s="17">
        <f>Tarievenblad!Q21</f>
        <v>0</v>
      </c>
      <c r="M19" s="17">
        <f>Tarievenblad!R21</f>
        <v>0</v>
      </c>
      <c r="N19" s="17">
        <f>Tarievenblad!S21</f>
        <v>0</v>
      </c>
      <c r="O19" s="17">
        <f>Tarievenblad!T21</f>
        <v>0</v>
      </c>
      <c r="P19" s="17">
        <f>Tarievenblad!U21</f>
        <v>0</v>
      </c>
    </row>
    <row r="20" spans="1:16" ht="30" customHeight="1" x14ac:dyDescent="0.15">
      <c r="A20" s="15">
        <f>Tarievenblad!A22</f>
        <v>14</v>
      </c>
      <c r="B20" s="16" t="str">
        <f>Tarievenblad!B22</f>
        <v>Adviseur techniek / Kostendeskundige / adviseur beheer &amp; onderhoud / Specialist</v>
      </c>
      <c r="C20" s="17">
        <f>Tarievenblad!H22</f>
        <v>105</v>
      </c>
      <c r="D20" s="17">
        <f>Tarievenblad!I22</f>
        <v>120</v>
      </c>
      <c r="E20" s="17">
        <f>Tarievenblad!J22</f>
        <v>0</v>
      </c>
      <c r="F20" s="17">
        <f>Tarievenblad!K22</f>
        <v>0</v>
      </c>
      <c r="G20" s="17">
        <f>Tarievenblad!L22</f>
        <v>0</v>
      </c>
      <c r="H20" s="17">
        <f>Tarievenblad!M22</f>
        <v>0</v>
      </c>
      <c r="I20" s="17">
        <f>Tarievenblad!N22</f>
        <v>0</v>
      </c>
      <c r="J20" s="17">
        <f>Tarievenblad!O22</f>
        <v>0</v>
      </c>
      <c r="K20" s="17">
        <f>Tarievenblad!P22</f>
        <v>0</v>
      </c>
      <c r="L20" s="17">
        <f>Tarievenblad!Q22</f>
        <v>0</v>
      </c>
      <c r="M20" s="17">
        <f>Tarievenblad!R22</f>
        <v>0</v>
      </c>
      <c r="N20" s="17">
        <f>Tarievenblad!S22</f>
        <v>0</v>
      </c>
      <c r="O20" s="17">
        <f>Tarievenblad!T22</f>
        <v>0</v>
      </c>
      <c r="P20" s="17">
        <f>Tarievenblad!U22</f>
        <v>0</v>
      </c>
    </row>
    <row r="21" spans="1:16" ht="30" customHeight="1" x14ac:dyDescent="0.15">
      <c r="A21" s="15">
        <f>Tarievenblad!A23</f>
        <v>15</v>
      </c>
      <c r="B21" s="16" t="str">
        <f>Tarievenblad!B23</f>
        <v>UAV&amp;GC rollen: technisch manager, manager projectbeheersing</v>
      </c>
      <c r="C21" s="17">
        <f>Tarievenblad!H23</f>
        <v>105</v>
      </c>
      <c r="D21" s="17">
        <f>Tarievenblad!I23</f>
        <v>120</v>
      </c>
      <c r="E21" s="17">
        <f>Tarievenblad!J23</f>
        <v>0</v>
      </c>
      <c r="F21" s="17">
        <f>Tarievenblad!K23</f>
        <v>0</v>
      </c>
      <c r="G21" s="17">
        <f>Tarievenblad!L23</f>
        <v>0</v>
      </c>
      <c r="H21" s="17">
        <f>Tarievenblad!M23</f>
        <v>0</v>
      </c>
      <c r="I21" s="17">
        <f>Tarievenblad!N23</f>
        <v>0</v>
      </c>
      <c r="J21" s="17">
        <f>Tarievenblad!O23</f>
        <v>0</v>
      </c>
      <c r="K21" s="17">
        <f>Tarievenblad!P23</f>
        <v>0</v>
      </c>
      <c r="L21" s="17">
        <f>Tarievenblad!Q23</f>
        <v>0</v>
      </c>
      <c r="M21" s="17">
        <f>Tarievenblad!R23</f>
        <v>0</v>
      </c>
      <c r="N21" s="17">
        <f>Tarievenblad!S23</f>
        <v>0</v>
      </c>
      <c r="O21" s="17">
        <f>Tarievenblad!T23</f>
        <v>0</v>
      </c>
      <c r="P21" s="17">
        <f>Tarievenblad!U23</f>
        <v>0</v>
      </c>
    </row>
    <row r="22" spans="1:16" ht="30" customHeight="1" x14ac:dyDescent="0.15">
      <c r="A22" s="15">
        <f>Tarievenblad!A24</f>
        <v>16</v>
      </c>
      <c r="B22" s="16" t="str">
        <f>Tarievenblad!B24</f>
        <v xml:space="preserve">Senior projectleider / projectmanager </v>
      </c>
      <c r="C22" s="17">
        <f>Tarievenblad!H24</f>
        <v>110</v>
      </c>
      <c r="D22" s="17">
        <f>Tarievenblad!I24</f>
        <v>130</v>
      </c>
      <c r="E22" s="17">
        <f>Tarievenblad!J24</f>
        <v>0</v>
      </c>
      <c r="F22" s="17">
        <f>Tarievenblad!K24</f>
        <v>0</v>
      </c>
      <c r="G22" s="17">
        <f>Tarievenblad!L24</f>
        <v>0</v>
      </c>
      <c r="H22" s="17">
        <f>Tarievenblad!M24</f>
        <v>0</v>
      </c>
      <c r="I22" s="17">
        <f>Tarievenblad!N24</f>
        <v>0</v>
      </c>
      <c r="J22" s="17">
        <f>Tarievenblad!O24</f>
        <v>0</v>
      </c>
      <c r="K22" s="17">
        <f>Tarievenblad!P24</f>
        <v>0</v>
      </c>
      <c r="L22" s="17">
        <f>Tarievenblad!Q24</f>
        <v>0</v>
      </c>
      <c r="M22" s="17">
        <f>Tarievenblad!R24</f>
        <v>0</v>
      </c>
      <c r="N22" s="17">
        <f>Tarievenblad!S24</f>
        <v>0</v>
      </c>
      <c r="O22" s="17">
        <f>Tarievenblad!T24</f>
        <v>0</v>
      </c>
      <c r="P22" s="17">
        <f>Tarievenblad!U24</f>
        <v>0</v>
      </c>
    </row>
    <row r="23" spans="1:16" ht="30" customHeight="1" x14ac:dyDescent="0.15">
      <c r="A23" s="15">
        <f>Tarievenblad!A25</f>
        <v>17</v>
      </c>
      <c r="B23" s="16" t="str">
        <f>Tarievenblad!B25</f>
        <v>UAV&amp;GC rollen: project manager, contractmanager</v>
      </c>
      <c r="C23" s="17">
        <f>Tarievenblad!H25</f>
        <v>115</v>
      </c>
      <c r="D23" s="17">
        <f>Tarievenblad!I25</f>
        <v>130</v>
      </c>
      <c r="E23" s="17">
        <f>Tarievenblad!J25</f>
        <v>0</v>
      </c>
      <c r="F23" s="17">
        <f>Tarievenblad!K25</f>
        <v>0</v>
      </c>
      <c r="G23" s="17">
        <f>Tarievenblad!L25</f>
        <v>0</v>
      </c>
      <c r="H23" s="17">
        <f>Tarievenblad!M25</f>
        <v>0</v>
      </c>
      <c r="I23" s="17">
        <f>Tarievenblad!N25</f>
        <v>0</v>
      </c>
      <c r="J23" s="17">
        <f>Tarievenblad!O25</f>
        <v>0</v>
      </c>
      <c r="K23" s="17">
        <f>Tarievenblad!P25</f>
        <v>0</v>
      </c>
      <c r="L23" s="17">
        <f>Tarievenblad!Q25</f>
        <v>0</v>
      </c>
      <c r="M23" s="17">
        <f>Tarievenblad!R25</f>
        <v>0</v>
      </c>
      <c r="N23" s="17">
        <f>Tarievenblad!S25</f>
        <v>0</v>
      </c>
      <c r="O23" s="17">
        <f>Tarievenblad!T25</f>
        <v>0</v>
      </c>
      <c r="P23" s="17">
        <f>Tarievenblad!U25</f>
        <v>0</v>
      </c>
    </row>
    <row r="24" spans="1:16" ht="30" customHeight="1" x14ac:dyDescent="0.15">
      <c r="A24" s="15">
        <f>Tarievenblad!A26</f>
        <v>18</v>
      </c>
      <c r="B24" s="16" t="str">
        <f>Tarievenblad!B26</f>
        <v>Coörodinerend constructeur / Hoofdconstructeur / Sr. ontwerper staal, beton, wegen</v>
      </c>
      <c r="C24" s="17">
        <f>Tarievenblad!H26</f>
        <v>115</v>
      </c>
      <c r="D24" s="17">
        <f>Tarievenblad!I26</f>
        <v>135</v>
      </c>
      <c r="E24" s="17">
        <f>Tarievenblad!J26</f>
        <v>0</v>
      </c>
      <c r="F24" s="17">
        <f>Tarievenblad!K26</f>
        <v>0</v>
      </c>
      <c r="G24" s="17">
        <f>Tarievenblad!L26</f>
        <v>0</v>
      </c>
      <c r="H24" s="17">
        <f>Tarievenblad!M26</f>
        <v>0</v>
      </c>
      <c r="I24" s="17">
        <f>Tarievenblad!N26</f>
        <v>0</v>
      </c>
      <c r="J24" s="17">
        <f>Tarievenblad!O26</f>
        <v>0</v>
      </c>
      <c r="K24" s="17">
        <f>Tarievenblad!P26</f>
        <v>0</v>
      </c>
      <c r="L24" s="17">
        <f>Tarievenblad!Q26</f>
        <v>0</v>
      </c>
      <c r="M24" s="17">
        <f>Tarievenblad!R26</f>
        <v>0</v>
      </c>
      <c r="N24" s="17">
        <f>Tarievenblad!S26</f>
        <v>0</v>
      </c>
      <c r="O24" s="17">
        <f>Tarievenblad!T26</f>
        <v>0</v>
      </c>
      <c r="P24" s="17">
        <f>Tarievenblad!U26</f>
        <v>0</v>
      </c>
    </row>
    <row r="25" spans="1:16" ht="30" customHeight="1" x14ac:dyDescent="0.15">
      <c r="A25" s="15">
        <f>Tarievenblad!A27</f>
        <v>19</v>
      </c>
      <c r="B25" s="16" t="str">
        <f>Tarievenblad!B27</f>
        <v>Sr. Projectleider / Sr. projectmanager / Sr. disciplineleider / Sr. Ontwerpmanager</v>
      </c>
      <c r="C25" s="17">
        <f>Tarievenblad!H27</f>
        <v>125</v>
      </c>
      <c r="D25" s="17">
        <f>Tarievenblad!I27</f>
        <v>140</v>
      </c>
      <c r="E25" s="17">
        <f>Tarievenblad!J27</f>
        <v>0</v>
      </c>
      <c r="F25" s="17">
        <f>Tarievenblad!K27</f>
        <v>0</v>
      </c>
      <c r="G25" s="17">
        <f>Tarievenblad!L27</f>
        <v>0</v>
      </c>
      <c r="H25" s="17">
        <f>Tarievenblad!M27</f>
        <v>0</v>
      </c>
      <c r="I25" s="17">
        <f>Tarievenblad!N27</f>
        <v>0</v>
      </c>
      <c r="J25" s="17">
        <f>Tarievenblad!O27</f>
        <v>0</v>
      </c>
      <c r="K25" s="17">
        <f>Tarievenblad!P27</f>
        <v>0</v>
      </c>
      <c r="L25" s="17">
        <f>Tarievenblad!Q27</f>
        <v>0</v>
      </c>
      <c r="M25" s="17">
        <f>Tarievenblad!R27</f>
        <v>0</v>
      </c>
      <c r="N25" s="17">
        <f>Tarievenblad!S27</f>
        <v>0</v>
      </c>
      <c r="O25" s="17">
        <f>Tarievenblad!T27</f>
        <v>0</v>
      </c>
      <c r="P25" s="17">
        <f>Tarievenblad!U27</f>
        <v>0</v>
      </c>
    </row>
    <row r="26" spans="1:16" ht="30" customHeight="1" x14ac:dyDescent="0.15">
      <c r="A26" s="15">
        <f>Tarievenblad!A28</f>
        <v>20</v>
      </c>
      <c r="B26" s="16" t="str">
        <f>Tarievenblad!B28</f>
        <v>Senior technisch specialist</v>
      </c>
      <c r="C26" s="17">
        <f>Tarievenblad!H28</f>
        <v>125</v>
      </c>
      <c r="D26" s="17">
        <f>Tarievenblad!I28</f>
        <v>140</v>
      </c>
      <c r="E26" s="17">
        <f>Tarievenblad!J28</f>
        <v>0</v>
      </c>
      <c r="F26" s="17">
        <f>Tarievenblad!K28</f>
        <v>0</v>
      </c>
      <c r="G26" s="17">
        <f>Tarievenblad!L28</f>
        <v>0</v>
      </c>
      <c r="H26" s="17">
        <f>Tarievenblad!M28</f>
        <v>0</v>
      </c>
      <c r="I26" s="17">
        <f>Tarievenblad!N28</f>
        <v>0</v>
      </c>
      <c r="J26" s="17">
        <f>Tarievenblad!O28</f>
        <v>0</v>
      </c>
      <c r="K26" s="17">
        <f>Tarievenblad!P28</f>
        <v>0</v>
      </c>
      <c r="L26" s="17">
        <f>Tarievenblad!Q28</f>
        <v>0</v>
      </c>
      <c r="M26" s="17">
        <f>Tarievenblad!R28</f>
        <v>0</v>
      </c>
      <c r="N26" s="17">
        <f>Tarievenblad!S28</f>
        <v>0</v>
      </c>
      <c r="O26" s="17">
        <f>Tarievenblad!T28</f>
        <v>0</v>
      </c>
      <c r="P26" s="17">
        <f>Tarievenblad!U28</f>
        <v>0</v>
      </c>
    </row>
    <row r="29" spans="1:16" ht="13" customHeight="1" x14ac:dyDescent="0.15">
      <c r="A29" s="92" t="s">
        <v>60</v>
      </c>
      <c r="B29" s="99"/>
      <c r="C29" s="63">
        <v>1</v>
      </c>
      <c r="D29" s="63">
        <v>3</v>
      </c>
      <c r="E29" s="63">
        <v>5</v>
      </c>
      <c r="F29" s="63">
        <v>7</v>
      </c>
      <c r="G29" s="66">
        <v>11</v>
      </c>
      <c r="H29" s="66">
        <v>12</v>
      </c>
      <c r="I29" s="63">
        <v>14</v>
      </c>
      <c r="J29" s="63">
        <v>16</v>
      </c>
      <c r="K29" s="63">
        <v>19</v>
      </c>
      <c r="L29" s="63"/>
      <c r="M29" s="63"/>
      <c r="N29" s="7"/>
      <c r="O29" s="7"/>
      <c r="P29" s="7"/>
    </row>
    <row r="30" spans="1:16" ht="82" customHeight="1" x14ac:dyDescent="0.15">
      <c r="A30" s="100"/>
      <c r="B30" s="101"/>
      <c r="C30" s="94" t="str">
        <f t="shared" ref="C30:I30" si="0">IF(C29="","",VLOOKUP(C$29,$A$7:$B$26,2,FALSE))</f>
        <v>Aankomend tekenaar</v>
      </c>
      <c r="D30" s="94" t="str">
        <f t="shared" si="0"/>
        <v>Tekenaar</v>
      </c>
      <c r="E30" s="94" t="str">
        <f t="shared" si="0"/>
        <v>Werkvoorbereider</v>
      </c>
      <c r="F30" s="94" t="str">
        <f t="shared" si="0"/>
        <v>Ontwerper / tekenaar constructeur</v>
      </c>
      <c r="G30" s="94" t="str">
        <f t="shared" si="0"/>
        <v>Technisch specialist</v>
      </c>
      <c r="H30" s="94" t="str">
        <f t="shared" si="0"/>
        <v>Omgevingsmanager</v>
      </c>
      <c r="I30" s="94" t="str">
        <f t="shared" si="0"/>
        <v>Adviseur techniek / Kostendeskundige / adviseur beheer &amp; onderhoud / Specialist</v>
      </c>
      <c r="J30" s="94" t="str">
        <f>IF(J29="","",VLOOKUP(J$29,$A$7:$B$26,2,FALSE))</f>
        <v xml:space="preserve">Senior projectleider / projectmanager </v>
      </c>
      <c r="K30" s="94" t="str">
        <f t="shared" ref="K30:M30" si="1">IF(K29="","",VLOOKUP(K$29,$A$7:$B$26,2,FALSE))</f>
        <v>Sr. Projectleider / Sr. projectmanager / Sr. disciplineleider / Sr. Ontwerpmanager</v>
      </c>
      <c r="L30" s="94" t="str">
        <f t="shared" si="1"/>
        <v/>
      </c>
      <c r="M30" s="94" t="str">
        <f t="shared" si="1"/>
        <v/>
      </c>
      <c r="N30" s="11"/>
      <c r="O30" s="11"/>
      <c r="P30" s="11"/>
    </row>
    <row r="31" spans="1:16" x14ac:dyDescent="0.15">
      <c r="A31" s="64" t="s">
        <v>61</v>
      </c>
      <c r="B31" s="65" t="s">
        <v>62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</row>
    <row r="32" spans="1:16" x14ac:dyDescent="0.15">
      <c r="A32" s="19">
        <v>1</v>
      </c>
      <c r="B32" s="19" t="s">
        <v>186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</row>
    <row r="33" spans="1:13" x14ac:dyDescent="0.15">
      <c r="A33" s="20" t="s">
        <v>64</v>
      </c>
      <c r="B33" s="47" t="s">
        <v>214</v>
      </c>
      <c r="C33" s="21">
        <v>24</v>
      </c>
      <c r="D33" s="21">
        <v>12</v>
      </c>
      <c r="E33" s="21"/>
      <c r="F33" s="21">
        <v>4</v>
      </c>
      <c r="G33" s="21"/>
      <c r="H33" s="21"/>
      <c r="I33" s="21"/>
      <c r="J33" s="21">
        <v>2</v>
      </c>
      <c r="K33" s="21"/>
      <c r="L33" s="21"/>
      <c r="M33" s="21"/>
    </row>
    <row r="34" spans="1:13" x14ac:dyDescent="0.15">
      <c r="A34" s="20" t="s">
        <v>66</v>
      </c>
      <c r="B34" s="47" t="s">
        <v>216</v>
      </c>
      <c r="C34" s="21">
        <v>32</v>
      </c>
      <c r="D34" s="21">
        <v>24</v>
      </c>
      <c r="E34" s="21"/>
      <c r="F34" s="21">
        <v>4</v>
      </c>
      <c r="G34" s="21"/>
      <c r="H34" s="21"/>
      <c r="I34" s="21"/>
      <c r="J34" s="21">
        <v>2</v>
      </c>
      <c r="K34" s="21"/>
      <c r="L34" s="21"/>
      <c r="M34" s="21"/>
    </row>
    <row r="35" spans="1:13" x14ac:dyDescent="0.15">
      <c r="A35" s="20" t="s">
        <v>68</v>
      </c>
      <c r="B35" s="47" t="s">
        <v>215</v>
      </c>
      <c r="C35" s="21">
        <v>8</v>
      </c>
      <c r="D35" s="21">
        <v>4</v>
      </c>
      <c r="E35" s="21"/>
      <c r="F35" s="21">
        <v>4</v>
      </c>
      <c r="G35" s="21"/>
      <c r="H35" s="21"/>
      <c r="I35" s="21"/>
      <c r="J35" s="21">
        <v>2</v>
      </c>
      <c r="K35" s="21"/>
      <c r="L35" s="21"/>
      <c r="M35" s="21"/>
    </row>
    <row r="36" spans="1:13" x14ac:dyDescent="0.15">
      <c r="A36" s="20" t="s">
        <v>70</v>
      </c>
      <c r="B36" s="47" t="s">
        <v>217</v>
      </c>
      <c r="C36" s="21"/>
      <c r="D36" s="21">
        <v>4</v>
      </c>
      <c r="E36" s="21">
        <v>4</v>
      </c>
      <c r="F36" s="21"/>
      <c r="G36" s="21">
        <v>12</v>
      </c>
      <c r="H36" s="21"/>
      <c r="I36" s="21"/>
      <c r="J36" s="21">
        <v>2</v>
      </c>
      <c r="K36" s="21">
        <v>2</v>
      </c>
      <c r="L36" s="21"/>
      <c r="M36" s="21"/>
    </row>
    <row r="37" spans="1:13" x14ac:dyDescent="0.15">
      <c r="A37" s="22"/>
      <c r="B37" s="51" t="s">
        <v>72</v>
      </c>
      <c r="C37" s="24">
        <f>SUM(C33:C36)</f>
        <v>64</v>
      </c>
      <c r="D37" s="24">
        <f t="shared" ref="D37:M37" si="2">SUM(D33:D36)</f>
        <v>44</v>
      </c>
      <c r="E37" s="24">
        <f t="shared" si="2"/>
        <v>4</v>
      </c>
      <c r="F37" s="24">
        <f t="shared" si="2"/>
        <v>12</v>
      </c>
      <c r="G37" s="24">
        <f t="shared" si="2"/>
        <v>12</v>
      </c>
      <c r="H37" s="24">
        <f t="shared" si="2"/>
        <v>0</v>
      </c>
      <c r="I37" s="24">
        <f t="shared" si="2"/>
        <v>0</v>
      </c>
      <c r="J37" s="24">
        <f t="shared" si="2"/>
        <v>8</v>
      </c>
      <c r="K37" s="24">
        <f t="shared" si="2"/>
        <v>2</v>
      </c>
      <c r="L37" s="24">
        <f t="shared" si="2"/>
        <v>0</v>
      </c>
      <c r="M37" s="24">
        <f t="shared" si="2"/>
        <v>0</v>
      </c>
    </row>
    <row r="38" spans="1:13" x14ac:dyDescent="0.15">
      <c r="A38" s="19">
        <v>2</v>
      </c>
      <c r="B38" s="46" t="s">
        <v>187</v>
      </c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</row>
    <row r="39" spans="1:13" x14ac:dyDescent="0.15">
      <c r="A39" s="20" t="s">
        <v>74</v>
      </c>
      <c r="B39" s="47" t="s">
        <v>210</v>
      </c>
      <c r="C39" s="21"/>
      <c r="D39" s="21"/>
      <c r="E39" s="21"/>
      <c r="F39" s="21">
        <v>24</v>
      </c>
      <c r="G39" s="21"/>
      <c r="H39" s="21"/>
      <c r="I39" s="21"/>
      <c r="J39" s="21">
        <v>2</v>
      </c>
      <c r="K39" s="21"/>
      <c r="L39" s="21"/>
      <c r="M39" s="21"/>
    </row>
    <row r="40" spans="1:13" x14ac:dyDescent="0.15">
      <c r="A40" s="20" t="s">
        <v>76</v>
      </c>
      <c r="B40" s="47" t="s">
        <v>211</v>
      </c>
      <c r="C40" s="21"/>
      <c r="D40" s="21"/>
      <c r="E40" s="21"/>
      <c r="F40" s="21">
        <v>36</v>
      </c>
      <c r="G40" s="21"/>
      <c r="H40" s="21"/>
      <c r="I40" s="21"/>
      <c r="J40" s="21">
        <v>4</v>
      </c>
      <c r="K40" s="21"/>
      <c r="L40" s="21"/>
      <c r="M40" s="21"/>
    </row>
    <row r="41" spans="1:13" x14ac:dyDescent="0.15">
      <c r="A41" s="20" t="s">
        <v>78</v>
      </c>
      <c r="B41" s="47" t="s">
        <v>212</v>
      </c>
      <c r="C41" s="21"/>
      <c r="D41" s="21"/>
      <c r="E41" s="21"/>
      <c r="F41" s="21">
        <v>18</v>
      </c>
      <c r="G41" s="21"/>
      <c r="H41" s="21">
        <v>4</v>
      </c>
      <c r="I41" s="21"/>
      <c r="J41" s="21">
        <v>2</v>
      </c>
      <c r="K41" s="21"/>
      <c r="L41" s="21"/>
      <c r="M41" s="21"/>
    </row>
    <row r="42" spans="1:13" x14ac:dyDescent="0.15">
      <c r="A42" s="20" t="s">
        <v>79</v>
      </c>
      <c r="B42" s="47" t="s">
        <v>213</v>
      </c>
      <c r="C42" s="21"/>
      <c r="D42" s="21"/>
      <c r="E42" s="21">
        <v>4</v>
      </c>
      <c r="F42" s="21">
        <v>36</v>
      </c>
      <c r="G42" s="21"/>
      <c r="H42" s="21">
        <v>4</v>
      </c>
      <c r="I42" s="21"/>
      <c r="J42" s="21">
        <v>4</v>
      </c>
      <c r="K42" s="21">
        <v>2</v>
      </c>
      <c r="L42" s="21"/>
      <c r="M42" s="21"/>
    </row>
    <row r="43" spans="1:13" x14ac:dyDescent="0.15">
      <c r="A43" s="22"/>
      <c r="B43" s="51" t="s">
        <v>72</v>
      </c>
      <c r="C43" s="24">
        <f>SUM(C39:C42)</f>
        <v>0</v>
      </c>
      <c r="D43" s="24">
        <f t="shared" ref="D43:M43" si="3">SUM(D39:D42)</f>
        <v>0</v>
      </c>
      <c r="E43" s="24">
        <f t="shared" si="3"/>
        <v>4</v>
      </c>
      <c r="F43" s="24">
        <f t="shared" si="3"/>
        <v>114</v>
      </c>
      <c r="G43" s="24">
        <f t="shared" si="3"/>
        <v>0</v>
      </c>
      <c r="H43" s="24">
        <f t="shared" si="3"/>
        <v>8</v>
      </c>
      <c r="I43" s="24">
        <f t="shared" si="3"/>
        <v>0</v>
      </c>
      <c r="J43" s="24">
        <f t="shared" si="3"/>
        <v>12</v>
      </c>
      <c r="K43" s="24">
        <f t="shared" si="3"/>
        <v>2</v>
      </c>
      <c r="L43" s="24">
        <f t="shared" si="3"/>
        <v>0</v>
      </c>
      <c r="M43" s="24">
        <f t="shared" si="3"/>
        <v>0</v>
      </c>
    </row>
    <row r="44" spans="1:13" x14ac:dyDescent="0.15">
      <c r="A44" s="19">
        <v>3</v>
      </c>
      <c r="B44" s="46" t="s">
        <v>188</v>
      </c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x14ac:dyDescent="0.15">
      <c r="A45" s="20" t="s">
        <v>102</v>
      </c>
      <c r="B45" s="47" t="s">
        <v>259</v>
      </c>
      <c r="C45" s="21">
        <v>40</v>
      </c>
      <c r="D45" s="21">
        <v>60</v>
      </c>
      <c r="E45" s="21"/>
      <c r="F45" s="21">
        <v>12</v>
      </c>
      <c r="G45" s="21">
        <v>4</v>
      </c>
      <c r="H45" s="21"/>
      <c r="I45" s="21"/>
      <c r="J45" s="21">
        <v>4</v>
      </c>
      <c r="K45" s="21"/>
      <c r="L45" s="21"/>
      <c r="M45" s="21"/>
    </row>
    <row r="46" spans="1:13" x14ac:dyDescent="0.15">
      <c r="A46" s="20" t="s">
        <v>103</v>
      </c>
      <c r="B46" s="1" t="s">
        <v>260</v>
      </c>
      <c r="C46" s="21">
        <v>30</v>
      </c>
      <c r="D46" s="21">
        <v>20</v>
      </c>
      <c r="E46" s="21"/>
      <c r="F46" s="21">
        <v>6</v>
      </c>
      <c r="G46" s="21">
        <v>4</v>
      </c>
      <c r="H46" s="21"/>
      <c r="I46" s="21"/>
      <c r="J46" s="21">
        <v>4</v>
      </c>
      <c r="K46" s="21"/>
      <c r="L46" s="21"/>
      <c r="M46" s="21"/>
    </row>
    <row r="47" spans="1:13" x14ac:dyDescent="0.15">
      <c r="A47" s="20" t="s">
        <v>105</v>
      </c>
      <c r="B47" s="47" t="s">
        <v>104</v>
      </c>
      <c r="C47" s="21">
        <v>60</v>
      </c>
      <c r="D47" s="21">
        <v>70</v>
      </c>
      <c r="E47" s="21"/>
      <c r="F47" s="21">
        <v>18</v>
      </c>
      <c r="G47" s="21">
        <v>4</v>
      </c>
      <c r="H47" s="21"/>
      <c r="I47" s="21"/>
      <c r="J47" s="21">
        <v>4</v>
      </c>
      <c r="K47" s="21"/>
      <c r="L47" s="21"/>
      <c r="M47" s="21"/>
    </row>
    <row r="48" spans="1:13" x14ac:dyDescent="0.15">
      <c r="A48" s="20" t="s">
        <v>107</v>
      </c>
      <c r="B48" s="47" t="s">
        <v>209</v>
      </c>
      <c r="C48" s="21"/>
      <c r="D48" s="21"/>
      <c r="E48" s="21"/>
      <c r="F48" s="21"/>
      <c r="G48" s="21">
        <v>80</v>
      </c>
      <c r="H48" s="21"/>
      <c r="I48" s="21"/>
      <c r="J48" s="21">
        <v>4</v>
      </c>
      <c r="K48" s="21">
        <v>2</v>
      </c>
      <c r="L48" s="21"/>
      <c r="M48" s="21"/>
    </row>
    <row r="49" spans="1:13" x14ac:dyDescent="0.15">
      <c r="A49" s="22"/>
      <c r="B49" s="51" t="s">
        <v>72</v>
      </c>
      <c r="C49" s="24">
        <f>SUM(C45:C48)</f>
        <v>130</v>
      </c>
      <c r="D49" s="24">
        <f t="shared" ref="D49:K49" si="4">SUM(D45:D48)</f>
        <v>150</v>
      </c>
      <c r="E49" s="24">
        <f t="shared" si="4"/>
        <v>0</v>
      </c>
      <c r="F49" s="24">
        <f t="shared" si="4"/>
        <v>36</v>
      </c>
      <c r="G49" s="24">
        <f t="shared" si="4"/>
        <v>92</v>
      </c>
      <c r="H49" s="24">
        <f t="shared" si="4"/>
        <v>0</v>
      </c>
      <c r="I49" s="24">
        <f t="shared" si="4"/>
        <v>0</v>
      </c>
      <c r="J49" s="24">
        <f t="shared" si="4"/>
        <v>16</v>
      </c>
      <c r="K49" s="24">
        <f t="shared" si="4"/>
        <v>2</v>
      </c>
      <c r="L49" s="24">
        <f>SUM(L45:L48)</f>
        <v>0</v>
      </c>
      <c r="M49" s="24">
        <f t="shared" ref="M49" si="5">SUM(M45:M48)</f>
        <v>0</v>
      </c>
    </row>
    <row r="50" spans="1:13" x14ac:dyDescent="0.15">
      <c r="A50" s="19">
        <v>4</v>
      </c>
      <c r="B50" s="46" t="s">
        <v>189</v>
      </c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x14ac:dyDescent="0.15">
      <c r="A51" s="20" t="s">
        <v>115</v>
      </c>
      <c r="B51" s="47" t="s">
        <v>88</v>
      </c>
      <c r="C51" s="21">
        <v>16</v>
      </c>
      <c r="D51" s="21">
        <v>8</v>
      </c>
      <c r="E51" s="21">
        <v>12</v>
      </c>
      <c r="F51" s="21"/>
      <c r="G51" s="21"/>
      <c r="H51" s="21"/>
      <c r="I51" s="21"/>
      <c r="J51" s="21"/>
      <c r="K51" s="21"/>
      <c r="L51" s="21"/>
      <c r="M51" s="21"/>
    </row>
    <row r="52" spans="1:13" x14ac:dyDescent="0.15">
      <c r="A52" s="20" t="s">
        <v>117</v>
      </c>
      <c r="B52" s="47" t="s">
        <v>258</v>
      </c>
      <c r="C52" s="21"/>
      <c r="D52" s="21"/>
      <c r="E52" s="21"/>
      <c r="F52" s="21"/>
      <c r="G52" s="21"/>
      <c r="H52" s="21"/>
      <c r="I52" s="21">
        <v>18</v>
      </c>
      <c r="J52" s="21">
        <v>4</v>
      </c>
      <c r="K52" s="21"/>
      <c r="L52" s="21"/>
      <c r="M52" s="21"/>
    </row>
    <row r="53" spans="1:13" x14ac:dyDescent="0.15">
      <c r="A53" s="20" t="s">
        <v>119</v>
      </c>
      <c r="B53" s="47" t="s">
        <v>202</v>
      </c>
      <c r="C53" s="21"/>
      <c r="D53" s="21"/>
      <c r="E53" s="21"/>
      <c r="F53" s="21"/>
      <c r="G53" s="21"/>
      <c r="H53" s="21"/>
      <c r="I53" s="21">
        <v>18</v>
      </c>
      <c r="J53" s="21">
        <v>4</v>
      </c>
      <c r="K53" s="21">
        <v>1</v>
      </c>
      <c r="L53" s="21"/>
      <c r="M53" s="21"/>
    </row>
    <row r="54" spans="1:13" x14ac:dyDescent="0.15">
      <c r="A54" s="22"/>
      <c r="B54" s="51" t="s">
        <v>72</v>
      </c>
      <c r="C54" s="24">
        <f>SUM(C51:C53)</f>
        <v>16</v>
      </c>
      <c r="D54" s="24">
        <f t="shared" ref="D54:M54" si="6">SUM(D51:D53)</f>
        <v>8</v>
      </c>
      <c r="E54" s="24">
        <f t="shared" si="6"/>
        <v>12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36</v>
      </c>
      <c r="J54" s="24">
        <f t="shared" si="6"/>
        <v>8</v>
      </c>
      <c r="K54" s="24">
        <f t="shared" si="6"/>
        <v>1</v>
      </c>
      <c r="L54" s="24">
        <f t="shared" si="6"/>
        <v>0</v>
      </c>
      <c r="M54" s="24">
        <f t="shared" si="6"/>
        <v>0</v>
      </c>
    </row>
    <row r="55" spans="1:13" x14ac:dyDescent="0.15">
      <c r="A55" s="19">
        <v>5</v>
      </c>
      <c r="B55" s="46" t="s">
        <v>192</v>
      </c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</row>
    <row r="56" spans="1:13" x14ac:dyDescent="0.15">
      <c r="A56" s="20" t="s">
        <v>190</v>
      </c>
      <c r="B56" s="47" t="s">
        <v>237</v>
      </c>
      <c r="C56" s="21"/>
      <c r="D56" s="21"/>
      <c r="E56" s="21">
        <v>140</v>
      </c>
      <c r="F56" s="21"/>
      <c r="G56" s="21"/>
      <c r="H56" s="21"/>
      <c r="I56" s="21"/>
      <c r="J56" s="21">
        <v>4</v>
      </c>
      <c r="K56" s="21"/>
      <c r="L56" s="21"/>
      <c r="M56" s="21"/>
    </row>
    <row r="57" spans="1:13" x14ac:dyDescent="0.15">
      <c r="A57" s="20" t="s">
        <v>191</v>
      </c>
      <c r="B57" s="1" t="s">
        <v>182</v>
      </c>
      <c r="C57" s="21"/>
      <c r="D57" s="21"/>
      <c r="E57" s="21"/>
      <c r="F57" s="21"/>
      <c r="G57" s="21"/>
      <c r="H57" s="21">
        <v>24</v>
      </c>
      <c r="I57" s="21"/>
      <c r="J57" s="21">
        <v>4</v>
      </c>
      <c r="K57" s="21"/>
      <c r="L57" s="21"/>
      <c r="M57" s="21"/>
    </row>
    <row r="58" spans="1:13" x14ac:dyDescent="0.15">
      <c r="A58" s="22"/>
      <c r="B58" s="51" t="s">
        <v>72</v>
      </c>
      <c r="C58" s="24">
        <f>SUM(C56:C57)</f>
        <v>0</v>
      </c>
      <c r="D58" s="24">
        <f t="shared" ref="D58:M58" si="7">SUM(D56:D57)</f>
        <v>0</v>
      </c>
      <c r="E58" s="24">
        <f t="shared" si="7"/>
        <v>140</v>
      </c>
      <c r="F58" s="24">
        <f t="shared" si="7"/>
        <v>0</v>
      </c>
      <c r="G58" s="24">
        <f t="shared" si="7"/>
        <v>0</v>
      </c>
      <c r="H58" s="24">
        <f t="shared" si="7"/>
        <v>24</v>
      </c>
      <c r="I58" s="24">
        <f t="shared" si="7"/>
        <v>0</v>
      </c>
      <c r="J58" s="24">
        <f t="shared" si="7"/>
        <v>8</v>
      </c>
      <c r="K58" s="24">
        <f t="shared" si="7"/>
        <v>0</v>
      </c>
      <c r="L58" s="24">
        <f t="shared" si="7"/>
        <v>0</v>
      </c>
      <c r="M58" s="24">
        <f t="shared" si="7"/>
        <v>0</v>
      </c>
    </row>
    <row r="59" spans="1:13" x14ac:dyDescent="0.15">
      <c r="A59" s="19">
        <v>6</v>
      </c>
      <c r="B59" s="46" t="s">
        <v>193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x14ac:dyDescent="0.15">
      <c r="A60" s="20" t="s">
        <v>194</v>
      </c>
      <c r="B60" s="47" t="s">
        <v>111</v>
      </c>
      <c r="C60" s="21"/>
      <c r="D60" s="21"/>
      <c r="E60" s="21">
        <v>16</v>
      </c>
      <c r="F60" s="21">
        <v>2</v>
      </c>
      <c r="G60" s="21">
        <v>2</v>
      </c>
      <c r="H60" s="21">
        <v>4</v>
      </c>
      <c r="I60" s="21"/>
      <c r="J60" s="21">
        <v>4</v>
      </c>
      <c r="K60" s="21"/>
      <c r="L60" s="21"/>
      <c r="M60" s="21"/>
    </row>
    <row r="61" spans="1:13" x14ac:dyDescent="0.15">
      <c r="A61" s="20" t="s">
        <v>195</v>
      </c>
      <c r="B61" s="47" t="s">
        <v>113</v>
      </c>
      <c r="C61" s="21"/>
      <c r="D61" s="21"/>
      <c r="E61" s="21">
        <v>4</v>
      </c>
      <c r="F61" s="21">
        <v>4</v>
      </c>
      <c r="G61" s="21"/>
      <c r="H61" s="21">
        <v>4</v>
      </c>
      <c r="I61" s="21"/>
      <c r="J61" s="21">
        <v>4</v>
      </c>
      <c r="K61" s="21">
        <v>2</v>
      </c>
      <c r="L61" s="21"/>
      <c r="M61" s="21"/>
    </row>
    <row r="62" spans="1:13" x14ac:dyDescent="0.15">
      <c r="A62" s="22"/>
      <c r="B62" s="51" t="s">
        <v>72</v>
      </c>
      <c r="C62" s="24">
        <f>SUM(C60:C61)</f>
        <v>0</v>
      </c>
      <c r="D62" s="24">
        <f t="shared" ref="D62:M62" si="8">SUM(D60:D61)</f>
        <v>0</v>
      </c>
      <c r="E62" s="24">
        <f t="shared" si="8"/>
        <v>20</v>
      </c>
      <c r="F62" s="24">
        <f t="shared" si="8"/>
        <v>6</v>
      </c>
      <c r="G62" s="24">
        <f t="shared" si="8"/>
        <v>2</v>
      </c>
      <c r="H62" s="24">
        <f t="shared" si="8"/>
        <v>8</v>
      </c>
      <c r="I62" s="24">
        <f t="shared" si="8"/>
        <v>0</v>
      </c>
      <c r="J62" s="24">
        <f t="shared" si="8"/>
        <v>8</v>
      </c>
      <c r="K62" s="24">
        <f t="shared" si="8"/>
        <v>2</v>
      </c>
      <c r="L62" s="24">
        <f t="shared" si="8"/>
        <v>0</v>
      </c>
      <c r="M62" s="24">
        <f t="shared" si="8"/>
        <v>0</v>
      </c>
    </row>
    <row r="63" spans="1:13" x14ac:dyDescent="0.15">
      <c r="A63" s="19">
        <v>7</v>
      </c>
      <c r="B63" s="46" t="s">
        <v>196</v>
      </c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</row>
    <row r="64" spans="1:13" x14ac:dyDescent="0.15">
      <c r="A64" s="20" t="s">
        <v>197</v>
      </c>
      <c r="B64" s="47" t="s">
        <v>71</v>
      </c>
      <c r="C64" s="21">
        <v>2</v>
      </c>
      <c r="D64" s="21">
        <v>4</v>
      </c>
      <c r="E64" s="21">
        <v>6</v>
      </c>
      <c r="F64" s="21">
        <v>6</v>
      </c>
      <c r="G64" s="21">
        <v>6</v>
      </c>
      <c r="H64" s="21">
        <v>6</v>
      </c>
      <c r="I64" s="21">
        <v>2</v>
      </c>
      <c r="J64" s="21">
        <v>6</v>
      </c>
      <c r="K64" s="21">
        <v>2</v>
      </c>
      <c r="L64" s="21"/>
      <c r="M64" s="21"/>
    </row>
    <row r="65" spans="1:16" x14ac:dyDescent="0.15">
      <c r="A65" s="20" t="s">
        <v>198</v>
      </c>
      <c r="B65" s="47" t="s">
        <v>204</v>
      </c>
      <c r="C65" s="21"/>
      <c r="D65" s="21"/>
      <c r="E65" s="21"/>
      <c r="F65" s="21"/>
      <c r="G65" s="21"/>
      <c r="H65" s="21"/>
      <c r="I65" s="21"/>
      <c r="J65" s="21">
        <v>6</v>
      </c>
      <c r="K65" s="21">
        <v>2</v>
      </c>
      <c r="L65" s="21"/>
      <c r="M65" s="21"/>
    </row>
    <row r="66" spans="1:16" x14ac:dyDescent="0.15">
      <c r="A66" s="20" t="s">
        <v>199</v>
      </c>
      <c r="B66" s="47" t="s">
        <v>205</v>
      </c>
      <c r="C66" s="21"/>
      <c r="D66" s="21"/>
      <c r="E66" s="21"/>
      <c r="F66" s="21">
        <v>12</v>
      </c>
      <c r="G66" s="21"/>
      <c r="H66" s="21"/>
      <c r="I66" s="21"/>
      <c r="J66" s="21">
        <v>4</v>
      </c>
      <c r="K66" s="21"/>
      <c r="L66" s="21"/>
      <c r="M66" s="21"/>
    </row>
    <row r="67" spans="1:16" x14ac:dyDescent="0.15">
      <c r="A67" s="20" t="s">
        <v>200</v>
      </c>
      <c r="B67" s="47" t="s">
        <v>206</v>
      </c>
      <c r="C67" s="21"/>
      <c r="D67" s="21"/>
      <c r="E67" s="21">
        <v>4</v>
      </c>
      <c r="F67" s="21">
        <v>4</v>
      </c>
      <c r="G67" s="21"/>
      <c r="H67" s="21"/>
      <c r="I67" s="21"/>
      <c r="J67" s="21">
        <v>4</v>
      </c>
      <c r="K67" s="21"/>
      <c r="L67" s="21"/>
      <c r="M67" s="21"/>
    </row>
    <row r="68" spans="1:16" x14ac:dyDescent="0.15">
      <c r="A68" s="22"/>
      <c r="B68" s="23" t="s">
        <v>72</v>
      </c>
      <c r="C68" s="24">
        <f>SUM(C64:C67)</f>
        <v>2</v>
      </c>
      <c r="D68" s="24">
        <f t="shared" ref="D68:M68" si="9">SUM(D64:D67)</f>
        <v>4</v>
      </c>
      <c r="E68" s="24">
        <f t="shared" si="9"/>
        <v>10</v>
      </c>
      <c r="F68" s="24">
        <f t="shared" si="9"/>
        <v>22</v>
      </c>
      <c r="G68" s="24">
        <f t="shared" si="9"/>
        <v>6</v>
      </c>
      <c r="H68" s="24">
        <f t="shared" si="9"/>
        <v>6</v>
      </c>
      <c r="I68" s="24">
        <f t="shared" si="9"/>
        <v>2</v>
      </c>
      <c r="J68" s="24">
        <f t="shared" si="9"/>
        <v>20</v>
      </c>
      <c r="K68" s="24">
        <f t="shared" si="9"/>
        <v>4</v>
      </c>
      <c r="L68" s="24">
        <f t="shared" si="9"/>
        <v>0</v>
      </c>
      <c r="M68" s="24">
        <f t="shared" si="9"/>
        <v>0</v>
      </c>
    </row>
    <row r="71" spans="1:16" ht="80" customHeight="1" x14ac:dyDescent="0.15">
      <c r="A71" s="92" t="s">
        <v>125</v>
      </c>
      <c r="B71" s="93"/>
      <c r="C71" s="90" t="str">
        <f>Tarievenblad!H7</f>
        <v>Inschrijver 1</v>
      </c>
      <c r="D71" s="90" t="str">
        <f>Tarievenblad!I7</f>
        <v>Inschrijver 2</v>
      </c>
      <c r="E71" s="90" t="str">
        <f>Tarievenblad!J7</f>
        <v>Inschrijver 3</v>
      </c>
      <c r="F71" s="90" t="str">
        <f>Tarievenblad!K7</f>
        <v>Inschrijver 4</v>
      </c>
      <c r="G71" s="90" t="str">
        <f>Tarievenblad!L7</f>
        <v>Inschrijver 5</v>
      </c>
      <c r="H71" s="90" t="str">
        <f>Tarievenblad!M7</f>
        <v>Inschrijver 6</v>
      </c>
      <c r="I71" s="90" t="str">
        <f>Tarievenblad!N7</f>
        <v>Inschrijver 7</v>
      </c>
      <c r="J71" s="90" t="str">
        <f>Tarievenblad!O7</f>
        <v>Inschrijver 8</v>
      </c>
      <c r="K71" s="90" t="str">
        <f>Tarievenblad!P7</f>
        <v>Inschrijver 9</v>
      </c>
      <c r="L71" s="90" t="str">
        <f>Tarievenblad!Q7</f>
        <v>Inschrijver 10</v>
      </c>
      <c r="M71" s="90" t="str">
        <f>Tarievenblad!R7</f>
        <v>Inschrijver 11</v>
      </c>
      <c r="N71" s="90" t="str">
        <f>Tarievenblad!S7</f>
        <v>Inschrijver 12</v>
      </c>
      <c r="O71" s="90" t="str">
        <f>Tarievenblad!T7</f>
        <v>Inschrijver 13</v>
      </c>
      <c r="P71" s="90" t="str">
        <f>Tarievenblad!U7</f>
        <v>Inschrijver 14</v>
      </c>
    </row>
    <row r="72" spans="1:16" x14ac:dyDescent="0.15">
      <c r="A72" s="64" t="s">
        <v>61</v>
      </c>
      <c r="B72" s="65" t="s">
        <v>62</v>
      </c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91"/>
      <c r="N72" s="91"/>
      <c r="O72" s="91"/>
      <c r="P72" s="91"/>
    </row>
    <row r="73" spans="1:16" x14ac:dyDescent="0.15">
      <c r="A73" s="19">
        <v>1</v>
      </c>
      <c r="B73" s="19" t="s">
        <v>186</v>
      </c>
      <c r="C73" s="20"/>
      <c r="D73" s="20"/>
      <c r="E73" s="20"/>
      <c r="F73" s="20"/>
      <c r="G73" s="20"/>
      <c r="H73" s="20"/>
      <c r="I73" s="20"/>
      <c r="J73" s="20"/>
      <c r="K73" s="20"/>
      <c r="L73" s="20"/>
    </row>
    <row r="74" spans="1:16" x14ac:dyDescent="0.15">
      <c r="A74" s="20" t="s">
        <v>64</v>
      </c>
      <c r="B74" s="20" t="s">
        <v>214</v>
      </c>
      <c r="C74" s="36">
        <f>($C33*C$7)+($D33*C$9)+($E33*C$11)+($F33*C$13)+($G33*C$17)+($H33*C$18)+($I33*C$20)+($J33*C$22)+($K33*C$25)</f>
        <v>2640</v>
      </c>
      <c r="D74" s="36">
        <f t="shared" ref="D74:P74" si="10">($C33*D$7)+($D33*D$9)+($E33*D$11)+($F33*D$13)+($G33*D$17)+($H33*D$18)+($I33*D$20)+($J33*D$22)+($K33*D$25)</f>
        <v>3140</v>
      </c>
      <c r="E74" s="36">
        <f t="shared" si="10"/>
        <v>0</v>
      </c>
      <c r="F74" s="36">
        <f t="shared" si="10"/>
        <v>0</v>
      </c>
      <c r="G74" s="36">
        <f t="shared" si="10"/>
        <v>0</v>
      </c>
      <c r="H74" s="36">
        <f t="shared" si="10"/>
        <v>0</v>
      </c>
      <c r="I74" s="36">
        <f t="shared" si="10"/>
        <v>0</v>
      </c>
      <c r="J74" s="36">
        <f t="shared" si="10"/>
        <v>0</v>
      </c>
      <c r="K74" s="36">
        <f t="shared" si="10"/>
        <v>0</v>
      </c>
      <c r="L74" s="36">
        <f t="shared" si="10"/>
        <v>0</v>
      </c>
      <c r="M74" s="36">
        <f t="shared" si="10"/>
        <v>0</v>
      </c>
      <c r="N74" s="36">
        <f t="shared" si="10"/>
        <v>0</v>
      </c>
      <c r="O74" s="36">
        <f t="shared" si="10"/>
        <v>0</v>
      </c>
      <c r="P74" s="36">
        <f t="shared" si="10"/>
        <v>0</v>
      </c>
    </row>
    <row r="75" spans="1:16" x14ac:dyDescent="0.15">
      <c r="A75" s="20" t="s">
        <v>66</v>
      </c>
      <c r="B75" s="20" t="s">
        <v>216</v>
      </c>
      <c r="C75" s="36">
        <f t="shared" ref="C75:P77" si="11">($C34*C$7)+($D34*C$9)+($E34*C$11)+($F34*C$13)+($G34*C$17)+($H34*C$18)+($I34*C$20)+($J34*C$22)+($K34*C$25)</f>
        <v>3880</v>
      </c>
      <c r="D75" s="36">
        <f t="shared" si="11"/>
        <v>4640</v>
      </c>
      <c r="E75" s="36">
        <f t="shared" si="11"/>
        <v>0</v>
      </c>
      <c r="F75" s="36">
        <f t="shared" si="11"/>
        <v>0</v>
      </c>
      <c r="G75" s="36">
        <f t="shared" si="11"/>
        <v>0</v>
      </c>
      <c r="H75" s="36">
        <f t="shared" si="11"/>
        <v>0</v>
      </c>
      <c r="I75" s="36">
        <f t="shared" si="11"/>
        <v>0</v>
      </c>
      <c r="J75" s="36">
        <f t="shared" si="11"/>
        <v>0</v>
      </c>
      <c r="K75" s="36">
        <f t="shared" si="11"/>
        <v>0</v>
      </c>
      <c r="L75" s="36">
        <f t="shared" si="11"/>
        <v>0</v>
      </c>
      <c r="M75" s="36">
        <f t="shared" si="11"/>
        <v>0</v>
      </c>
      <c r="N75" s="36">
        <f t="shared" si="11"/>
        <v>0</v>
      </c>
      <c r="O75" s="36">
        <f t="shared" si="11"/>
        <v>0</v>
      </c>
      <c r="P75" s="36">
        <f t="shared" si="11"/>
        <v>0</v>
      </c>
    </row>
    <row r="76" spans="1:16" x14ac:dyDescent="0.15">
      <c r="A76" s="20" t="s">
        <v>68</v>
      </c>
      <c r="B76" s="20" t="s">
        <v>215</v>
      </c>
      <c r="C76" s="36">
        <f t="shared" si="11"/>
        <v>1280</v>
      </c>
      <c r="D76" s="36">
        <f t="shared" si="11"/>
        <v>1500</v>
      </c>
      <c r="E76" s="36">
        <f t="shared" si="11"/>
        <v>0</v>
      </c>
      <c r="F76" s="36">
        <f t="shared" si="11"/>
        <v>0</v>
      </c>
      <c r="G76" s="36">
        <f t="shared" si="11"/>
        <v>0</v>
      </c>
      <c r="H76" s="36">
        <f t="shared" si="11"/>
        <v>0</v>
      </c>
      <c r="I76" s="36">
        <f t="shared" si="11"/>
        <v>0</v>
      </c>
      <c r="J76" s="36">
        <f t="shared" si="11"/>
        <v>0</v>
      </c>
      <c r="K76" s="36">
        <f t="shared" si="11"/>
        <v>0</v>
      </c>
      <c r="L76" s="36">
        <f t="shared" si="11"/>
        <v>0</v>
      </c>
      <c r="M76" s="36">
        <f t="shared" si="11"/>
        <v>0</v>
      </c>
      <c r="N76" s="36">
        <f t="shared" si="11"/>
        <v>0</v>
      </c>
      <c r="O76" s="36">
        <f t="shared" si="11"/>
        <v>0</v>
      </c>
      <c r="P76" s="36">
        <f t="shared" si="11"/>
        <v>0</v>
      </c>
    </row>
    <row r="77" spans="1:16" x14ac:dyDescent="0.15">
      <c r="A77" s="20" t="s">
        <v>70</v>
      </c>
      <c r="B77" s="20" t="s">
        <v>217</v>
      </c>
      <c r="C77" s="36">
        <f t="shared" si="11"/>
        <v>2330</v>
      </c>
      <c r="D77" s="36">
        <f t="shared" si="11"/>
        <v>2700</v>
      </c>
      <c r="E77" s="36">
        <f t="shared" si="11"/>
        <v>0</v>
      </c>
      <c r="F77" s="36">
        <f t="shared" si="11"/>
        <v>0</v>
      </c>
      <c r="G77" s="36">
        <f t="shared" si="11"/>
        <v>0</v>
      </c>
      <c r="H77" s="36">
        <f t="shared" si="11"/>
        <v>0</v>
      </c>
      <c r="I77" s="36">
        <f t="shared" si="11"/>
        <v>0</v>
      </c>
      <c r="J77" s="36">
        <f t="shared" si="11"/>
        <v>0</v>
      </c>
      <c r="K77" s="36">
        <f t="shared" si="11"/>
        <v>0</v>
      </c>
      <c r="L77" s="36">
        <f t="shared" si="11"/>
        <v>0</v>
      </c>
      <c r="M77" s="36">
        <f t="shared" si="11"/>
        <v>0</v>
      </c>
      <c r="N77" s="36">
        <f t="shared" si="11"/>
        <v>0</v>
      </c>
      <c r="O77" s="36">
        <f t="shared" si="11"/>
        <v>0</v>
      </c>
      <c r="P77" s="36">
        <f t="shared" si="11"/>
        <v>0</v>
      </c>
    </row>
    <row r="78" spans="1:16" s="33" customFormat="1" ht="13" customHeight="1" x14ac:dyDescent="0.15">
      <c r="A78" s="37"/>
      <c r="B78" s="38" t="s">
        <v>72</v>
      </c>
      <c r="C78" s="39">
        <f>SUM(C74:C77)</f>
        <v>10130</v>
      </c>
      <c r="D78" s="39">
        <f t="shared" ref="D78:P78" si="12">SUM(D74:D77)</f>
        <v>11980</v>
      </c>
      <c r="E78" s="39">
        <f t="shared" si="12"/>
        <v>0</v>
      </c>
      <c r="F78" s="39">
        <f t="shared" si="12"/>
        <v>0</v>
      </c>
      <c r="G78" s="39">
        <f t="shared" si="12"/>
        <v>0</v>
      </c>
      <c r="H78" s="39">
        <f t="shared" si="12"/>
        <v>0</v>
      </c>
      <c r="I78" s="39">
        <f t="shared" si="12"/>
        <v>0</v>
      </c>
      <c r="J78" s="39">
        <f t="shared" si="12"/>
        <v>0</v>
      </c>
      <c r="K78" s="39">
        <f t="shared" si="12"/>
        <v>0</v>
      </c>
      <c r="L78" s="39">
        <f t="shared" si="12"/>
        <v>0</v>
      </c>
      <c r="M78" s="39">
        <f t="shared" si="12"/>
        <v>0</v>
      </c>
      <c r="N78" s="39">
        <f t="shared" si="12"/>
        <v>0</v>
      </c>
      <c r="O78" s="39">
        <f t="shared" si="12"/>
        <v>0</v>
      </c>
      <c r="P78" s="39">
        <f t="shared" si="12"/>
        <v>0</v>
      </c>
    </row>
    <row r="79" spans="1:16" x14ac:dyDescent="0.15">
      <c r="A79" s="19">
        <v>2</v>
      </c>
      <c r="B79" s="19" t="s">
        <v>187</v>
      </c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25"/>
      <c r="N79" s="25"/>
      <c r="O79" s="25"/>
      <c r="P79" s="25"/>
    </row>
    <row r="80" spans="1:16" x14ac:dyDescent="0.15">
      <c r="A80" s="20" t="s">
        <v>74</v>
      </c>
      <c r="B80" s="20" t="s">
        <v>210</v>
      </c>
      <c r="C80" s="36">
        <f>($C39*C$7)+($D39*C$9)+($E39*C$11)+($F39*C$13)+($G39*C$17)+($H39*C$18)+($I39*C$20)+($J39*C$22)+($K39*C$25)</f>
        <v>2500</v>
      </c>
      <c r="D80" s="36">
        <f t="shared" ref="D80:P80" si="13">($C39*D$7)+($D39*D$9)+($E39*D$11)+($F39*D$13)+($G39*D$17)+($H39*D$18)+($I39*D$20)+($J39*D$22)+($K39*D$25)</f>
        <v>2780</v>
      </c>
      <c r="E80" s="36">
        <f t="shared" si="13"/>
        <v>0</v>
      </c>
      <c r="F80" s="36">
        <f t="shared" si="13"/>
        <v>0</v>
      </c>
      <c r="G80" s="36">
        <f t="shared" si="13"/>
        <v>0</v>
      </c>
      <c r="H80" s="36">
        <f t="shared" si="13"/>
        <v>0</v>
      </c>
      <c r="I80" s="36">
        <f t="shared" si="13"/>
        <v>0</v>
      </c>
      <c r="J80" s="36">
        <f t="shared" si="13"/>
        <v>0</v>
      </c>
      <c r="K80" s="36">
        <f t="shared" si="13"/>
        <v>0</v>
      </c>
      <c r="L80" s="36">
        <f t="shared" si="13"/>
        <v>0</v>
      </c>
      <c r="M80" s="36">
        <f t="shared" si="13"/>
        <v>0</v>
      </c>
      <c r="N80" s="36">
        <f t="shared" si="13"/>
        <v>0</v>
      </c>
      <c r="O80" s="36">
        <f t="shared" si="13"/>
        <v>0</v>
      </c>
      <c r="P80" s="36">
        <f t="shared" si="13"/>
        <v>0</v>
      </c>
    </row>
    <row r="81" spans="1:16" x14ac:dyDescent="0.15">
      <c r="A81" s="20" t="s">
        <v>76</v>
      </c>
      <c r="B81" s="20" t="s">
        <v>211</v>
      </c>
      <c r="C81" s="36">
        <f t="shared" ref="C81:P83" si="14">($C40*C$7)+($D40*C$9)+($E40*C$11)+($F40*C$13)+($G40*C$17)+($H40*C$18)+($I40*C$20)+($J40*C$22)+($K40*C$25)</f>
        <v>3860</v>
      </c>
      <c r="D81" s="36">
        <f t="shared" si="14"/>
        <v>4300</v>
      </c>
      <c r="E81" s="36">
        <f t="shared" si="14"/>
        <v>0</v>
      </c>
      <c r="F81" s="36">
        <f t="shared" si="14"/>
        <v>0</v>
      </c>
      <c r="G81" s="36">
        <f t="shared" si="14"/>
        <v>0</v>
      </c>
      <c r="H81" s="36">
        <f t="shared" si="14"/>
        <v>0</v>
      </c>
      <c r="I81" s="36">
        <f t="shared" si="14"/>
        <v>0</v>
      </c>
      <c r="J81" s="36">
        <f t="shared" si="14"/>
        <v>0</v>
      </c>
      <c r="K81" s="36">
        <f t="shared" si="14"/>
        <v>0</v>
      </c>
      <c r="L81" s="36">
        <f t="shared" si="14"/>
        <v>0</v>
      </c>
      <c r="M81" s="36">
        <f t="shared" si="14"/>
        <v>0</v>
      </c>
      <c r="N81" s="36">
        <f t="shared" si="14"/>
        <v>0</v>
      </c>
      <c r="O81" s="36">
        <f t="shared" si="14"/>
        <v>0</v>
      </c>
      <c r="P81" s="36">
        <f t="shared" si="14"/>
        <v>0</v>
      </c>
    </row>
    <row r="82" spans="1:16" x14ac:dyDescent="0.15">
      <c r="A82" s="20" t="s">
        <v>78</v>
      </c>
      <c r="B82" s="20" t="s">
        <v>212</v>
      </c>
      <c r="C82" s="36">
        <f t="shared" si="14"/>
        <v>2350</v>
      </c>
      <c r="D82" s="36">
        <f t="shared" si="14"/>
        <v>2630</v>
      </c>
      <c r="E82" s="36">
        <f t="shared" si="14"/>
        <v>0</v>
      </c>
      <c r="F82" s="36">
        <f t="shared" si="14"/>
        <v>0</v>
      </c>
      <c r="G82" s="36">
        <f t="shared" si="14"/>
        <v>0</v>
      </c>
      <c r="H82" s="36">
        <f t="shared" si="14"/>
        <v>0</v>
      </c>
      <c r="I82" s="36">
        <f t="shared" si="14"/>
        <v>0</v>
      </c>
      <c r="J82" s="36">
        <f t="shared" si="14"/>
        <v>0</v>
      </c>
      <c r="K82" s="36">
        <f t="shared" si="14"/>
        <v>0</v>
      </c>
      <c r="L82" s="36">
        <f t="shared" si="14"/>
        <v>0</v>
      </c>
      <c r="M82" s="36">
        <f t="shared" si="14"/>
        <v>0</v>
      </c>
      <c r="N82" s="36">
        <f t="shared" si="14"/>
        <v>0</v>
      </c>
      <c r="O82" s="36">
        <f t="shared" si="14"/>
        <v>0</v>
      </c>
      <c r="P82" s="36">
        <f t="shared" si="14"/>
        <v>0</v>
      </c>
    </row>
    <row r="83" spans="1:16" x14ac:dyDescent="0.15">
      <c r="A83" s="20" t="s">
        <v>79</v>
      </c>
      <c r="B83" s="20" t="s">
        <v>213</v>
      </c>
      <c r="C83" s="36">
        <f t="shared" si="14"/>
        <v>4850</v>
      </c>
      <c r="D83" s="36">
        <f t="shared" si="14"/>
        <v>5440</v>
      </c>
      <c r="E83" s="36">
        <f t="shared" si="14"/>
        <v>0</v>
      </c>
      <c r="F83" s="36">
        <f t="shared" si="14"/>
        <v>0</v>
      </c>
      <c r="G83" s="36">
        <f t="shared" si="14"/>
        <v>0</v>
      </c>
      <c r="H83" s="36">
        <f t="shared" si="14"/>
        <v>0</v>
      </c>
      <c r="I83" s="36">
        <f t="shared" si="14"/>
        <v>0</v>
      </c>
      <c r="J83" s="36">
        <f t="shared" si="14"/>
        <v>0</v>
      </c>
      <c r="K83" s="36">
        <f t="shared" si="14"/>
        <v>0</v>
      </c>
      <c r="L83" s="36">
        <f t="shared" si="14"/>
        <v>0</v>
      </c>
      <c r="M83" s="36">
        <f t="shared" si="14"/>
        <v>0</v>
      </c>
      <c r="N83" s="36">
        <f t="shared" si="14"/>
        <v>0</v>
      </c>
      <c r="O83" s="36">
        <f t="shared" si="14"/>
        <v>0</v>
      </c>
      <c r="P83" s="36">
        <f t="shared" si="14"/>
        <v>0</v>
      </c>
    </row>
    <row r="84" spans="1:16" s="33" customFormat="1" ht="13" customHeight="1" x14ac:dyDescent="0.15">
      <c r="A84" s="37"/>
      <c r="B84" s="44" t="s">
        <v>72</v>
      </c>
      <c r="C84" s="39">
        <f>SUM(C80:C83)</f>
        <v>13560</v>
      </c>
      <c r="D84" s="39">
        <f t="shared" ref="D84:P84" si="15">SUM(D80:D83)</f>
        <v>15150</v>
      </c>
      <c r="E84" s="39">
        <f t="shared" si="15"/>
        <v>0</v>
      </c>
      <c r="F84" s="39">
        <f t="shared" si="15"/>
        <v>0</v>
      </c>
      <c r="G84" s="39">
        <f t="shared" si="15"/>
        <v>0</v>
      </c>
      <c r="H84" s="39">
        <f t="shared" si="15"/>
        <v>0</v>
      </c>
      <c r="I84" s="39">
        <f t="shared" si="15"/>
        <v>0</v>
      </c>
      <c r="J84" s="39">
        <f t="shared" si="15"/>
        <v>0</v>
      </c>
      <c r="K84" s="39">
        <f t="shared" si="15"/>
        <v>0</v>
      </c>
      <c r="L84" s="39">
        <f t="shared" si="15"/>
        <v>0</v>
      </c>
      <c r="M84" s="39">
        <f t="shared" si="15"/>
        <v>0</v>
      </c>
      <c r="N84" s="39">
        <f t="shared" si="15"/>
        <v>0</v>
      </c>
      <c r="O84" s="39">
        <f t="shared" si="15"/>
        <v>0</v>
      </c>
      <c r="P84" s="39">
        <f t="shared" si="15"/>
        <v>0</v>
      </c>
    </row>
    <row r="85" spans="1:16" x14ac:dyDescent="0.15">
      <c r="A85" s="19">
        <v>3</v>
      </c>
      <c r="B85" s="19" t="s">
        <v>73</v>
      </c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</row>
    <row r="86" spans="1:16" x14ac:dyDescent="0.15">
      <c r="A86" s="20" t="s">
        <v>102</v>
      </c>
      <c r="B86" s="20" t="s">
        <v>207</v>
      </c>
      <c r="C86" s="36">
        <f>($C45*C$7)+($D45*C$9)+($E45*C$11)+($F45*C$13)+($G45*C$17)+($H45*C$18)+($I45*C$20)+($J45*C$22)+($K45*C$25)</f>
        <v>8200</v>
      </c>
      <c r="D86" s="36">
        <f t="shared" ref="D86:P86" si="16">($C45*D$7)+($D45*D$9)+($E45*D$11)+($F45*D$13)+($G45*D$17)+($H45*D$18)+($I45*D$20)+($J45*D$22)+($K45*D$25)</f>
        <v>9760</v>
      </c>
      <c r="E86" s="36">
        <f t="shared" si="16"/>
        <v>0</v>
      </c>
      <c r="F86" s="36">
        <f t="shared" si="16"/>
        <v>0</v>
      </c>
      <c r="G86" s="36">
        <f t="shared" si="16"/>
        <v>0</v>
      </c>
      <c r="H86" s="36">
        <f t="shared" si="16"/>
        <v>0</v>
      </c>
      <c r="I86" s="36">
        <f t="shared" si="16"/>
        <v>0</v>
      </c>
      <c r="J86" s="36">
        <f t="shared" si="16"/>
        <v>0</v>
      </c>
      <c r="K86" s="36">
        <f t="shared" si="16"/>
        <v>0</v>
      </c>
      <c r="L86" s="36">
        <f t="shared" si="16"/>
        <v>0</v>
      </c>
      <c r="M86" s="36">
        <f t="shared" si="16"/>
        <v>0</v>
      </c>
      <c r="N86" s="36">
        <f t="shared" si="16"/>
        <v>0</v>
      </c>
      <c r="O86" s="36">
        <f t="shared" si="16"/>
        <v>0</v>
      </c>
      <c r="P86" s="36">
        <f t="shared" si="16"/>
        <v>0</v>
      </c>
    </row>
    <row r="87" spans="1:16" x14ac:dyDescent="0.15">
      <c r="A87" s="20" t="s">
        <v>103</v>
      </c>
      <c r="B87" s="1" t="s">
        <v>208</v>
      </c>
      <c r="C87" s="36">
        <f t="shared" ref="C87:P89" si="17">($C46*C$7)+($D46*C$9)+($E46*C$11)+($F46*C$13)+($G46*C$17)+($H46*C$18)+($I46*C$20)+($J46*C$22)+($K46*C$25)</f>
        <v>4330</v>
      </c>
      <c r="D87" s="36">
        <f t="shared" si="17"/>
        <v>5130</v>
      </c>
      <c r="E87" s="36">
        <f t="shared" si="17"/>
        <v>0</v>
      </c>
      <c r="F87" s="36">
        <f t="shared" si="17"/>
        <v>0</v>
      </c>
      <c r="G87" s="36">
        <f t="shared" si="17"/>
        <v>0</v>
      </c>
      <c r="H87" s="36">
        <f t="shared" si="17"/>
        <v>0</v>
      </c>
      <c r="I87" s="36">
        <f t="shared" si="17"/>
        <v>0</v>
      </c>
      <c r="J87" s="36">
        <f t="shared" si="17"/>
        <v>0</v>
      </c>
      <c r="K87" s="36">
        <f t="shared" si="17"/>
        <v>0</v>
      </c>
      <c r="L87" s="36">
        <f t="shared" si="17"/>
        <v>0</v>
      </c>
      <c r="M87" s="36">
        <f t="shared" si="17"/>
        <v>0</v>
      </c>
      <c r="N87" s="36">
        <f t="shared" si="17"/>
        <v>0</v>
      </c>
      <c r="O87" s="36">
        <f t="shared" si="17"/>
        <v>0</v>
      </c>
      <c r="P87" s="36">
        <f t="shared" si="17"/>
        <v>0</v>
      </c>
    </row>
    <row r="88" spans="1:16" x14ac:dyDescent="0.15">
      <c r="A88" s="20" t="s">
        <v>105</v>
      </c>
      <c r="B88" s="20" t="s">
        <v>104</v>
      </c>
      <c r="C88" s="36">
        <f t="shared" si="17"/>
        <v>10470</v>
      </c>
      <c r="D88" s="36">
        <f t="shared" si="17"/>
        <v>12440</v>
      </c>
      <c r="E88" s="36">
        <f t="shared" si="17"/>
        <v>0</v>
      </c>
      <c r="F88" s="36">
        <f t="shared" si="17"/>
        <v>0</v>
      </c>
      <c r="G88" s="36">
        <f t="shared" si="17"/>
        <v>0</v>
      </c>
      <c r="H88" s="36">
        <f t="shared" si="17"/>
        <v>0</v>
      </c>
      <c r="I88" s="36">
        <f t="shared" si="17"/>
        <v>0</v>
      </c>
      <c r="J88" s="36">
        <f t="shared" si="17"/>
        <v>0</v>
      </c>
      <c r="K88" s="36">
        <f t="shared" si="17"/>
        <v>0</v>
      </c>
      <c r="L88" s="36">
        <f t="shared" si="17"/>
        <v>0</v>
      </c>
      <c r="M88" s="36">
        <f t="shared" si="17"/>
        <v>0</v>
      </c>
      <c r="N88" s="36">
        <f t="shared" si="17"/>
        <v>0</v>
      </c>
      <c r="O88" s="36">
        <f t="shared" si="17"/>
        <v>0</v>
      </c>
      <c r="P88" s="36">
        <f t="shared" si="17"/>
        <v>0</v>
      </c>
    </row>
    <row r="89" spans="1:16" x14ac:dyDescent="0.15">
      <c r="A89" s="20" t="s">
        <v>107</v>
      </c>
      <c r="B89" s="20" t="s">
        <v>209</v>
      </c>
      <c r="C89" s="36">
        <f t="shared" si="17"/>
        <v>9090</v>
      </c>
      <c r="D89" s="36">
        <f t="shared" si="17"/>
        <v>10400</v>
      </c>
      <c r="E89" s="36">
        <f t="shared" si="17"/>
        <v>0</v>
      </c>
      <c r="F89" s="36">
        <f t="shared" si="17"/>
        <v>0</v>
      </c>
      <c r="G89" s="36">
        <f t="shared" si="17"/>
        <v>0</v>
      </c>
      <c r="H89" s="36">
        <f t="shared" si="17"/>
        <v>0</v>
      </c>
      <c r="I89" s="36">
        <f t="shared" si="17"/>
        <v>0</v>
      </c>
      <c r="J89" s="36">
        <f t="shared" si="17"/>
        <v>0</v>
      </c>
      <c r="K89" s="36">
        <f t="shared" si="17"/>
        <v>0</v>
      </c>
      <c r="L89" s="36">
        <f t="shared" si="17"/>
        <v>0</v>
      </c>
      <c r="M89" s="36">
        <f t="shared" si="17"/>
        <v>0</v>
      </c>
      <c r="N89" s="36">
        <f t="shared" si="17"/>
        <v>0</v>
      </c>
      <c r="O89" s="36">
        <f t="shared" si="17"/>
        <v>0</v>
      </c>
      <c r="P89" s="36">
        <f t="shared" si="17"/>
        <v>0</v>
      </c>
    </row>
    <row r="90" spans="1:16" s="33" customFormat="1" ht="13" customHeight="1" x14ac:dyDescent="0.15">
      <c r="A90" s="37"/>
      <c r="B90" s="44" t="s">
        <v>72</v>
      </c>
      <c r="C90" s="39">
        <f>SUM(C86:C89)</f>
        <v>32090</v>
      </c>
      <c r="D90" s="39">
        <f t="shared" ref="D90:P90" si="18">SUM(D86:D89)</f>
        <v>37730</v>
      </c>
      <c r="E90" s="39">
        <f t="shared" si="18"/>
        <v>0</v>
      </c>
      <c r="F90" s="39">
        <f t="shared" si="18"/>
        <v>0</v>
      </c>
      <c r="G90" s="39">
        <f t="shared" si="18"/>
        <v>0</v>
      </c>
      <c r="H90" s="39">
        <f t="shared" si="18"/>
        <v>0</v>
      </c>
      <c r="I90" s="39">
        <f t="shared" si="18"/>
        <v>0</v>
      </c>
      <c r="J90" s="39">
        <f t="shared" si="18"/>
        <v>0</v>
      </c>
      <c r="K90" s="39">
        <f t="shared" si="18"/>
        <v>0</v>
      </c>
      <c r="L90" s="39">
        <f t="shared" si="18"/>
        <v>0</v>
      </c>
      <c r="M90" s="39">
        <f t="shared" si="18"/>
        <v>0</v>
      </c>
      <c r="N90" s="39">
        <f t="shared" si="18"/>
        <v>0</v>
      </c>
      <c r="O90" s="39">
        <f t="shared" si="18"/>
        <v>0</v>
      </c>
      <c r="P90" s="39">
        <f t="shared" si="18"/>
        <v>0</v>
      </c>
    </row>
    <row r="91" spans="1:16" x14ac:dyDescent="0.15">
      <c r="A91" s="19">
        <v>4</v>
      </c>
      <c r="B91" s="19" t="s">
        <v>264</v>
      </c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</row>
    <row r="92" spans="1:16" x14ac:dyDescent="0.15">
      <c r="A92" s="20" t="s">
        <v>115</v>
      </c>
      <c r="B92" s="20" t="s">
        <v>88</v>
      </c>
      <c r="C92" s="36">
        <f>($C51*C$7)+($D51*C$9)+($E51*C$11)+($F51*C$13)+($G51*C$17)+($H51*C$18)+($I51*C$20)+($J51*C$22)+($K51*C$25)</f>
        <v>2320</v>
      </c>
      <c r="D92" s="36">
        <f t="shared" ref="D92:P92" si="19">($C51*D$7)+($D51*D$9)+($E51*D$11)+($F51*D$13)+($G51*D$17)+($H51*D$18)+($I51*D$20)+($J51*D$22)+($K51*D$25)</f>
        <v>2780</v>
      </c>
      <c r="E92" s="36">
        <f t="shared" si="19"/>
        <v>0</v>
      </c>
      <c r="F92" s="36">
        <f t="shared" si="19"/>
        <v>0</v>
      </c>
      <c r="G92" s="36">
        <f t="shared" si="19"/>
        <v>0</v>
      </c>
      <c r="H92" s="36">
        <f t="shared" si="19"/>
        <v>0</v>
      </c>
      <c r="I92" s="36">
        <f t="shared" si="19"/>
        <v>0</v>
      </c>
      <c r="J92" s="36">
        <f t="shared" si="19"/>
        <v>0</v>
      </c>
      <c r="K92" s="36">
        <f t="shared" si="19"/>
        <v>0</v>
      </c>
      <c r="L92" s="36">
        <f t="shared" si="19"/>
        <v>0</v>
      </c>
      <c r="M92" s="36">
        <f t="shared" si="19"/>
        <v>0</v>
      </c>
      <c r="N92" s="36">
        <f t="shared" si="19"/>
        <v>0</v>
      </c>
      <c r="O92" s="36">
        <f t="shared" si="19"/>
        <v>0</v>
      </c>
      <c r="P92" s="36">
        <f t="shared" si="19"/>
        <v>0</v>
      </c>
    </row>
    <row r="93" spans="1:16" x14ac:dyDescent="0.15">
      <c r="A93" s="20" t="s">
        <v>117</v>
      </c>
      <c r="B93" s="20" t="s">
        <v>201</v>
      </c>
      <c r="C93" s="36">
        <f t="shared" ref="C93:P94" si="20">($C52*C$7)+($D52*C$9)+($E52*C$11)+($F52*C$13)+($G52*C$17)+($H52*C$18)+($I52*C$20)+($J52*C$22)+($K52*C$25)</f>
        <v>2330</v>
      </c>
      <c r="D93" s="36">
        <f t="shared" si="20"/>
        <v>2680</v>
      </c>
      <c r="E93" s="36">
        <f t="shared" si="20"/>
        <v>0</v>
      </c>
      <c r="F93" s="36">
        <f t="shared" si="20"/>
        <v>0</v>
      </c>
      <c r="G93" s="36">
        <f t="shared" si="20"/>
        <v>0</v>
      </c>
      <c r="H93" s="36">
        <f t="shared" si="20"/>
        <v>0</v>
      </c>
      <c r="I93" s="36">
        <f t="shared" si="20"/>
        <v>0</v>
      </c>
      <c r="J93" s="36">
        <f t="shared" si="20"/>
        <v>0</v>
      </c>
      <c r="K93" s="36">
        <f t="shared" si="20"/>
        <v>0</v>
      </c>
      <c r="L93" s="36">
        <f t="shared" si="20"/>
        <v>0</v>
      </c>
      <c r="M93" s="36">
        <f t="shared" si="20"/>
        <v>0</v>
      </c>
      <c r="N93" s="36">
        <f t="shared" si="20"/>
        <v>0</v>
      </c>
      <c r="O93" s="36">
        <f t="shared" si="20"/>
        <v>0</v>
      </c>
      <c r="P93" s="36">
        <f t="shared" si="20"/>
        <v>0</v>
      </c>
    </row>
    <row r="94" spans="1:16" x14ac:dyDescent="0.15">
      <c r="A94" s="20" t="s">
        <v>119</v>
      </c>
      <c r="B94" s="20" t="s">
        <v>202</v>
      </c>
      <c r="C94" s="36">
        <f t="shared" si="20"/>
        <v>2455</v>
      </c>
      <c r="D94" s="36">
        <f t="shared" si="20"/>
        <v>2820</v>
      </c>
      <c r="E94" s="36">
        <f t="shared" si="20"/>
        <v>0</v>
      </c>
      <c r="F94" s="36">
        <f t="shared" si="20"/>
        <v>0</v>
      </c>
      <c r="G94" s="36">
        <f t="shared" si="20"/>
        <v>0</v>
      </c>
      <c r="H94" s="36">
        <f t="shared" si="20"/>
        <v>0</v>
      </c>
      <c r="I94" s="36">
        <f t="shared" si="20"/>
        <v>0</v>
      </c>
      <c r="J94" s="36">
        <f t="shared" si="20"/>
        <v>0</v>
      </c>
      <c r="K94" s="36">
        <f t="shared" si="20"/>
        <v>0</v>
      </c>
      <c r="L94" s="36">
        <f t="shared" si="20"/>
        <v>0</v>
      </c>
      <c r="M94" s="36">
        <f t="shared" si="20"/>
        <v>0</v>
      </c>
      <c r="N94" s="36">
        <f t="shared" si="20"/>
        <v>0</v>
      </c>
      <c r="O94" s="36">
        <f t="shared" si="20"/>
        <v>0</v>
      </c>
      <c r="P94" s="36">
        <f t="shared" si="20"/>
        <v>0</v>
      </c>
    </row>
    <row r="95" spans="1:16" s="33" customFormat="1" ht="13" customHeight="1" x14ac:dyDescent="0.15">
      <c r="A95" s="37"/>
      <c r="B95" s="44" t="s">
        <v>72</v>
      </c>
      <c r="C95" s="39">
        <f>SUM(C92:C94)</f>
        <v>7105</v>
      </c>
      <c r="D95" s="39">
        <f t="shared" ref="D95:P95" si="21">SUM(D92:D94)</f>
        <v>8280</v>
      </c>
      <c r="E95" s="39">
        <f t="shared" si="21"/>
        <v>0</v>
      </c>
      <c r="F95" s="39">
        <f t="shared" si="21"/>
        <v>0</v>
      </c>
      <c r="G95" s="39">
        <f t="shared" si="21"/>
        <v>0</v>
      </c>
      <c r="H95" s="39">
        <f t="shared" si="21"/>
        <v>0</v>
      </c>
      <c r="I95" s="39">
        <f t="shared" si="21"/>
        <v>0</v>
      </c>
      <c r="J95" s="39">
        <f t="shared" si="21"/>
        <v>0</v>
      </c>
      <c r="K95" s="39">
        <f t="shared" si="21"/>
        <v>0</v>
      </c>
      <c r="L95" s="39">
        <f t="shared" si="21"/>
        <v>0</v>
      </c>
      <c r="M95" s="39">
        <f t="shared" si="21"/>
        <v>0</v>
      </c>
      <c r="N95" s="39">
        <f t="shared" si="21"/>
        <v>0</v>
      </c>
      <c r="O95" s="39">
        <f t="shared" si="21"/>
        <v>0</v>
      </c>
      <c r="P95" s="39">
        <f t="shared" si="21"/>
        <v>0</v>
      </c>
    </row>
    <row r="96" spans="1:16" x14ac:dyDescent="0.15">
      <c r="A96" s="19">
        <v>5</v>
      </c>
      <c r="B96" s="19" t="s">
        <v>265</v>
      </c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</row>
    <row r="97" spans="1:16" x14ac:dyDescent="0.15">
      <c r="A97" s="20" t="s">
        <v>190</v>
      </c>
      <c r="B97" s="20" t="s">
        <v>203</v>
      </c>
      <c r="C97" s="36">
        <f>($C56*C$7)+($D56*C$9)+($E56*C$11)+($F56*C$13)+($G56*C$17)+($H56*C$18)+($I56*C$20)+($J56*C$22)+($K56*C$25)</f>
        <v>11640</v>
      </c>
      <c r="D97" s="36">
        <f t="shared" ref="D97:P97" si="22">($C56*D$7)+($D56*D$9)+($E56*D$11)+($F56*D$13)+($G56*D$17)+($H56*D$18)+($I56*D$20)+($J56*D$22)+($K56*D$25)</f>
        <v>13820</v>
      </c>
      <c r="E97" s="36">
        <f t="shared" si="22"/>
        <v>0</v>
      </c>
      <c r="F97" s="36">
        <f t="shared" si="22"/>
        <v>0</v>
      </c>
      <c r="G97" s="36">
        <f t="shared" si="22"/>
        <v>0</v>
      </c>
      <c r="H97" s="36">
        <f t="shared" si="22"/>
        <v>0</v>
      </c>
      <c r="I97" s="36">
        <f t="shared" si="22"/>
        <v>0</v>
      </c>
      <c r="J97" s="36">
        <f t="shared" si="22"/>
        <v>0</v>
      </c>
      <c r="K97" s="36">
        <f t="shared" si="22"/>
        <v>0</v>
      </c>
      <c r="L97" s="36">
        <f t="shared" si="22"/>
        <v>0</v>
      </c>
      <c r="M97" s="36">
        <f t="shared" si="22"/>
        <v>0</v>
      </c>
      <c r="N97" s="36">
        <f t="shared" si="22"/>
        <v>0</v>
      </c>
      <c r="O97" s="36">
        <f t="shared" si="22"/>
        <v>0</v>
      </c>
      <c r="P97" s="36">
        <f t="shared" si="22"/>
        <v>0</v>
      </c>
    </row>
    <row r="98" spans="1:16" x14ac:dyDescent="0.15">
      <c r="A98" s="20" t="s">
        <v>191</v>
      </c>
      <c r="B98" s="1" t="s">
        <v>182</v>
      </c>
      <c r="C98" s="36">
        <f>($C57*C$7)+($D57*C$9)+($E57*C$11)+($F57*C$13)+($G57*C$17)+($H57*C$18)+($I57*C$20)+($J57*C$22)+($K57*C$25)</f>
        <v>2960</v>
      </c>
      <c r="D98" s="36">
        <f t="shared" ref="D98:P98" si="23">($C57*D$7)+($D57*D$9)+($E57*D$11)+($F57*D$13)+($G57*D$17)+($H57*D$18)+($I57*D$20)+($J57*D$22)+($K57*D$25)</f>
        <v>3400</v>
      </c>
      <c r="E98" s="36">
        <f t="shared" si="23"/>
        <v>0</v>
      </c>
      <c r="F98" s="36">
        <f t="shared" si="23"/>
        <v>0</v>
      </c>
      <c r="G98" s="36">
        <f t="shared" si="23"/>
        <v>0</v>
      </c>
      <c r="H98" s="36">
        <f t="shared" si="23"/>
        <v>0</v>
      </c>
      <c r="I98" s="36">
        <f t="shared" si="23"/>
        <v>0</v>
      </c>
      <c r="J98" s="36">
        <f t="shared" si="23"/>
        <v>0</v>
      </c>
      <c r="K98" s="36">
        <f t="shared" si="23"/>
        <v>0</v>
      </c>
      <c r="L98" s="36">
        <f t="shared" si="23"/>
        <v>0</v>
      </c>
      <c r="M98" s="36">
        <f t="shared" si="23"/>
        <v>0</v>
      </c>
      <c r="N98" s="36">
        <f t="shared" si="23"/>
        <v>0</v>
      </c>
      <c r="O98" s="36">
        <f t="shared" si="23"/>
        <v>0</v>
      </c>
      <c r="P98" s="36">
        <f t="shared" si="23"/>
        <v>0</v>
      </c>
    </row>
    <row r="99" spans="1:16" s="33" customFormat="1" ht="13" customHeight="1" x14ac:dyDescent="0.15">
      <c r="A99" s="37"/>
      <c r="B99" s="44" t="s">
        <v>72</v>
      </c>
      <c r="C99" s="39">
        <f>SUM(C97:C98)</f>
        <v>14600</v>
      </c>
      <c r="D99" s="39">
        <f t="shared" ref="D99:P99" si="24">SUM(D97:D98)</f>
        <v>17220</v>
      </c>
      <c r="E99" s="39">
        <f t="shared" si="24"/>
        <v>0</v>
      </c>
      <c r="F99" s="39">
        <f t="shared" si="24"/>
        <v>0</v>
      </c>
      <c r="G99" s="39">
        <f t="shared" si="24"/>
        <v>0</v>
      </c>
      <c r="H99" s="39">
        <f t="shared" si="24"/>
        <v>0</v>
      </c>
      <c r="I99" s="39">
        <f t="shared" si="24"/>
        <v>0</v>
      </c>
      <c r="J99" s="39">
        <f t="shared" si="24"/>
        <v>0</v>
      </c>
      <c r="K99" s="39">
        <f t="shared" si="24"/>
        <v>0</v>
      </c>
      <c r="L99" s="39">
        <f t="shared" si="24"/>
        <v>0</v>
      </c>
      <c r="M99" s="39">
        <f t="shared" si="24"/>
        <v>0</v>
      </c>
      <c r="N99" s="39">
        <f t="shared" si="24"/>
        <v>0</v>
      </c>
      <c r="O99" s="39">
        <f t="shared" si="24"/>
        <v>0</v>
      </c>
      <c r="P99" s="39">
        <f t="shared" si="24"/>
        <v>0</v>
      </c>
    </row>
    <row r="100" spans="1:16" s="33" customFormat="1" ht="20" customHeight="1" x14ac:dyDescent="0.15">
      <c r="A100" s="19">
        <v>6</v>
      </c>
      <c r="B100" s="19" t="s">
        <v>266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</row>
    <row r="101" spans="1:16" x14ac:dyDescent="0.15">
      <c r="A101" s="20" t="s">
        <v>194</v>
      </c>
      <c r="B101" s="20" t="s">
        <v>111</v>
      </c>
      <c r="C101" s="36">
        <f>($C60*C$7)+($D60*C$9)+($E60*C$11)+($F60*C$13)+($G60*C$17)+($H60*C$18)+($I60*C$20)+($J60*C$22)+($K60*C$25)</f>
        <v>2540</v>
      </c>
      <c r="D101" s="36">
        <f t="shared" ref="D101:P101" si="25">($C60*D$7)+($D60*D$9)+($E60*D$11)+($F60*D$13)+($G60*D$17)+($H60*D$18)+($I60*D$20)+($J60*D$22)+($K60*D$25)</f>
        <v>2970</v>
      </c>
      <c r="E101" s="36">
        <f t="shared" si="25"/>
        <v>0</v>
      </c>
      <c r="F101" s="36">
        <f t="shared" si="25"/>
        <v>0</v>
      </c>
      <c r="G101" s="36">
        <f t="shared" si="25"/>
        <v>0</v>
      </c>
      <c r="H101" s="36">
        <f t="shared" si="25"/>
        <v>0</v>
      </c>
      <c r="I101" s="36">
        <f t="shared" si="25"/>
        <v>0</v>
      </c>
      <c r="J101" s="36">
        <f t="shared" si="25"/>
        <v>0</v>
      </c>
      <c r="K101" s="36">
        <f t="shared" si="25"/>
        <v>0</v>
      </c>
      <c r="L101" s="36">
        <f t="shared" si="25"/>
        <v>0</v>
      </c>
      <c r="M101" s="36">
        <f t="shared" si="25"/>
        <v>0</v>
      </c>
      <c r="N101" s="36">
        <f t="shared" si="25"/>
        <v>0</v>
      </c>
      <c r="O101" s="36">
        <f t="shared" si="25"/>
        <v>0</v>
      </c>
      <c r="P101" s="36">
        <f t="shared" si="25"/>
        <v>0</v>
      </c>
    </row>
    <row r="102" spans="1:16" x14ac:dyDescent="0.15">
      <c r="A102" s="20" t="s">
        <v>195</v>
      </c>
      <c r="B102" s="20" t="s">
        <v>113</v>
      </c>
      <c r="C102" s="36">
        <f>($C61*C$7)+($D61*C$9)+($E61*C$11)+($F61*C$13)+($G61*C$17)+($H61*C$18)+($I61*C$20)+($J61*C$22)+($K61*C$25)</f>
        <v>1810</v>
      </c>
      <c r="D102" s="36">
        <f t="shared" ref="D102:P102" si="26">($C61*D$7)+($D61*D$9)+($E61*D$11)+($F61*D$13)+($G61*D$17)+($H61*D$18)+($I61*D$20)+($J61*D$22)+($K61*D$25)</f>
        <v>2080</v>
      </c>
      <c r="E102" s="36">
        <f t="shared" si="26"/>
        <v>0</v>
      </c>
      <c r="F102" s="36">
        <f t="shared" si="26"/>
        <v>0</v>
      </c>
      <c r="G102" s="36">
        <f t="shared" si="26"/>
        <v>0</v>
      </c>
      <c r="H102" s="36">
        <f t="shared" si="26"/>
        <v>0</v>
      </c>
      <c r="I102" s="36">
        <f t="shared" si="26"/>
        <v>0</v>
      </c>
      <c r="J102" s="36">
        <f t="shared" si="26"/>
        <v>0</v>
      </c>
      <c r="K102" s="36">
        <f t="shared" si="26"/>
        <v>0</v>
      </c>
      <c r="L102" s="36">
        <f t="shared" si="26"/>
        <v>0</v>
      </c>
      <c r="M102" s="36">
        <f t="shared" si="26"/>
        <v>0</v>
      </c>
      <c r="N102" s="36">
        <f t="shared" si="26"/>
        <v>0</v>
      </c>
      <c r="O102" s="36">
        <f t="shared" si="26"/>
        <v>0</v>
      </c>
      <c r="P102" s="36">
        <f t="shared" si="26"/>
        <v>0</v>
      </c>
    </row>
    <row r="103" spans="1:16" s="33" customFormat="1" ht="13" customHeight="1" x14ac:dyDescent="0.15">
      <c r="A103" s="37"/>
      <c r="B103" s="44" t="s">
        <v>72</v>
      </c>
      <c r="C103" s="39">
        <f>SUM(C101:C102)</f>
        <v>4350</v>
      </c>
      <c r="D103" s="39">
        <f t="shared" ref="D103:P103" si="27">SUM(D101:D102)</f>
        <v>5050</v>
      </c>
      <c r="E103" s="39">
        <f t="shared" si="27"/>
        <v>0</v>
      </c>
      <c r="F103" s="39">
        <f t="shared" si="27"/>
        <v>0</v>
      </c>
      <c r="G103" s="39">
        <f t="shared" si="27"/>
        <v>0</v>
      </c>
      <c r="H103" s="39">
        <f t="shared" si="27"/>
        <v>0</v>
      </c>
      <c r="I103" s="39">
        <f t="shared" si="27"/>
        <v>0</v>
      </c>
      <c r="J103" s="39">
        <f t="shared" si="27"/>
        <v>0</v>
      </c>
      <c r="K103" s="39">
        <f t="shared" si="27"/>
        <v>0</v>
      </c>
      <c r="L103" s="39">
        <f t="shared" si="27"/>
        <v>0</v>
      </c>
      <c r="M103" s="39">
        <f t="shared" si="27"/>
        <v>0</v>
      </c>
      <c r="N103" s="39">
        <f t="shared" si="27"/>
        <v>0</v>
      </c>
      <c r="O103" s="39">
        <f t="shared" si="27"/>
        <v>0</v>
      </c>
      <c r="P103" s="39">
        <f t="shared" si="27"/>
        <v>0</v>
      </c>
    </row>
    <row r="104" spans="1:16" x14ac:dyDescent="0.15">
      <c r="A104" s="19">
        <v>7</v>
      </c>
      <c r="B104" s="19" t="s">
        <v>196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 x14ac:dyDescent="0.15">
      <c r="A105" s="20" t="s">
        <v>197</v>
      </c>
      <c r="B105" s="20" t="s">
        <v>71</v>
      </c>
      <c r="C105" s="36">
        <f>($C64*C$7)+($D64*C$9)+($E64*C$11)+($F64*C$13)+($G64*C$17)+($H64*C$18)+($I64*C$20)+($J64*C$22)+($K64*C$25)</f>
        <v>3810</v>
      </c>
      <c r="D105" s="36">
        <f t="shared" ref="D105:P105" si="28">($C64*D$7)+($D64*D$9)+($E64*D$11)+($F64*D$13)+($G64*D$17)+($H64*D$18)+($I64*D$20)+($J64*D$22)+($K64*D$25)</f>
        <v>4400</v>
      </c>
      <c r="E105" s="36">
        <f t="shared" si="28"/>
        <v>0</v>
      </c>
      <c r="F105" s="36">
        <f t="shared" si="28"/>
        <v>0</v>
      </c>
      <c r="G105" s="36">
        <f t="shared" si="28"/>
        <v>0</v>
      </c>
      <c r="H105" s="36">
        <f t="shared" si="28"/>
        <v>0</v>
      </c>
      <c r="I105" s="36">
        <f t="shared" si="28"/>
        <v>0</v>
      </c>
      <c r="J105" s="36">
        <f t="shared" si="28"/>
        <v>0</v>
      </c>
      <c r="K105" s="36">
        <f t="shared" si="28"/>
        <v>0</v>
      </c>
      <c r="L105" s="36">
        <f t="shared" si="28"/>
        <v>0</v>
      </c>
      <c r="M105" s="36">
        <f t="shared" si="28"/>
        <v>0</v>
      </c>
      <c r="N105" s="36">
        <f t="shared" si="28"/>
        <v>0</v>
      </c>
      <c r="O105" s="36">
        <f t="shared" si="28"/>
        <v>0</v>
      </c>
      <c r="P105" s="36">
        <f t="shared" si="28"/>
        <v>0</v>
      </c>
    </row>
    <row r="106" spans="1:16" x14ac:dyDescent="0.15">
      <c r="A106" s="20" t="s">
        <v>198</v>
      </c>
      <c r="B106" s="20" t="s">
        <v>204</v>
      </c>
      <c r="C106" s="36">
        <f t="shared" ref="C106:P108" si="29">($C65*C$7)+($D65*C$9)+($E65*C$11)+($F65*C$13)+($G65*C$17)+($H65*C$18)+($I65*C$20)+($J65*C$22)+($K65*C$25)</f>
        <v>910</v>
      </c>
      <c r="D106" s="36">
        <f t="shared" si="29"/>
        <v>1060</v>
      </c>
      <c r="E106" s="36">
        <f t="shared" si="29"/>
        <v>0</v>
      </c>
      <c r="F106" s="36">
        <f t="shared" si="29"/>
        <v>0</v>
      </c>
      <c r="G106" s="36">
        <f t="shared" si="29"/>
        <v>0</v>
      </c>
      <c r="H106" s="36">
        <f t="shared" si="29"/>
        <v>0</v>
      </c>
      <c r="I106" s="36">
        <f t="shared" si="29"/>
        <v>0</v>
      </c>
      <c r="J106" s="36">
        <f t="shared" si="29"/>
        <v>0</v>
      </c>
      <c r="K106" s="36">
        <f t="shared" si="29"/>
        <v>0</v>
      </c>
      <c r="L106" s="36">
        <f t="shared" si="29"/>
        <v>0</v>
      </c>
      <c r="M106" s="36">
        <f t="shared" si="29"/>
        <v>0</v>
      </c>
      <c r="N106" s="36">
        <f t="shared" si="29"/>
        <v>0</v>
      </c>
      <c r="O106" s="36">
        <f t="shared" si="29"/>
        <v>0</v>
      </c>
      <c r="P106" s="36">
        <f t="shared" si="29"/>
        <v>0</v>
      </c>
    </row>
    <row r="107" spans="1:16" x14ac:dyDescent="0.15">
      <c r="A107" s="20" t="s">
        <v>199</v>
      </c>
      <c r="B107" s="20" t="s">
        <v>205</v>
      </c>
      <c r="C107" s="36">
        <f t="shared" si="29"/>
        <v>1580</v>
      </c>
      <c r="D107" s="36">
        <f t="shared" si="29"/>
        <v>1780</v>
      </c>
      <c r="E107" s="36">
        <f t="shared" si="29"/>
        <v>0</v>
      </c>
      <c r="F107" s="36">
        <f t="shared" si="29"/>
        <v>0</v>
      </c>
      <c r="G107" s="36">
        <f t="shared" si="29"/>
        <v>0</v>
      </c>
      <c r="H107" s="36">
        <f t="shared" si="29"/>
        <v>0</v>
      </c>
      <c r="I107" s="36">
        <f t="shared" si="29"/>
        <v>0</v>
      </c>
      <c r="J107" s="36">
        <f t="shared" si="29"/>
        <v>0</v>
      </c>
      <c r="K107" s="36">
        <f t="shared" si="29"/>
        <v>0</v>
      </c>
      <c r="L107" s="36">
        <f t="shared" si="29"/>
        <v>0</v>
      </c>
      <c r="M107" s="36">
        <f t="shared" si="29"/>
        <v>0</v>
      </c>
      <c r="N107" s="36">
        <f t="shared" si="29"/>
        <v>0</v>
      </c>
      <c r="O107" s="36">
        <f t="shared" si="29"/>
        <v>0</v>
      </c>
      <c r="P107" s="36">
        <f t="shared" si="29"/>
        <v>0</v>
      </c>
    </row>
    <row r="108" spans="1:16" x14ac:dyDescent="0.15">
      <c r="A108" s="20" t="s">
        <v>200</v>
      </c>
      <c r="B108" s="20" t="s">
        <v>206</v>
      </c>
      <c r="C108" s="36">
        <f t="shared" si="29"/>
        <v>1140</v>
      </c>
      <c r="D108" s="36">
        <f t="shared" si="29"/>
        <v>1320</v>
      </c>
      <c r="E108" s="36">
        <f t="shared" si="29"/>
        <v>0</v>
      </c>
      <c r="F108" s="36">
        <f t="shared" si="29"/>
        <v>0</v>
      </c>
      <c r="G108" s="36">
        <f t="shared" si="29"/>
        <v>0</v>
      </c>
      <c r="H108" s="36">
        <f t="shared" si="29"/>
        <v>0</v>
      </c>
      <c r="I108" s="36">
        <f t="shared" si="29"/>
        <v>0</v>
      </c>
      <c r="J108" s="36">
        <f t="shared" si="29"/>
        <v>0</v>
      </c>
      <c r="K108" s="36">
        <f t="shared" si="29"/>
        <v>0</v>
      </c>
      <c r="L108" s="36">
        <f t="shared" si="29"/>
        <v>0</v>
      </c>
      <c r="M108" s="36">
        <f t="shared" si="29"/>
        <v>0</v>
      </c>
      <c r="N108" s="36">
        <f t="shared" si="29"/>
        <v>0</v>
      </c>
      <c r="O108" s="36">
        <f t="shared" si="29"/>
        <v>0</v>
      </c>
      <c r="P108" s="36">
        <f t="shared" si="29"/>
        <v>0</v>
      </c>
    </row>
    <row r="109" spans="1:16" s="33" customFormat="1" ht="13" customHeight="1" x14ac:dyDescent="0.15">
      <c r="A109" s="37"/>
      <c r="B109" s="44" t="s">
        <v>72</v>
      </c>
      <c r="C109" s="39">
        <f>SUM(C105:C108)</f>
        <v>7440</v>
      </c>
      <c r="D109" s="39">
        <f t="shared" ref="D109:P109" si="30">SUM(D105:D108)</f>
        <v>8560</v>
      </c>
      <c r="E109" s="39">
        <f t="shared" si="30"/>
        <v>0</v>
      </c>
      <c r="F109" s="39">
        <f t="shared" si="30"/>
        <v>0</v>
      </c>
      <c r="G109" s="39">
        <f t="shared" si="30"/>
        <v>0</v>
      </c>
      <c r="H109" s="39">
        <f t="shared" si="30"/>
        <v>0</v>
      </c>
      <c r="I109" s="39">
        <f t="shared" si="30"/>
        <v>0</v>
      </c>
      <c r="J109" s="39">
        <f t="shared" si="30"/>
        <v>0</v>
      </c>
      <c r="K109" s="39">
        <f t="shared" si="30"/>
        <v>0</v>
      </c>
      <c r="L109" s="39">
        <f t="shared" si="30"/>
        <v>0</v>
      </c>
      <c r="M109" s="39">
        <f t="shared" si="30"/>
        <v>0</v>
      </c>
      <c r="N109" s="39">
        <f t="shared" si="30"/>
        <v>0</v>
      </c>
      <c r="O109" s="39">
        <f t="shared" si="30"/>
        <v>0</v>
      </c>
      <c r="P109" s="39">
        <f t="shared" si="30"/>
        <v>0</v>
      </c>
    </row>
    <row r="110" spans="1:16" s="33" customFormat="1" ht="20" customHeight="1" x14ac:dyDescent="0.15">
      <c r="A110" s="40"/>
      <c r="B110" s="42" t="s">
        <v>126</v>
      </c>
      <c r="C110" s="27">
        <f>C78+C84+C90+C95+C99+C103+C109</f>
        <v>89275</v>
      </c>
      <c r="D110" s="27">
        <f t="shared" ref="D110:P110" si="31">D78+D84+D90+D95+D99+D103+D109</f>
        <v>103970</v>
      </c>
      <c r="E110" s="27">
        <f t="shared" si="31"/>
        <v>0</v>
      </c>
      <c r="F110" s="27">
        <f t="shared" si="31"/>
        <v>0</v>
      </c>
      <c r="G110" s="27">
        <f t="shared" si="31"/>
        <v>0</v>
      </c>
      <c r="H110" s="27">
        <f t="shared" si="31"/>
        <v>0</v>
      </c>
      <c r="I110" s="27">
        <f t="shared" si="31"/>
        <v>0</v>
      </c>
      <c r="J110" s="27">
        <f t="shared" si="31"/>
        <v>0</v>
      </c>
      <c r="K110" s="27">
        <f t="shared" si="31"/>
        <v>0</v>
      </c>
      <c r="L110" s="27">
        <f t="shared" si="31"/>
        <v>0</v>
      </c>
      <c r="M110" s="27">
        <f t="shared" si="31"/>
        <v>0</v>
      </c>
      <c r="N110" s="27">
        <f t="shared" si="31"/>
        <v>0</v>
      </c>
      <c r="O110" s="27">
        <f t="shared" si="31"/>
        <v>0</v>
      </c>
      <c r="P110" s="27">
        <f t="shared" si="31"/>
        <v>0</v>
      </c>
    </row>
  </sheetData>
  <sheetProtection algorithmName="SHA-512" hashValue="Ep5R7XKK3PBE2wBTrVUH0FoS9nYeHgsuiv9Y6ivTq6OAkqLdB0ksTStElWejiTpReV1rkAayS0w4F53uLJudtg==" saltValue="xS98vJ60MoGGKNDOxNgjPQ==" spinCount="100000" sheet="1" objects="1" scenarios="1" selectLockedCells="1"/>
  <mergeCells count="45">
    <mergeCell ref="G71:G72"/>
    <mergeCell ref="H30:H31"/>
    <mergeCell ref="N5:N6"/>
    <mergeCell ref="O5:O6"/>
    <mergeCell ref="N71:N72"/>
    <mergeCell ref="O71:O72"/>
    <mergeCell ref="P5:P6"/>
    <mergeCell ref="G30:G31"/>
    <mergeCell ref="I30:I31"/>
    <mergeCell ref="H5:H6"/>
    <mergeCell ref="I5:I6"/>
    <mergeCell ref="J5:J6"/>
    <mergeCell ref="K5:K6"/>
    <mergeCell ref="L5:L6"/>
    <mergeCell ref="M5:M6"/>
    <mergeCell ref="G5:G6"/>
    <mergeCell ref="J30:J31"/>
    <mergeCell ref="K30:K31"/>
    <mergeCell ref="L30:L31"/>
    <mergeCell ref="M30:M31"/>
    <mergeCell ref="A71:B71"/>
    <mergeCell ref="C71:C72"/>
    <mergeCell ref="D71:D72"/>
    <mergeCell ref="E71:E72"/>
    <mergeCell ref="F71:F72"/>
    <mergeCell ref="P71:P72"/>
    <mergeCell ref="H71:H72"/>
    <mergeCell ref="I71:I72"/>
    <mergeCell ref="J71:J72"/>
    <mergeCell ref="K71:K72"/>
    <mergeCell ref="L71:L72"/>
    <mergeCell ref="M71:M72"/>
    <mergeCell ref="A1:C1"/>
    <mergeCell ref="A2:C2"/>
    <mergeCell ref="A3:C3"/>
    <mergeCell ref="A29:B30"/>
    <mergeCell ref="C30:C31"/>
    <mergeCell ref="D30:D31"/>
    <mergeCell ref="E30:E31"/>
    <mergeCell ref="F30:F31"/>
    <mergeCell ref="A5:B5"/>
    <mergeCell ref="C5:C6"/>
    <mergeCell ref="D5:D6"/>
    <mergeCell ref="E5:E6"/>
    <mergeCell ref="F5:F6"/>
  </mergeCells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E4B6B-39CA-0144-BD1D-E92EF0953983}">
  <dimension ref="A1:P116"/>
  <sheetViews>
    <sheetView topLeftCell="A71" zoomScaleNormal="80" workbookViewId="0">
      <selection activeCell="N30" sqref="N30"/>
    </sheetView>
  </sheetViews>
  <sheetFormatPr baseColWidth="10" defaultColWidth="11" defaultRowHeight="13" x14ac:dyDescent="0.15"/>
  <cols>
    <col min="1" max="1" width="6.796875" style="1" customWidth="1"/>
    <col min="2" max="2" width="66" style="1" customWidth="1"/>
    <col min="3" max="16" width="12.796875" style="1" customWidth="1"/>
    <col min="17" max="16384" width="11" style="1"/>
  </cols>
  <sheetData>
    <row r="1" spans="1:16" s="3" customFormat="1" ht="20" x14ac:dyDescent="0.15">
      <c r="A1" s="85" t="s">
        <v>57</v>
      </c>
      <c r="B1" s="85"/>
      <c r="C1" s="85"/>
    </row>
    <row r="2" spans="1:16" s="3" customFormat="1" ht="20" x14ac:dyDescent="0.15">
      <c r="A2" s="85" t="str">
        <f>'Fictief project 1'!A2</f>
        <v>Subgunningscriterium Prijs</v>
      </c>
      <c r="B2" s="85"/>
      <c r="C2" s="85"/>
    </row>
    <row r="3" spans="1:16" s="3" customFormat="1" ht="20" x14ac:dyDescent="0.15">
      <c r="A3" s="85" t="s">
        <v>267</v>
      </c>
      <c r="B3" s="85"/>
      <c r="C3" s="85"/>
    </row>
    <row r="5" spans="1:16" ht="80" customHeight="1" x14ac:dyDescent="0.15">
      <c r="A5" s="97" t="s">
        <v>58</v>
      </c>
      <c r="B5" s="98"/>
      <c r="C5" s="95" t="s">
        <v>137</v>
      </c>
      <c r="D5" s="95" t="s">
        <v>138</v>
      </c>
      <c r="E5" s="95" t="s">
        <v>139</v>
      </c>
      <c r="F5" s="95" t="s">
        <v>140</v>
      </c>
      <c r="G5" s="95" t="s">
        <v>141</v>
      </c>
      <c r="H5" s="95" t="s">
        <v>142</v>
      </c>
      <c r="I5" s="95" t="s">
        <v>143</v>
      </c>
      <c r="J5" s="95" t="s">
        <v>12</v>
      </c>
      <c r="K5" s="95" t="s">
        <v>13</v>
      </c>
      <c r="L5" s="95" t="s">
        <v>14</v>
      </c>
      <c r="M5" s="95" t="s">
        <v>15</v>
      </c>
      <c r="N5" s="95" t="s">
        <v>16</v>
      </c>
      <c r="O5" s="95" t="s">
        <v>17</v>
      </c>
      <c r="P5" s="95" t="s">
        <v>18</v>
      </c>
    </row>
    <row r="6" spans="1:16" x14ac:dyDescent="0.15">
      <c r="A6" s="61" t="s">
        <v>59</v>
      </c>
      <c r="B6" s="62" t="s">
        <v>7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16" ht="30" customHeight="1" x14ac:dyDescent="0.15">
      <c r="A7" s="15">
        <f>Tarievenblad!A9</f>
        <v>1</v>
      </c>
      <c r="B7" s="16" t="str">
        <f>Tarievenblad!B9</f>
        <v>Aankomend tekenaar</v>
      </c>
      <c r="C7" s="17">
        <f>Tarievenblad!H9</f>
        <v>50</v>
      </c>
      <c r="D7" s="17">
        <f>Tarievenblad!I9</f>
        <v>60</v>
      </c>
      <c r="E7" s="17">
        <f>Tarievenblad!J9</f>
        <v>0</v>
      </c>
      <c r="F7" s="17">
        <f>Tarievenblad!K9</f>
        <v>0</v>
      </c>
      <c r="G7" s="17">
        <f>Tarievenblad!L9</f>
        <v>0</v>
      </c>
      <c r="H7" s="17">
        <f>Tarievenblad!M9</f>
        <v>0</v>
      </c>
      <c r="I7" s="17">
        <f>Tarievenblad!N9</f>
        <v>0</v>
      </c>
      <c r="J7" s="17">
        <f>Tarievenblad!O9</f>
        <v>0</v>
      </c>
      <c r="K7" s="17">
        <f>Tarievenblad!P9</f>
        <v>0</v>
      </c>
      <c r="L7" s="17">
        <f>Tarievenblad!Q9</f>
        <v>0</v>
      </c>
      <c r="M7" s="17">
        <f>Tarievenblad!R9</f>
        <v>0</v>
      </c>
      <c r="N7" s="17">
        <f>Tarievenblad!S9</f>
        <v>0</v>
      </c>
      <c r="O7" s="17">
        <f>Tarievenblad!T9</f>
        <v>0</v>
      </c>
      <c r="P7" s="17">
        <f>Tarievenblad!U9</f>
        <v>0</v>
      </c>
    </row>
    <row r="8" spans="1:16" ht="30" customHeight="1" x14ac:dyDescent="0.15">
      <c r="A8" s="15">
        <f>Tarievenblad!A10</f>
        <v>2</v>
      </c>
      <c r="B8" s="16" t="str">
        <f>Tarievenblad!B10</f>
        <v>Projectondersteuner</v>
      </c>
      <c r="C8" s="17">
        <f>Tarievenblad!H10</f>
        <v>60</v>
      </c>
      <c r="D8" s="17">
        <f>Tarievenblad!I10</f>
        <v>70</v>
      </c>
      <c r="E8" s="17">
        <f>Tarievenblad!J10</f>
        <v>0</v>
      </c>
      <c r="F8" s="17">
        <f>Tarievenblad!K10</f>
        <v>0</v>
      </c>
      <c r="G8" s="17">
        <f>Tarievenblad!L10</f>
        <v>0</v>
      </c>
      <c r="H8" s="17">
        <f>Tarievenblad!M10</f>
        <v>0</v>
      </c>
      <c r="I8" s="17">
        <f>Tarievenblad!N10</f>
        <v>0</v>
      </c>
      <c r="J8" s="17">
        <f>Tarievenblad!O10</f>
        <v>0</v>
      </c>
      <c r="K8" s="17">
        <f>Tarievenblad!P10</f>
        <v>0</v>
      </c>
      <c r="L8" s="17">
        <f>Tarievenblad!Q10</f>
        <v>0</v>
      </c>
      <c r="M8" s="17">
        <f>Tarievenblad!R10</f>
        <v>0</v>
      </c>
      <c r="N8" s="17">
        <f>Tarievenblad!S10</f>
        <v>0</v>
      </c>
      <c r="O8" s="17">
        <f>Tarievenblad!T10</f>
        <v>0</v>
      </c>
      <c r="P8" s="17">
        <f>Tarievenblad!U10</f>
        <v>0</v>
      </c>
    </row>
    <row r="9" spans="1:16" ht="30" customHeight="1" x14ac:dyDescent="0.15">
      <c r="A9" s="15">
        <f>Tarievenblad!A11</f>
        <v>3</v>
      </c>
      <c r="B9" s="16" t="str">
        <f>Tarievenblad!B11</f>
        <v>Tekenaar</v>
      </c>
      <c r="C9" s="17">
        <f>Tarievenblad!H11</f>
        <v>70</v>
      </c>
      <c r="D9" s="17">
        <f>Tarievenblad!I11</f>
        <v>85</v>
      </c>
      <c r="E9" s="17">
        <f>Tarievenblad!J11</f>
        <v>0</v>
      </c>
      <c r="F9" s="17">
        <f>Tarievenblad!K11</f>
        <v>0</v>
      </c>
      <c r="G9" s="17">
        <f>Tarievenblad!L11</f>
        <v>0</v>
      </c>
      <c r="H9" s="17">
        <f>Tarievenblad!M11</f>
        <v>0</v>
      </c>
      <c r="I9" s="17">
        <f>Tarievenblad!N11</f>
        <v>0</v>
      </c>
      <c r="J9" s="17">
        <f>Tarievenblad!O11</f>
        <v>0</v>
      </c>
      <c r="K9" s="17">
        <f>Tarievenblad!P11</f>
        <v>0</v>
      </c>
      <c r="L9" s="17">
        <f>Tarievenblad!Q11</f>
        <v>0</v>
      </c>
      <c r="M9" s="17">
        <f>Tarievenblad!R11</f>
        <v>0</v>
      </c>
      <c r="N9" s="17">
        <f>Tarievenblad!S11</f>
        <v>0</v>
      </c>
      <c r="O9" s="17">
        <f>Tarievenblad!T11</f>
        <v>0</v>
      </c>
      <c r="P9" s="17">
        <f>Tarievenblad!U11</f>
        <v>0</v>
      </c>
    </row>
    <row r="10" spans="1:16" ht="30" customHeight="1" x14ac:dyDescent="0.15">
      <c r="A10" s="15">
        <f>Tarievenblad!A12</f>
        <v>4</v>
      </c>
      <c r="B10" s="16" t="str">
        <f>Tarievenblad!B12</f>
        <v>Toezichthouder</v>
      </c>
      <c r="C10" s="17">
        <f>Tarievenblad!H12</f>
        <v>75</v>
      </c>
      <c r="D10" s="17">
        <f>Tarievenblad!I12</f>
        <v>85</v>
      </c>
      <c r="E10" s="17">
        <f>Tarievenblad!J12</f>
        <v>0</v>
      </c>
      <c r="F10" s="17">
        <f>Tarievenblad!K12</f>
        <v>0</v>
      </c>
      <c r="G10" s="17">
        <f>Tarievenblad!L12</f>
        <v>0</v>
      </c>
      <c r="H10" s="17">
        <f>Tarievenblad!M12</f>
        <v>0</v>
      </c>
      <c r="I10" s="17">
        <f>Tarievenblad!N12</f>
        <v>0</v>
      </c>
      <c r="J10" s="17">
        <f>Tarievenblad!O12</f>
        <v>0</v>
      </c>
      <c r="K10" s="17">
        <f>Tarievenblad!P12</f>
        <v>0</v>
      </c>
      <c r="L10" s="17">
        <f>Tarievenblad!Q12</f>
        <v>0</v>
      </c>
      <c r="M10" s="17">
        <f>Tarievenblad!R12</f>
        <v>0</v>
      </c>
      <c r="N10" s="17">
        <f>Tarievenblad!S12</f>
        <v>0</v>
      </c>
      <c r="O10" s="17">
        <f>Tarievenblad!T12</f>
        <v>0</v>
      </c>
      <c r="P10" s="17">
        <f>Tarievenblad!U12</f>
        <v>0</v>
      </c>
    </row>
    <row r="11" spans="1:16" ht="30" customHeight="1" x14ac:dyDescent="0.15">
      <c r="A11" s="15">
        <f>Tarievenblad!A13</f>
        <v>5</v>
      </c>
      <c r="B11" s="16" t="str">
        <f>Tarievenblad!B13</f>
        <v>Werkvoorbereider</v>
      </c>
      <c r="C11" s="17">
        <f>Tarievenblad!H13</f>
        <v>80</v>
      </c>
      <c r="D11" s="17">
        <f>Tarievenblad!I13</f>
        <v>95</v>
      </c>
      <c r="E11" s="17">
        <f>Tarievenblad!J13</f>
        <v>0</v>
      </c>
      <c r="F11" s="17">
        <f>Tarievenblad!K13</f>
        <v>0</v>
      </c>
      <c r="G11" s="17">
        <f>Tarievenblad!L13</f>
        <v>0</v>
      </c>
      <c r="H11" s="17">
        <f>Tarievenblad!M13</f>
        <v>0</v>
      </c>
      <c r="I11" s="17">
        <f>Tarievenblad!N13</f>
        <v>0</v>
      </c>
      <c r="J11" s="17">
        <f>Tarievenblad!O13</f>
        <v>0</v>
      </c>
      <c r="K11" s="17">
        <f>Tarievenblad!P13</f>
        <v>0</v>
      </c>
      <c r="L11" s="17">
        <f>Tarievenblad!Q13</f>
        <v>0</v>
      </c>
      <c r="M11" s="17">
        <f>Tarievenblad!R13</f>
        <v>0</v>
      </c>
      <c r="N11" s="17">
        <f>Tarievenblad!S13</f>
        <v>0</v>
      </c>
      <c r="O11" s="17">
        <f>Tarievenblad!T13</f>
        <v>0</v>
      </c>
      <c r="P11" s="17">
        <f>Tarievenblad!U13</f>
        <v>0</v>
      </c>
    </row>
    <row r="12" spans="1:16" ht="30" customHeight="1" x14ac:dyDescent="0.15">
      <c r="A12" s="15">
        <f>Tarievenblad!A14</f>
        <v>6</v>
      </c>
      <c r="B12" s="16" t="str">
        <f>Tarievenblad!B14</f>
        <v>Directievoerder</v>
      </c>
      <c r="C12" s="17">
        <f>Tarievenblad!H14</f>
        <v>85</v>
      </c>
      <c r="D12" s="17">
        <f>Tarievenblad!I14</f>
        <v>100</v>
      </c>
      <c r="E12" s="17">
        <f>Tarievenblad!J14</f>
        <v>0</v>
      </c>
      <c r="F12" s="17">
        <f>Tarievenblad!K14</f>
        <v>0</v>
      </c>
      <c r="G12" s="17">
        <f>Tarievenblad!L14</f>
        <v>0</v>
      </c>
      <c r="H12" s="17">
        <f>Tarievenblad!M14</f>
        <v>0</v>
      </c>
      <c r="I12" s="17">
        <f>Tarievenblad!N14</f>
        <v>0</v>
      </c>
      <c r="J12" s="17">
        <f>Tarievenblad!O14</f>
        <v>0</v>
      </c>
      <c r="K12" s="17">
        <f>Tarievenblad!P14</f>
        <v>0</v>
      </c>
      <c r="L12" s="17">
        <f>Tarievenblad!Q14</f>
        <v>0</v>
      </c>
      <c r="M12" s="17">
        <f>Tarievenblad!R14</f>
        <v>0</v>
      </c>
      <c r="N12" s="17">
        <f>Tarievenblad!S14</f>
        <v>0</v>
      </c>
      <c r="O12" s="17">
        <f>Tarievenblad!T14</f>
        <v>0</v>
      </c>
      <c r="P12" s="17">
        <f>Tarievenblad!U14</f>
        <v>0</v>
      </c>
    </row>
    <row r="13" spans="1:16" ht="30" customHeight="1" x14ac:dyDescent="0.15">
      <c r="A13" s="15">
        <f>Tarievenblad!A15</f>
        <v>7</v>
      </c>
      <c r="B13" s="16" t="str">
        <f>Tarievenblad!B15</f>
        <v>Ontwerper / tekenaar constructeur</v>
      </c>
      <c r="C13" s="17">
        <f>Tarievenblad!H15</f>
        <v>95</v>
      </c>
      <c r="D13" s="17">
        <f>Tarievenblad!I15</f>
        <v>105</v>
      </c>
      <c r="E13" s="17">
        <f>Tarievenblad!J15</f>
        <v>0</v>
      </c>
      <c r="F13" s="17">
        <f>Tarievenblad!K15</f>
        <v>0</v>
      </c>
      <c r="G13" s="17">
        <f>Tarievenblad!L15</f>
        <v>0</v>
      </c>
      <c r="H13" s="17">
        <f>Tarievenblad!M15</f>
        <v>0</v>
      </c>
      <c r="I13" s="17">
        <f>Tarievenblad!N15</f>
        <v>0</v>
      </c>
      <c r="J13" s="17">
        <f>Tarievenblad!O15</f>
        <v>0</v>
      </c>
      <c r="K13" s="17">
        <f>Tarievenblad!P15</f>
        <v>0</v>
      </c>
      <c r="L13" s="17">
        <f>Tarievenblad!Q15</f>
        <v>0</v>
      </c>
      <c r="M13" s="17">
        <f>Tarievenblad!R15</f>
        <v>0</v>
      </c>
      <c r="N13" s="17">
        <f>Tarievenblad!S15</f>
        <v>0</v>
      </c>
      <c r="O13" s="17">
        <f>Tarievenblad!T15</f>
        <v>0</v>
      </c>
      <c r="P13" s="17">
        <f>Tarievenblad!U15</f>
        <v>0</v>
      </c>
    </row>
    <row r="14" spans="1:16" ht="30" customHeight="1" x14ac:dyDescent="0.15">
      <c r="A14" s="15">
        <f>Tarievenblad!A16</f>
        <v>8</v>
      </c>
      <c r="B14" s="16" t="str">
        <f>Tarievenblad!B16</f>
        <v>Systems engineer / risico analyse specialist</v>
      </c>
      <c r="C14" s="17">
        <f>Tarievenblad!H16</f>
        <v>95</v>
      </c>
      <c r="D14" s="17">
        <f>Tarievenblad!I16</f>
        <v>110</v>
      </c>
      <c r="E14" s="17">
        <f>Tarievenblad!J16</f>
        <v>0</v>
      </c>
      <c r="F14" s="17">
        <f>Tarievenblad!K16</f>
        <v>0</v>
      </c>
      <c r="G14" s="17">
        <f>Tarievenblad!L16</f>
        <v>0</v>
      </c>
      <c r="H14" s="17">
        <f>Tarievenblad!M16</f>
        <v>0</v>
      </c>
      <c r="I14" s="17">
        <f>Tarievenblad!N16</f>
        <v>0</v>
      </c>
      <c r="J14" s="17">
        <f>Tarievenblad!O16</f>
        <v>0</v>
      </c>
      <c r="K14" s="17">
        <f>Tarievenblad!P16</f>
        <v>0</v>
      </c>
      <c r="L14" s="17">
        <f>Tarievenblad!Q16</f>
        <v>0</v>
      </c>
      <c r="M14" s="17">
        <f>Tarievenblad!R16</f>
        <v>0</v>
      </c>
      <c r="N14" s="17">
        <f>Tarievenblad!S16</f>
        <v>0</v>
      </c>
      <c r="O14" s="17">
        <f>Tarievenblad!T16</f>
        <v>0</v>
      </c>
      <c r="P14" s="17">
        <f>Tarievenblad!U16</f>
        <v>0</v>
      </c>
    </row>
    <row r="15" spans="1:16" ht="30" customHeight="1" x14ac:dyDescent="0.15">
      <c r="A15" s="15">
        <f>Tarievenblad!A17</f>
        <v>9</v>
      </c>
      <c r="B15" s="16" t="str">
        <f>Tarievenblad!B17</f>
        <v>Assetmanager</v>
      </c>
      <c r="C15" s="17">
        <f>Tarievenblad!H17</f>
        <v>95</v>
      </c>
      <c r="D15" s="17">
        <f>Tarievenblad!I17</f>
        <v>115</v>
      </c>
      <c r="E15" s="17">
        <f>Tarievenblad!J17</f>
        <v>0</v>
      </c>
      <c r="F15" s="17">
        <f>Tarievenblad!K17</f>
        <v>0</v>
      </c>
      <c r="G15" s="17">
        <f>Tarievenblad!L17</f>
        <v>0</v>
      </c>
      <c r="H15" s="17">
        <f>Tarievenblad!M17</f>
        <v>0</v>
      </c>
      <c r="I15" s="17">
        <f>Tarievenblad!N17</f>
        <v>0</v>
      </c>
      <c r="J15" s="17">
        <f>Tarievenblad!O17</f>
        <v>0</v>
      </c>
      <c r="K15" s="17">
        <f>Tarievenblad!P17</f>
        <v>0</v>
      </c>
      <c r="L15" s="17">
        <f>Tarievenblad!Q17</f>
        <v>0</v>
      </c>
      <c r="M15" s="17">
        <f>Tarievenblad!R17</f>
        <v>0</v>
      </c>
      <c r="N15" s="17">
        <f>Tarievenblad!S17</f>
        <v>0</v>
      </c>
      <c r="O15" s="17">
        <f>Tarievenblad!T17</f>
        <v>0</v>
      </c>
      <c r="P15" s="17">
        <f>Tarievenblad!U17</f>
        <v>0</v>
      </c>
    </row>
    <row r="16" spans="1:16" ht="30" customHeight="1" x14ac:dyDescent="0.15">
      <c r="A16" s="15">
        <f>Tarievenblad!A18</f>
        <v>10</v>
      </c>
      <c r="B16" s="16" t="str">
        <f>Tarievenblad!B18</f>
        <v>Projectleider / projectmanager / disciplineleider/ ontwerpmanager</v>
      </c>
      <c r="C16" s="17">
        <f>Tarievenblad!H18</f>
        <v>105</v>
      </c>
      <c r="D16" s="17">
        <f>Tarievenblad!I18</f>
        <v>120</v>
      </c>
      <c r="E16" s="17">
        <f>Tarievenblad!J18</f>
        <v>0</v>
      </c>
      <c r="F16" s="17">
        <f>Tarievenblad!K18</f>
        <v>0</v>
      </c>
      <c r="G16" s="17">
        <f>Tarievenblad!L18</f>
        <v>0</v>
      </c>
      <c r="H16" s="17">
        <f>Tarievenblad!M18</f>
        <v>0</v>
      </c>
      <c r="I16" s="17">
        <f>Tarievenblad!N18</f>
        <v>0</v>
      </c>
      <c r="J16" s="17">
        <f>Tarievenblad!O18</f>
        <v>0</v>
      </c>
      <c r="K16" s="17">
        <f>Tarievenblad!P18</f>
        <v>0</v>
      </c>
      <c r="L16" s="17">
        <f>Tarievenblad!Q18</f>
        <v>0</v>
      </c>
      <c r="M16" s="17">
        <f>Tarievenblad!R18</f>
        <v>0</v>
      </c>
      <c r="N16" s="17">
        <f>Tarievenblad!S18</f>
        <v>0</v>
      </c>
      <c r="O16" s="17">
        <f>Tarievenblad!T18</f>
        <v>0</v>
      </c>
      <c r="P16" s="17">
        <f>Tarievenblad!U18</f>
        <v>0</v>
      </c>
    </row>
    <row r="17" spans="1:16" ht="30" customHeight="1" x14ac:dyDescent="0.15">
      <c r="A17" s="15">
        <f>Tarievenblad!A19</f>
        <v>11</v>
      </c>
      <c r="B17" s="16" t="str">
        <f>Tarievenblad!B19</f>
        <v>Technisch specialist</v>
      </c>
      <c r="C17" s="17">
        <f>Tarievenblad!H19</f>
        <v>105</v>
      </c>
      <c r="D17" s="17">
        <f>Tarievenblad!I19</f>
        <v>120</v>
      </c>
      <c r="E17" s="17">
        <f>Tarievenblad!J19</f>
        <v>0</v>
      </c>
      <c r="F17" s="17">
        <f>Tarievenblad!K19</f>
        <v>0</v>
      </c>
      <c r="G17" s="17">
        <f>Tarievenblad!L19</f>
        <v>0</v>
      </c>
      <c r="H17" s="17">
        <f>Tarievenblad!M19</f>
        <v>0</v>
      </c>
      <c r="I17" s="17">
        <f>Tarievenblad!N19</f>
        <v>0</v>
      </c>
      <c r="J17" s="17">
        <f>Tarievenblad!O19</f>
        <v>0</v>
      </c>
      <c r="K17" s="17">
        <f>Tarievenblad!P19</f>
        <v>0</v>
      </c>
      <c r="L17" s="17">
        <f>Tarievenblad!Q19</f>
        <v>0</v>
      </c>
      <c r="M17" s="17">
        <f>Tarievenblad!R19</f>
        <v>0</v>
      </c>
      <c r="N17" s="17">
        <f>Tarievenblad!S19</f>
        <v>0</v>
      </c>
      <c r="O17" s="17">
        <f>Tarievenblad!T19</f>
        <v>0</v>
      </c>
      <c r="P17" s="17">
        <f>Tarievenblad!U19</f>
        <v>0</v>
      </c>
    </row>
    <row r="18" spans="1:16" ht="30" customHeight="1" x14ac:dyDescent="0.15">
      <c r="A18" s="15">
        <f>Tarievenblad!A20</f>
        <v>12</v>
      </c>
      <c r="B18" s="16" t="str">
        <f>Tarievenblad!B20</f>
        <v>Omgevingsmanager</v>
      </c>
      <c r="C18" s="17">
        <f>Tarievenblad!H20</f>
        <v>105</v>
      </c>
      <c r="D18" s="17">
        <f>Tarievenblad!I20</f>
        <v>120</v>
      </c>
      <c r="E18" s="17">
        <f>Tarievenblad!J20</f>
        <v>0</v>
      </c>
      <c r="F18" s="17">
        <f>Tarievenblad!K20</f>
        <v>0</v>
      </c>
      <c r="G18" s="17">
        <f>Tarievenblad!L20</f>
        <v>0</v>
      </c>
      <c r="H18" s="17">
        <f>Tarievenblad!M20</f>
        <v>0</v>
      </c>
      <c r="I18" s="17">
        <f>Tarievenblad!N20</f>
        <v>0</v>
      </c>
      <c r="J18" s="17">
        <f>Tarievenblad!O20</f>
        <v>0</v>
      </c>
      <c r="K18" s="17">
        <f>Tarievenblad!P20</f>
        <v>0</v>
      </c>
      <c r="L18" s="17">
        <f>Tarievenblad!Q20</f>
        <v>0</v>
      </c>
      <c r="M18" s="17">
        <f>Tarievenblad!R20</f>
        <v>0</v>
      </c>
      <c r="N18" s="17">
        <f>Tarievenblad!S20</f>
        <v>0</v>
      </c>
      <c r="O18" s="17">
        <f>Tarievenblad!T20</f>
        <v>0</v>
      </c>
      <c r="P18" s="17">
        <f>Tarievenblad!U20</f>
        <v>0</v>
      </c>
    </row>
    <row r="19" spans="1:16" ht="30" customHeight="1" x14ac:dyDescent="0.15">
      <c r="A19" s="15">
        <f>Tarievenblad!A21</f>
        <v>13</v>
      </c>
      <c r="B19" s="16" t="str">
        <f>Tarievenblad!B21</f>
        <v>Constructeur</v>
      </c>
      <c r="C19" s="17">
        <f>Tarievenblad!H21</f>
        <v>105</v>
      </c>
      <c r="D19" s="17">
        <f>Tarievenblad!I21</f>
        <v>120</v>
      </c>
      <c r="E19" s="17">
        <f>Tarievenblad!J21</f>
        <v>0</v>
      </c>
      <c r="F19" s="17">
        <f>Tarievenblad!K21</f>
        <v>0</v>
      </c>
      <c r="G19" s="17">
        <f>Tarievenblad!L21</f>
        <v>0</v>
      </c>
      <c r="H19" s="17">
        <f>Tarievenblad!M21</f>
        <v>0</v>
      </c>
      <c r="I19" s="17">
        <f>Tarievenblad!N21</f>
        <v>0</v>
      </c>
      <c r="J19" s="17">
        <f>Tarievenblad!O21</f>
        <v>0</v>
      </c>
      <c r="K19" s="17">
        <f>Tarievenblad!P21</f>
        <v>0</v>
      </c>
      <c r="L19" s="17">
        <f>Tarievenblad!Q21</f>
        <v>0</v>
      </c>
      <c r="M19" s="17">
        <f>Tarievenblad!R21</f>
        <v>0</v>
      </c>
      <c r="N19" s="17">
        <f>Tarievenblad!S21</f>
        <v>0</v>
      </c>
      <c r="O19" s="17">
        <f>Tarievenblad!T21</f>
        <v>0</v>
      </c>
      <c r="P19" s="17">
        <f>Tarievenblad!U21</f>
        <v>0</v>
      </c>
    </row>
    <row r="20" spans="1:16" ht="30" customHeight="1" x14ac:dyDescent="0.15">
      <c r="A20" s="15">
        <f>Tarievenblad!A22</f>
        <v>14</v>
      </c>
      <c r="B20" s="16" t="str">
        <f>Tarievenblad!B22</f>
        <v>Adviseur techniek / Kostendeskundige / adviseur beheer &amp; onderhoud / Specialist</v>
      </c>
      <c r="C20" s="17">
        <f>Tarievenblad!H22</f>
        <v>105</v>
      </c>
      <c r="D20" s="17">
        <f>Tarievenblad!I22</f>
        <v>120</v>
      </c>
      <c r="E20" s="17">
        <f>Tarievenblad!J22</f>
        <v>0</v>
      </c>
      <c r="F20" s="17">
        <f>Tarievenblad!K22</f>
        <v>0</v>
      </c>
      <c r="G20" s="17">
        <f>Tarievenblad!L22</f>
        <v>0</v>
      </c>
      <c r="H20" s="17">
        <f>Tarievenblad!M22</f>
        <v>0</v>
      </c>
      <c r="I20" s="17">
        <f>Tarievenblad!N22</f>
        <v>0</v>
      </c>
      <c r="J20" s="17">
        <f>Tarievenblad!O22</f>
        <v>0</v>
      </c>
      <c r="K20" s="17">
        <f>Tarievenblad!P22</f>
        <v>0</v>
      </c>
      <c r="L20" s="17">
        <f>Tarievenblad!Q22</f>
        <v>0</v>
      </c>
      <c r="M20" s="17">
        <f>Tarievenblad!R22</f>
        <v>0</v>
      </c>
      <c r="N20" s="17">
        <f>Tarievenblad!S22</f>
        <v>0</v>
      </c>
      <c r="O20" s="17">
        <f>Tarievenblad!T22</f>
        <v>0</v>
      </c>
      <c r="P20" s="17">
        <f>Tarievenblad!U22</f>
        <v>0</v>
      </c>
    </row>
    <row r="21" spans="1:16" ht="30" customHeight="1" x14ac:dyDescent="0.15">
      <c r="A21" s="15">
        <f>Tarievenblad!A23</f>
        <v>15</v>
      </c>
      <c r="B21" s="16" t="str">
        <f>Tarievenblad!B23</f>
        <v>UAV&amp;GC rollen: technisch manager, manager projectbeheersing</v>
      </c>
      <c r="C21" s="17">
        <f>Tarievenblad!H23</f>
        <v>105</v>
      </c>
      <c r="D21" s="17">
        <f>Tarievenblad!I23</f>
        <v>120</v>
      </c>
      <c r="E21" s="17">
        <f>Tarievenblad!J23</f>
        <v>0</v>
      </c>
      <c r="F21" s="17">
        <f>Tarievenblad!K23</f>
        <v>0</v>
      </c>
      <c r="G21" s="17">
        <f>Tarievenblad!L23</f>
        <v>0</v>
      </c>
      <c r="H21" s="17">
        <f>Tarievenblad!M23</f>
        <v>0</v>
      </c>
      <c r="I21" s="17">
        <f>Tarievenblad!N23</f>
        <v>0</v>
      </c>
      <c r="J21" s="17">
        <f>Tarievenblad!O23</f>
        <v>0</v>
      </c>
      <c r="K21" s="17">
        <f>Tarievenblad!P23</f>
        <v>0</v>
      </c>
      <c r="L21" s="17">
        <f>Tarievenblad!Q23</f>
        <v>0</v>
      </c>
      <c r="M21" s="17">
        <f>Tarievenblad!R23</f>
        <v>0</v>
      </c>
      <c r="N21" s="17">
        <f>Tarievenblad!S23</f>
        <v>0</v>
      </c>
      <c r="O21" s="17">
        <f>Tarievenblad!T23</f>
        <v>0</v>
      </c>
      <c r="P21" s="17">
        <f>Tarievenblad!U23</f>
        <v>0</v>
      </c>
    </row>
    <row r="22" spans="1:16" ht="30" customHeight="1" x14ac:dyDescent="0.15">
      <c r="A22" s="15">
        <f>Tarievenblad!A24</f>
        <v>16</v>
      </c>
      <c r="B22" s="16" t="str">
        <f>Tarievenblad!B24</f>
        <v xml:space="preserve">Senior projectleider / projectmanager </v>
      </c>
      <c r="C22" s="17">
        <f>Tarievenblad!H24</f>
        <v>110</v>
      </c>
      <c r="D22" s="17">
        <f>Tarievenblad!I24</f>
        <v>130</v>
      </c>
      <c r="E22" s="17">
        <f>Tarievenblad!J24</f>
        <v>0</v>
      </c>
      <c r="F22" s="17">
        <f>Tarievenblad!K24</f>
        <v>0</v>
      </c>
      <c r="G22" s="17">
        <f>Tarievenblad!L24</f>
        <v>0</v>
      </c>
      <c r="H22" s="17">
        <f>Tarievenblad!M24</f>
        <v>0</v>
      </c>
      <c r="I22" s="17">
        <f>Tarievenblad!N24</f>
        <v>0</v>
      </c>
      <c r="J22" s="17">
        <f>Tarievenblad!O24</f>
        <v>0</v>
      </c>
      <c r="K22" s="17">
        <f>Tarievenblad!P24</f>
        <v>0</v>
      </c>
      <c r="L22" s="17">
        <f>Tarievenblad!Q24</f>
        <v>0</v>
      </c>
      <c r="M22" s="17">
        <f>Tarievenblad!R24</f>
        <v>0</v>
      </c>
      <c r="N22" s="17">
        <f>Tarievenblad!S24</f>
        <v>0</v>
      </c>
      <c r="O22" s="17">
        <f>Tarievenblad!T24</f>
        <v>0</v>
      </c>
      <c r="P22" s="17">
        <f>Tarievenblad!U24</f>
        <v>0</v>
      </c>
    </row>
    <row r="23" spans="1:16" ht="30" customHeight="1" x14ac:dyDescent="0.15">
      <c r="A23" s="15">
        <f>Tarievenblad!A25</f>
        <v>17</v>
      </c>
      <c r="B23" s="16" t="str">
        <f>Tarievenblad!B25</f>
        <v>UAV&amp;GC rollen: project manager, contractmanager</v>
      </c>
      <c r="C23" s="17">
        <f>Tarievenblad!H25</f>
        <v>115</v>
      </c>
      <c r="D23" s="17">
        <f>Tarievenblad!I25</f>
        <v>130</v>
      </c>
      <c r="E23" s="17">
        <f>Tarievenblad!J25</f>
        <v>0</v>
      </c>
      <c r="F23" s="17">
        <f>Tarievenblad!K25</f>
        <v>0</v>
      </c>
      <c r="G23" s="17">
        <f>Tarievenblad!L25</f>
        <v>0</v>
      </c>
      <c r="H23" s="17">
        <f>Tarievenblad!M25</f>
        <v>0</v>
      </c>
      <c r="I23" s="17">
        <f>Tarievenblad!N25</f>
        <v>0</v>
      </c>
      <c r="J23" s="17">
        <f>Tarievenblad!O25</f>
        <v>0</v>
      </c>
      <c r="K23" s="17">
        <f>Tarievenblad!P25</f>
        <v>0</v>
      </c>
      <c r="L23" s="17">
        <f>Tarievenblad!Q25</f>
        <v>0</v>
      </c>
      <c r="M23" s="17">
        <f>Tarievenblad!R25</f>
        <v>0</v>
      </c>
      <c r="N23" s="17">
        <f>Tarievenblad!S25</f>
        <v>0</v>
      </c>
      <c r="O23" s="17">
        <f>Tarievenblad!T25</f>
        <v>0</v>
      </c>
      <c r="P23" s="17">
        <f>Tarievenblad!U25</f>
        <v>0</v>
      </c>
    </row>
    <row r="24" spans="1:16" ht="30" customHeight="1" x14ac:dyDescent="0.15">
      <c r="A24" s="15">
        <f>Tarievenblad!A26</f>
        <v>18</v>
      </c>
      <c r="B24" s="16" t="str">
        <f>Tarievenblad!B26</f>
        <v>Coörodinerend constructeur / Hoofdconstructeur / Sr. ontwerper staal, beton, wegen</v>
      </c>
      <c r="C24" s="17">
        <f>Tarievenblad!H26</f>
        <v>115</v>
      </c>
      <c r="D24" s="17">
        <f>Tarievenblad!I26</f>
        <v>135</v>
      </c>
      <c r="E24" s="17">
        <f>Tarievenblad!J26</f>
        <v>0</v>
      </c>
      <c r="F24" s="17">
        <f>Tarievenblad!K26</f>
        <v>0</v>
      </c>
      <c r="G24" s="17">
        <f>Tarievenblad!L26</f>
        <v>0</v>
      </c>
      <c r="H24" s="17">
        <f>Tarievenblad!M26</f>
        <v>0</v>
      </c>
      <c r="I24" s="17">
        <f>Tarievenblad!N26</f>
        <v>0</v>
      </c>
      <c r="J24" s="17">
        <f>Tarievenblad!O26</f>
        <v>0</v>
      </c>
      <c r="K24" s="17">
        <f>Tarievenblad!P26</f>
        <v>0</v>
      </c>
      <c r="L24" s="17">
        <f>Tarievenblad!Q26</f>
        <v>0</v>
      </c>
      <c r="M24" s="17">
        <f>Tarievenblad!R26</f>
        <v>0</v>
      </c>
      <c r="N24" s="17">
        <f>Tarievenblad!S26</f>
        <v>0</v>
      </c>
      <c r="O24" s="17">
        <f>Tarievenblad!T26</f>
        <v>0</v>
      </c>
      <c r="P24" s="17">
        <f>Tarievenblad!U26</f>
        <v>0</v>
      </c>
    </row>
    <row r="25" spans="1:16" ht="30" customHeight="1" x14ac:dyDescent="0.15">
      <c r="A25" s="15">
        <f>Tarievenblad!A27</f>
        <v>19</v>
      </c>
      <c r="B25" s="16" t="str">
        <f>Tarievenblad!B27</f>
        <v>Sr. Projectleider / Sr. projectmanager / Sr. disciplineleider / Sr. Ontwerpmanager</v>
      </c>
      <c r="C25" s="17">
        <f>Tarievenblad!H27</f>
        <v>125</v>
      </c>
      <c r="D25" s="17">
        <f>Tarievenblad!I27</f>
        <v>140</v>
      </c>
      <c r="E25" s="17">
        <f>Tarievenblad!J27</f>
        <v>0</v>
      </c>
      <c r="F25" s="17">
        <f>Tarievenblad!K27</f>
        <v>0</v>
      </c>
      <c r="G25" s="17">
        <f>Tarievenblad!L27</f>
        <v>0</v>
      </c>
      <c r="H25" s="17">
        <f>Tarievenblad!M27</f>
        <v>0</v>
      </c>
      <c r="I25" s="17">
        <f>Tarievenblad!N27</f>
        <v>0</v>
      </c>
      <c r="J25" s="17">
        <f>Tarievenblad!O27</f>
        <v>0</v>
      </c>
      <c r="K25" s="17">
        <f>Tarievenblad!P27</f>
        <v>0</v>
      </c>
      <c r="L25" s="17">
        <f>Tarievenblad!Q27</f>
        <v>0</v>
      </c>
      <c r="M25" s="17">
        <f>Tarievenblad!R27</f>
        <v>0</v>
      </c>
      <c r="N25" s="17">
        <f>Tarievenblad!S27</f>
        <v>0</v>
      </c>
      <c r="O25" s="17">
        <f>Tarievenblad!T27</f>
        <v>0</v>
      </c>
      <c r="P25" s="17">
        <f>Tarievenblad!U27</f>
        <v>0</v>
      </c>
    </row>
    <row r="26" spans="1:16" ht="30" customHeight="1" x14ac:dyDescent="0.15">
      <c r="A26" s="15">
        <f>Tarievenblad!A28</f>
        <v>20</v>
      </c>
      <c r="B26" s="16" t="str">
        <f>Tarievenblad!B28</f>
        <v>Senior technisch specialist</v>
      </c>
      <c r="C26" s="17">
        <f>Tarievenblad!H28</f>
        <v>125</v>
      </c>
      <c r="D26" s="17">
        <f>Tarievenblad!I28</f>
        <v>140</v>
      </c>
      <c r="E26" s="17">
        <f>Tarievenblad!J28</f>
        <v>0</v>
      </c>
      <c r="F26" s="17">
        <f>Tarievenblad!K28</f>
        <v>0</v>
      </c>
      <c r="G26" s="17">
        <f>Tarievenblad!L28</f>
        <v>0</v>
      </c>
      <c r="H26" s="17">
        <f>Tarievenblad!M28</f>
        <v>0</v>
      </c>
      <c r="I26" s="17">
        <f>Tarievenblad!N28</f>
        <v>0</v>
      </c>
      <c r="J26" s="17">
        <f>Tarievenblad!O28</f>
        <v>0</v>
      </c>
      <c r="K26" s="17">
        <f>Tarievenblad!P28</f>
        <v>0</v>
      </c>
      <c r="L26" s="17">
        <f>Tarievenblad!Q28</f>
        <v>0</v>
      </c>
      <c r="M26" s="17">
        <f>Tarievenblad!R28</f>
        <v>0</v>
      </c>
      <c r="N26" s="17">
        <f>Tarievenblad!S28</f>
        <v>0</v>
      </c>
      <c r="O26" s="17">
        <f>Tarievenblad!T28</f>
        <v>0</v>
      </c>
      <c r="P26" s="17">
        <f>Tarievenblad!U28</f>
        <v>0</v>
      </c>
    </row>
    <row r="29" spans="1:16" ht="13" customHeight="1" x14ac:dyDescent="0.15">
      <c r="A29" s="92" t="s">
        <v>60</v>
      </c>
      <c r="B29" s="99"/>
      <c r="C29" s="63">
        <v>5</v>
      </c>
      <c r="D29" s="63">
        <v>7</v>
      </c>
      <c r="E29" s="63">
        <v>8</v>
      </c>
      <c r="F29" s="66">
        <v>9</v>
      </c>
      <c r="G29" s="63">
        <v>10</v>
      </c>
      <c r="H29" s="63">
        <v>11</v>
      </c>
      <c r="I29" s="63">
        <v>13</v>
      </c>
      <c r="J29" s="63">
        <v>14</v>
      </c>
      <c r="K29" s="66">
        <v>16</v>
      </c>
      <c r="L29" s="63">
        <v>20</v>
      </c>
      <c r="M29" s="7"/>
      <c r="N29" s="7"/>
      <c r="O29" s="7"/>
      <c r="P29" s="7"/>
    </row>
    <row r="30" spans="1:16" ht="80" customHeight="1" x14ac:dyDescent="0.15">
      <c r="A30" s="100"/>
      <c r="B30" s="101"/>
      <c r="C30" s="94" t="str">
        <f>IF(C29="","",VLOOKUP(C$29,$A$7:$B$26,2,FALSE))</f>
        <v>Werkvoorbereider</v>
      </c>
      <c r="D30" s="94" t="str">
        <f t="shared" ref="D30:L30" si="0">IF(D29="","",VLOOKUP(D$29,$A$7:$B$26,2,FALSE))</f>
        <v>Ontwerper / tekenaar constructeur</v>
      </c>
      <c r="E30" s="94" t="str">
        <f t="shared" si="0"/>
        <v>Systems engineer / risico analyse specialist</v>
      </c>
      <c r="F30" s="94" t="str">
        <f t="shared" si="0"/>
        <v>Assetmanager</v>
      </c>
      <c r="G30" s="94" t="str">
        <f t="shared" si="0"/>
        <v>Projectleider / projectmanager / disciplineleider/ ontwerpmanager</v>
      </c>
      <c r="H30" s="94" t="str">
        <f t="shared" si="0"/>
        <v>Technisch specialist</v>
      </c>
      <c r="I30" s="94" t="str">
        <f t="shared" si="0"/>
        <v>Constructeur</v>
      </c>
      <c r="J30" s="94" t="str">
        <f t="shared" si="0"/>
        <v>Adviseur techniek / Kostendeskundige / adviseur beheer &amp; onderhoud / Specialist</v>
      </c>
      <c r="K30" s="94" t="str">
        <f t="shared" si="0"/>
        <v xml:space="preserve">Senior projectleider / projectmanager </v>
      </c>
      <c r="L30" s="94" t="str">
        <f t="shared" si="0"/>
        <v>Senior technisch specialist</v>
      </c>
      <c r="M30" s="11"/>
      <c r="N30" s="11"/>
      <c r="O30" s="11"/>
      <c r="P30" s="11"/>
    </row>
    <row r="31" spans="1:16" x14ac:dyDescent="0.15">
      <c r="A31" s="64" t="s">
        <v>61</v>
      </c>
      <c r="B31" s="65" t="s">
        <v>62</v>
      </c>
      <c r="C31" s="91"/>
      <c r="D31" s="91"/>
      <c r="E31" s="91"/>
      <c r="F31" s="91"/>
      <c r="G31" s="91"/>
      <c r="H31" s="91"/>
      <c r="I31" s="91"/>
      <c r="J31" s="91"/>
      <c r="K31" s="91"/>
      <c r="L31" s="91"/>
    </row>
    <row r="32" spans="1:16" x14ac:dyDescent="0.15">
      <c r="A32" s="19">
        <v>1</v>
      </c>
      <c r="B32" s="19" t="s">
        <v>219</v>
      </c>
      <c r="C32" s="20"/>
      <c r="D32" s="20"/>
      <c r="E32" s="20"/>
      <c r="F32" s="20"/>
      <c r="G32" s="20"/>
      <c r="H32" s="20"/>
      <c r="I32" s="20"/>
      <c r="J32" s="20"/>
      <c r="K32" s="20"/>
      <c r="L32" s="20"/>
    </row>
    <row r="33" spans="1:12" x14ac:dyDescent="0.15">
      <c r="A33" s="20" t="s">
        <v>64</v>
      </c>
      <c r="B33" s="20" t="s">
        <v>222</v>
      </c>
      <c r="C33" s="21"/>
      <c r="D33" s="21">
        <v>2</v>
      </c>
      <c r="E33" s="21"/>
      <c r="F33" s="21"/>
      <c r="G33" s="21"/>
      <c r="H33" s="21"/>
      <c r="I33" s="21"/>
      <c r="J33" s="21"/>
      <c r="K33" s="21"/>
      <c r="L33" s="21"/>
    </row>
    <row r="34" spans="1:12" x14ac:dyDescent="0.15">
      <c r="A34" s="20" t="s">
        <v>66</v>
      </c>
      <c r="B34" s="20" t="s">
        <v>223</v>
      </c>
      <c r="C34" s="21"/>
      <c r="D34" s="21">
        <v>2</v>
      </c>
      <c r="E34" s="21"/>
      <c r="F34" s="21"/>
      <c r="G34" s="21"/>
      <c r="H34" s="21"/>
      <c r="I34" s="21"/>
      <c r="J34" s="21"/>
      <c r="K34" s="21"/>
      <c r="L34" s="21"/>
    </row>
    <row r="35" spans="1:12" x14ac:dyDescent="0.15">
      <c r="A35" s="20" t="s">
        <v>68</v>
      </c>
      <c r="B35" s="20" t="s">
        <v>224</v>
      </c>
      <c r="C35" s="21"/>
      <c r="D35" s="21"/>
      <c r="E35" s="21"/>
      <c r="F35" s="21"/>
      <c r="G35" s="21"/>
      <c r="H35" s="21">
        <v>24</v>
      </c>
      <c r="I35" s="21"/>
      <c r="J35" s="21"/>
      <c r="K35" s="21"/>
      <c r="L35" s="21"/>
    </row>
    <row r="36" spans="1:12" x14ac:dyDescent="0.15">
      <c r="A36" s="20" t="s">
        <v>70</v>
      </c>
      <c r="B36" s="20" t="s">
        <v>225</v>
      </c>
      <c r="C36" s="21"/>
      <c r="D36" s="21"/>
      <c r="E36" s="21"/>
      <c r="F36" s="21"/>
      <c r="G36" s="21"/>
      <c r="H36" s="21"/>
      <c r="I36" s="21"/>
      <c r="J36" s="21"/>
      <c r="K36" s="21"/>
      <c r="L36" s="21">
        <v>44</v>
      </c>
    </row>
    <row r="37" spans="1:12" x14ac:dyDescent="0.15">
      <c r="A37" s="20" t="s">
        <v>220</v>
      </c>
      <c r="B37" s="20" t="s">
        <v>226</v>
      </c>
      <c r="C37" s="21"/>
      <c r="D37" s="21"/>
      <c r="E37" s="21"/>
      <c r="F37" s="21"/>
      <c r="G37" s="21"/>
      <c r="H37" s="21"/>
      <c r="I37" s="21"/>
      <c r="J37" s="21"/>
      <c r="K37" s="21"/>
      <c r="L37" s="21">
        <v>24</v>
      </c>
    </row>
    <row r="38" spans="1:12" x14ac:dyDescent="0.15">
      <c r="A38" s="20" t="s">
        <v>221</v>
      </c>
      <c r="B38" s="20" t="s">
        <v>227</v>
      </c>
      <c r="C38" s="21"/>
      <c r="D38" s="21"/>
      <c r="E38" s="21"/>
      <c r="F38" s="21"/>
      <c r="G38" s="21"/>
      <c r="H38" s="21"/>
      <c r="I38" s="21"/>
      <c r="J38" s="21"/>
      <c r="K38" s="21"/>
      <c r="L38" s="21">
        <v>12</v>
      </c>
    </row>
    <row r="39" spans="1:12" x14ac:dyDescent="0.15">
      <c r="A39" s="22"/>
      <c r="B39" s="23" t="s">
        <v>72</v>
      </c>
      <c r="C39" s="24">
        <f>SUM(C35:C38)</f>
        <v>0</v>
      </c>
      <c r="D39" s="24">
        <f t="shared" ref="D39:L39" si="1">SUM(D35:D38)</f>
        <v>0</v>
      </c>
      <c r="E39" s="24">
        <f t="shared" si="1"/>
        <v>0</v>
      </c>
      <c r="F39" s="24">
        <f t="shared" si="1"/>
        <v>0</v>
      </c>
      <c r="G39" s="24">
        <f t="shared" si="1"/>
        <v>0</v>
      </c>
      <c r="H39" s="24">
        <f t="shared" si="1"/>
        <v>24</v>
      </c>
      <c r="I39" s="24">
        <f t="shared" si="1"/>
        <v>0</v>
      </c>
      <c r="J39" s="24">
        <f t="shared" si="1"/>
        <v>0</v>
      </c>
      <c r="K39" s="24">
        <f t="shared" si="1"/>
        <v>0</v>
      </c>
      <c r="L39" s="24">
        <f t="shared" si="1"/>
        <v>80</v>
      </c>
    </row>
    <row r="40" spans="1:12" x14ac:dyDescent="0.15">
      <c r="A40" s="19">
        <v>2</v>
      </c>
      <c r="B40" s="19" t="s">
        <v>228</v>
      </c>
      <c r="C40" s="21"/>
      <c r="D40" s="21"/>
      <c r="E40" s="21"/>
      <c r="F40" s="21"/>
      <c r="G40" s="21"/>
      <c r="H40" s="21"/>
      <c r="I40" s="21"/>
      <c r="J40" s="21"/>
      <c r="K40" s="21"/>
      <c r="L40" s="21"/>
    </row>
    <row r="41" spans="1:12" x14ac:dyDescent="0.15">
      <c r="A41" s="20" t="s">
        <v>74</v>
      </c>
      <c r="B41" s="20" t="s">
        <v>229</v>
      </c>
      <c r="C41" s="21"/>
      <c r="D41" s="21"/>
      <c r="E41" s="21"/>
      <c r="F41" s="21"/>
      <c r="G41" s="21"/>
      <c r="H41" s="21">
        <v>40</v>
      </c>
      <c r="I41" s="21"/>
      <c r="J41" s="21"/>
      <c r="K41" s="21"/>
      <c r="L41" s="21"/>
    </row>
    <row r="42" spans="1:12" x14ac:dyDescent="0.15">
      <c r="A42" s="20" t="s">
        <v>76</v>
      </c>
      <c r="B42" s="20" t="s">
        <v>230</v>
      </c>
      <c r="C42" s="21"/>
      <c r="D42" s="21">
        <v>24</v>
      </c>
      <c r="E42" s="21"/>
      <c r="F42" s="21"/>
      <c r="G42" s="21"/>
      <c r="H42" s="21"/>
      <c r="I42" s="21"/>
      <c r="J42" s="21"/>
      <c r="K42" s="21"/>
      <c r="L42" s="21"/>
    </row>
    <row r="43" spans="1:12" x14ac:dyDescent="0.15">
      <c r="A43" s="20" t="s">
        <v>78</v>
      </c>
      <c r="B43" s="20" t="s">
        <v>231</v>
      </c>
      <c r="C43" s="21"/>
      <c r="D43" s="21">
        <v>32</v>
      </c>
      <c r="E43" s="21"/>
      <c r="F43" s="21"/>
      <c r="G43" s="21"/>
      <c r="H43" s="21"/>
      <c r="I43" s="21"/>
      <c r="J43" s="21"/>
      <c r="K43" s="21"/>
      <c r="L43" s="21"/>
    </row>
    <row r="44" spans="1:12" x14ac:dyDescent="0.15">
      <c r="A44" s="20" t="s">
        <v>79</v>
      </c>
      <c r="B44" s="20" t="s">
        <v>232</v>
      </c>
      <c r="C44" s="21"/>
      <c r="D44" s="21">
        <v>16</v>
      </c>
      <c r="E44" s="21"/>
      <c r="F44" s="21"/>
      <c r="G44" s="21"/>
      <c r="H44" s="21"/>
      <c r="I44" s="21"/>
      <c r="J44" s="21"/>
      <c r="K44" s="21"/>
      <c r="L44" s="21"/>
    </row>
    <row r="45" spans="1:12" x14ac:dyDescent="0.15">
      <c r="A45" s="20" t="s">
        <v>81</v>
      </c>
      <c r="B45" s="20" t="s">
        <v>233</v>
      </c>
      <c r="C45" s="21"/>
      <c r="D45" s="21">
        <v>24</v>
      </c>
      <c r="E45" s="21"/>
      <c r="F45" s="21"/>
      <c r="G45" s="21"/>
      <c r="H45" s="21"/>
      <c r="I45" s="21"/>
      <c r="J45" s="21"/>
      <c r="K45" s="21"/>
      <c r="L45" s="21"/>
    </row>
    <row r="46" spans="1:12" x14ac:dyDescent="0.15">
      <c r="A46" s="20" t="s">
        <v>83</v>
      </c>
      <c r="B46" s="20" t="s">
        <v>234</v>
      </c>
      <c r="C46" s="21"/>
      <c r="D46" s="21">
        <v>24</v>
      </c>
      <c r="E46" s="21"/>
      <c r="F46" s="21"/>
      <c r="G46" s="21"/>
      <c r="H46" s="21"/>
      <c r="I46" s="21">
        <v>8</v>
      </c>
      <c r="J46" s="21"/>
      <c r="K46" s="21"/>
      <c r="L46" s="21"/>
    </row>
    <row r="47" spans="1:12" x14ac:dyDescent="0.15">
      <c r="A47" s="20" t="s">
        <v>85</v>
      </c>
      <c r="B47" s="20" t="s">
        <v>235</v>
      </c>
      <c r="C47" s="21"/>
      <c r="D47" s="21"/>
      <c r="E47" s="21"/>
      <c r="F47" s="21">
        <v>4</v>
      </c>
      <c r="G47" s="21"/>
      <c r="H47" s="21"/>
      <c r="I47" s="21"/>
      <c r="J47" s="21">
        <v>16</v>
      </c>
      <c r="K47" s="21"/>
      <c r="L47" s="21"/>
    </row>
    <row r="48" spans="1:12" x14ac:dyDescent="0.15">
      <c r="A48" s="22"/>
      <c r="B48" s="23" t="s">
        <v>72</v>
      </c>
      <c r="C48" s="24">
        <f>SUM(C41:C47)</f>
        <v>0</v>
      </c>
      <c r="D48" s="24">
        <f t="shared" ref="D48:L48" si="2">SUM(D41:D47)</f>
        <v>120</v>
      </c>
      <c r="E48" s="24">
        <f t="shared" si="2"/>
        <v>0</v>
      </c>
      <c r="F48" s="24">
        <f t="shared" si="2"/>
        <v>4</v>
      </c>
      <c r="G48" s="24">
        <f t="shared" si="2"/>
        <v>0</v>
      </c>
      <c r="H48" s="24">
        <f t="shared" si="2"/>
        <v>40</v>
      </c>
      <c r="I48" s="24">
        <f t="shared" si="2"/>
        <v>8</v>
      </c>
      <c r="J48" s="24">
        <f t="shared" si="2"/>
        <v>16</v>
      </c>
      <c r="K48" s="24">
        <f t="shared" si="2"/>
        <v>0</v>
      </c>
      <c r="L48" s="24">
        <f t="shared" si="2"/>
        <v>0</v>
      </c>
    </row>
    <row r="49" spans="1:12" x14ac:dyDescent="0.15">
      <c r="A49" s="19">
        <v>3</v>
      </c>
      <c r="B49" s="19" t="s">
        <v>236</v>
      </c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x14ac:dyDescent="0.15">
      <c r="A50" s="20" t="s">
        <v>102</v>
      </c>
      <c r="B50" s="20" t="s">
        <v>104</v>
      </c>
      <c r="C50" s="21"/>
      <c r="D50" s="21">
        <v>16</v>
      </c>
      <c r="E50" s="21"/>
      <c r="F50" s="21"/>
      <c r="G50" s="21"/>
      <c r="H50" s="21"/>
      <c r="I50" s="21"/>
      <c r="J50" s="21"/>
      <c r="K50" s="21"/>
      <c r="L50" s="21"/>
    </row>
    <row r="51" spans="1:12" x14ac:dyDescent="0.15">
      <c r="A51" s="20" t="s">
        <v>103</v>
      </c>
      <c r="B51" s="20" t="s">
        <v>237</v>
      </c>
      <c r="C51" s="21">
        <v>52</v>
      </c>
      <c r="D51" s="21"/>
      <c r="E51" s="21"/>
      <c r="F51" s="21"/>
      <c r="G51" s="21"/>
      <c r="H51" s="21"/>
      <c r="I51" s="21"/>
      <c r="J51" s="21"/>
      <c r="K51" s="21"/>
      <c r="L51" s="21"/>
    </row>
    <row r="52" spans="1:12" x14ac:dyDescent="0.15">
      <c r="A52" s="20" t="s">
        <v>105</v>
      </c>
      <c r="B52" s="20" t="s">
        <v>238</v>
      </c>
      <c r="C52" s="21"/>
      <c r="D52" s="21"/>
      <c r="E52" s="21"/>
      <c r="F52" s="21">
        <v>4</v>
      </c>
      <c r="G52" s="21"/>
      <c r="H52" s="21"/>
      <c r="I52" s="21"/>
      <c r="J52" s="21">
        <v>20</v>
      </c>
      <c r="K52" s="21"/>
      <c r="L52" s="21"/>
    </row>
    <row r="53" spans="1:12" x14ac:dyDescent="0.15">
      <c r="A53" s="22"/>
      <c r="B53" s="23" t="s">
        <v>72</v>
      </c>
      <c r="C53" s="24">
        <f t="shared" ref="C53" si="3">SUM(C50:C52)</f>
        <v>52</v>
      </c>
      <c r="D53" s="24">
        <f t="shared" ref="D53" si="4">SUM(D50:D52)</f>
        <v>16</v>
      </c>
      <c r="E53" s="24">
        <f t="shared" ref="E53" si="5">SUM(E50:E52)</f>
        <v>0</v>
      </c>
      <c r="F53" s="24">
        <f t="shared" ref="F53" si="6">SUM(F50:F52)</f>
        <v>4</v>
      </c>
      <c r="G53" s="24">
        <f t="shared" ref="G53" si="7">SUM(G50:G52)</f>
        <v>0</v>
      </c>
      <c r="H53" s="24">
        <f t="shared" ref="H53" si="8">SUM(H50:H52)</f>
        <v>0</v>
      </c>
      <c r="I53" s="24">
        <f t="shared" ref="I53" si="9">SUM(I50:I52)</f>
        <v>0</v>
      </c>
      <c r="J53" s="24">
        <f t="shared" ref="J53" si="10">SUM(J50:J52)</f>
        <v>20</v>
      </c>
      <c r="K53" s="24">
        <f t="shared" ref="K53" si="11">SUM(K50:K52)</f>
        <v>0</v>
      </c>
      <c r="L53" s="24">
        <f t="shared" ref="L53" si="12">SUM(L50:L52)</f>
        <v>0</v>
      </c>
    </row>
    <row r="54" spans="1:12" x14ac:dyDescent="0.15">
      <c r="A54" s="19">
        <v>4</v>
      </c>
      <c r="B54" s="19" t="s">
        <v>0</v>
      </c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x14ac:dyDescent="0.15">
      <c r="A55" s="20" t="s">
        <v>115</v>
      </c>
      <c r="B55" s="20" t="s">
        <v>239</v>
      </c>
      <c r="C55" s="21">
        <v>8</v>
      </c>
      <c r="D55" s="21"/>
      <c r="E55" s="21"/>
      <c r="F55" s="21"/>
      <c r="G55" s="21"/>
      <c r="H55" s="21"/>
      <c r="I55" s="21"/>
      <c r="J55" s="21"/>
      <c r="K55" s="21"/>
      <c r="L55" s="21"/>
    </row>
    <row r="56" spans="1:12" x14ac:dyDescent="0.15">
      <c r="A56" s="20" t="s">
        <v>117</v>
      </c>
      <c r="B56" s="20" t="s">
        <v>240</v>
      </c>
      <c r="C56" s="21"/>
      <c r="D56" s="21"/>
      <c r="E56" s="21"/>
      <c r="F56" s="21"/>
      <c r="G56" s="21">
        <v>4</v>
      </c>
      <c r="H56" s="21"/>
      <c r="I56" s="21"/>
      <c r="J56" s="21"/>
      <c r="K56" s="21"/>
      <c r="L56" s="21"/>
    </row>
    <row r="57" spans="1:12" x14ac:dyDescent="0.15">
      <c r="A57" s="20" t="s">
        <v>119</v>
      </c>
      <c r="B57" s="20" t="s">
        <v>241</v>
      </c>
      <c r="C57" s="21">
        <v>8</v>
      </c>
      <c r="D57" s="21"/>
      <c r="E57" s="21"/>
      <c r="F57" s="21"/>
      <c r="G57" s="21">
        <v>2</v>
      </c>
      <c r="H57" s="21"/>
      <c r="I57" s="21"/>
      <c r="J57" s="21"/>
      <c r="K57" s="21"/>
      <c r="L57" s="21"/>
    </row>
    <row r="58" spans="1:12" x14ac:dyDescent="0.15">
      <c r="A58" s="20" t="s">
        <v>121</v>
      </c>
      <c r="B58" s="20" t="s">
        <v>242</v>
      </c>
      <c r="C58" s="21">
        <v>2</v>
      </c>
      <c r="D58" s="21"/>
      <c r="E58" s="21"/>
      <c r="F58" s="21"/>
      <c r="G58" s="21"/>
      <c r="H58" s="21"/>
      <c r="I58" s="21"/>
      <c r="J58" s="21"/>
      <c r="K58" s="21"/>
      <c r="L58" s="21"/>
    </row>
    <row r="59" spans="1:12" x14ac:dyDescent="0.15">
      <c r="A59" s="22"/>
      <c r="B59" s="23" t="s">
        <v>72</v>
      </c>
      <c r="C59" s="24">
        <f t="shared" ref="C59:L59" si="13">SUM(C55:C58)</f>
        <v>18</v>
      </c>
      <c r="D59" s="24">
        <f t="shared" si="13"/>
        <v>0</v>
      </c>
      <c r="E59" s="24">
        <f t="shared" si="13"/>
        <v>0</v>
      </c>
      <c r="F59" s="24">
        <f t="shared" si="13"/>
        <v>0</v>
      </c>
      <c r="G59" s="24">
        <f t="shared" si="13"/>
        <v>6</v>
      </c>
      <c r="H59" s="24">
        <f t="shared" si="13"/>
        <v>0</v>
      </c>
      <c r="I59" s="24">
        <f t="shared" si="13"/>
        <v>0</v>
      </c>
      <c r="J59" s="24">
        <f t="shared" si="13"/>
        <v>0</v>
      </c>
      <c r="K59" s="24">
        <f t="shared" si="13"/>
        <v>0</v>
      </c>
      <c r="L59" s="24">
        <f t="shared" si="13"/>
        <v>0</v>
      </c>
    </row>
    <row r="60" spans="1:12" x14ac:dyDescent="0.15">
      <c r="A60" s="19">
        <v>5</v>
      </c>
      <c r="B60" s="19" t="s">
        <v>243</v>
      </c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x14ac:dyDescent="0.15">
      <c r="A61" s="20" t="s">
        <v>190</v>
      </c>
      <c r="B61" s="20" t="s">
        <v>244</v>
      </c>
      <c r="C61" s="21"/>
      <c r="D61" s="21"/>
      <c r="E61" s="21">
        <v>4</v>
      </c>
      <c r="F61" s="21"/>
      <c r="G61" s="21"/>
      <c r="H61" s="21">
        <v>4</v>
      </c>
      <c r="I61" s="21"/>
      <c r="J61" s="21"/>
      <c r="K61" s="21"/>
      <c r="L61" s="21"/>
    </row>
    <row r="62" spans="1:12" x14ac:dyDescent="0.15">
      <c r="A62" s="20" t="s">
        <v>191</v>
      </c>
      <c r="B62" s="20" t="s">
        <v>245</v>
      </c>
      <c r="C62" s="21"/>
      <c r="D62" s="21"/>
      <c r="E62" s="21"/>
      <c r="F62" s="21"/>
      <c r="G62" s="21"/>
      <c r="H62" s="21">
        <v>8</v>
      </c>
      <c r="I62" s="21"/>
      <c r="J62" s="21"/>
      <c r="K62" s="21"/>
      <c r="L62" s="21"/>
    </row>
    <row r="63" spans="1:12" x14ac:dyDescent="0.15">
      <c r="A63" s="22"/>
      <c r="B63" s="23" t="s">
        <v>72</v>
      </c>
      <c r="C63" s="24">
        <f t="shared" ref="C63" si="14">SUM(C61:C62)</f>
        <v>0</v>
      </c>
      <c r="D63" s="24">
        <f t="shared" ref="D63" si="15">SUM(D61:D62)</f>
        <v>0</v>
      </c>
      <c r="E63" s="24">
        <f t="shared" ref="E63" si="16">SUM(E61:E62)</f>
        <v>4</v>
      </c>
      <c r="F63" s="24">
        <f t="shared" ref="F63" si="17">SUM(F61:F62)</f>
        <v>0</v>
      </c>
      <c r="G63" s="24">
        <f t="shared" ref="G63" si="18">SUM(G61:G62)</f>
        <v>0</v>
      </c>
      <c r="H63" s="24">
        <f t="shared" ref="H63" si="19">SUM(H61:H62)</f>
        <v>12</v>
      </c>
      <c r="I63" s="24">
        <f t="shared" ref="I63" si="20">SUM(I61:I62)</f>
        <v>0</v>
      </c>
      <c r="J63" s="24">
        <f t="shared" ref="J63" si="21">SUM(J61:J62)</f>
        <v>0</v>
      </c>
      <c r="K63" s="24">
        <f t="shared" ref="K63" si="22">SUM(K61:K62)</f>
        <v>0</v>
      </c>
      <c r="L63" s="24">
        <f t="shared" ref="L63" si="23">SUM(L61:L62)</f>
        <v>0</v>
      </c>
    </row>
    <row r="64" spans="1:12" x14ac:dyDescent="0.15">
      <c r="A64" s="19">
        <v>6</v>
      </c>
      <c r="B64" s="19" t="s">
        <v>257</v>
      </c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6" x14ac:dyDescent="0.15">
      <c r="A65" s="20" t="s">
        <v>194</v>
      </c>
      <c r="B65" s="20" t="s">
        <v>250</v>
      </c>
      <c r="C65" s="21"/>
      <c r="D65" s="21"/>
      <c r="E65" s="21">
        <v>2</v>
      </c>
      <c r="F65" s="21">
        <v>2</v>
      </c>
      <c r="G65" s="21">
        <v>4</v>
      </c>
      <c r="H65" s="21"/>
      <c r="I65" s="21"/>
      <c r="J65" s="21"/>
      <c r="K65" s="21"/>
      <c r="L65" s="21"/>
    </row>
    <row r="66" spans="1:16" x14ac:dyDescent="0.15">
      <c r="A66" s="20" t="s">
        <v>195</v>
      </c>
      <c r="B66" s="20" t="s">
        <v>251</v>
      </c>
      <c r="C66" s="21"/>
      <c r="D66" s="21"/>
      <c r="E66" s="21">
        <v>4</v>
      </c>
      <c r="F66" s="21">
        <v>4</v>
      </c>
      <c r="G66" s="21">
        <v>4</v>
      </c>
      <c r="H66" s="21"/>
      <c r="I66" s="21"/>
      <c r="J66" s="21"/>
      <c r="K66" s="21"/>
      <c r="L66" s="21"/>
    </row>
    <row r="67" spans="1:16" x14ac:dyDescent="0.15">
      <c r="A67" s="20" t="s">
        <v>246</v>
      </c>
      <c r="B67" s="20" t="s">
        <v>252</v>
      </c>
      <c r="C67" s="21">
        <v>6</v>
      </c>
      <c r="D67" s="21">
        <v>6</v>
      </c>
      <c r="E67" s="21">
        <v>6</v>
      </c>
      <c r="F67" s="21">
        <v>6</v>
      </c>
      <c r="G67" s="21">
        <v>30</v>
      </c>
      <c r="H67" s="21">
        <v>6</v>
      </c>
      <c r="I67" s="21"/>
      <c r="J67" s="21"/>
      <c r="K67" s="21"/>
      <c r="L67" s="21"/>
    </row>
    <row r="68" spans="1:16" x14ac:dyDescent="0.15">
      <c r="A68" s="20" t="s">
        <v>247</v>
      </c>
      <c r="B68" s="20" t="s">
        <v>253</v>
      </c>
      <c r="C68" s="21"/>
      <c r="D68" s="21"/>
      <c r="E68" s="21">
        <v>2</v>
      </c>
      <c r="F68" s="21"/>
      <c r="G68" s="21">
        <v>12</v>
      </c>
      <c r="H68" s="21"/>
      <c r="I68" s="21"/>
      <c r="J68" s="21"/>
      <c r="K68" s="21"/>
      <c r="L68" s="21"/>
    </row>
    <row r="69" spans="1:16" x14ac:dyDescent="0.15">
      <c r="A69" s="20" t="s">
        <v>248</v>
      </c>
      <c r="B69" s="20" t="s">
        <v>254</v>
      </c>
      <c r="C69" s="21"/>
      <c r="D69" s="21"/>
      <c r="E69" s="21">
        <v>4</v>
      </c>
      <c r="F69" s="21">
        <v>8</v>
      </c>
      <c r="G69" s="21">
        <v>20</v>
      </c>
      <c r="H69" s="21"/>
      <c r="I69" s="21"/>
      <c r="J69" s="21"/>
      <c r="K69" s="21"/>
      <c r="L69" s="21"/>
    </row>
    <row r="70" spans="1:16" x14ac:dyDescent="0.15">
      <c r="A70" s="20" t="s">
        <v>249</v>
      </c>
      <c r="B70" s="20" t="s">
        <v>255</v>
      </c>
      <c r="C70" s="21"/>
      <c r="D70" s="21"/>
      <c r="E70" s="21"/>
      <c r="F70" s="21"/>
      <c r="G70" s="21">
        <v>4</v>
      </c>
      <c r="H70" s="21"/>
      <c r="I70" s="21"/>
      <c r="J70" s="21"/>
      <c r="K70" s="21">
        <v>4</v>
      </c>
      <c r="L70" s="21"/>
    </row>
    <row r="71" spans="1:16" x14ac:dyDescent="0.15">
      <c r="A71" s="22"/>
      <c r="B71" s="23" t="s">
        <v>72</v>
      </c>
      <c r="C71" s="24">
        <f t="shared" ref="C71" si="24">SUM(C65:C70)</f>
        <v>6</v>
      </c>
      <c r="D71" s="24">
        <f t="shared" ref="D71" si="25">SUM(D65:D70)</f>
        <v>6</v>
      </c>
      <c r="E71" s="24">
        <f t="shared" ref="E71" si="26">SUM(E65:E70)</f>
        <v>18</v>
      </c>
      <c r="F71" s="24">
        <f t="shared" ref="F71" si="27">SUM(F65:F70)</f>
        <v>20</v>
      </c>
      <c r="G71" s="24">
        <f t="shared" ref="G71" si="28">SUM(G65:G70)</f>
        <v>74</v>
      </c>
      <c r="H71" s="24">
        <f t="shared" ref="H71" si="29">SUM(H65:H70)</f>
        <v>6</v>
      </c>
      <c r="I71" s="24">
        <f t="shared" ref="I71" si="30">SUM(I65:I70)</f>
        <v>0</v>
      </c>
      <c r="J71" s="24">
        <f t="shared" ref="J71" si="31">SUM(J65:J70)</f>
        <v>0</v>
      </c>
      <c r="K71" s="24">
        <f t="shared" ref="K71" si="32">SUM(K65:K70)</f>
        <v>4</v>
      </c>
      <c r="L71" s="24">
        <f t="shared" ref="L71" si="33">SUM(L65:L70)</f>
        <v>0</v>
      </c>
    </row>
    <row r="74" spans="1:16" ht="80" customHeight="1" x14ac:dyDescent="0.15">
      <c r="A74" s="92" t="s">
        <v>125</v>
      </c>
      <c r="B74" s="93"/>
      <c r="C74" s="90" t="s">
        <v>137</v>
      </c>
      <c r="D74" s="90" t="s">
        <v>138</v>
      </c>
      <c r="E74" s="90" t="s">
        <v>139</v>
      </c>
      <c r="F74" s="90" t="s">
        <v>140</v>
      </c>
      <c r="G74" s="90" t="s">
        <v>141</v>
      </c>
      <c r="H74" s="90" t="s">
        <v>142</v>
      </c>
      <c r="I74" s="90" t="s">
        <v>143</v>
      </c>
      <c r="J74" s="90" t="s">
        <v>12</v>
      </c>
      <c r="K74" s="90" t="s">
        <v>13</v>
      </c>
      <c r="L74" s="90" t="s">
        <v>14</v>
      </c>
      <c r="M74" s="90" t="s">
        <v>15</v>
      </c>
      <c r="N74" s="90" t="s">
        <v>16</v>
      </c>
      <c r="O74" s="90" t="s">
        <v>17</v>
      </c>
      <c r="P74" s="90" t="s">
        <v>18</v>
      </c>
    </row>
    <row r="75" spans="1:16" x14ac:dyDescent="0.15">
      <c r="A75" s="64" t="s">
        <v>61</v>
      </c>
      <c r="B75" s="65" t="s">
        <v>62</v>
      </c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91"/>
      <c r="N75" s="91"/>
      <c r="O75" s="91"/>
      <c r="P75" s="91"/>
    </row>
    <row r="76" spans="1:16" x14ac:dyDescent="0.15">
      <c r="A76" s="19">
        <v>1</v>
      </c>
      <c r="B76" s="46" t="s">
        <v>219</v>
      </c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</row>
    <row r="77" spans="1:16" x14ac:dyDescent="0.15">
      <c r="A77" s="20" t="s">
        <v>64</v>
      </c>
      <c r="B77" s="47" t="s">
        <v>222</v>
      </c>
      <c r="C77" s="36">
        <f>($C33*C$11)+($D33*C$13)+($E33*C$14) +($F33*C$15)+($G33*C$16)+($H33*C$17)+($I33*C$19)+($J33*C$20)+($K33*C$22)+($L33*C$26)</f>
        <v>190</v>
      </c>
      <c r="D77" s="36">
        <f t="shared" ref="D77:P77" si="34">($C33*D$11)+($D33*D$13)+($E33*D$14) +($F33*D$15)+($G33*D$16)+($H33*D$17)+($I33*D$19)+($J33*D$20)+($K33*D$22)+($L33*D$26)</f>
        <v>210</v>
      </c>
      <c r="E77" s="36">
        <f t="shared" si="34"/>
        <v>0</v>
      </c>
      <c r="F77" s="36">
        <f t="shared" si="34"/>
        <v>0</v>
      </c>
      <c r="G77" s="36">
        <f t="shared" si="34"/>
        <v>0</v>
      </c>
      <c r="H77" s="36">
        <f t="shared" si="34"/>
        <v>0</v>
      </c>
      <c r="I77" s="36">
        <f t="shared" si="34"/>
        <v>0</v>
      </c>
      <c r="J77" s="36">
        <f t="shared" si="34"/>
        <v>0</v>
      </c>
      <c r="K77" s="36">
        <f t="shared" si="34"/>
        <v>0</v>
      </c>
      <c r="L77" s="36">
        <f t="shared" si="34"/>
        <v>0</v>
      </c>
      <c r="M77" s="36">
        <f t="shared" si="34"/>
        <v>0</v>
      </c>
      <c r="N77" s="36">
        <f t="shared" si="34"/>
        <v>0</v>
      </c>
      <c r="O77" s="36">
        <f t="shared" si="34"/>
        <v>0</v>
      </c>
      <c r="P77" s="36">
        <f t="shared" si="34"/>
        <v>0</v>
      </c>
    </row>
    <row r="78" spans="1:16" x14ac:dyDescent="0.15">
      <c r="A78" s="20" t="s">
        <v>66</v>
      </c>
      <c r="B78" s="47" t="s">
        <v>223</v>
      </c>
      <c r="C78" s="36">
        <f t="shared" ref="C78:P82" si="35">($C34*C$11)+($D34*C$13)+($E34*C$14) +($F34*C$15)+($G34*C$16)+($H34*C$17)+($I34*C$19)+($J34*C$20)+($K34*C$22)+($L34*C$26)</f>
        <v>190</v>
      </c>
      <c r="D78" s="36">
        <f t="shared" si="35"/>
        <v>210</v>
      </c>
      <c r="E78" s="36">
        <f t="shared" si="35"/>
        <v>0</v>
      </c>
      <c r="F78" s="36">
        <f t="shared" si="35"/>
        <v>0</v>
      </c>
      <c r="G78" s="36">
        <f t="shared" si="35"/>
        <v>0</v>
      </c>
      <c r="H78" s="36">
        <f t="shared" si="35"/>
        <v>0</v>
      </c>
      <c r="I78" s="36">
        <f t="shared" si="35"/>
        <v>0</v>
      </c>
      <c r="J78" s="36">
        <f t="shared" si="35"/>
        <v>0</v>
      </c>
      <c r="K78" s="36">
        <f t="shared" si="35"/>
        <v>0</v>
      </c>
      <c r="L78" s="36">
        <f t="shared" si="35"/>
        <v>0</v>
      </c>
      <c r="M78" s="36">
        <f t="shared" si="35"/>
        <v>0</v>
      </c>
      <c r="N78" s="36">
        <f t="shared" si="35"/>
        <v>0</v>
      </c>
      <c r="O78" s="36">
        <f t="shared" si="35"/>
        <v>0</v>
      </c>
      <c r="P78" s="36">
        <f t="shared" si="35"/>
        <v>0</v>
      </c>
    </row>
    <row r="79" spans="1:16" x14ac:dyDescent="0.15">
      <c r="A79" s="20" t="s">
        <v>68</v>
      </c>
      <c r="B79" s="47" t="s">
        <v>224</v>
      </c>
      <c r="C79" s="36">
        <f t="shared" si="35"/>
        <v>2520</v>
      </c>
      <c r="D79" s="36">
        <f t="shared" si="35"/>
        <v>2880</v>
      </c>
      <c r="E79" s="36">
        <f t="shared" si="35"/>
        <v>0</v>
      </c>
      <c r="F79" s="36">
        <f t="shared" si="35"/>
        <v>0</v>
      </c>
      <c r="G79" s="36">
        <f t="shared" si="35"/>
        <v>0</v>
      </c>
      <c r="H79" s="36">
        <f t="shared" si="35"/>
        <v>0</v>
      </c>
      <c r="I79" s="36">
        <f t="shared" si="35"/>
        <v>0</v>
      </c>
      <c r="J79" s="36">
        <f t="shared" si="35"/>
        <v>0</v>
      </c>
      <c r="K79" s="36">
        <f t="shared" si="35"/>
        <v>0</v>
      </c>
      <c r="L79" s="36">
        <f t="shared" si="35"/>
        <v>0</v>
      </c>
      <c r="M79" s="36">
        <f t="shared" si="35"/>
        <v>0</v>
      </c>
      <c r="N79" s="36">
        <f t="shared" si="35"/>
        <v>0</v>
      </c>
      <c r="O79" s="36">
        <f t="shared" si="35"/>
        <v>0</v>
      </c>
      <c r="P79" s="36">
        <f t="shared" si="35"/>
        <v>0</v>
      </c>
    </row>
    <row r="80" spans="1:16" x14ac:dyDescent="0.15">
      <c r="A80" s="20" t="s">
        <v>70</v>
      </c>
      <c r="B80" s="47" t="s">
        <v>225</v>
      </c>
      <c r="C80" s="36">
        <f t="shared" si="35"/>
        <v>5500</v>
      </c>
      <c r="D80" s="36">
        <f t="shared" si="35"/>
        <v>6160</v>
      </c>
      <c r="E80" s="36">
        <f t="shared" si="35"/>
        <v>0</v>
      </c>
      <c r="F80" s="36">
        <f t="shared" si="35"/>
        <v>0</v>
      </c>
      <c r="G80" s="36">
        <f t="shared" si="35"/>
        <v>0</v>
      </c>
      <c r="H80" s="36">
        <f t="shared" si="35"/>
        <v>0</v>
      </c>
      <c r="I80" s="36">
        <f t="shared" si="35"/>
        <v>0</v>
      </c>
      <c r="J80" s="36">
        <f t="shared" si="35"/>
        <v>0</v>
      </c>
      <c r="K80" s="36">
        <f t="shared" si="35"/>
        <v>0</v>
      </c>
      <c r="L80" s="36">
        <f t="shared" si="35"/>
        <v>0</v>
      </c>
      <c r="M80" s="36">
        <f t="shared" si="35"/>
        <v>0</v>
      </c>
      <c r="N80" s="36">
        <f t="shared" si="35"/>
        <v>0</v>
      </c>
      <c r="O80" s="36">
        <f t="shared" si="35"/>
        <v>0</v>
      </c>
      <c r="P80" s="36">
        <f t="shared" si="35"/>
        <v>0</v>
      </c>
    </row>
    <row r="81" spans="1:16" x14ac:dyDescent="0.15">
      <c r="A81" s="20" t="s">
        <v>220</v>
      </c>
      <c r="B81" s="47" t="s">
        <v>226</v>
      </c>
      <c r="C81" s="36">
        <f t="shared" si="35"/>
        <v>3000</v>
      </c>
      <c r="D81" s="36">
        <f t="shared" si="35"/>
        <v>3360</v>
      </c>
      <c r="E81" s="36">
        <f t="shared" si="35"/>
        <v>0</v>
      </c>
      <c r="F81" s="36">
        <f t="shared" si="35"/>
        <v>0</v>
      </c>
      <c r="G81" s="36">
        <f t="shared" si="35"/>
        <v>0</v>
      </c>
      <c r="H81" s="36">
        <f t="shared" si="35"/>
        <v>0</v>
      </c>
      <c r="I81" s="36">
        <f t="shared" si="35"/>
        <v>0</v>
      </c>
      <c r="J81" s="36">
        <f t="shared" si="35"/>
        <v>0</v>
      </c>
      <c r="K81" s="36">
        <f t="shared" si="35"/>
        <v>0</v>
      </c>
      <c r="L81" s="36">
        <f t="shared" si="35"/>
        <v>0</v>
      </c>
      <c r="M81" s="36">
        <f t="shared" si="35"/>
        <v>0</v>
      </c>
      <c r="N81" s="36">
        <f t="shared" si="35"/>
        <v>0</v>
      </c>
      <c r="O81" s="36">
        <f t="shared" si="35"/>
        <v>0</v>
      </c>
      <c r="P81" s="36">
        <f t="shared" si="35"/>
        <v>0</v>
      </c>
    </row>
    <row r="82" spans="1:16" x14ac:dyDescent="0.15">
      <c r="A82" s="20" t="s">
        <v>221</v>
      </c>
      <c r="B82" s="47" t="s">
        <v>227</v>
      </c>
      <c r="C82" s="36">
        <f t="shared" si="35"/>
        <v>1500</v>
      </c>
      <c r="D82" s="36">
        <f t="shared" si="35"/>
        <v>1680</v>
      </c>
      <c r="E82" s="36">
        <f t="shared" si="35"/>
        <v>0</v>
      </c>
      <c r="F82" s="36">
        <f t="shared" si="35"/>
        <v>0</v>
      </c>
      <c r="G82" s="36">
        <f t="shared" si="35"/>
        <v>0</v>
      </c>
      <c r="H82" s="36">
        <f t="shared" si="35"/>
        <v>0</v>
      </c>
      <c r="I82" s="36">
        <f t="shared" si="35"/>
        <v>0</v>
      </c>
      <c r="J82" s="36">
        <f t="shared" si="35"/>
        <v>0</v>
      </c>
      <c r="K82" s="36">
        <f t="shared" si="35"/>
        <v>0</v>
      </c>
      <c r="L82" s="36">
        <f t="shared" si="35"/>
        <v>0</v>
      </c>
      <c r="M82" s="36">
        <f t="shared" si="35"/>
        <v>0</v>
      </c>
      <c r="N82" s="36">
        <f t="shared" si="35"/>
        <v>0</v>
      </c>
      <c r="O82" s="36">
        <f t="shared" si="35"/>
        <v>0</v>
      </c>
      <c r="P82" s="36">
        <f t="shared" si="35"/>
        <v>0</v>
      </c>
    </row>
    <row r="83" spans="1:16" x14ac:dyDescent="0.15">
      <c r="A83" s="40"/>
      <c r="B83" s="41" t="s">
        <v>72</v>
      </c>
      <c r="C83" s="39">
        <f>SUM(C77:C82)</f>
        <v>12900</v>
      </c>
      <c r="D83" s="39">
        <f t="shared" ref="D83:P83" si="36">SUM(D77:D82)</f>
        <v>14500</v>
      </c>
      <c r="E83" s="39">
        <f t="shared" si="36"/>
        <v>0</v>
      </c>
      <c r="F83" s="39">
        <f t="shared" si="36"/>
        <v>0</v>
      </c>
      <c r="G83" s="39">
        <f t="shared" si="36"/>
        <v>0</v>
      </c>
      <c r="H83" s="39">
        <f t="shared" si="36"/>
        <v>0</v>
      </c>
      <c r="I83" s="39">
        <f t="shared" si="36"/>
        <v>0</v>
      </c>
      <c r="J83" s="39">
        <f t="shared" si="36"/>
        <v>0</v>
      </c>
      <c r="K83" s="39">
        <f t="shared" si="36"/>
        <v>0</v>
      </c>
      <c r="L83" s="39">
        <f t="shared" si="36"/>
        <v>0</v>
      </c>
      <c r="M83" s="39">
        <f t="shared" si="36"/>
        <v>0</v>
      </c>
      <c r="N83" s="39">
        <f t="shared" si="36"/>
        <v>0</v>
      </c>
      <c r="O83" s="39">
        <f t="shared" si="36"/>
        <v>0</v>
      </c>
      <c r="P83" s="39">
        <f t="shared" si="36"/>
        <v>0</v>
      </c>
    </row>
    <row r="84" spans="1:16" x14ac:dyDescent="0.15">
      <c r="A84" s="19">
        <v>2</v>
      </c>
      <c r="B84" s="46" t="s">
        <v>228</v>
      </c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</row>
    <row r="85" spans="1:16" x14ac:dyDescent="0.15">
      <c r="A85" s="20" t="s">
        <v>74</v>
      </c>
      <c r="B85" s="47" t="s">
        <v>229</v>
      </c>
      <c r="C85" s="36">
        <f>($C41*C$11)+($D41*C$13)+($E41*C$14) +($F41*C$15)+($G41*C$16)+($H41*C$17)+($I41*C$19)+($J41*C$20)+($K41*C$22)+($L41*C$26)</f>
        <v>4200</v>
      </c>
      <c r="D85" s="36">
        <f t="shared" ref="D85:P85" si="37">($C41*D$11)+($D41*D$13)+($E41*D$14) +($F41*D$15)+($G41*D$16)+($H41*D$17)+($I41*D$19)+($J41*D$20)+($K41*D$22)+($L41*D$26)</f>
        <v>4800</v>
      </c>
      <c r="E85" s="36">
        <f t="shared" si="37"/>
        <v>0</v>
      </c>
      <c r="F85" s="36">
        <f t="shared" si="37"/>
        <v>0</v>
      </c>
      <c r="G85" s="36">
        <f t="shared" si="37"/>
        <v>0</v>
      </c>
      <c r="H85" s="36">
        <f t="shared" si="37"/>
        <v>0</v>
      </c>
      <c r="I85" s="36">
        <f t="shared" si="37"/>
        <v>0</v>
      </c>
      <c r="J85" s="36">
        <f t="shared" si="37"/>
        <v>0</v>
      </c>
      <c r="K85" s="36">
        <f t="shared" si="37"/>
        <v>0</v>
      </c>
      <c r="L85" s="36">
        <f t="shared" si="37"/>
        <v>0</v>
      </c>
      <c r="M85" s="36">
        <f t="shared" si="37"/>
        <v>0</v>
      </c>
      <c r="N85" s="36">
        <f t="shared" si="37"/>
        <v>0</v>
      </c>
      <c r="O85" s="36">
        <f t="shared" si="37"/>
        <v>0</v>
      </c>
      <c r="P85" s="36">
        <f t="shared" si="37"/>
        <v>0</v>
      </c>
    </row>
    <row r="86" spans="1:16" x14ac:dyDescent="0.15">
      <c r="A86" s="20" t="s">
        <v>76</v>
      </c>
      <c r="B86" s="47" t="s">
        <v>230</v>
      </c>
      <c r="C86" s="36">
        <f t="shared" ref="C86:P91" si="38">($C42*C$11)+($D42*C$13)+($E42*C$14) +($F42*C$15)+($G42*C$16)+($H42*C$17)+($I42*C$19)+($J42*C$20)+($K42*C$22)+($L42*C$26)</f>
        <v>2280</v>
      </c>
      <c r="D86" s="36">
        <f t="shared" si="38"/>
        <v>2520</v>
      </c>
      <c r="E86" s="36">
        <f t="shared" si="38"/>
        <v>0</v>
      </c>
      <c r="F86" s="36">
        <f t="shared" si="38"/>
        <v>0</v>
      </c>
      <c r="G86" s="36">
        <f t="shared" si="38"/>
        <v>0</v>
      </c>
      <c r="H86" s="36">
        <f t="shared" si="38"/>
        <v>0</v>
      </c>
      <c r="I86" s="36">
        <f t="shared" si="38"/>
        <v>0</v>
      </c>
      <c r="J86" s="36">
        <f t="shared" si="38"/>
        <v>0</v>
      </c>
      <c r="K86" s="36">
        <f t="shared" si="38"/>
        <v>0</v>
      </c>
      <c r="L86" s="36">
        <f t="shared" si="38"/>
        <v>0</v>
      </c>
      <c r="M86" s="36">
        <f t="shared" si="38"/>
        <v>0</v>
      </c>
      <c r="N86" s="36">
        <f t="shared" si="38"/>
        <v>0</v>
      </c>
      <c r="O86" s="36">
        <f t="shared" si="38"/>
        <v>0</v>
      </c>
      <c r="P86" s="36">
        <f t="shared" si="38"/>
        <v>0</v>
      </c>
    </row>
    <row r="87" spans="1:16" x14ac:dyDescent="0.15">
      <c r="A87" s="20" t="s">
        <v>78</v>
      </c>
      <c r="B87" s="47" t="s">
        <v>231</v>
      </c>
      <c r="C87" s="36">
        <f t="shared" si="38"/>
        <v>3040</v>
      </c>
      <c r="D87" s="36">
        <f t="shared" si="38"/>
        <v>3360</v>
      </c>
      <c r="E87" s="36">
        <f t="shared" si="38"/>
        <v>0</v>
      </c>
      <c r="F87" s="36">
        <f t="shared" si="38"/>
        <v>0</v>
      </c>
      <c r="G87" s="36">
        <f t="shared" si="38"/>
        <v>0</v>
      </c>
      <c r="H87" s="36">
        <f t="shared" si="38"/>
        <v>0</v>
      </c>
      <c r="I87" s="36">
        <f t="shared" si="38"/>
        <v>0</v>
      </c>
      <c r="J87" s="36">
        <f t="shared" si="38"/>
        <v>0</v>
      </c>
      <c r="K87" s="36">
        <f t="shared" si="38"/>
        <v>0</v>
      </c>
      <c r="L87" s="36">
        <f t="shared" si="38"/>
        <v>0</v>
      </c>
      <c r="M87" s="36">
        <f t="shared" si="38"/>
        <v>0</v>
      </c>
      <c r="N87" s="36">
        <f t="shared" si="38"/>
        <v>0</v>
      </c>
      <c r="O87" s="36">
        <f t="shared" si="38"/>
        <v>0</v>
      </c>
      <c r="P87" s="36">
        <f t="shared" si="38"/>
        <v>0</v>
      </c>
    </row>
    <row r="88" spans="1:16" x14ac:dyDescent="0.15">
      <c r="A88" s="20" t="s">
        <v>79</v>
      </c>
      <c r="B88" s="47" t="s">
        <v>232</v>
      </c>
      <c r="C88" s="36">
        <f t="shared" si="38"/>
        <v>1520</v>
      </c>
      <c r="D88" s="36">
        <f t="shared" si="38"/>
        <v>1680</v>
      </c>
      <c r="E88" s="36">
        <f t="shared" si="38"/>
        <v>0</v>
      </c>
      <c r="F88" s="36">
        <f t="shared" si="38"/>
        <v>0</v>
      </c>
      <c r="G88" s="36">
        <f t="shared" si="38"/>
        <v>0</v>
      </c>
      <c r="H88" s="36">
        <f t="shared" si="38"/>
        <v>0</v>
      </c>
      <c r="I88" s="36">
        <f t="shared" si="38"/>
        <v>0</v>
      </c>
      <c r="J88" s="36">
        <f t="shared" si="38"/>
        <v>0</v>
      </c>
      <c r="K88" s="36">
        <f t="shared" si="38"/>
        <v>0</v>
      </c>
      <c r="L88" s="36">
        <f t="shared" si="38"/>
        <v>0</v>
      </c>
      <c r="M88" s="36">
        <f t="shared" si="38"/>
        <v>0</v>
      </c>
      <c r="N88" s="36">
        <f t="shared" si="38"/>
        <v>0</v>
      </c>
      <c r="O88" s="36">
        <f t="shared" si="38"/>
        <v>0</v>
      </c>
      <c r="P88" s="36">
        <f t="shared" si="38"/>
        <v>0</v>
      </c>
    </row>
    <row r="89" spans="1:16" x14ac:dyDescent="0.15">
      <c r="A89" s="20" t="s">
        <v>81</v>
      </c>
      <c r="B89" s="47" t="s">
        <v>233</v>
      </c>
      <c r="C89" s="36">
        <f t="shared" si="38"/>
        <v>2280</v>
      </c>
      <c r="D89" s="36">
        <f t="shared" si="38"/>
        <v>2520</v>
      </c>
      <c r="E89" s="36">
        <f t="shared" si="38"/>
        <v>0</v>
      </c>
      <c r="F89" s="36">
        <f t="shared" si="38"/>
        <v>0</v>
      </c>
      <c r="G89" s="36">
        <f t="shared" si="38"/>
        <v>0</v>
      </c>
      <c r="H89" s="36">
        <f t="shared" si="38"/>
        <v>0</v>
      </c>
      <c r="I89" s="36">
        <f t="shared" si="38"/>
        <v>0</v>
      </c>
      <c r="J89" s="36">
        <f t="shared" si="38"/>
        <v>0</v>
      </c>
      <c r="K89" s="36">
        <f t="shared" si="38"/>
        <v>0</v>
      </c>
      <c r="L89" s="36">
        <f t="shared" si="38"/>
        <v>0</v>
      </c>
      <c r="M89" s="36">
        <f t="shared" si="38"/>
        <v>0</v>
      </c>
      <c r="N89" s="36">
        <f t="shared" si="38"/>
        <v>0</v>
      </c>
      <c r="O89" s="36">
        <f t="shared" si="38"/>
        <v>0</v>
      </c>
      <c r="P89" s="36">
        <f t="shared" si="38"/>
        <v>0</v>
      </c>
    </row>
    <row r="90" spans="1:16" x14ac:dyDescent="0.15">
      <c r="A90" s="20" t="s">
        <v>83</v>
      </c>
      <c r="B90" s="47" t="s">
        <v>234</v>
      </c>
      <c r="C90" s="36">
        <f t="shared" si="38"/>
        <v>3120</v>
      </c>
      <c r="D90" s="36">
        <f t="shared" si="38"/>
        <v>3480</v>
      </c>
      <c r="E90" s="36">
        <f t="shared" si="38"/>
        <v>0</v>
      </c>
      <c r="F90" s="36">
        <f t="shared" si="38"/>
        <v>0</v>
      </c>
      <c r="G90" s="36">
        <f t="shared" si="38"/>
        <v>0</v>
      </c>
      <c r="H90" s="36">
        <f t="shared" si="38"/>
        <v>0</v>
      </c>
      <c r="I90" s="36">
        <f t="shared" si="38"/>
        <v>0</v>
      </c>
      <c r="J90" s="36">
        <f t="shared" si="38"/>
        <v>0</v>
      </c>
      <c r="K90" s="36">
        <f t="shared" si="38"/>
        <v>0</v>
      </c>
      <c r="L90" s="36">
        <f t="shared" si="38"/>
        <v>0</v>
      </c>
      <c r="M90" s="36">
        <f t="shared" si="38"/>
        <v>0</v>
      </c>
      <c r="N90" s="36">
        <f t="shared" si="38"/>
        <v>0</v>
      </c>
      <c r="O90" s="36">
        <f t="shared" si="38"/>
        <v>0</v>
      </c>
      <c r="P90" s="36">
        <f t="shared" si="38"/>
        <v>0</v>
      </c>
    </row>
    <row r="91" spans="1:16" x14ac:dyDescent="0.15">
      <c r="A91" s="20" t="s">
        <v>85</v>
      </c>
      <c r="B91" s="47" t="s">
        <v>235</v>
      </c>
      <c r="C91" s="36">
        <f t="shared" si="38"/>
        <v>2060</v>
      </c>
      <c r="D91" s="36">
        <f t="shared" si="38"/>
        <v>2380</v>
      </c>
      <c r="E91" s="36">
        <f t="shared" si="38"/>
        <v>0</v>
      </c>
      <c r="F91" s="36">
        <f t="shared" si="38"/>
        <v>0</v>
      </c>
      <c r="G91" s="36">
        <f t="shared" si="38"/>
        <v>0</v>
      </c>
      <c r="H91" s="36">
        <f t="shared" si="38"/>
        <v>0</v>
      </c>
      <c r="I91" s="36">
        <f t="shared" si="38"/>
        <v>0</v>
      </c>
      <c r="J91" s="36">
        <f t="shared" si="38"/>
        <v>0</v>
      </c>
      <c r="K91" s="36">
        <f t="shared" si="38"/>
        <v>0</v>
      </c>
      <c r="L91" s="36">
        <f t="shared" si="38"/>
        <v>0</v>
      </c>
      <c r="M91" s="36">
        <f t="shared" si="38"/>
        <v>0</v>
      </c>
      <c r="N91" s="36">
        <f t="shared" si="38"/>
        <v>0</v>
      </c>
      <c r="O91" s="36">
        <f t="shared" si="38"/>
        <v>0</v>
      </c>
      <c r="P91" s="36">
        <f t="shared" si="38"/>
        <v>0</v>
      </c>
    </row>
    <row r="92" spans="1:16" x14ac:dyDescent="0.15">
      <c r="A92" s="40"/>
      <c r="B92" s="41" t="s">
        <v>72</v>
      </c>
      <c r="C92" s="39">
        <f>SUM(C85:C91)</f>
        <v>18500</v>
      </c>
      <c r="D92" s="39">
        <f t="shared" ref="D92:P92" si="39">SUM(D85:D91)</f>
        <v>20740</v>
      </c>
      <c r="E92" s="39">
        <f t="shared" si="39"/>
        <v>0</v>
      </c>
      <c r="F92" s="39">
        <f>SUM(F85:F91)</f>
        <v>0</v>
      </c>
      <c r="G92" s="39">
        <f t="shared" si="39"/>
        <v>0</v>
      </c>
      <c r="H92" s="39">
        <f t="shared" si="39"/>
        <v>0</v>
      </c>
      <c r="I92" s="39">
        <f t="shared" si="39"/>
        <v>0</v>
      </c>
      <c r="J92" s="39">
        <f t="shared" si="39"/>
        <v>0</v>
      </c>
      <c r="K92" s="39">
        <f t="shared" si="39"/>
        <v>0</v>
      </c>
      <c r="L92" s="39">
        <f t="shared" si="39"/>
        <v>0</v>
      </c>
      <c r="M92" s="39">
        <f t="shared" si="39"/>
        <v>0</v>
      </c>
      <c r="N92" s="39">
        <f t="shared" si="39"/>
        <v>0</v>
      </c>
      <c r="O92" s="39">
        <f t="shared" si="39"/>
        <v>0</v>
      </c>
      <c r="P92" s="39">
        <f t="shared" si="39"/>
        <v>0</v>
      </c>
    </row>
    <row r="93" spans="1:16" x14ac:dyDescent="0.15">
      <c r="A93" s="19">
        <v>3</v>
      </c>
      <c r="B93" s="46" t="s">
        <v>236</v>
      </c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</row>
    <row r="94" spans="1:16" x14ac:dyDescent="0.15">
      <c r="A94" s="20" t="s">
        <v>102</v>
      </c>
      <c r="B94" s="47" t="s">
        <v>104</v>
      </c>
      <c r="C94" s="36">
        <f>($C50*C$11)+($D50*C$13)+($E50*C$14) +($F50*C$15)+($G50*C$16)+($H50*C$17)+($I50*C$19)+($J50*C$20)+($K50*C$22)+($L50*C$26)</f>
        <v>1520</v>
      </c>
      <c r="D94" s="36">
        <f t="shared" ref="D94:P94" si="40">($C50*D$11)+($D50*D$13)+($E50*D$14) +($F50*D$15)+($G50*D$16)+($H50*D$17)+($I50*D$19)+($J50*D$20)+($K50*D$22)+($L50*D$26)</f>
        <v>1680</v>
      </c>
      <c r="E94" s="36">
        <f t="shared" si="40"/>
        <v>0</v>
      </c>
      <c r="F94" s="36">
        <f t="shared" si="40"/>
        <v>0</v>
      </c>
      <c r="G94" s="36">
        <f t="shared" si="40"/>
        <v>0</v>
      </c>
      <c r="H94" s="36">
        <f t="shared" si="40"/>
        <v>0</v>
      </c>
      <c r="I94" s="36">
        <f t="shared" si="40"/>
        <v>0</v>
      </c>
      <c r="J94" s="36">
        <f t="shared" si="40"/>
        <v>0</v>
      </c>
      <c r="K94" s="36">
        <f t="shared" si="40"/>
        <v>0</v>
      </c>
      <c r="L94" s="36">
        <f t="shared" si="40"/>
        <v>0</v>
      </c>
      <c r="M94" s="36">
        <f t="shared" si="40"/>
        <v>0</v>
      </c>
      <c r="N94" s="36">
        <f t="shared" si="40"/>
        <v>0</v>
      </c>
      <c r="O94" s="36">
        <f t="shared" si="40"/>
        <v>0</v>
      </c>
      <c r="P94" s="36">
        <f t="shared" si="40"/>
        <v>0</v>
      </c>
    </row>
    <row r="95" spans="1:16" x14ac:dyDescent="0.15">
      <c r="A95" s="20" t="s">
        <v>103</v>
      </c>
      <c r="B95" s="47" t="s">
        <v>237</v>
      </c>
      <c r="C95" s="36">
        <f t="shared" ref="C95:P96" si="41">($C51*C$11)+($D51*C$13)+($E51*C$14) +($F51*C$15)+($G51*C$16)+($H51*C$17)+($I51*C$19)+($J51*C$20)+($K51*C$22)+($L51*C$26)</f>
        <v>4160</v>
      </c>
      <c r="D95" s="36">
        <f t="shared" si="41"/>
        <v>4940</v>
      </c>
      <c r="E95" s="36">
        <f t="shared" si="41"/>
        <v>0</v>
      </c>
      <c r="F95" s="36">
        <f t="shared" si="41"/>
        <v>0</v>
      </c>
      <c r="G95" s="36">
        <f t="shared" si="41"/>
        <v>0</v>
      </c>
      <c r="H95" s="36">
        <f t="shared" si="41"/>
        <v>0</v>
      </c>
      <c r="I95" s="36">
        <f t="shared" si="41"/>
        <v>0</v>
      </c>
      <c r="J95" s="36">
        <f t="shared" si="41"/>
        <v>0</v>
      </c>
      <c r="K95" s="36">
        <f t="shared" si="41"/>
        <v>0</v>
      </c>
      <c r="L95" s="36">
        <f t="shared" si="41"/>
        <v>0</v>
      </c>
      <c r="M95" s="36">
        <f t="shared" si="41"/>
        <v>0</v>
      </c>
      <c r="N95" s="36">
        <f t="shared" si="41"/>
        <v>0</v>
      </c>
      <c r="O95" s="36">
        <f t="shared" si="41"/>
        <v>0</v>
      </c>
      <c r="P95" s="36">
        <f t="shared" si="41"/>
        <v>0</v>
      </c>
    </row>
    <row r="96" spans="1:16" x14ac:dyDescent="0.15">
      <c r="A96" s="20" t="s">
        <v>105</v>
      </c>
      <c r="B96" s="47" t="s">
        <v>238</v>
      </c>
      <c r="C96" s="36">
        <f t="shared" si="41"/>
        <v>2480</v>
      </c>
      <c r="D96" s="36">
        <f t="shared" si="41"/>
        <v>2860</v>
      </c>
      <c r="E96" s="36">
        <f t="shared" si="41"/>
        <v>0</v>
      </c>
      <c r="F96" s="36">
        <f t="shared" si="41"/>
        <v>0</v>
      </c>
      <c r="G96" s="36">
        <f t="shared" si="41"/>
        <v>0</v>
      </c>
      <c r="H96" s="36">
        <f t="shared" si="41"/>
        <v>0</v>
      </c>
      <c r="I96" s="36">
        <f t="shared" si="41"/>
        <v>0</v>
      </c>
      <c r="J96" s="36">
        <f t="shared" si="41"/>
        <v>0</v>
      </c>
      <c r="K96" s="36">
        <f t="shared" si="41"/>
        <v>0</v>
      </c>
      <c r="L96" s="36">
        <f t="shared" si="41"/>
        <v>0</v>
      </c>
      <c r="M96" s="36">
        <f t="shared" si="41"/>
        <v>0</v>
      </c>
      <c r="N96" s="36">
        <f t="shared" si="41"/>
        <v>0</v>
      </c>
      <c r="O96" s="36">
        <f t="shared" si="41"/>
        <v>0</v>
      </c>
      <c r="P96" s="36">
        <f t="shared" si="41"/>
        <v>0</v>
      </c>
    </row>
    <row r="97" spans="1:16" x14ac:dyDescent="0.15">
      <c r="A97" s="40"/>
      <c r="B97" s="41" t="s">
        <v>72</v>
      </c>
      <c r="C97" s="39">
        <f>SUM(C94:C96)</f>
        <v>8160</v>
      </c>
      <c r="D97" s="39">
        <f t="shared" ref="D97:P97" si="42">SUM(D94:D96)</f>
        <v>9480</v>
      </c>
      <c r="E97" s="39">
        <f t="shared" si="42"/>
        <v>0</v>
      </c>
      <c r="F97" s="39">
        <f t="shared" si="42"/>
        <v>0</v>
      </c>
      <c r="G97" s="39">
        <f t="shared" si="42"/>
        <v>0</v>
      </c>
      <c r="H97" s="39">
        <f t="shared" si="42"/>
        <v>0</v>
      </c>
      <c r="I97" s="39">
        <f t="shared" si="42"/>
        <v>0</v>
      </c>
      <c r="J97" s="39">
        <f t="shared" si="42"/>
        <v>0</v>
      </c>
      <c r="K97" s="39">
        <f t="shared" si="42"/>
        <v>0</v>
      </c>
      <c r="L97" s="39">
        <f t="shared" si="42"/>
        <v>0</v>
      </c>
      <c r="M97" s="39">
        <f t="shared" si="42"/>
        <v>0</v>
      </c>
      <c r="N97" s="39">
        <f t="shared" si="42"/>
        <v>0</v>
      </c>
      <c r="O97" s="39">
        <f t="shared" si="42"/>
        <v>0</v>
      </c>
      <c r="P97" s="39">
        <f t="shared" si="42"/>
        <v>0</v>
      </c>
    </row>
    <row r="98" spans="1:16" x14ac:dyDescent="0.15">
      <c r="A98" s="19">
        <v>4</v>
      </c>
      <c r="B98" s="46" t="s">
        <v>0</v>
      </c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</row>
    <row r="99" spans="1:16" x14ac:dyDescent="0.15">
      <c r="A99" s="20" t="s">
        <v>115</v>
      </c>
      <c r="B99" s="47" t="s">
        <v>239</v>
      </c>
      <c r="C99" s="36">
        <f>($C55*C$11)+($D55*C$13)+($E55*C$14) +($F55*C$15)+($G55*C$16)+($H55*C$17)+($I55*C$19)+($J55*C$20)+($K55*C$22)+($L55*C$26)</f>
        <v>640</v>
      </c>
      <c r="D99" s="36">
        <f t="shared" ref="D99:P99" si="43">($C55*D$11)+($D55*D$13)+($E55*D$14) +($F55*D$15)+($G55*D$16)+($H55*D$17)+($I55*D$19)+($J55*D$20)+($K55*D$22)+($L55*D$26)</f>
        <v>760</v>
      </c>
      <c r="E99" s="36">
        <f t="shared" si="43"/>
        <v>0</v>
      </c>
      <c r="F99" s="36">
        <f t="shared" si="43"/>
        <v>0</v>
      </c>
      <c r="G99" s="36">
        <f t="shared" si="43"/>
        <v>0</v>
      </c>
      <c r="H99" s="36">
        <f t="shared" si="43"/>
        <v>0</v>
      </c>
      <c r="I99" s="36">
        <f t="shared" si="43"/>
        <v>0</v>
      </c>
      <c r="J99" s="36">
        <f t="shared" si="43"/>
        <v>0</v>
      </c>
      <c r="K99" s="36">
        <f t="shared" si="43"/>
        <v>0</v>
      </c>
      <c r="L99" s="36">
        <f t="shared" si="43"/>
        <v>0</v>
      </c>
      <c r="M99" s="36">
        <f t="shared" si="43"/>
        <v>0</v>
      </c>
      <c r="N99" s="36">
        <f t="shared" si="43"/>
        <v>0</v>
      </c>
      <c r="O99" s="36">
        <f t="shared" si="43"/>
        <v>0</v>
      </c>
      <c r="P99" s="36">
        <f t="shared" si="43"/>
        <v>0</v>
      </c>
    </row>
    <row r="100" spans="1:16" x14ac:dyDescent="0.15">
      <c r="A100" s="20" t="s">
        <v>117</v>
      </c>
      <c r="B100" s="47" t="s">
        <v>240</v>
      </c>
      <c r="C100" s="36">
        <f t="shared" ref="C100:P102" si="44">($C56*C$11)+($D56*C$13)+($E56*C$14) +($F56*C$15)+($G56*C$16)+($H56*C$17)+($I56*C$19)+($J56*C$20)+($K56*C$22)+($L56*C$26)</f>
        <v>420</v>
      </c>
      <c r="D100" s="36">
        <f t="shared" si="44"/>
        <v>480</v>
      </c>
      <c r="E100" s="36">
        <f t="shared" si="44"/>
        <v>0</v>
      </c>
      <c r="F100" s="36">
        <f t="shared" si="44"/>
        <v>0</v>
      </c>
      <c r="G100" s="36">
        <f t="shared" si="44"/>
        <v>0</v>
      </c>
      <c r="H100" s="36">
        <f t="shared" si="44"/>
        <v>0</v>
      </c>
      <c r="I100" s="36">
        <f t="shared" si="44"/>
        <v>0</v>
      </c>
      <c r="J100" s="36">
        <f t="shared" si="44"/>
        <v>0</v>
      </c>
      <c r="K100" s="36">
        <f t="shared" si="44"/>
        <v>0</v>
      </c>
      <c r="L100" s="36">
        <f t="shared" si="44"/>
        <v>0</v>
      </c>
      <c r="M100" s="36">
        <f t="shared" si="44"/>
        <v>0</v>
      </c>
      <c r="N100" s="36">
        <f t="shared" si="44"/>
        <v>0</v>
      </c>
      <c r="O100" s="36">
        <f t="shared" si="44"/>
        <v>0</v>
      </c>
      <c r="P100" s="36">
        <f t="shared" si="44"/>
        <v>0</v>
      </c>
    </row>
    <row r="101" spans="1:16" x14ac:dyDescent="0.15">
      <c r="A101" s="20" t="s">
        <v>119</v>
      </c>
      <c r="B101" s="47" t="s">
        <v>241</v>
      </c>
      <c r="C101" s="36">
        <f t="shared" si="44"/>
        <v>850</v>
      </c>
      <c r="D101" s="36">
        <f t="shared" si="44"/>
        <v>1000</v>
      </c>
      <c r="E101" s="36">
        <f t="shared" si="44"/>
        <v>0</v>
      </c>
      <c r="F101" s="36">
        <f t="shared" si="44"/>
        <v>0</v>
      </c>
      <c r="G101" s="36">
        <f t="shared" si="44"/>
        <v>0</v>
      </c>
      <c r="H101" s="36">
        <f t="shared" si="44"/>
        <v>0</v>
      </c>
      <c r="I101" s="36">
        <f t="shared" si="44"/>
        <v>0</v>
      </c>
      <c r="J101" s="36">
        <f t="shared" si="44"/>
        <v>0</v>
      </c>
      <c r="K101" s="36">
        <f t="shared" si="44"/>
        <v>0</v>
      </c>
      <c r="L101" s="36">
        <f t="shared" si="44"/>
        <v>0</v>
      </c>
      <c r="M101" s="36">
        <f t="shared" si="44"/>
        <v>0</v>
      </c>
      <c r="N101" s="36">
        <f t="shared" si="44"/>
        <v>0</v>
      </c>
      <c r="O101" s="36">
        <f t="shared" si="44"/>
        <v>0</v>
      </c>
      <c r="P101" s="36">
        <f t="shared" si="44"/>
        <v>0</v>
      </c>
    </row>
    <row r="102" spans="1:16" x14ac:dyDescent="0.15">
      <c r="A102" s="20" t="s">
        <v>121</v>
      </c>
      <c r="B102" s="47" t="s">
        <v>242</v>
      </c>
      <c r="C102" s="36">
        <f t="shared" si="44"/>
        <v>160</v>
      </c>
      <c r="D102" s="36">
        <f t="shared" si="44"/>
        <v>190</v>
      </c>
      <c r="E102" s="36">
        <f t="shared" si="44"/>
        <v>0</v>
      </c>
      <c r="F102" s="36">
        <f t="shared" si="44"/>
        <v>0</v>
      </c>
      <c r="G102" s="36">
        <f t="shared" si="44"/>
        <v>0</v>
      </c>
      <c r="H102" s="36">
        <f t="shared" si="44"/>
        <v>0</v>
      </c>
      <c r="I102" s="36">
        <f t="shared" si="44"/>
        <v>0</v>
      </c>
      <c r="J102" s="36">
        <f t="shared" si="44"/>
        <v>0</v>
      </c>
      <c r="K102" s="36">
        <f t="shared" si="44"/>
        <v>0</v>
      </c>
      <c r="L102" s="36">
        <f t="shared" si="44"/>
        <v>0</v>
      </c>
      <c r="M102" s="36">
        <f t="shared" si="44"/>
        <v>0</v>
      </c>
      <c r="N102" s="36">
        <f t="shared" si="44"/>
        <v>0</v>
      </c>
      <c r="O102" s="36">
        <f t="shared" si="44"/>
        <v>0</v>
      </c>
      <c r="P102" s="36">
        <f t="shared" si="44"/>
        <v>0</v>
      </c>
    </row>
    <row r="103" spans="1:16" x14ac:dyDescent="0.15">
      <c r="A103" s="40"/>
      <c r="B103" s="41" t="s">
        <v>72</v>
      </c>
      <c r="C103" s="39">
        <f>SUM(C99:C102)</f>
        <v>2070</v>
      </c>
      <c r="D103" s="39">
        <f t="shared" ref="D103:P103" si="45">SUM(D99:D102)</f>
        <v>2430</v>
      </c>
      <c r="E103" s="39">
        <f t="shared" si="45"/>
        <v>0</v>
      </c>
      <c r="F103" s="39">
        <f t="shared" si="45"/>
        <v>0</v>
      </c>
      <c r="G103" s="39">
        <f t="shared" si="45"/>
        <v>0</v>
      </c>
      <c r="H103" s="39">
        <f t="shared" si="45"/>
        <v>0</v>
      </c>
      <c r="I103" s="39">
        <f t="shared" si="45"/>
        <v>0</v>
      </c>
      <c r="J103" s="39">
        <f t="shared" si="45"/>
        <v>0</v>
      </c>
      <c r="K103" s="39">
        <f t="shared" si="45"/>
        <v>0</v>
      </c>
      <c r="L103" s="39">
        <f t="shared" si="45"/>
        <v>0</v>
      </c>
      <c r="M103" s="39">
        <f t="shared" si="45"/>
        <v>0</v>
      </c>
      <c r="N103" s="39">
        <f t="shared" si="45"/>
        <v>0</v>
      </c>
      <c r="O103" s="39">
        <f t="shared" si="45"/>
        <v>0</v>
      </c>
      <c r="P103" s="39">
        <f t="shared" si="45"/>
        <v>0</v>
      </c>
    </row>
    <row r="104" spans="1:16" x14ac:dyDescent="0.15">
      <c r="A104" s="19">
        <v>5</v>
      </c>
      <c r="B104" s="46" t="s">
        <v>243</v>
      </c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</row>
    <row r="105" spans="1:16" s="33" customFormat="1" ht="20" customHeight="1" x14ac:dyDescent="0.15">
      <c r="A105" s="20" t="s">
        <v>190</v>
      </c>
      <c r="B105" s="47" t="s">
        <v>244</v>
      </c>
      <c r="C105" s="36">
        <f>($C61*C$11)+($D61*C$13)+($E61*C$14) +($F61*C$15)+($G61*C$16)+($H61*C$17)+($I61*C$19)+($J61*C$20)+($K61*C$22)+($L61*C$26)</f>
        <v>800</v>
      </c>
      <c r="D105" s="36">
        <f t="shared" ref="D105:P105" si="46">($C61*D$11)+($D61*D$13)+($E61*D$14) +($F61*D$15)+($G61*D$16)+($H61*D$17)+($I61*D$19)+($J61*D$20)+($K61*D$22)+($L61*D$26)</f>
        <v>920</v>
      </c>
      <c r="E105" s="36">
        <f t="shared" si="46"/>
        <v>0</v>
      </c>
      <c r="F105" s="36">
        <f t="shared" si="46"/>
        <v>0</v>
      </c>
      <c r="G105" s="36">
        <f t="shared" si="46"/>
        <v>0</v>
      </c>
      <c r="H105" s="36">
        <f t="shared" si="46"/>
        <v>0</v>
      </c>
      <c r="I105" s="36">
        <f t="shared" si="46"/>
        <v>0</v>
      </c>
      <c r="J105" s="36">
        <f t="shared" si="46"/>
        <v>0</v>
      </c>
      <c r="K105" s="36">
        <f t="shared" si="46"/>
        <v>0</v>
      </c>
      <c r="L105" s="36">
        <f t="shared" si="46"/>
        <v>0</v>
      </c>
      <c r="M105" s="36">
        <f t="shared" si="46"/>
        <v>0</v>
      </c>
      <c r="N105" s="36">
        <f t="shared" si="46"/>
        <v>0</v>
      </c>
      <c r="O105" s="36">
        <f t="shared" si="46"/>
        <v>0</v>
      </c>
      <c r="P105" s="36">
        <f t="shared" si="46"/>
        <v>0</v>
      </c>
    </row>
    <row r="106" spans="1:16" x14ac:dyDescent="0.15">
      <c r="A106" s="20" t="s">
        <v>191</v>
      </c>
      <c r="B106" s="47" t="s">
        <v>245</v>
      </c>
      <c r="C106" s="36">
        <f>($C62*C$11)+($D62*C$13)+($E62*C$14) +($F62*C$15)+($G62*C$16)+($H62*C$17)+($I62*C$19)+($J62*C$20)+($K62*C$22)+($L62*C$26)</f>
        <v>840</v>
      </c>
      <c r="D106" s="36">
        <f t="shared" ref="D106:P106" si="47">($C62*D$11)+($D62*D$13)+($E62*D$14) +($F62*D$15)+($G62*D$16)+($H62*D$17)+($I62*D$19)+($J62*D$20)+($K62*D$22)+($L62*D$26)</f>
        <v>960</v>
      </c>
      <c r="E106" s="36">
        <f t="shared" si="47"/>
        <v>0</v>
      </c>
      <c r="F106" s="36">
        <f t="shared" si="47"/>
        <v>0</v>
      </c>
      <c r="G106" s="36">
        <f t="shared" si="47"/>
        <v>0</v>
      </c>
      <c r="H106" s="36">
        <f t="shared" si="47"/>
        <v>0</v>
      </c>
      <c r="I106" s="36">
        <f t="shared" si="47"/>
        <v>0</v>
      </c>
      <c r="J106" s="36">
        <f t="shared" si="47"/>
        <v>0</v>
      </c>
      <c r="K106" s="36">
        <f t="shared" si="47"/>
        <v>0</v>
      </c>
      <c r="L106" s="36">
        <f t="shared" si="47"/>
        <v>0</v>
      </c>
      <c r="M106" s="36">
        <f t="shared" si="47"/>
        <v>0</v>
      </c>
      <c r="N106" s="36">
        <f t="shared" si="47"/>
        <v>0</v>
      </c>
      <c r="O106" s="36">
        <f t="shared" si="47"/>
        <v>0</v>
      </c>
      <c r="P106" s="36">
        <f t="shared" si="47"/>
        <v>0</v>
      </c>
    </row>
    <row r="107" spans="1:16" x14ac:dyDescent="0.15">
      <c r="A107" s="40"/>
      <c r="B107" s="41" t="s">
        <v>72</v>
      </c>
      <c r="C107" s="39">
        <f>SUM(C105:C106)</f>
        <v>1640</v>
      </c>
      <c r="D107" s="39">
        <f t="shared" ref="D107:P107" si="48">SUM(D105:D106)</f>
        <v>1880</v>
      </c>
      <c r="E107" s="39">
        <f t="shared" si="48"/>
        <v>0</v>
      </c>
      <c r="F107" s="39">
        <f t="shared" si="48"/>
        <v>0</v>
      </c>
      <c r="G107" s="39">
        <f t="shared" si="48"/>
        <v>0</v>
      </c>
      <c r="H107" s="39">
        <f t="shared" si="48"/>
        <v>0</v>
      </c>
      <c r="I107" s="39">
        <f t="shared" si="48"/>
        <v>0</v>
      </c>
      <c r="J107" s="39">
        <f t="shared" si="48"/>
        <v>0</v>
      </c>
      <c r="K107" s="39">
        <f t="shared" si="48"/>
        <v>0</v>
      </c>
      <c r="L107" s="39">
        <f t="shared" si="48"/>
        <v>0</v>
      </c>
      <c r="M107" s="39">
        <f t="shared" si="48"/>
        <v>0</v>
      </c>
      <c r="N107" s="39">
        <f t="shared" si="48"/>
        <v>0</v>
      </c>
      <c r="O107" s="39">
        <f t="shared" si="48"/>
        <v>0</v>
      </c>
      <c r="P107" s="39">
        <f t="shared" si="48"/>
        <v>0</v>
      </c>
    </row>
    <row r="108" spans="1:16" x14ac:dyDescent="0.15">
      <c r="A108" s="19">
        <v>6</v>
      </c>
      <c r="B108" s="46" t="s">
        <v>257</v>
      </c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</row>
    <row r="109" spans="1:16" x14ac:dyDescent="0.15">
      <c r="A109" s="20" t="s">
        <v>194</v>
      </c>
      <c r="B109" s="47" t="s">
        <v>250</v>
      </c>
      <c r="C109" s="36">
        <f>($C65*C$11)+($D65*C$13)+($E65*C$14) +($F65*C$15)+($G65*C$16)+($H65*C$17)+($I65*C$19)+($J65*C$20)+($K65*C$22)+($L65*C$26)</f>
        <v>800</v>
      </c>
      <c r="D109" s="36">
        <f t="shared" ref="D109:P109" si="49">($C65*D$11)+($D65*D$13)+($E65*D$14) +($F65*D$15)+($G65*D$16)+($H65*D$17)+($I65*D$19)+($J65*D$20)+($K65*D$22)+($L65*D$26)</f>
        <v>930</v>
      </c>
      <c r="E109" s="36">
        <f t="shared" si="49"/>
        <v>0</v>
      </c>
      <c r="F109" s="36">
        <f t="shared" si="49"/>
        <v>0</v>
      </c>
      <c r="G109" s="36">
        <f t="shared" si="49"/>
        <v>0</v>
      </c>
      <c r="H109" s="36">
        <f t="shared" si="49"/>
        <v>0</v>
      </c>
      <c r="I109" s="36">
        <f t="shared" si="49"/>
        <v>0</v>
      </c>
      <c r="J109" s="36">
        <f t="shared" si="49"/>
        <v>0</v>
      </c>
      <c r="K109" s="36">
        <f t="shared" si="49"/>
        <v>0</v>
      </c>
      <c r="L109" s="36">
        <f t="shared" si="49"/>
        <v>0</v>
      </c>
      <c r="M109" s="36">
        <f t="shared" si="49"/>
        <v>0</v>
      </c>
      <c r="N109" s="36">
        <f t="shared" si="49"/>
        <v>0</v>
      </c>
      <c r="O109" s="36">
        <f t="shared" si="49"/>
        <v>0</v>
      </c>
      <c r="P109" s="36">
        <f t="shared" si="49"/>
        <v>0</v>
      </c>
    </row>
    <row r="110" spans="1:16" x14ac:dyDescent="0.15">
      <c r="A110" s="20" t="s">
        <v>195</v>
      </c>
      <c r="B110" s="47" t="s">
        <v>251</v>
      </c>
      <c r="C110" s="36">
        <f t="shared" ref="C110:P114" si="50">($C66*C$11)+($D66*C$13)+($E66*C$14) +($F66*C$15)+($G66*C$16)+($H66*C$17)+($I66*C$19)+($J66*C$20)+($K66*C$22)+($L66*C$26)</f>
        <v>1180</v>
      </c>
      <c r="D110" s="36">
        <f t="shared" si="50"/>
        <v>1380</v>
      </c>
      <c r="E110" s="36">
        <f t="shared" si="50"/>
        <v>0</v>
      </c>
      <c r="F110" s="36">
        <f t="shared" si="50"/>
        <v>0</v>
      </c>
      <c r="G110" s="36">
        <f t="shared" si="50"/>
        <v>0</v>
      </c>
      <c r="H110" s="36">
        <f t="shared" si="50"/>
        <v>0</v>
      </c>
      <c r="I110" s="36">
        <f t="shared" si="50"/>
        <v>0</v>
      </c>
      <c r="J110" s="36">
        <f t="shared" si="50"/>
        <v>0</v>
      </c>
      <c r="K110" s="36">
        <f t="shared" si="50"/>
        <v>0</v>
      </c>
      <c r="L110" s="36">
        <f t="shared" si="50"/>
        <v>0</v>
      </c>
      <c r="M110" s="36">
        <f t="shared" si="50"/>
        <v>0</v>
      </c>
      <c r="N110" s="36">
        <f t="shared" si="50"/>
        <v>0</v>
      </c>
      <c r="O110" s="36">
        <f t="shared" si="50"/>
        <v>0</v>
      </c>
      <c r="P110" s="36">
        <f t="shared" si="50"/>
        <v>0</v>
      </c>
    </row>
    <row r="111" spans="1:16" s="33" customFormat="1" ht="20" customHeight="1" x14ac:dyDescent="0.15">
      <c r="A111" s="20" t="s">
        <v>246</v>
      </c>
      <c r="B111" s="47" t="s">
        <v>252</v>
      </c>
      <c r="C111" s="36">
        <f t="shared" si="50"/>
        <v>5970</v>
      </c>
      <c r="D111" s="36">
        <f t="shared" si="50"/>
        <v>6870</v>
      </c>
      <c r="E111" s="36">
        <f t="shared" si="50"/>
        <v>0</v>
      </c>
      <c r="F111" s="36">
        <f t="shared" si="50"/>
        <v>0</v>
      </c>
      <c r="G111" s="36">
        <f t="shared" si="50"/>
        <v>0</v>
      </c>
      <c r="H111" s="36">
        <f t="shared" si="50"/>
        <v>0</v>
      </c>
      <c r="I111" s="36">
        <f t="shared" si="50"/>
        <v>0</v>
      </c>
      <c r="J111" s="36">
        <f t="shared" si="50"/>
        <v>0</v>
      </c>
      <c r="K111" s="36">
        <f t="shared" si="50"/>
        <v>0</v>
      </c>
      <c r="L111" s="36">
        <f t="shared" si="50"/>
        <v>0</v>
      </c>
      <c r="M111" s="36">
        <f t="shared" si="50"/>
        <v>0</v>
      </c>
      <c r="N111" s="36">
        <f t="shared" si="50"/>
        <v>0</v>
      </c>
      <c r="O111" s="36">
        <f t="shared" si="50"/>
        <v>0</v>
      </c>
      <c r="P111" s="36">
        <f t="shared" si="50"/>
        <v>0</v>
      </c>
    </row>
    <row r="112" spans="1:16" x14ac:dyDescent="0.15">
      <c r="A112" s="20" t="s">
        <v>247</v>
      </c>
      <c r="B112" s="47" t="s">
        <v>253</v>
      </c>
      <c r="C112" s="36">
        <f t="shared" si="50"/>
        <v>1450</v>
      </c>
      <c r="D112" s="36">
        <f t="shared" si="50"/>
        <v>1660</v>
      </c>
      <c r="E112" s="36">
        <f t="shared" si="50"/>
        <v>0</v>
      </c>
      <c r="F112" s="36">
        <f t="shared" si="50"/>
        <v>0</v>
      </c>
      <c r="G112" s="36">
        <f t="shared" si="50"/>
        <v>0</v>
      </c>
      <c r="H112" s="36">
        <f t="shared" si="50"/>
        <v>0</v>
      </c>
      <c r="I112" s="36">
        <f t="shared" si="50"/>
        <v>0</v>
      </c>
      <c r="J112" s="36">
        <f t="shared" si="50"/>
        <v>0</v>
      </c>
      <c r="K112" s="36">
        <f t="shared" si="50"/>
        <v>0</v>
      </c>
      <c r="L112" s="36">
        <f t="shared" si="50"/>
        <v>0</v>
      </c>
      <c r="M112" s="36">
        <f t="shared" si="50"/>
        <v>0</v>
      </c>
      <c r="N112" s="36">
        <f t="shared" si="50"/>
        <v>0</v>
      </c>
      <c r="O112" s="36">
        <f t="shared" si="50"/>
        <v>0</v>
      </c>
      <c r="P112" s="36">
        <f t="shared" si="50"/>
        <v>0</v>
      </c>
    </row>
    <row r="113" spans="1:16" x14ac:dyDescent="0.15">
      <c r="A113" s="20" t="s">
        <v>248</v>
      </c>
      <c r="B113" s="47" t="s">
        <v>254</v>
      </c>
      <c r="C113" s="36">
        <f t="shared" si="50"/>
        <v>3240</v>
      </c>
      <c r="D113" s="36">
        <f t="shared" si="50"/>
        <v>3760</v>
      </c>
      <c r="E113" s="36">
        <f t="shared" si="50"/>
        <v>0</v>
      </c>
      <c r="F113" s="36">
        <f t="shared" si="50"/>
        <v>0</v>
      </c>
      <c r="G113" s="36">
        <f t="shared" si="50"/>
        <v>0</v>
      </c>
      <c r="H113" s="36">
        <f t="shared" si="50"/>
        <v>0</v>
      </c>
      <c r="I113" s="36">
        <f t="shared" si="50"/>
        <v>0</v>
      </c>
      <c r="J113" s="36">
        <f t="shared" si="50"/>
        <v>0</v>
      </c>
      <c r="K113" s="36">
        <f t="shared" si="50"/>
        <v>0</v>
      </c>
      <c r="L113" s="36">
        <f t="shared" si="50"/>
        <v>0</v>
      </c>
      <c r="M113" s="36">
        <f t="shared" si="50"/>
        <v>0</v>
      </c>
      <c r="N113" s="36">
        <f t="shared" si="50"/>
        <v>0</v>
      </c>
      <c r="O113" s="36">
        <f t="shared" si="50"/>
        <v>0</v>
      </c>
      <c r="P113" s="36">
        <f t="shared" si="50"/>
        <v>0</v>
      </c>
    </row>
    <row r="114" spans="1:16" x14ac:dyDescent="0.15">
      <c r="A114" s="20" t="s">
        <v>249</v>
      </c>
      <c r="B114" s="47" t="s">
        <v>255</v>
      </c>
      <c r="C114" s="36">
        <f t="shared" si="50"/>
        <v>860</v>
      </c>
      <c r="D114" s="36">
        <f t="shared" si="50"/>
        <v>1000</v>
      </c>
      <c r="E114" s="36">
        <f t="shared" si="50"/>
        <v>0</v>
      </c>
      <c r="F114" s="36">
        <f t="shared" si="50"/>
        <v>0</v>
      </c>
      <c r="G114" s="36">
        <f t="shared" si="50"/>
        <v>0</v>
      </c>
      <c r="H114" s="36">
        <f t="shared" si="50"/>
        <v>0</v>
      </c>
      <c r="I114" s="36">
        <f t="shared" si="50"/>
        <v>0</v>
      </c>
      <c r="J114" s="36">
        <f t="shared" si="50"/>
        <v>0</v>
      </c>
      <c r="K114" s="36">
        <f t="shared" si="50"/>
        <v>0</v>
      </c>
      <c r="L114" s="36">
        <f t="shared" si="50"/>
        <v>0</v>
      </c>
      <c r="M114" s="36">
        <f t="shared" si="50"/>
        <v>0</v>
      </c>
      <c r="N114" s="36">
        <f t="shared" si="50"/>
        <v>0</v>
      </c>
      <c r="O114" s="36">
        <f t="shared" si="50"/>
        <v>0</v>
      </c>
      <c r="P114" s="36">
        <f t="shared" si="50"/>
        <v>0</v>
      </c>
    </row>
    <row r="115" spans="1:16" x14ac:dyDescent="0.15">
      <c r="A115" s="40"/>
      <c r="B115" s="41" t="s">
        <v>72</v>
      </c>
      <c r="C115" s="39">
        <f>SUM(C109:C114)</f>
        <v>13500</v>
      </c>
      <c r="D115" s="39">
        <f t="shared" ref="D115:P115" si="51">SUM(D109:D114)</f>
        <v>15600</v>
      </c>
      <c r="E115" s="39">
        <f t="shared" si="51"/>
        <v>0</v>
      </c>
      <c r="F115" s="39">
        <f t="shared" si="51"/>
        <v>0</v>
      </c>
      <c r="G115" s="39">
        <f t="shared" si="51"/>
        <v>0</v>
      </c>
      <c r="H115" s="39">
        <f t="shared" si="51"/>
        <v>0</v>
      </c>
      <c r="I115" s="39">
        <f t="shared" si="51"/>
        <v>0</v>
      </c>
      <c r="J115" s="39">
        <f t="shared" si="51"/>
        <v>0</v>
      </c>
      <c r="K115" s="39">
        <f t="shared" si="51"/>
        <v>0</v>
      </c>
      <c r="L115" s="39">
        <f t="shared" si="51"/>
        <v>0</v>
      </c>
      <c r="M115" s="39">
        <f t="shared" si="51"/>
        <v>0</v>
      </c>
      <c r="N115" s="39">
        <f t="shared" si="51"/>
        <v>0</v>
      </c>
      <c r="O115" s="39">
        <f t="shared" si="51"/>
        <v>0</v>
      </c>
      <c r="P115" s="39">
        <f t="shared" si="51"/>
        <v>0</v>
      </c>
    </row>
    <row r="116" spans="1:16" s="33" customFormat="1" ht="20" customHeight="1" x14ac:dyDescent="0.15">
      <c r="A116" s="40"/>
      <c r="B116" s="42" t="s">
        <v>126</v>
      </c>
      <c r="C116" s="27">
        <f>C83+C92+C97+C103+C107+C115</f>
        <v>56770</v>
      </c>
      <c r="D116" s="27">
        <f t="shared" ref="D116:P116" si="52">D83+D92+D97+D103+D107+D115</f>
        <v>64630</v>
      </c>
      <c r="E116" s="27">
        <f t="shared" si="52"/>
        <v>0</v>
      </c>
      <c r="F116" s="27">
        <f t="shared" si="52"/>
        <v>0</v>
      </c>
      <c r="G116" s="27">
        <f t="shared" si="52"/>
        <v>0</v>
      </c>
      <c r="H116" s="27">
        <f t="shared" si="52"/>
        <v>0</v>
      </c>
      <c r="I116" s="27">
        <f t="shared" si="52"/>
        <v>0</v>
      </c>
      <c r="J116" s="27">
        <f t="shared" si="52"/>
        <v>0</v>
      </c>
      <c r="K116" s="27">
        <f t="shared" si="52"/>
        <v>0</v>
      </c>
      <c r="L116" s="27">
        <f t="shared" si="52"/>
        <v>0</v>
      </c>
      <c r="M116" s="27">
        <f t="shared" si="52"/>
        <v>0</v>
      </c>
      <c r="N116" s="27">
        <f t="shared" si="52"/>
        <v>0</v>
      </c>
      <c r="O116" s="27">
        <f t="shared" si="52"/>
        <v>0</v>
      </c>
      <c r="P116" s="27">
        <f t="shared" si="52"/>
        <v>0</v>
      </c>
    </row>
  </sheetData>
  <sheetProtection algorithmName="SHA-512" hashValue="g5xJubmGce1Mfj6MNNevd180Mh+9gPEDoSEtNi/h5MgN6nCXdhsMtya9xZoGL+Hj3GRp6yXmU2RY7nS6R+pDgg==" saltValue="HBXTrzk/lflm2QDsr5GaTg==" spinCount="100000" sheet="1" objects="1" scenarios="1" selectLockedCells="1"/>
  <mergeCells count="44">
    <mergeCell ref="I30:I31"/>
    <mergeCell ref="J30:J31"/>
    <mergeCell ref="K30:K31"/>
    <mergeCell ref="L30:L31"/>
    <mergeCell ref="P5:P6"/>
    <mergeCell ref="I5:I6"/>
    <mergeCell ref="J5:J6"/>
    <mergeCell ref="K5:K6"/>
    <mergeCell ref="L5:L6"/>
    <mergeCell ref="M5:M6"/>
    <mergeCell ref="N5:N6"/>
    <mergeCell ref="O5:O6"/>
    <mergeCell ref="A74:B74"/>
    <mergeCell ref="C74:C75"/>
    <mergeCell ref="D74:D75"/>
    <mergeCell ref="E74:E75"/>
    <mergeCell ref="A29:B30"/>
    <mergeCell ref="C30:C31"/>
    <mergeCell ref="D30:D31"/>
    <mergeCell ref="E30:E31"/>
    <mergeCell ref="F74:F75"/>
    <mergeCell ref="G74:G75"/>
    <mergeCell ref="N74:N75"/>
    <mergeCell ref="O74:O75"/>
    <mergeCell ref="P74:P75"/>
    <mergeCell ref="H74:H75"/>
    <mergeCell ref="I74:I75"/>
    <mergeCell ref="J74:J75"/>
    <mergeCell ref="K74:K75"/>
    <mergeCell ref="L74:L75"/>
    <mergeCell ref="M74:M75"/>
    <mergeCell ref="A1:C1"/>
    <mergeCell ref="A2:C2"/>
    <mergeCell ref="A3:C3"/>
    <mergeCell ref="F30:F31"/>
    <mergeCell ref="H30:H31"/>
    <mergeCell ref="A5:B5"/>
    <mergeCell ref="C5:C6"/>
    <mergeCell ref="D5:D6"/>
    <mergeCell ref="E5:E6"/>
    <mergeCell ref="G30:G31"/>
    <mergeCell ref="F5:F6"/>
    <mergeCell ref="G5:G6"/>
    <mergeCell ref="H5:H6"/>
  </mergeCells>
  <phoneticPr fontId="1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F2AF47-1360-423F-B97B-074D2E40F7CC}">
  <dimension ref="A1:AH47"/>
  <sheetViews>
    <sheetView topLeftCell="A64" zoomScaleNormal="100" workbookViewId="0">
      <selection activeCell="D15" sqref="D15"/>
    </sheetView>
  </sheetViews>
  <sheetFormatPr baseColWidth="10" defaultColWidth="9.3984375" defaultRowHeight="13" x14ac:dyDescent="0.15"/>
  <cols>
    <col min="1" max="1" width="12" style="1" customWidth="1"/>
    <col min="2" max="2" width="43" style="1" customWidth="1"/>
    <col min="3" max="3" width="9.3984375" style="1"/>
    <col min="4" max="17" width="13.796875" style="1" customWidth="1"/>
    <col min="18" max="16384" width="9.3984375" style="1"/>
  </cols>
  <sheetData>
    <row r="1" spans="1:34" s="3" customFormat="1" ht="20" x14ac:dyDescent="0.15">
      <c r="A1" s="3" t="s">
        <v>177</v>
      </c>
    </row>
    <row r="3" spans="1:34" x14ac:dyDescent="0.15">
      <c r="A3" s="45" t="s">
        <v>0</v>
      </c>
      <c r="B3" s="1" t="str">
        <f>Tarievenblad!B3</f>
        <v>Europese aanbesteding Raamovereenkomst Ingenieursdiensten</v>
      </c>
    </row>
    <row r="4" spans="1:34" x14ac:dyDescent="0.15">
      <c r="A4" s="45" t="s">
        <v>2</v>
      </c>
      <c r="B4" s="1" t="str">
        <f>Tarievenblad!B4</f>
        <v>Gemeente Noordoostpolder</v>
      </c>
      <c r="AH4" s="1" t="s">
        <v>144</v>
      </c>
    </row>
    <row r="5" spans="1:34" x14ac:dyDescent="0.15">
      <c r="A5" s="45" t="s">
        <v>268</v>
      </c>
      <c r="B5" s="1" t="str">
        <f>Tarievenblad!B5</f>
        <v>20250109157180</v>
      </c>
      <c r="AH5" s="1" t="s">
        <v>270</v>
      </c>
    </row>
    <row r="6" spans="1:34" x14ac:dyDescent="0.15">
      <c r="A6" s="45" t="s">
        <v>146</v>
      </c>
      <c r="B6" s="1" t="s">
        <v>175</v>
      </c>
      <c r="AH6" s="1" t="s">
        <v>145</v>
      </c>
    </row>
    <row r="7" spans="1:34" x14ac:dyDescent="0.15">
      <c r="A7" s="45" t="s">
        <v>147</v>
      </c>
      <c r="B7" s="1" t="s">
        <v>4</v>
      </c>
      <c r="AH7" s="1" t="s">
        <v>148</v>
      </c>
    </row>
    <row r="8" spans="1:34" x14ac:dyDescent="0.15">
      <c r="A8" s="45" t="s">
        <v>149</v>
      </c>
      <c r="B8" s="1" t="s">
        <v>4</v>
      </c>
    </row>
    <row r="13" spans="1:34" ht="80" customHeight="1" x14ac:dyDescent="0.15">
      <c r="D13" s="56" t="str">
        <f>Tarievenblad!H7</f>
        <v>Inschrijver 1</v>
      </c>
      <c r="E13" s="57" t="str">
        <f>Tarievenblad!I7</f>
        <v>Inschrijver 2</v>
      </c>
      <c r="F13" s="57" t="str">
        <f>Tarievenblad!J7</f>
        <v>Inschrijver 3</v>
      </c>
      <c r="G13" s="57" t="str">
        <f>Tarievenblad!K7</f>
        <v>Inschrijver 4</v>
      </c>
      <c r="H13" s="57" t="str">
        <f>Tarievenblad!L7</f>
        <v>Inschrijver 5</v>
      </c>
      <c r="I13" s="57" t="str">
        <f>Tarievenblad!M7</f>
        <v>Inschrijver 6</v>
      </c>
      <c r="J13" s="57" t="str">
        <f>Tarievenblad!N7</f>
        <v>Inschrijver 7</v>
      </c>
      <c r="K13" s="57" t="str">
        <f>Tarievenblad!O7</f>
        <v>Inschrijver 8</v>
      </c>
      <c r="L13" s="57" t="str">
        <f>Tarievenblad!P7</f>
        <v>Inschrijver 9</v>
      </c>
      <c r="M13" s="57" t="str">
        <f>Tarievenblad!Q7</f>
        <v>Inschrijver 10</v>
      </c>
      <c r="N13" s="57" t="str">
        <f>Tarievenblad!R7</f>
        <v>Inschrijver 11</v>
      </c>
      <c r="O13" s="57" t="str">
        <f>Tarievenblad!S7</f>
        <v>Inschrijver 12</v>
      </c>
      <c r="P13" s="57" t="str">
        <f>Tarievenblad!T7</f>
        <v>Inschrijver 13</v>
      </c>
      <c r="Q13" s="58" t="str">
        <f>Tarievenblad!U7</f>
        <v>Inschrijver 14</v>
      </c>
    </row>
    <row r="14" spans="1:34" ht="16" x14ac:dyDescent="0.15">
      <c r="A14" s="29" t="s">
        <v>150</v>
      </c>
    </row>
    <row r="15" spans="1:34" x14ac:dyDescent="0.15">
      <c r="B15" s="34" t="s">
        <v>151</v>
      </c>
      <c r="D15" s="79" t="s">
        <v>144</v>
      </c>
      <c r="E15" s="79" t="s">
        <v>144</v>
      </c>
      <c r="F15" s="79" t="s">
        <v>144</v>
      </c>
      <c r="G15" s="79" t="s">
        <v>144</v>
      </c>
      <c r="H15" s="79" t="s">
        <v>144</v>
      </c>
      <c r="I15" s="79" t="s">
        <v>144</v>
      </c>
      <c r="J15" s="79" t="s">
        <v>144</v>
      </c>
      <c r="K15" s="79" t="s">
        <v>144</v>
      </c>
      <c r="L15" s="79" t="s">
        <v>144</v>
      </c>
      <c r="M15" s="79" t="s">
        <v>144</v>
      </c>
      <c r="N15" s="79" t="s">
        <v>144</v>
      </c>
      <c r="O15" s="79" t="s">
        <v>144</v>
      </c>
      <c r="P15" s="79" t="s">
        <v>144</v>
      </c>
      <c r="Q15" s="79" t="s">
        <v>144</v>
      </c>
    </row>
    <row r="16" spans="1:34" x14ac:dyDescent="0.15">
      <c r="B16" s="34" t="s">
        <v>152</v>
      </c>
      <c r="D16" s="79" t="s">
        <v>144</v>
      </c>
      <c r="E16" s="79" t="s">
        <v>144</v>
      </c>
      <c r="F16" s="79" t="s">
        <v>144</v>
      </c>
      <c r="G16" s="79" t="s">
        <v>144</v>
      </c>
      <c r="H16" s="79" t="s">
        <v>144</v>
      </c>
      <c r="I16" s="79" t="s">
        <v>144</v>
      </c>
      <c r="J16" s="79" t="s">
        <v>144</v>
      </c>
      <c r="K16" s="79" t="s">
        <v>144</v>
      </c>
      <c r="L16" s="79" t="s">
        <v>144</v>
      </c>
      <c r="M16" s="79" t="s">
        <v>144</v>
      </c>
      <c r="N16" s="79" t="s">
        <v>144</v>
      </c>
      <c r="O16" s="79" t="s">
        <v>144</v>
      </c>
      <c r="P16" s="79" t="s">
        <v>144</v>
      </c>
      <c r="Q16" s="79" t="s">
        <v>144</v>
      </c>
      <c r="AH16" s="1" t="s">
        <v>144</v>
      </c>
    </row>
    <row r="17" spans="1:34" x14ac:dyDescent="0.15">
      <c r="AH17" s="30">
        <v>0</v>
      </c>
    </row>
    <row r="18" spans="1:34" ht="16" x14ac:dyDescent="0.15">
      <c r="A18" s="29" t="s">
        <v>52</v>
      </c>
      <c r="AH18" s="30">
        <v>0.2</v>
      </c>
    </row>
    <row r="19" spans="1:34" x14ac:dyDescent="0.15">
      <c r="A19" s="18" t="s">
        <v>153</v>
      </c>
      <c r="AH19" s="30">
        <v>0.5</v>
      </c>
    </row>
    <row r="20" spans="1:34" x14ac:dyDescent="0.15">
      <c r="B20" s="34" t="str">
        <f>Tarievenblad!B38</f>
        <v>Toegevoegde waarde van inschrijver</v>
      </c>
      <c r="D20" s="80">
        <v>0.8</v>
      </c>
      <c r="E20" s="80">
        <v>1</v>
      </c>
      <c r="F20" s="80">
        <v>0.5</v>
      </c>
      <c r="G20" s="80">
        <v>1</v>
      </c>
      <c r="H20" s="80">
        <v>0.8</v>
      </c>
      <c r="I20" s="80">
        <v>0.5</v>
      </c>
      <c r="J20" s="80">
        <v>0.8</v>
      </c>
      <c r="K20" s="80" t="s">
        <v>144</v>
      </c>
      <c r="L20" s="80" t="s">
        <v>144</v>
      </c>
      <c r="M20" s="80" t="s">
        <v>144</v>
      </c>
      <c r="N20" s="80" t="s">
        <v>144</v>
      </c>
      <c r="O20" s="80" t="s">
        <v>144</v>
      </c>
      <c r="P20" s="80" t="s">
        <v>144</v>
      </c>
      <c r="Q20" s="80" t="s">
        <v>144</v>
      </c>
      <c r="AH20" s="30">
        <v>0.8</v>
      </c>
    </row>
    <row r="21" spans="1:34" x14ac:dyDescent="0.15">
      <c r="B21" s="34" t="str">
        <f>Tarievenblad!B39</f>
        <v>Kwalieteitsborging en risicobeheersing</v>
      </c>
      <c r="D21" s="80">
        <v>0.8</v>
      </c>
      <c r="E21" s="80">
        <v>1</v>
      </c>
      <c r="F21" s="80">
        <v>0.5</v>
      </c>
      <c r="G21" s="80">
        <v>0.8</v>
      </c>
      <c r="H21" s="80">
        <v>0.5</v>
      </c>
      <c r="I21" s="80">
        <v>0.8</v>
      </c>
      <c r="J21" s="80">
        <v>0.5</v>
      </c>
      <c r="K21" s="80" t="s">
        <v>144</v>
      </c>
      <c r="L21" s="80" t="s">
        <v>144</v>
      </c>
      <c r="M21" s="80" t="s">
        <v>144</v>
      </c>
      <c r="N21" s="80" t="s">
        <v>144</v>
      </c>
      <c r="O21" s="80" t="s">
        <v>144</v>
      </c>
      <c r="P21" s="80" t="s">
        <v>144</v>
      </c>
      <c r="Q21" s="80" t="s">
        <v>144</v>
      </c>
      <c r="AH21" s="30">
        <v>1</v>
      </c>
    </row>
    <row r="22" spans="1:34" x14ac:dyDescent="0.15">
      <c r="B22" s="34" t="str">
        <f>Tarievenblad!B40</f>
        <v>Continuiteit en flexibiliteit</v>
      </c>
      <c r="D22" s="80">
        <v>0.8</v>
      </c>
      <c r="E22" s="80">
        <v>1</v>
      </c>
      <c r="F22" s="80">
        <v>0.8</v>
      </c>
      <c r="G22" s="80">
        <v>1</v>
      </c>
      <c r="H22" s="80">
        <v>0.5</v>
      </c>
      <c r="I22" s="80">
        <v>0.5</v>
      </c>
      <c r="J22" s="80">
        <v>0.8</v>
      </c>
      <c r="K22" s="80" t="s">
        <v>144</v>
      </c>
      <c r="L22" s="80" t="s">
        <v>144</v>
      </c>
      <c r="M22" s="80" t="s">
        <v>144</v>
      </c>
      <c r="N22" s="80" t="s">
        <v>144</v>
      </c>
      <c r="O22" s="80" t="s">
        <v>144</v>
      </c>
      <c r="P22" s="80" t="s">
        <v>144</v>
      </c>
      <c r="Q22" s="80" t="s">
        <v>144</v>
      </c>
    </row>
    <row r="23" spans="1:34" x14ac:dyDescent="0.15">
      <c r="A23" s="18" t="s">
        <v>154</v>
      </c>
    </row>
    <row r="24" spans="1:34" x14ac:dyDescent="0.15">
      <c r="B24" s="34" t="str">
        <f>B20</f>
        <v>Toegevoegde waarde van inschrijver</v>
      </c>
      <c r="D24" s="32">
        <f>IF(D20="niet beoordeeld","niet beoordeeld",D20*Tarievenblad!$C$38)</f>
        <v>248000</v>
      </c>
      <c r="E24" s="32">
        <f>IF(E20="niet beoordeeld","niet beoordeeld",E20*Tarievenblad!$C$38)</f>
        <v>310000</v>
      </c>
      <c r="F24" s="32">
        <f>IF(F20="niet beoordeeld","niet beoordeeld",F20*Tarievenblad!$C$38)</f>
        <v>155000</v>
      </c>
      <c r="G24" s="32">
        <f>IF(G20="niet beoordeeld","niet beoordeeld",G20*Tarievenblad!$C$38)</f>
        <v>310000</v>
      </c>
      <c r="H24" s="32">
        <f>IF(H20="niet beoordeeld","niet beoordeeld",H20*Tarievenblad!$C$38)</f>
        <v>248000</v>
      </c>
      <c r="I24" s="32">
        <f>IF(I20="niet beoordeeld","niet beoordeeld",I20*Tarievenblad!$C$38)</f>
        <v>155000</v>
      </c>
      <c r="J24" s="32">
        <f>IF(J20="niet beoordeeld","niet beoordeeld",J20*Tarievenblad!$C$38)</f>
        <v>248000</v>
      </c>
      <c r="K24" s="32" t="str">
        <f>IF(K20="niet beoordeeld","niet beoordeeld",K20*Tarievenblad!$C$38)</f>
        <v>niet beoordeeld</v>
      </c>
      <c r="L24" s="32" t="str">
        <f>IF(L20="niet beoordeeld","niet beoordeeld",L20*Tarievenblad!$C$38)</f>
        <v>niet beoordeeld</v>
      </c>
      <c r="M24" s="32" t="str">
        <f>IF(M20="niet beoordeeld","niet beoordeeld",M20*Tarievenblad!$C$38)</f>
        <v>niet beoordeeld</v>
      </c>
      <c r="N24" s="32" t="str">
        <f>IF(N20="niet beoordeeld","niet beoordeeld",N20*Tarievenblad!$C$38)</f>
        <v>niet beoordeeld</v>
      </c>
      <c r="O24" s="32" t="str">
        <f>IF(O20="niet beoordeeld","niet beoordeeld",O20*Tarievenblad!$C$38)</f>
        <v>niet beoordeeld</v>
      </c>
      <c r="P24" s="32" t="str">
        <f>IF(P20="niet beoordeeld","niet beoordeeld",P20*Tarievenblad!$C$38)</f>
        <v>niet beoordeeld</v>
      </c>
      <c r="Q24" s="32" t="str">
        <f>IF(Q20="niet beoordeeld","niet beoordeeld",Q20*Tarievenblad!$C$38)</f>
        <v>niet beoordeeld</v>
      </c>
    </row>
    <row r="25" spans="1:34" x14ac:dyDescent="0.15">
      <c r="B25" s="34" t="str">
        <f>B21</f>
        <v>Kwalieteitsborging en risicobeheersing</v>
      </c>
      <c r="D25" s="32">
        <f>IF(D21="niet beoordeeld","niet beoordeeld",D21*Tarievenblad!$C$39)</f>
        <v>124000</v>
      </c>
      <c r="E25" s="32">
        <f>IF(E21="niet beoordeeld","niet beoordeeld",E21*Tarievenblad!$C$39)</f>
        <v>155000</v>
      </c>
      <c r="F25" s="32">
        <f>IF(F21="niet beoordeeld","niet beoordeeld",F21*Tarievenblad!$C$39)</f>
        <v>77500</v>
      </c>
      <c r="G25" s="32">
        <f>IF(G21="niet beoordeeld","niet beoordeeld",G21*Tarievenblad!$C$39)</f>
        <v>124000</v>
      </c>
      <c r="H25" s="32">
        <f>IF(H21="niet beoordeeld","niet beoordeeld",H21*Tarievenblad!$C$39)</f>
        <v>77500</v>
      </c>
      <c r="I25" s="32">
        <f>IF(I21="niet beoordeeld","niet beoordeeld",I21*Tarievenblad!$C$39)</f>
        <v>124000</v>
      </c>
      <c r="J25" s="32">
        <f>IF(J21="niet beoordeeld","niet beoordeeld",J21*Tarievenblad!$C$39)</f>
        <v>77500</v>
      </c>
      <c r="K25" s="32" t="str">
        <f>IF(K21="niet beoordeeld","niet beoordeeld",K21*Tarievenblad!$C$39)</f>
        <v>niet beoordeeld</v>
      </c>
      <c r="L25" s="32" t="str">
        <f>IF(L21="niet beoordeeld","niet beoordeeld",L21*Tarievenblad!$C$39)</f>
        <v>niet beoordeeld</v>
      </c>
      <c r="M25" s="32" t="str">
        <f>IF(M21="niet beoordeeld","niet beoordeeld",M21*Tarievenblad!$C$39)</f>
        <v>niet beoordeeld</v>
      </c>
      <c r="N25" s="32" t="str">
        <f>IF(N21="niet beoordeeld","niet beoordeeld",N21*Tarievenblad!$C$39)</f>
        <v>niet beoordeeld</v>
      </c>
      <c r="O25" s="32" t="str">
        <f>IF(O21="niet beoordeeld","niet beoordeeld",O21*Tarievenblad!$C$39)</f>
        <v>niet beoordeeld</v>
      </c>
      <c r="P25" s="32" t="str">
        <f>IF(P21="niet beoordeeld","niet beoordeeld",P21*Tarievenblad!$C$39)</f>
        <v>niet beoordeeld</v>
      </c>
      <c r="Q25" s="32" t="str">
        <f>IF(Q21="niet beoordeeld","niet beoordeeld",Q21*Tarievenblad!$C$39)</f>
        <v>niet beoordeeld</v>
      </c>
    </row>
    <row r="26" spans="1:34" x14ac:dyDescent="0.15">
      <c r="B26" s="34" t="str">
        <f>B22</f>
        <v>Continuiteit en flexibiliteit</v>
      </c>
      <c r="D26" s="32">
        <f>IF(D22="niet beoordeeld","niet beoordeeld",D22*Tarievenblad!$C$40)</f>
        <v>40000</v>
      </c>
      <c r="E26" s="32">
        <f>IF(E22="niet beoordeeld","niet beoordeeld",E22*Tarievenblad!$C$40)</f>
        <v>50000</v>
      </c>
      <c r="F26" s="32">
        <f>IF(F22="niet beoordeeld","niet beoordeeld",F22*Tarievenblad!$C$40)</f>
        <v>40000</v>
      </c>
      <c r="G26" s="32">
        <f>IF(G22="niet beoordeeld","niet beoordeeld",G22*Tarievenblad!$C$40)</f>
        <v>50000</v>
      </c>
      <c r="H26" s="32">
        <f>IF(H22="niet beoordeeld","niet beoordeeld",H22*Tarievenblad!$C$40)</f>
        <v>25000</v>
      </c>
      <c r="I26" s="32">
        <f>IF(I22="niet beoordeeld","niet beoordeeld",I22*Tarievenblad!$C$40)</f>
        <v>25000</v>
      </c>
      <c r="J26" s="32">
        <f>IF(J22="niet beoordeeld","niet beoordeeld",J22*Tarievenblad!$C$40)</f>
        <v>40000</v>
      </c>
      <c r="K26" s="32" t="str">
        <f>IF(K22="niet beoordeeld","niet beoordeeld",K22*Tarievenblad!$C$40)</f>
        <v>niet beoordeeld</v>
      </c>
      <c r="L26" s="32" t="str">
        <f>IF(L22="niet beoordeeld","niet beoordeeld",L22*Tarievenblad!$C$40)</f>
        <v>niet beoordeeld</v>
      </c>
      <c r="M26" s="32" t="str">
        <f>IF(M22="niet beoordeeld","niet beoordeeld",M22*Tarievenblad!$C$40)</f>
        <v>niet beoordeeld</v>
      </c>
      <c r="N26" s="32" t="str">
        <f>IF(N22="niet beoordeeld","niet beoordeeld",N22*Tarievenblad!$C$40)</f>
        <v>niet beoordeeld</v>
      </c>
      <c r="O26" s="32" t="str">
        <f>IF(O22="niet beoordeeld","niet beoordeeld",O22*Tarievenblad!$C$40)</f>
        <v>niet beoordeeld</v>
      </c>
      <c r="P26" s="32" t="str">
        <f>IF(P22="niet beoordeeld","niet beoordeeld",P22*Tarievenblad!$C$40)</f>
        <v>niet beoordeeld</v>
      </c>
      <c r="Q26" s="32" t="str">
        <f>IF(Q22="niet beoordeeld","niet beoordeeld",Q22*Tarievenblad!$C$40)</f>
        <v>niet beoordeeld</v>
      </c>
    </row>
    <row r="27" spans="1:34" s="2" customFormat="1" ht="20" customHeight="1" x14ac:dyDescent="0.15">
      <c r="B27" s="67" t="s">
        <v>155</v>
      </c>
      <c r="C27" s="68"/>
      <c r="D27" s="69">
        <f t="shared" ref="D27:Q27" si="0">SUM(D24:D26)</f>
        <v>412000</v>
      </c>
      <c r="E27" s="69">
        <f t="shared" si="0"/>
        <v>515000</v>
      </c>
      <c r="F27" s="69">
        <f t="shared" si="0"/>
        <v>272500</v>
      </c>
      <c r="G27" s="69">
        <f t="shared" si="0"/>
        <v>484000</v>
      </c>
      <c r="H27" s="69">
        <f t="shared" si="0"/>
        <v>350500</v>
      </c>
      <c r="I27" s="69">
        <f t="shared" si="0"/>
        <v>304000</v>
      </c>
      <c r="J27" s="69">
        <f t="shared" si="0"/>
        <v>365500</v>
      </c>
      <c r="K27" s="69">
        <f t="shared" si="0"/>
        <v>0</v>
      </c>
      <c r="L27" s="69">
        <f t="shared" si="0"/>
        <v>0</v>
      </c>
      <c r="M27" s="69">
        <f t="shared" si="0"/>
        <v>0</v>
      </c>
      <c r="N27" s="69">
        <f t="shared" si="0"/>
        <v>0</v>
      </c>
      <c r="O27" s="69">
        <f t="shared" si="0"/>
        <v>0</v>
      </c>
      <c r="P27" s="69">
        <f t="shared" si="0"/>
        <v>0</v>
      </c>
      <c r="Q27" s="70">
        <f t="shared" si="0"/>
        <v>0</v>
      </c>
    </row>
    <row r="30" spans="1:34" ht="16" x14ac:dyDescent="0.15">
      <c r="A30" s="29" t="s">
        <v>156</v>
      </c>
    </row>
    <row r="31" spans="1:34" x14ac:dyDescent="0.15">
      <c r="A31" s="18" t="s">
        <v>157</v>
      </c>
    </row>
    <row r="32" spans="1:34" x14ac:dyDescent="0.15">
      <c r="B32" s="34" t="s">
        <v>158</v>
      </c>
      <c r="D32" s="32">
        <f>'Fictief project 1'!C126</f>
        <v>150935</v>
      </c>
      <c r="E32" s="32">
        <f>'Fictief project 1'!D126</f>
        <v>173070</v>
      </c>
      <c r="F32" s="32">
        <f>'Fictief project 1'!E126</f>
        <v>0</v>
      </c>
      <c r="G32" s="32">
        <f>'Fictief project 1'!F126</f>
        <v>0</v>
      </c>
      <c r="H32" s="32">
        <f>'Fictief project 1'!G126</f>
        <v>0</v>
      </c>
      <c r="I32" s="32">
        <f>'Fictief project 1'!H126</f>
        <v>0</v>
      </c>
      <c r="J32" s="32">
        <f>'Fictief project 1'!I126</f>
        <v>0</v>
      </c>
      <c r="K32" s="32">
        <f>'Fictief project 1'!J126</f>
        <v>0</v>
      </c>
      <c r="L32" s="32">
        <f>'Fictief project 1'!K126</f>
        <v>0</v>
      </c>
      <c r="M32" s="32">
        <f>'Fictief project 1'!L126</f>
        <v>0</v>
      </c>
      <c r="N32" s="32">
        <f>'Fictief project 1'!M126</f>
        <v>0</v>
      </c>
      <c r="O32" s="32">
        <f>'Fictief project 1'!N126</f>
        <v>0</v>
      </c>
      <c r="P32" s="32">
        <f>'Fictief project 1'!O126</f>
        <v>0</v>
      </c>
      <c r="Q32" s="32">
        <f>'Fictief project 1'!P126</f>
        <v>0</v>
      </c>
    </row>
    <row r="33" spans="1:17" x14ac:dyDescent="0.15">
      <c r="B33" s="34" t="s">
        <v>159</v>
      </c>
      <c r="D33" s="32">
        <f>'Fictief project 2'!C110</f>
        <v>89275</v>
      </c>
      <c r="E33" s="32">
        <f>'Fictief project 2'!D110</f>
        <v>103970</v>
      </c>
      <c r="F33" s="32">
        <f>'Fictief project 2'!E110</f>
        <v>0</v>
      </c>
      <c r="G33" s="32">
        <f>'Fictief project 2'!F110</f>
        <v>0</v>
      </c>
      <c r="H33" s="32">
        <f>'Fictief project 2'!G110</f>
        <v>0</v>
      </c>
      <c r="I33" s="32">
        <f>'Fictief project 2'!H110</f>
        <v>0</v>
      </c>
      <c r="J33" s="32">
        <f>'Fictief project 2'!I110</f>
        <v>0</v>
      </c>
      <c r="K33" s="32">
        <f>'Fictief project 2'!J110</f>
        <v>0</v>
      </c>
      <c r="L33" s="32">
        <f>'Fictief project 2'!K110</f>
        <v>0</v>
      </c>
      <c r="M33" s="32">
        <f>'Fictief project 2'!L110</f>
        <v>0</v>
      </c>
      <c r="N33" s="32">
        <f>'Fictief project 2'!M110</f>
        <v>0</v>
      </c>
      <c r="O33" s="32">
        <f>'Fictief project 2'!N110</f>
        <v>0</v>
      </c>
      <c r="P33" s="32">
        <f>'Fictief project 2'!O110</f>
        <v>0</v>
      </c>
      <c r="Q33" s="32">
        <f>'Fictief project 2'!P110</f>
        <v>0</v>
      </c>
    </row>
    <row r="34" spans="1:17" x14ac:dyDescent="0.15">
      <c r="B34" s="34" t="s">
        <v>160</v>
      </c>
      <c r="D34" s="32">
        <f>'Fictief project 3'!C116</f>
        <v>56770</v>
      </c>
      <c r="E34" s="32">
        <f>'Fictief project 3'!D116</f>
        <v>64630</v>
      </c>
      <c r="F34" s="32">
        <f>'Fictief project 3'!E116</f>
        <v>0</v>
      </c>
      <c r="G34" s="32">
        <f>'Fictief project 3'!F116</f>
        <v>0</v>
      </c>
      <c r="H34" s="32">
        <f>'Fictief project 3'!G116</f>
        <v>0</v>
      </c>
      <c r="I34" s="32">
        <f>'Fictief project 3'!H116</f>
        <v>0</v>
      </c>
      <c r="J34" s="32">
        <f>'Fictief project 3'!I116</f>
        <v>0</v>
      </c>
      <c r="K34" s="32">
        <f>'Fictief project 3'!J116</f>
        <v>0</v>
      </c>
      <c r="L34" s="32">
        <f>'Fictief project 3'!K116</f>
        <v>0</v>
      </c>
      <c r="M34" s="32">
        <f>'Fictief project 3'!L116</f>
        <v>0</v>
      </c>
      <c r="N34" s="32">
        <f>'Fictief project 3'!M116</f>
        <v>0</v>
      </c>
      <c r="O34" s="32">
        <f>'Fictief project 3'!N116</f>
        <v>0</v>
      </c>
      <c r="P34" s="32">
        <f>'Fictief project 3'!O116</f>
        <v>0</v>
      </c>
      <c r="Q34" s="32">
        <f>'Fictief project 3'!P116</f>
        <v>0</v>
      </c>
    </row>
    <row r="35" spans="1:17" s="2" customFormat="1" ht="20" customHeight="1" x14ac:dyDescent="0.15">
      <c r="B35" s="67" t="s">
        <v>161</v>
      </c>
      <c r="C35" s="68"/>
      <c r="D35" s="69">
        <f>SUM(D32:D34)</f>
        <v>296980</v>
      </c>
      <c r="E35" s="69">
        <f t="shared" ref="E35:Q35" si="1">SUM(E32:E34)</f>
        <v>341670</v>
      </c>
      <c r="F35" s="69">
        <f t="shared" si="1"/>
        <v>0</v>
      </c>
      <c r="G35" s="69">
        <f t="shared" si="1"/>
        <v>0</v>
      </c>
      <c r="H35" s="69">
        <f t="shared" si="1"/>
        <v>0</v>
      </c>
      <c r="I35" s="69">
        <f t="shared" si="1"/>
        <v>0</v>
      </c>
      <c r="J35" s="69">
        <f t="shared" si="1"/>
        <v>0</v>
      </c>
      <c r="K35" s="69">
        <f t="shared" si="1"/>
        <v>0</v>
      </c>
      <c r="L35" s="69">
        <f t="shared" si="1"/>
        <v>0</v>
      </c>
      <c r="M35" s="69">
        <f t="shared" si="1"/>
        <v>0</v>
      </c>
      <c r="N35" s="69">
        <f t="shared" si="1"/>
        <v>0</v>
      </c>
      <c r="O35" s="69">
        <f t="shared" si="1"/>
        <v>0</v>
      </c>
      <c r="P35" s="69">
        <f t="shared" si="1"/>
        <v>0</v>
      </c>
      <c r="Q35" s="70">
        <f t="shared" si="1"/>
        <v>0</v>
      </c>
    </row>
    <row r="38" spans="1:17" ht="16" x14ac:dyDescent="0.15">
      <c r="A38" s="29" t="s">
        <v>162</v>
      </c>
    </row>
    <row r="39" spans="1:17" s="45" customFormat="1" ht="20" customHeight="1" x14ac:dyDescent="0.15">
      <c r="B39" s="71" t="s">
        <v>163</v>
      </c>
      <c r="C39" s="72"/>
      <c r="D39" s="73">
        <f>D35-D27</f>
        <v>-115020</v>
      </c>
      <c r="E39" s="73">
        <f t="shared" ref="E39:Q39" si="2">E35-E27</f>
        <v>-173330</v>
      </c>
      <c r="F39" s="73">
        <f t="shared" si="2"/>
        <v>-272500</v>
      </c>
      <c r="G39" s="73">
        <f t="shared" si="2"/>
        <v>-484000</v>
      </c>
      <c r="H39" s="73">
        <f t="shared" si="2"/>
        <v>-350500</v>
      </c>
      <c r="I39" s="73">
        <f t="shared" si="2"/>
        <v>-304000</v>
      </c>
      <c r="J39" s="73">
        <f t="shared" si="2"/>
        <v>-365500</v>
      </c>
      <c r="K39" s="73">
        <f t="shared" si="2"/>
        <v>0</v>
      </c>
      <c r="L39" s="73">
        <f t="shared" si="2"/>
        <v>0</v>
      </c>
      <c r="M39" s="73">
        <f t="shared" si="2"/>
        <v>0</v>
      </c>
      <c r="N39" s="73">
        <f t="shared" si="2"/>
        <v>0</v>
      </c>
      <c r="O39" s="73">
        <f t="shared" si="2"/>
        <v>0</v>
      </c>
      <c r="P39" s="73">
        <f t="shared" si="2"/>
        <v>0</v>
      </c>
      <c r="Q39" s="74">
        <f t="shared" si="2"/>
        <v>0</v>
      </c>
    </row>
    <row r="40" spans="1:17" ht="80" customHeight="1" x14ac:dyDescent="0.15">
      <c r="D40" s="75" t="str">
        <f>D13</f>
        <v>Inschrijver 1</v>
      </c>
      <c r="E40" s="76" t="str">
        <f t="shared" ref="E40:Q40" si="3">E13</f>
        <v>Inschrijver 2</v>
      </c>
      <c r="F40" s="76" t="str">
        <f t="shared" si="3"/>
        <v>Inschrijver 3</v>
      </c>
      <c r="G40" s="76" t="str">
        <f t="shared" si="3"/>
        <v>Inschrijver 4</v>
      </c>
      <c r="H40" s="76" t="str">
        <f t="shared" si="3"/>
        <v>Inschrijver 5</v>
      </c>
      <c r="I40" s="76" t="str">
        <f t="shared" si="3"/>
        <v>Inschrijver 6</v>
      </c>
      <c r="J40" s="76" t="str">
        <f t="shared" si="3"/>
        <v>Inschrijver 7</v>
      </c>
      <c r="K40" s="76" t="str">
        <f t="shared" si="3"/>
        <v>Inschrijver 8</v>
      </c>
      <c r="L40" s="76" t="str">
        <f t="shared" si="3"/>
        <v>Inschrijver 9</v>
      </c>
      <c r="M40" s="76" t="str">
        <f t="shared" si="3"/>
        <v>Inschrijver 10</v>
      </c>
      <c r="N40" s="76" t="str">
        <f t="shared" si="3"/>
        <v>Inschrijver 11</v>
      </c>
      <c r="O40" s="76" t="str">
        <f t="shared" si="3"/>
        <v>Inschrijver 12</v>
      </c>
      <c r="P40" s="76" t="str">
        <f t="shared" si="3"/>
        <v>Inschrijver 13</v>
      </c>
      <c r="Q40" s="77" t="str">
        <f t="shared" si="3"/>
        <v>Inschrijver 14</v>
      </c>
    </row>
    <row r="42" spans="1:17" ht="16" x14ac:dyDescent="0.15">
      <c r="A42" s="29" t="s">
        <v>164</v>
      </c>
    </row>
    <row r="43" spans="1:17" ht="30" customHeight="1" x14ac:dyDescent="0.15">
      <c r="B43" s="112" t="str">
        <f>HLOOKUP($H43,$D$39:$Q$41,2,FALSE)</f>
        <v>Inschrijver 4</v>
      </c>
      <c r="C43" s="113"/>
      <c r="D43" s="114" t="s">
        <v>165</v>
      </c>
      <c r="E43" s="114"/>
      <c r="F43" s="114"/>
      <c r="G43" s="114"/>
      <c r="H43" s="115">
        <f>SMALL($D$39:$J$39,1)</f>
        <v>-484000</v>
      </c>
      <c r="I43" s="115"/>
      <c r="J43" s="114" t="s">
        <v>166</v>
      </c>
      <c r="K43" s="114"/>
      <c r="L43" s="116"/>
      <c r="M43" s="35"/>
      <c r="N43" s="35"/>
      <c r="O43" s="35"/>
      <c r="P43" s="35"/>
      <c r="Q43" s="35"/>
    </row>
    <row r="44" spans="1:17" ht="30" customHeight="1" x14ac:dyDescent="0.15">
      <c r="B44" s="102" t="str">
        <f t="shared" ref="B44:B46" si="4">HLOOKUP($H44,$D$39:$Q$41,2,FALSE)</f>
        <v>Inschrijver 7</v>
      </c>
      <c r="C44" s="103"/>
      <c r="D44" s="104" t="s">
        <v>167</v>
      </c>
      <c r="E44" s="104"/>
      <c r="F44" s="104"/>
      <c r="G44" s="104"/>
      <c r="H44" s="105">
        <f>SMALL($D$39:$J$39,2)</f>
        <v>-365500</v>
      </c>
      <c r="I44" s="105"/>
      <c r="J44" s="104" t="s">
        <v>166</v>
      </c>
      <c r="K44" s="104"/>
      <c r="L44" s="106"/>
      <c r="M44" s="35"/>
      <c r="N44" s="35"/>
      <c r="O44" s="35"/>
      <c r="P44" s="35"/>
      <c r="Q44" s="35"/>
    </row>
    <row r="45" spans="1:17" ht="30" customHeight="1" x14ac:dyDescent="0.15">
      <c r="B45" s="102" t="str">
        <f t="shared" si="4"/>
        <v>Inschrijver 5</v>
      </c>
      <c r="C45" s="103"/>
      <c r="D45" s="104" t="s">
        <v>168</v>
      </c>
      <c r="E45" s="104"/>
      <c r="F45" s="104"/>
      <c r="G45" s="104"/>
      <c r="H45" s="105">
        <f>SMALL($D$39:$J$39,3)</f>
        <v>-350500</v>
      </c>
      <c r="I45" s="105"/>
      <c r="J45" s="104" t="s">
        <v>166</v>
      </c>
      <c r="K45" s="104"/>
      <c r="L45" s="106"/>
      <c r="M45" s="35"/>
      <c r="N45" s="35"/>
      <c r="O45" s="35"/>
      <c r="P45" s="35"/>
      <c r="Q45" s="35"/>
    </row>
    <row r="46" spans="1:17" ht="30" customHeight="1" x14ac:dyDescent="0.15">
      <c r="B46" s="102" t="str">
        <f t="shared" si="4"/>
        <v>Inschrijver 6</v>
      </c>
      <c r="C46" s="103"/>
      <c r="D46" s="104" t="s">
        <v>172</v>
      </c>
      <c r="E46" s="104"/>
      <c r="F46" s="104"/>
      <c r="G46" s="104"/>
      <c r="H46" s="105">
        <f>SMALL($D$39:$J$39,4)</f>
        <v>-304000</v>
      </c>
      <c r="I46" s="105"/>
      <c r="J46" s="104" t="s">
        <v>166</v>
      </c>
      <c r="K46" s="104"/>
      <c r="L46" s="106"/>
    </row>
    <row r="47" spans="1:17" ht="30" customHeight="1" x14ac:dyDescent="0.15">
      <c r="B47" s="107" t="str">
        <f>HLOOKUP($H47,$D$39:$Q$41,2,FALSE)</f>
        <v>Inschrijver 3</v>
      </c>
      <c r="C47" s="108"/>
      <c r="D47" s="109" t="s">
        <v>173</v>
      </c>
      <c r="E47" s="109"/>
      <c r="F47" s="109"/>
      <c r="G47" s="109"/>
      <c r="H47" s="110">
        <f>SMALL($D$39:$J$39,5)</f>
        <v>-272500</v>
      </c>
      <c r="I47" s="110"/>
      <c r="J47" s="109" t="s">
        <v>166</v>
      </c>
      <c r="K47" s="109"/>
      <c r="L47" s="111"/>
    </row>
  </sheetData>
  <sheetProtection algorithmName="SHA-512" hashValue="5yMEkUoNGlvv4ByltArL7sI9Njh6L6dj+CFvuBvQu6ArDJ0jBGrNnn4eah8A1wCURisawBBNmcJHP4TI2dWbXw==" saltValue="PiEkc5moFRSIfAudOYJw5w==" spinCount="100000" sheet="1" objects="1" scenarios="1" selectLockedCells="1"/>
  <mergeCells count="20">
    <mergeCell ref="H43:I43"/>
    <mergeCell ref="H44:I44"/>
    <mergeCell ref="H45:I45"/>
    <mergeCell ref="J43:L43"/>
    <mergeCell ref="J44:L44"/>
    <mergeCell ref="J45:L45"/>
    <mergeCell ref="B43:C43"/>
    <mergeCell ref="B44:C44"/>
    <mergeCell ref="B45:C45"/>
    <mergeCell ref="D43:G43"/>
    <mergeCell ref="D44:G44"/>
    <mergeCell ref="D45:G45"/>
    <mergeCell ref="B46:C46"/>
    <mergeCell ref="D46:G46"/>
    <mergeCell ref="H46:I46"/>
    <mergeCell ref="J46:L46"/>
    <mergeCell ref="B47:C47"/>
    <mergeCell ref="D47:G47"/>
    <mergeCell ref="H47:I47"/>
    <mergeCell ref="J47:L47"/>
  </mergeCells>
  <phoneticPr fontId="2" type="noConversion"/>
  <dataValidations count="2">
    <dataValidation type="list" allowBlank="1" showInputMessage="1" showErrorMessage="1" sqref="D15:Q16" xr:uid="{108AAD34-59AE-4447-83C5-6188C42D50E8}">
      <formula1>$AH$4:$AH$7</formula1>
    </dataValidation>
    <dataValidation type="list" allowBlank="1" showInputMessage="1" showErrorMessage="1" sqref="D20:Q22" xr:uid="{EDB3A832-B854-2B4D-8B35-8F9C423CE5CE}">
      <formula1>$AH$16:$AH$21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5</vt:i4>
      </vt:variant>
    </vt:vector>
  </HeadingPairs>
  <TitlesOfParts>
    <vt:vector size="5" baseType="lpstr">
      <vt:lpstr>Tarievenblad</vt:lpstr>
      <vt:lpstr>Fictief project 1</vt:lpstr>
      <vt:lpstr>Fictief project 2</vt:lpstr>
      <vt:lpstr>Fictief project 3</vt:lpstr>
      <vt:lpstr>EMVI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INFR200998 Raming Tekeningen Kerkplein.xlsm</dc:title>
  <dc:subject/>
  <dc:creator>A. Zeeuw</dc:creator>
  <cp:keywords/>
  <dc:description/>
  <cp:lastModifiedBy>Age Graham Salverda</cp:lastModifiedBy>
  <cp:revision/>
  <dcterms:created xsi:type="dcterms:W3CDTF">2021-11-03T15:01:39Z</dcterms:created>
  <dcterms:modified xsi:type="dcterms:W3CDTF">2025-05-07T09:44:59Z</dcterms:modified>
  <cp:category/>
  <cp:contentStatus/>
</cp:coreProperties>
</file>