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Uithoorn/5. Nota van inlichtingen/"/>
    </mc:Choice>
  </mc:AlternateContent>
  <xr:revisionPtr revIDLastSave="27" documentId="8_{498CC86C-6974-427A-99F4-CAFD2602F82D}" xr6:coauthVersionLast="47" xr6:coauthVersionMax="47" xr10:uidLastSave="{5D376079-93E9-481C-80F2-1BC80DB49CBC}"/>
  <bookViews>
    <workbookView xWindow="28680" yWindow="-120" windowWidth="29040" windowHeight="15720" tabRatio="946" xr2:uid="{00000000-000D-0000-FFFF-FFFF00000000}"/>
  </bookViews>
  <sheets>
    <sheet name="1-Uitgangspunten" sheetId="41" r:id="rId1"/>
    <sheet name="2-Kosten per locatie" sheetId="37" r:id="rId2"/>
    <sheet name="3-Basis ruimtestaat" sheetId="2" r:id="rId3"/>
    <sheet name="4-Premies en opslagen" sheetId="17" r:id="rId4"/>
    <sheet name="5-Opbouw uurtarief productie" sheetId="18" r:id="rId5"/>
    <sheet name="6-Opbouw uurtarief toezicht" sheetId="38" r:id="rId6"/>
    <sheet name="7-Additionele kosten" sheetId="31" r:id="rId7"/>
    <sheet name="8-Afroep- en beurtprijzen" sheetId="5" r:id="rId8"/>
    <sheet name="9-Glasbewassing" sheetId="3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'10-Vloeronderhoud'!$A$12:$Z$16</definedName>
    <definedName name="_xlnm._FilterDatabase" localSheetId="1" hidden="1">'2-Kosten per locatie'!$A$14:$J$18</definedName>
    <definedName name="_xlnm._FilterDatabase" localSheetId="2" hidden="1">'3-Basis ruimtestaat'!$B$9:$O$64</definedName>
    <definedName name="_xlnm._FilterDatabase" localSheetId="7" hidden="1">'8-Afroep- en beurtprijzen'!$A$13:$E$19</definedName>
    <definedName name="_xlnm._FilterDatabase" localSheetId="8" hidden="1">'9-Glasbewassing'!$A$12:$W$16</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2">'3-Basis ruimtestaat'!$B$3:$O$64</definedName>
    <definedName name="_xlnm.Print_Area" localSheetId="3">'4-Premies en opslagen'!$A$3:$E$55</definedName>
    <definedName name="_xlnm.Print_Area" localSheetId="4">'5-Opbouw uurtarief productie'!$A$1:$R$63</definedName>
    <definedName name="_xlnm.Print_Area" localSheetId="7">'8-Afroep- en beurtprijzen'!$A$3:$G$32</definedName>
    <definedName name="_xlnm.Print_Titles" localSheetId="9">'10-Vloeronderhoud'!$12:$12</definedName>
    <definedName name="_xlnm.Print_Titles" localSheetId="1">'2-Kosten per locatie'!$14:$14</definedName>
    <definedName name="_xlnm.Print_Titles" localSheetId="2">'3-Basis ruimtestaat'!$9:$9</definedName>
    <definedName name="_xlnm.Print_Titles" localSheetId="4">'5-Opbouw uurtarief productie'!$A:$C</definedName>
    <definedName name="_xlnm.Print_Titles" localSheetId="7">'8-Afroep- en beurtprijzen'!$6:$9</definedName>
    <definedName name="_xlnm.Print_Titles" localSheetId="8">'9-Glasbewassing'!$12:$12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31" l="1"/>
  <c r="E15" i="37" l="1"/>
  <c r="F15" i="37" s="1"/>
  <c r="B4" i="35" l="1"/>
  <c r="E14" i="35"/>
  <c r="G14" i="35" s="1"/>
  <c r="E13" i="35"/>
  <c r="G13" i="35" s="1"/>
  <c r="E13" i="39"/>
  <c r="E14" i="39"/>
  <c r="B4" i="41" l="1"/>
  <c r="B3" i="41"/>
  <c r="B1" i="41" l="1"/>
  <c r="B2" i="41"/>
  <c r="K52" i="38" l="1"/>
  <c r="K60" i="38" l="1"/>
  <c r="K59" i="38"/>
  <c r="K58" i="38"/>
  <c r="K57" i="38"/>
  <c r="K56" i="38"/>
  <c r="K55" i="38"/>
  <c r="K54" i="38"/>
  <c r="K53" i="38"/>
  <c r="K51" i="38"/>
  <c r="K50" i="38"/>
  <c r="B5" i="39" l="1"/>
  <c r="B6" i="39"/>
  <c r="B7" i="39"/>
  <c r="B8" i="39"/>
  <c r="B4" i="39"/>
  <c r="B3" i="39"/>
  <c r="A4" i="39"/>
  <c r="A5" i="39"/>
  <c r="A6" i="39"/>
  <c r="A7" i="39"/>
  <c r="A8" i="39"/>
  <c r="A3" i="39"/>
  <c r="B3" i="35"/>
  <c r="B5" i="35"/>
  <c r="B6" i="35"/>
  <c r="B7" i="35"/>
  <c r="B8" i="35"/>
  <c r="A4" i="35"/>
  <c r="A5" i="35"/>
  <c r="A6" i="35"/>
  <c r="A7" i="35"/>
  <c r="A8" i="35"/>
  <c r="A3" i="35"/>
  <c r="L15" i="37" s="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7" i="2"/>
  <c r="B6" i="2"/>
  <c r="B5" i="2"/>
  <c r="B4" i="2"/>
  <c r="B3" i="2"/>
  <c r="C7" i="2"/>
  <c r="C6" i="2"/>
  <c r="C5" i="2"/>
  <c r="C3" i="2"/>
  <c r="K54" i="18"/>
  <c r="K55" i="18"/>
  <c r="K56" i="18"/>
  <c r="K57" i="18"/>
  <c r="K58" i="18"/>
  <c r="K59" i="18"/>
  <c r="K60" i="18"/>
  <c r="K53" i="18"/>
  <c r="K51" i="18"/>
  <c r="K50" i="18"/>
  <c r="J10" i="2"/>
  <c r="O10" i="2" s="1"/>
  <c r="J11" i="2"/>
  <c r="O11" i="2" s="1"/>
  <c r="J12" i="2"/>
  <c r="O12" i="2" s="1"/>
  <c r="J13" i="2"/>
  <c r="O13" i="2" s="1"/>
  <c r="J14" i="2"/>
  <c r="O14" i="2" s="1"/>
  <c r="J15" i="2"/>
  <c r="O15" i="2" s="1"/>
  <c r="J16" i="2"/>
  <c r="O16" i="2" s="1"/>
  <c r="J17" i="2"/>
  <c r="O17" i="2" s="1"/>
  <c r="J18" i="2"/>
  <c r="O18" i="2" s="1"/>
  <c r="J19" i="2"/>
  <c r="O19" i="2" s="1"/>
  <c r="J20" i="2"/>
  <c r="O20" i="2" s="1"/>
  <c r="J21" i="2"/>
  <c r="O21" i="2" s="1"/>
  <c r="J22" i="2"/>
  <c r="O22" i="2" s="1"/>
  <c r="J23" i="2"/>
  <c r="O23" i="2" s="1"/>
  <c r="J24" i="2"/>
  <c r="O24" i="2" s="1"/>
  <c r="J25" i="2"/>
  <c r="O25" i="2" s="1"/>
  <c r="J26" i="2"/>
  <c r="O26" i="2" s="1"/>
  <c r="J27" i="2"/>
  <c r="O27" i="2" s="1"/>
  <c r="J28" i="2"/>
  <c r="O28" i="2" s="1"/>
  <c r="J29" i="2"/>
  <c r="O29" i="2" s="1"/>
  <c r="J30" i="2"/>
  <c r="O30" i="2" s="1"/>
  <c r="J31" i="2"/>
  <c r="O31" i="2" s="1"/>
  <c r="J32" i="2"/>
  <c r="O32" i="2" s="1"/>
  <c r="J33" i="2"/>
  <c r="O33" i="2" s="1"/>
  <c r="J34" i="2"/>
  <c r="O34" i="2" s="1"/>
  <c r="J35" i="2"/>
  <c r="O35" i="2" s="1"/>
  <c r="J36" i="2"/>
  <c r="O36" i="2" s="1"/>
  <c r="J37" i="2"/>
  <c r="O37" i="2" s="1"/>
  <c r="J38" i="2"/>
  <c r="O38" i="2" s="1"/>
  <c r="J39" i="2"/>
  <c r="O39" i="2" s="1"/>
  <c r="J40" i="2"/>
  <c r="O40" i="2" s="1"/>
  <c r="J41" i="2"/>
  <c r="O41" i="2" s="1"/>
  <c r="J42" i="2"/>
  <c r="O42" i="2" s="1"/>
  <c r="J43" i="2"/>
  <c r="O43" i="2" s="1"/>
  <c r="J44" i="2"/>
  <c r="O44" i="2" s="1"/>
  <c r="J45" i="2"/>
  <c r="O45" i="2" s="1"/>
  <c r="J46" i="2"/>
  <c r="O46" i="2" s="1"/>
  <c r="J47" i="2"/>
  <c r="O47" i="2" s="1"/>
  <c r="J48" i="2"/>
  <c r="O48" i="2" s="1"/>
  <c r="J49" i="2"/>
  <c r="O49" i="2" s="1"/>
  <c r="J50" i="2"/>
  <c r="O50" i="2" s="1"/>
  <c r="J51" i="2"/>
  <c r="O51" i="2" s="1"/>
  <c r="J52" i="2"/>
  <c r="O52" i="2" s="1"/>
  <c r="J53" i="2"/>
  <c r="O53" i="2" s="1"/>
  <c r="J54" i="2"/>
  <c r="O54" i="2" s="1"/>
  <c r="J55" i="2"/>
  <c r="O55" i="2" s="1"/>
  <c r="J56" i="2"/>
  <c r="O56" i="2" s="1"/>
  <c r="J57" i="2"/>
  <c r="O57" i="2" s="1"/>
  <c r="J58" i="2"/>
  <c r="O58" i="2" s="1"/>
  <c r="J59" i="2"/>
  <c r="O59" i="2" s="1"/>
  <c r="J60" i="2"/>
  <c r="O60" i="2" s="1"/>
  <c r="J61" i="2"/>
  <c r="O61" i="2" s="1"/>
  <c r="J62" i="2"/>
  <c r="O62" i="2" s="1"/>
  <c r="J63" i="2"/>
  <c r="O63" i="2" s="1"/>
  <c r="J64" i="2"/>
  <c r="O64" i="2" s="1"/>
  <c r="B15" i="37" l="1"/>
  <c r="C15" i="37"/>
  <c r="L16" i="37"/>
  <c r="D14" i="39"/>
  <c r="K16" i="37"/>
  <c r="C16" i="37"/>
  <c r="B16"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F14" i="39" l="1"/>
  <c r="H14" i="39" s="1"/>
  <c r="D13" i="39"/>
  <c r="F13" i="39" s="1"/>
  <c r="H13" i="39" s="1"/>
  <c r="I30" i="38"/>
  <c r="I27" i="38"/>
  <c r="J27" i="38"/>
  <c r="K27" i="38"/>
  <c r="L27" i="38"/>
  <c r="M27" i="38"/>
  <c r="N27" i="38"/>
  <c r="I28" i="38"/>
  <c r="J28" i="38"/>
  <c r="K28" i="38"/>
  <c r="L28" i="38"/>
  <c r="M28" i="38"/>
  <c r="N28" i="38"/>
  <c r="I29" i="38"/>
  <c r="J29" i="38"/>
  <c r="K29" i="38"/>
  <c r="L29" i="38"/>
  <c r="M29" i="38"/>
  <c r="N29" i="38"/>
  <c r="M15" i="37" l="1"/>
  <c r="H16" i="39"/>
  <c r="D16" i="39"/>
  <c r="M16" i="37" l="1"/>
  <c r="C16" i="17"/>
  <c r="M17" i="37" l="1"/>
  <c r="N33" i="18"/>
  <c r="M33" i="18"/>
  <c r="L33" i="18"/>
  <c r="K33" i="18"/>
  <c r="J33" i="18"/>
  <c r="I33" i="18"/>
  <c r="N30" i="38"/>
  <c r="M30" i="38"/>
  <c r="L30" i="38"/>
  <c r="K30" i="38"/>
  <c r="J30" i="38"/>
  <c r="J31" i="38" l="1"/>
  <c r="I31" i="38"/>
  <c r="M31" i="38"/>
  <c r="L31" i="38"/>
  <c r="I40" i="18"/>
  <c r="N40" i="18"/>
  <c r="M40" i="18"/>
  <c r="N23" i="38"/>
  <c r="M23" i="38"/>
  <c r="L23" i="38"/>
  <c r="K23" i="38"/>
  <c r="J23" i="38"/>
  <c r="I23" i="38"/>
  <c r="B4" i="38"/>
  <c r="B4" i="37"/>
  <c r="B4" i="5"/>
  <c r="B4" i="31"/>
  <c r="C16" i="35"/>
  <c r="N29" i="18"/>
  <c r="M29" i="18"/>
  <c r="L29" i="18"/>
  <c r="K29" i="18"/>
  <c r="J29" i="18"/>
  <c r="I29" i="18"/>
  <c r="G12" i="31"/>
  <c r="G13" i="31"/>
  <c r="G11" i="31"/>
  <c r="C4" i="2"/>
  <c r="B4" i="18"/>
  <c r="B4" i="17"/>
  <c r="B41" i="17"/>
  <c r="B47" i="17" s="1"/>
  <c r="B51" i="17" s="1"/>
  <c r="B52" i="17"/>
  <c r="O29" i="18" l="1"/>
  <c r="G15" i="31"/>
  <c r="B49" i="17"/>
  <c r="B50" i="17"/>
  <c r="O23" i="38"/>
  <c r="K31" i="38"/>
  <c r="J40" i="18"/>
  <c r="N31" i="38"/>
  <c r="L40" i="18"/>
  <c r="K40" i="18"/>
  <c r="L17" i="37" l="1"/>
  <c r="B17" i="37"/>
  <c r="E12" i="18"/>
  <c r="E15" i="18" s="1"/>
  <c r="G16" i="35"/>
  <c r="B53" i="17"/>
  <c r="E12" i="38"/>
  <c r="E15" i="38" s="1"/>
  <c r="E17" i="38" l="1"/>
  <c r="K46" i="38" s="1"/>
  <c r="K45" i="38"/>
  <c r="E18" i="18"/>
  <c r="K47" i="18" s="1"/>
  <c r="K45" i="18"/>
  <c r="D17" i="37"/>
  <c r="E18" i="38"/>
  <c r="E17" i="18"/>
  <c r="K52" i="18" l="1"/>
  <c r="F17" i="37"/>
  <c r="E19" i="38"/>
  <c r="E21" i="38" s="1"/>
  <c r="K47" i="38"/>
  <c r="E17" i="37"/>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J15" i="37" s="1"/>
  <c r="J17" i="37" s="1"/>
  <c r="J16" i="37" l="1"/>
  <c r="F35" i="38"/>
  <c r="F36" i="38"/>
  <c r="F37" i="38"/>
  <c r="F38" i="38"/>
  <c r="F39" i="38"/>
  <c r="F40" i="38"/>
  <c r="F41" i="38"/>
  <c r="E49" i="38"/>
  <c r="K65" i="38" s="1"/>
  <c r="F34" i="38"/>
  <c r="E53" i="38"/>
  <c r="F19" i="38"/>
  <c r="F45" i="38"/>
  <c r="F26" i="38"/>
  <c r="E51" i="38"/>
  <c r="F23" i="38"/>
  <c r="F32" i="38"/>
  <c r="F43" i="38"/>
  <c r="E43" i="18"/>
  <c r="K61" i="18" s="1"/>
  <c r="K63" i="18" s="1"/>
  <c r="K69" i="38" l="1"/>
  <c r="K67" i="38"/>
  <c r="F47" i="38"/>
  <c r="E47" i="18"/>
  <c r="I15" i="37" l="1"/>
  <c r="I16" i="37"/>
  <c r="N16" i="37" s="1"/>
  <c r="H13" i="31"/>
  <c r="I13" i="31" s="1"/>
  <c r="E49" i="18"/>
  <c r="F35" i="18"/>
  <c r="F36" i="18"/>
  <c r="F37" i="18"/>
  <c r="F38" i="18"/>
  <c r="F39" i="18"/>
  <c r="F40" i="18"/>
  <c r="F41" i="18"/>
  <c r="F34" i="18"/>
  <c r="F42" i="18"/>
  <c r="E51" i="18"/>
  <c r="F45" i="18"/>
  <c r="F19" i="18"/>
  <c r="F23" i="18"/>
  <c r="F26" i="18"/>
  <c r="E53" i="18"/>
  <c r="F32" i="18"/>
  <c r="F43" i="18"/>
  <c r="I17" i="37" l="1"/>
  <c r="N15" i="37"/>
  <c r="E15" i="5"/>
  <c r="E18" i="5"/>
  <c r="E19" i="5"/>
  <c r="E16" i="5"/>
  <c r="E17" i="5"/>
  <c r="E14" i="5"/>
  <c r="H12" i="31"/>
  <c r="I12" i="31" s="1"/>
  <c r="I11" i="31"/>
  <c r="K69" i="18"/>
  <c r="K67" i="18"/>
  <c r="K65" i="18"/>
  <c r="F47" i="18"/>
  <c r="K15" i="37" l="1"/>
  <c r="O15" i="37" s="1"/>
  <c r="I15" i="31"/>
  <c r="K17" i="37" l="1"/>
  <c r="O16" i="37"/>
  <c r="O17" i="37" l="1"/>
  <c r="N17" i="37"/>
  <c r="P1" i="37" l="1"/>
  <c r="P2" i="37" s="1"/>
  <c r="P3" i="37" s="1"/>
</calcChain>
</file>

<file path=xl/sharedStrings.xml><?xml version="1.0" encoding="utf-8"?>
<sst xmlns="http://schemas.openxmlformats.org/spreadsheetml/2006/main" count="787" uniqueCount="247">
  <si>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</si>
  <si>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</si>
  <si>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</si>
  <si>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</si>
  <si>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</si>
  <si>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</si>
  <si>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</si>
  <si>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</si>
  <si>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</si>
  <si>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</si>
  <si>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</si>
  <si>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</si>
  <si>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</si>
  <si>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</si>
  <si>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</si>
  <si>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</si>
  <si>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</si>
  <si>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Hoogste frequentie ma t/m vr</t>
  </si>
  <si>
    <t>Toezicht uren per jaar ma t/m vr</t>
  </si>
  <si>
    <t>Algemeen</t>
  </si>
  <si>
    <t>Totaal</t>
  </si>
  <si>
    <t xml:space="preserve">Kosten toezicht per jaar ma t/m vr </t>
  </si>
  <si>
    <t>Kosten vloeronderhoud per jaar</t>
  </si>
  <si>
    <t>Totaal kosten per jaar excl. btw</t>
  </si>
  <si>
    <t>Totaal kosten per maand excl. btw</t>
  </si>
  <si>
    <t>Administratieve ruimten</t>
  </si>
  <si>
    <t>B</t>
  </si>
  <si>
    <t>Sanitaire ruimten</t>
  </si>
  <si>
    <t>S</t>
  </si>
  <si>
    <t>Gang, hal</t>
  </si>
  <si>
    <t>V</t>
  </si>
  <si>
    <t>Vergaderruimten</t>
  </si>
  <si>
    <t>Sportzaal</t>
  </si>
  <si>
    <t>Multifunctionele ruimten</t>
  </si>
  <si>
    <t>Entree</t>
  </si>
  <si>
    <t>Lift</t>
  </si>
  <si>
    <t>Gebouw</t>
  </si>
  <si>
    <t>Adres</t>
  </si>
  <si>
    <t>Verdieping</t>
  </si>
  <si>
    <t>Ruimte nummer</t>
  </si>
  <si>
    <t>Ruimteomschrijving opdrachtgever</t>
  </si>
  <si>
    <t>Ruimte categorie</t>
  </si>
  <si>
    <t>Vloer soort</t>
  </si>
  <si>
    <t xml:space="preserve">M2 vloer </t>
  </si>
  <si>
    <t>Totaal frequentie</t>
  </si>
  <si>
    <t>Freq. ma-vr</t>
  </si>
  <si>
    <t>VSR code</t>
  </si>
  <si>
    <t>Bijzonderheden / opmerkingen</t>
  </si>
  <si>
    <t>M2 per jaar</t>
  </si>
  <si>
    <t>BG</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</si>
  <si>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</si>
  <si>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</si>
  <si>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</si>
  <si>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</si>
  <si>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</si>
  <si>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</si>
  <si>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</si>
  <si>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</si>
  <si>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</si>
  <si>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</si>
  <si>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</si>
  <si>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</si>
  <si>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</si>
  <si>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</si>
  <si>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</si>
  <si>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</si>
  <si>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</si>
  <si>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</si>
  <si>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</si>
  <si>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</si>
  <si>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</si>
  <si>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</si>
  <si>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</si>
  <si>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</si>
  <si>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</si>
  <si>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</si>
  <si>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</si>
  <si>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</si>
  <si>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</si>
  <si>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</si>
  <si>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</si>
  <si>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</si>
  <si>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</si>
  <si>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</si>
  <si>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</si>
  <si>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</si>
  <si>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</si>
  <si>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</si>
  <si>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</si>
  <si>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</si>
  <si>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</si>
  <si>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</si>
  <si>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</si>
  <si>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</si>
  <si>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</si>
  <si>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</si>
  <si>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</si>
  <si>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</si>
  <si>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</si>
  <si>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</si>
  <si>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</si>
  <si>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</si>
  <si>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</si>
  <si>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</si>
  <si>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</si>
  <si>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</si>
  <si>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</si>
  <si>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</si>
  <si>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</si>
  <si>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</si>
  <si>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</si>
  <si>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</si>
  <si>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</si>
  <si>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</si>
  <si>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</si>
  <si>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</si>
  <si>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</si>
  <si>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</si>
  <si>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</si>
  <si>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</si>
  <si>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</si>
  <si>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</si>
  <si>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</si>
  <si>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</si>
  <si>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</si>
  <si>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</si>
  <si>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</si>
  <si>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</si>
  <si>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</si>
  <si>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</si>
  <si>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</si>
  <si>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</si>
  <si>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</si>
  <si>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</si>
  <si>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</si>
  <si>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</si>
  <si>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</si>
  <si>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</si>
  <si>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</si>
  <si>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frequentie per jaar</t>
  </si>
  <si>
    <t>uren per m2/ beurt</t>
  </si>
  <si>
    <t>uren per jaar</t>
  </si>
  <si>
    <t>uurtarief</t>
  </si>
  <si>
    <t>kosten per jaar</t>
  </si>
  <si>
    <t>Prijs p/m²  excl. btw</t>
  </si>
  <si>
    <t>Activiteit</t>
  </si>
  <si>
    <t>Toelichting</t>
  </si>
  <si>
    <t>Prijs p/uur excl. btw</t>
  </si>
  <si>
    <t>Schoonmaakonderhoud</t>
  </si>
  <si>
    <t>Glazenwasserswerkzaamheden</t>
  </si>
  <si>
    <t>Opmerking:</t>
  </si>
  <si>
    <t>Alle prijzen inclusief materialen en middelen, voorrijkosten en overige bijkomende kosten.</t>
  </si>
  <si>
    <t>Glassoort</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</si>
  <si>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</si>
  <si>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</si>
  <si>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</si>
  <si>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</si>
  <si>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</si>
  <si>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</si>
  <si>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</si>
  <si>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</si>
  <si>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</si>
  <si>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</si>
  <si>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</si>
  <si>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</si>
  <si>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Harde vloer zonder waslaag</t>
  </si>
  <si>
    <t>Harde vloer zonder waslaag (sanitair)</t>
  </si>
  <si>
    <t>Aantal</t>
  </si>
  <si>
    <t>Omschrijving</t>
  </si>
  <si>
    <t>Gang</t>
  </si>
  <si>
    <t>Opslagruimten</t>
  </si>
  <si>
    <t>MIVA</t>
  </si>
  <si>
    <t>Steen</t>
  </si>
  <si>
    <t>Entreehal</t>
  </si>
  <si>
    <t>Berging</t>
  </si>
  <si>
    <t>Kleed- wasruimten</t>
  </si>
  <si>
    <t>Doucheruimten</t>
  </si>
  <si>
    <t>Sportruimten</t>
  </si>
  <si>
    <t>Inloopmat</t>
  </si>
  <si>
    <t>Toilet</t>
  </si>
  <si>
    <t>Kleedkamer 1</t>
  </si>
  <si>
    <t>Gietvloer</t>
  </si>
  <si>
    <t>1e</t>
  </si>
  <si>
    <t>Werkkast</t>
  </si>
  <si>
    <t>Trap</t>
  </si>
  <si>
    <t>MFA De Scheg</t>
  </si>
  <si>
    <t>Hoofdentree</t>
  </si>
  <si>
    <t>Vuile voeten gang</t>
  </si>
  <si>
    <t>Beheerdersruimte</t>
  </si>
  <si>
    <t>Doucheruimte 1</t>
  </si>
  <si>
    <t>Kleedruimte 2</t>
  </si>
  <si>
    <t>Kleedruimte 3</t>
  </si>
  <si>
    <t>Doucheruimte 2</t>
  </si>
  <si>
    <t>Doucheruimte 3</t>
  </si>
  <si>
    <t>Kleedruimte 4</t>
  </si>
  <si>
    <t>Doucheruimte 4</t>
  </si>
  <si>
    <t>Vluchtportaal</t>
  </si>
  <si>
    <t>Vluchttrap</t>
  </si>
  <si>
    <t>Schone voeten gang</t>
  </si>
  <si>
    <t>Scheidsrechters- / docentenkleedruimte 2</t>
  </si>
  <si>
    <t>Scheidsrechters- / docentenkleedruimte 1</t>
  </si>
  <si>
    <t>Verenigingsruimte</t>
  </si>
  <si>
    <t>Toestelberging 2</t>
  </si>
  <si>
    <t>Wedstrijdleiding ruimte</t>
  </si>
  <si>
    <t>Toestelberging 1</t>
  </si>
  <si>
    <t>Berging sportverenigingen</t>
  </si>
  <si>
    <t>Kantoor</t>
  </si>
  <si>
    <t>Lokaal</t>
  </si>
  <si>
    <t>Bergruimte</t>
  </si>
  <si>
    <t>Geluidsluis 1</t>
  </si>
  <si>
    <t>Lokaal Muziek en Dans 1</t>
  </si>
  <si>
    <t>Lokaal Muziek en Dans 2</t>
  </si>
  <si>
    <t>Geluidsluis 2</t>
  </si>
  <si>
    <t>Tribune</t>
  </si>
  <si>
    <t>nio</t>
  </si>
  <si>
    <t>Arthur van Schendellaan 100a Uithoorn</t>
  </si>
  <si>
    <t xml:space="preserve">Kosten Additioneel per jaar </t>
  </si>
  <si>
    <t>Eenheid</t>
  </si>
  <si>
    <t>m1</t>
  </si>
  <si>
    <t>Spiegelwand Danszaal vlek- en vingertastvrij</t>
  </si>
  <si>
    <t>m2</t>
  </si>
  <si>
    <t>Randen van akoestische wanden in sportzaal stofvrij maken (circa 3m hoog)</t>
  </si>
  <si>
    <t>Kosten bereik- baarheidsmiddelen per beurt</t>
  </si>
  <si>
    <t>Totaalkosten per beurt</t>
  </si>
  <si>
    <t>Totaal binnen-, buitengevelglas en separatieglas</t>
  </si>
  <si>
    <t xml:space="preserve">Kosten Glasbewassing per jaar </t>
  </si>
  <si>
    <t>Beurtprijzen</t>
  </si>
  <si>
    <t>Uren per beurt</t>
  </si>
  <si>
    <t>Schoonmaak (extra, op afroep) entree, gangen, trap, zaal, kleedkamers, toiletten, tribune ma-vrij</t>
  </si>
  <si>
    <t>Schoonmaak (extra, op afroep) entree, gangen, trap, zaal, kleedkamers, toiletten, tribune za-zo</t>
  </si>
  <si>
    <t>Schoonmaak (extra, op afroep) entree, gangen, trap, zaal, kleedkamers, toiletten, tribune feestdag</t>
  </si>
  <si>
    <t>Schoonmaak (extra, op afroep) entree, gangen, trap, multifunctionele ruimten (1e verd.), toiletten ma-vrij</t>
  </si>
  <si>
    <t>Schoonmaak (extra, op afroep) entree, gangen, trap, multifunctionele ruimten (1e verd.), toiletten za-zo</t>
  </si>
  <si>
    <t>Schoonmaak (extra, op afroep) entree, gangen, trap, multifunctionele ruimten (1e verd.), toiletten feestdag</t>
  </si>
  <si>
    <t>Maandag - Vrijdag (06:00-21:30 uur)</t>
  </si>
  <si>
    <t>Divers, Uithoorn</t>
  </si>
  <si>
    <t>Regietarieven, inclusief toezicht</t>
  </si>
  <si>
    <t>Gemeente Uithoorn Perceel 2</t>
  </si>
  <si>
    <t>Aanvegen stoep, straal van 5 meter rond hoofdentree, tweemaal per week</t>
  </si>
  <si>
    <t>Productie uren per jaar ma t/m vr</t>
  </si>
  <si>
    <t>Productie uren per week</t>
  </si>
  <si>
    <t>Kosten productie per jaar ma t/m vr</t>
  </si>
  <si>
    <t>52</t>
  </si>
  <si>
    <t>Ook op afroep (tbhv sportzaal verhuur),  zie tabblad 8</t>
  </si>
  <si>
    <t>Ook op afroep, zie tabblad 8</t>
  </si>
  <si>
    <t>Uurlonen 1 januari 2025</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</si>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</sst>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_ [$€-2]\ * #,##0.00_ ;_ [$€-2]\ * \-#,##0.00_ ;_ [$€-2]\ * &quot;-&quot;??_ ;_ @_ "/>
  </numFmts>
  <fonts count="14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2" tint="-9.9978637043366805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3">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426">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1"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1" applyFont="1" applyAlignment="1">
      <alignment horizontal="center" vertical="center"/>
    </xf>
    <xf numFmtId="174" fontId="65" fillId="0" borderId="0" xfId="81" applyNumberFormat="1" applyFont="1" applyAlignment="1">
      <alignment horizontal="center" vertical="center"/>
    </xf>
    <xf numFmtId="0" fontId="65" fillId="0" borderId="0" xfId="100" applyFont="1"/>
    <xf numFmtId="0" fontId="69" fillId="0" borderId="0" xfId="100"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73" fillId="0" borderId="0" xfId="0" applyFont="1"/>
    <xf numFmtId="2" fontId="74" fillId="0" borderId="0" xfId="12" applyNumberFormat="1" applyFont="1"/>
    <xf numFmtId="2" fontId="75" fillId="2" borderId="0" xfId="12" applyNumberFormat="1" applyFont="1" applyFill="1"/>
    <xf numFmtId="0" fontId="77" fillId="0" borderId="0" xfId="86" applyFont="1"/>
    <xf numFmtId="167" fontId="77" fillId="0" borderId="0" xfId="8" applyFont="1"/>
    <xf numFmtId="172" fontId="79" fillId="0" borderId="0" xfId="8" applyNumberFormat="1" applyFont="1" applyAlignment="1">
      <alignment horizontal="center"/>
    </xf>
    <xf numFmtId="167" fontId="77" fillId="0" borderId="34" xfId="8" applyFont="1" applyBorder="1"/>
    <xf numFmtId="49" fontId="81" fillId="0" borderId="0" xfId="60" applyNumberFormat="1" applyFont="1"/>
    <xf numFmtId="0" fontId="81" fillId="0" borderId="0" xfId="60" applyFont="1"/>
    <xf numFmtId="10" fontId="81" fillId="0" borderId="0" xfId="60" applyNumberFormat="1" applyFont="1" applyAlignment="1">
      <alignment horizontal="left"/>
    </xf>
    <xf numFmtId="2" fontId="75" fillId="0" borderId="0" xfId="12" applyNumberFormat="1" applyFont="1"/>
    <xf numFmtId="187" fontId="82" fillId="0" borderId="0" xfId="60" applyNumberFormat="1" applyFont="1" applyAlignment="1">
      <alignment horizontal="left"/>
    </xf>
    <xf numFmtId="0" fontId="77" fillId="0" borderId="0" xfId="60" applyFont="1"/>
    <xf numFmtId="2" fontId="82" fillId="0" borderId="0" xfId="12" applyNumberFormat="1" applyFont="1"/>
    <xf numFmtId="0" fontId="81" fillId="0" borderId="0" xfId="86" applyFont="1"/>
    <xf numFmtId="167" fontId="81" fillId="0" borderId="0" xfId="8" applyFont="1"/>
    <xf numFmtId="2" fontId="79" fillId="0" borderId="0" xfId="86" applyNumberFormat="1" applyFont="1"/>
    <xf numFmtId="0" fontId="84" fillId="0" borderId="0" xfId="86" applyFont="1"/>
    <xf numFmtId="166" fontId="77" fillId="2" borderId="36" xfId="16" applyFont="1" applyFill="1" applyBorder="1" applyAlignment="1">
      <alignment horizontal="right"/>
    </xf>
    <xf numFmtId="166" fontId="77" fillId="2" borderId="36" xfId="16" applyFont="1" applyFill="1" applyBorder="1" applyAlignment="1">
      <alignment horizontal="center"/>
    </xf>
    <xf numFmtId="0" fontId="79" fillId="0" borderId="0" xfId="86" applyFont="1"/>
    <xf numFmtId="0" fontId="77" fillId="0" borderId="0" xfId="0" applyFont="1"/>
    <xf numFmtId="0" fontId="77" fillId="0" borderId="36" xfId="0" applyFont="1" applyBorder="1"/>
    <xf numFmtId="0" fontId="81" fillId="0" borderId="0" xfId="0" applyFont="1"/>
    <xf numFmtId="0" fontId="84" fillId="0" borderId="0" xfId="0" applyFont="1" applyAlignment="1">
      <alignment horizontal="center"/>
    </xf>
    <xf numFmtId="2" fontId="87"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0" fontId="77" fillId="0" borderId="4" xfId="0" applyFont="1" applyBorder="1"/>
    <xf numFmtId="2" fontId="84" fillId="0" borderId="0" xfId="8" applyNumberFormat="1" applyFont="1" applyFill="1" applyBorder="1" applyAlignment="1">
      <alignment horizontal="center"/>
    </xf>
    <xf numFmtId="2" fontId="77" fillId="0" borderId="0" xfId="0" applyNumberFormat="1" applyFont="1"/>
    <xf numFmtId="1" fontId="77" fillId="0" borderId="0" xfId="0" applyNumberFormat="1" applyFont="1" applyAlignment="1">
      <alignment horizontal="center"/>
    </xf>
    <xf numFmtId="0" fontId="77" fillId="0" borderId="0" xfId="8" applyNumberFormat="1" applyFont="1" applyFill="1" applyBorder="1" applyAlignment="1"/>
    <xf numFmtId="2" fontId="77" fillId="0" borderId="0" xfId="0" applyNumberFormat="1" applyFont="1" applyAlignment="1">
      <alignment horizontal="right"/>
    </xf>
    <xf numFmtId="1" fontId="81" fillId="0" borderId="0" xfId="0" applyNumberFormat="1" applyFont="1" applyAlignment="1">
      <alignment horizontal="center"/>
    </xf>
    <xf numFmtId="1" fontId="83" fillId="0" borderId="0" xfId="0" applyNumberFormat="1" applyFont="1" applyAlignment="1">
      <alignment horizontal="center"/>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5" xfId="0" applyFont="1" applyBorder="1"/>
    <xf numFmtId="0" fontId="77" fillId="0" borderId="34" xfId="0" applyFont="1" applyBorder="1" applyAlignment="1">
      <alignment horizontal="left"/>
    </xf>
    <xf numFmtId="0" fontId="90" fillId="0" borderId="3" xfId="13" applyFont="1" applyBorder="1" applyAlignment="1" applyProtection="1">
      <alignment horizontal="left" vertical="center"/>
      <protection hidden="1"/>
    </xf>
    <xf numFmtId="0" fontId="77" fillId="0" borderId="0" xfId="0" applyFont="1" applyAlignment="1">
      <alignment vertical="center"/>
    </xf>
    <xf numFmtId="0" fontId="90" fillId="0" borderId="0" xfId="13" applyFont="1" applyAlignment="1" applyProtection="1">
      <alignment horizontal="left" vertical="center"/>
      <protection hidden="1"/>
    </xf>
    <xf numFmtId="0" fontId="81" fillId="0" borderId="34" xfId="0" applyFont="1" applyBorder="1"/>
    <xf numFmtId="0" fontId="77" fillId="0" borderId="2" xfId="0" applyFont="1" applyBorder="1"/>
    <xf numFmtId="0" fontId="87" fillId="0" borderId="0" xfId="13" applyFont="1" applyProtection="1">
      <protection hidden="1"/>
    </xf>
    <xf numFmtId="0" fontId="92" fillId="0" borderId="0" xfId="0" applyFont="1" applyAlignment="1">
      <alignment horizontal="left" indent="3"/>
    </xf>
    <xf numFmtId="0" fontId="92" fillId="0" borderId="0" xfId="0" applyFont="1"/>
    <xf numFmtId="0" fontId="92" fillId="0" borderId="0" xfId="0" applyFont="1" applyAlignment="1">
      <alignment horizontal="left" indent="1"/>
    </xf>
    <xf numFmtId="179" fontId="92" fillId="0" borderId="0" xfId="0" applyNumberFormat="1" applyFont="1"/>
    <xf numFmtId="178" fontId="92" fillId="0" borderId="0" xfId="0" applyNumberFormat="1" applyFont="1"/>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4" fontId="93"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4" fillId="0" borderId="0" xfId="13" applyFont="1" applyAlignment="1" applyProtection="1">
      <alignment horizontal="right"/>
      <protection hidden="1"/>
    </xf>
    <xf numFmtId="0" fontId="95" fillId="0" borderId="0" xfId="0" applyFont="1" applyAlignment="1">
      <alignment horizontal="center" vertical="center"/>
    </xf>
    <xf numFmtId="174" fontId="95" fillId="0" borderId="0" xfId="0" applyNumberFormat="1" applyFont="1" applyAlignment="1">
      <alignment horizontal="center" vertical="center"/>
    </xf>
    <xf numFmtId="1" fontId="75" fillId="0" borderId="0" xfId="0" applyNumberFormat="1" applyFont="1" applyAlignment="1">
      <alignment horizontal="left"/>
    </xf>
    <xf numFmtId="2" fontId="94"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8" fillId="0" borderId="0" xfId="0" applyNumberFormat="1" applyFont="1"/>
    <xf numFmtId="1" fontId="97" fillId="0" borderId="0" xfId="0" applyNumberFormat="1" applyFont="1" applyAlignment="1">
      <alignment horizontal="left"/>
    </xf>
    <xf numFmtId="2" fontId="96" fillId="0" borderId="0" xfId="13" applyNumberFormat="1" applyFont="1" applyAlignment="1" applyProtection="1">
      <alignment horizontal="right"/>
      <protection hidden="1"/>
    </xf>
    <xf numFmtId="2" fontId="85" fillId="0" borderId="0" xfId="0" applyNumberFormat="1" applyFont="1" applyAlignment="1">
      <alignment horizontal="center" vertical="center"/>
    </xf>
    <xf numFmtId="174" fontId="85" fillId="0" borderId="0" xfId="0" applyNumberFormat="1" applyFont="1" applyAlignment="1">
      <alignment horizontal="center" vertical="center"/>
    </xf>
    <xf numFmtId="2" fontId="86" fillId="0" borderId="36" xfId="3" applyNumberFormat="1" applyFont="1" applyFill="1" applyBorder="1" applyAlignment="1" applyProtection="1">
      <protection hidden="1"/>
    </xf>
    <xf numFmtId="1" fontId="79" fillId="0" borderId="36" xfId="13" applyNumberFormat="1" applyFont="1" applyBorder="1" applyAlignment="1" applyProtection="1">
      <alignment horizontal="center"/>
      <protection hidden="1"/>
    </xf>
    <xf numFmtId="0" fontId="77" fillId="0" borderId="35" xfId="13" applyFont="1" applyBorder="1" applyProtection="1">
      <protection hidden="1"/>
    </xf>
    <xf numFmtId="0" fontId="101" fillId="0" borderId="34" xfId="13" applyFont="1" applyBorder="1" applyAlignment="1" applyProtection="1">
      <alignment horizontal="right"/>
      <protection hidden="1"/>
    </xf>
    <xf numFmtId="2" fontId="94" fillId="0" borderId="0" xfId="13" applyNumberFormat="1" applyFont="1" applyAlignment="1" applyProtection="1">
      <alignment horizontal="center"/>
      <protection hidden="1"/>
    </xf>
    <xf numFmtId="2" fontId="103" fillId="0" borderId="0" xfId="13" applyNumberFormat="1" applyFont="1" applyAlignment="1" applyProtection="1">
      <alignment horizontal="center"/>
      <protection hidden="1"/>
    </xf>
    <xf numFmtId="0" fontId="84" fillId="0" borderId="0" xfId="0" applyFont="1"/>
    <xf numFmtId="2" fontId="77" fillId="0" borderId="35" xfId="13" applyNumberFormat="1" applyFont="1" applyBorder="1" applyProtection="1">
      <protection hidden="1"/>
    </xf>
    <xf numFmtId="0" fontId="79" fillId="0" borderId="36" xfId="0" applyFont="1" applyBorder="1"/>
    <xf numFmtId="0" fontId="102" fillId="0" borderId="0" xfId="0" applyFont="1"/>
    <xf numFmtId="0" fontId="105" fillId="0" borderId="35" xfId="13" applyFont="1" applyBorder="1" applyProtection="1">
      <protection hidden="1"/>
    </xf>
    <xf numFmtId="0" fontId="106" fillId="0" borderId="37" xfId="13" applyFont="1" applyBorder="1" applyProtection="1">
      <protection hidden="1"/>
    </xf>
    <xf numFmtId="0" fontId="106" fillId="0" borderId="34" xfId="13" applyFont="1" applyBorder="1" applyAlignment="1" applyProtection="1">
      <alignment horizontal="right"/>
      <protection hidden="1"/>
    </xf>
    <xf numFmtId="0" fontId="86" fillId="0" borderId="33" xfId="13" applyFont="1" applyBorder="1" applyProtection="1">
      <protection hidden="1"/>
    </xf>
    <xf numFmtId="10" fontId="100" fillId="0" borderId="2" xfId="13" applyNumberFormat="1" applyFont="1" applyBorder="1" applyAlignment="1" applyProtection="1">
      <alignment horizontal="right"/>
      <protection hidden="1"/>
    </xf>
    <xf numFmtId="174" fontId="101" fillId="0" borderId="6" xfId="15" applyNumberFormat="1" applyFont="1" applyFill="1" applyBorder="1" applyAlignment="1" applyProtection="1">
      <alignment horizontal="right"/>
      <protection hidden="1"/>
    </xf>
    <xf numFmtId="0" fontId="100" fillId="0" borderId="0" xfId="0" applyFont="1"/>
    <xf numFmtId="0" fontId="100" fillId="0" borderId="5" xfId="0" applyFont="1" applyBorder="1" applyAlignment="1">
      <alignment horizontal="right"/>
    </xf>
    <xf numFmtId="0" fontId="100" fillId="0" borderId="0" xfId="0" applyFont="1" applyAlignment="1">
      <alignment horizontal="right"/>
    </xf>
    <xf numFmtId="174" fontId="84" fillId="0" borderId="0" xfId="0" applyNumberFormat="1" applyFont="1"/>
    <xf numFmtId="0" fontId="84" fillId="0" borderId="0" xfId="0" applyFont="1" applyAlignment="1">
      <alignment horizontal="right"/>
    </xf>
    <xf numFmtId="0" fontId="77" fillId="2" borderId="35" xfId="10" applyFont="1" applyFill="1" applyBorder="1"/>
    <xf numFmtId="44" fontId="77" fillId="35" borderId="37" xfId="63" applyFont="1" applyFill="1" applyBorder="1" applyAlignment="1" applyProtection="1">
      <protection locked="0"/>
    </xf>
    <xf numFmtId="44" fontId="77" fillId="35" borderId="34" xfId="63" applyFont="1" applyFill="1" applyBorder="1" applyAlignment="1" applyProtection="1">
      <protection locked="0"/>
    </xf>
    <xf numFmtId="2" fontId="75" fillId="0" borderId="0" xfId="60" applyNumberFormat="1" applyFont="1"/>
    <xf numFmtId="0" fontId="102" fillId="0" borderId="0" xfId="10" applyFont="1"/>
    <xf numFmtId="178" fontId="102" fillId="0" borderId="0" xfId="10" applyNumberFormat="1" applyFont="1"/>
    <xf numFmtId="2" fontId="102" fillId="0" borderId="0" xfId="10" applyNumberFormat="1" applyFont="1"/>
    <xf numFmtId="2" fontId="88" fillId="0" borderId="0" xfId="10" applyNumberFormat="1" applyFont="1" applyAlignment="1">
      <alignment vertical="center"/>
    </xf>
    <xf numFmtId="2" fontId="88" fillId="0" borderId="0" xfId="10" applyNumberFormat="1" applyFont="1" applyAlignment="1">
      <alignment horizontal="right" vertical="center"/>
    </xf>
    <xf numFmtId="0" fontId="77" fillId="0" borderId="0" xfId="10" applyFont="1"/>
    <xf numFmtId="0" fontId="79" fillId="0" borderId="0" xfId="9" applyFont="1" applyAlignment="1" applyProtection="1">
      <alignment horizontal="left" vertical="center"/>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2" fontId="77" fillId="0" borderId="0" xfId="8" applyNumberFormat="1" applyFont="1" applyFill="1" applyAlignment="1" applyProtection="1">
      <protection hidden="1"/>
    </xf>
    <xf numFmtId="0" fontId="77" fillId="0" borderId="0" xfId="81" applyFont="1"/>
    <xf numFmtId="174" fontId="107" fillId="0" borderId="0" xfId="3" applyNumberFormat="1" applyFont="1" applyFill="1" applyBorder="1" applyAlignment="1" applyProtection="1">
      <alignment horizontal="center"/>
      <protection hidden="1"/>
    </xf>
    <xf numFmtId="2" fontId="88" fillId="0" borderId="0" xfId="81" applyNumberFormat="1" applyFont="1"/>
    <xf numFmtId="169" fontId="107" fillId="0" borderId="0" xfId="3" applyFont="1" applyFill="1" applyBorder="1" applyAlignment="1" applyProtection="1">
      <alignment horizontal="center"/>
      <protection hidden="1"/>
    </xf>
    <xf numFmtId="172" fontId="107" fillId="0" borderId="0" xfId="8" applyNumberFormat="1" applyFont="1" applyFill="1" applyBorder="1" applyAlignment="1" applyProtection="1">
      <alignment horizontal="center"/>
      <protection hidden="1"/>
    </xf>
    <xf numFmtId="0" fontId="77" fillId="0" borderId="0" xfId="100" applyFont="1"/>
    <xf numFmtId="0" fontId="77" fillId="0" borderId="0" xfId="100" applyFont="1" applyAlignment="1">
      <alignment horizontal="center"/>
    </xf>
    <xf numFmtId="167" fontId="77" fillId="0" borderId="0" xfId="102" applyFont="1"/>
    <xf numFmtId="172" fontId="77" fillId="0" borderId="0" xfId="8" applyNumberFormat="1" applyFont="1"/>
    <xf numFmtId="0" fontId="77" fillId="0" borderId="36" xfId="81" applyFont="1" applyBorder="1"/>
    <xf numFmtId="2" fontId="75" fillId="64" borderId="0" xfId="12" applyNumberFormat="1" applyFont="1" applyFill="1"/>
    <xf numFmtId="2" fontId="74" fillId="64" borderId="0" xfId="12" applyNumberFormat="1" applyFont="1" applyFill="1"/>
    <xf numFmtId="2" fontId="108" fillId="0" borderId="0" xfId="12" applyNumberFormat="1" applyFont="1"/>
    <xf numFmtId="167" fontId="110" fillId="63" borderId="32" xfId="8" applyFont="1" applyFill="1" applyBorder="1" applyAlignment="1">
      <alignment horizontal="center" vertical="top" wrapText="1"/>
    </xf>
    <xf numFmtId="0" fontId="109" fillId="0" borderId="0" xfId="0" applyFont="1"/>
    <xf numFmtId="2" fontId="112" fillId="0" borderId="0" xfId="0" applyNumberFormat="1" applyFont="1"/>
    <xf numFmtId="2" fontId="111" fillId="63" borderId="32" xfId="0" applyNumberFormat="1" applyFont="1" applyFill="1" applyBorder="1" applyAlignment="1">
      <alignment horizontal="center" vertical="top" wrapText="1"/>
    </xf>
    <xf numFmtId="0" fontId="109" fillId="0" borderId="0" xfId="0" applyFont="1" applyAlignment="1">
      <alignment horizontal="center"/>
    </xf>
    <xf numFmtId="2" fontId="113" fillId="0" borderId="0" xfId="13" applyNumberFormat="1" applyFont="1" applyAlignment="1" applyProtection="1">
      <alignment vertical="center"/>
      <protection locked="0"/>
    </xf>
    <xf numFmtId="2" fontId="118" fillId="0" borderId="0" xfId="13" applyNumberFormat="1" applyFont="1" applyAlignment="1" applyProtection="1">
      <alignment horizontal="center" wrapText="1"/>
      <protection hidden="1"/>
    </xf>
    <xf numFmtId="0" fontId="109" fillId="0" borderId="0" xfId="0" applyFont="1" applyAlignment="1">
      <alignment horizontal="center" wrapText="1"/>
    </xf>
    <xf numFmtId="0" fontId="119" fillId="0" borderId="0" xfId="13" applyFont="1" applyProtection="1">
      <protection hidden="1"/>
    </xf>
    <xf numFmtId="2" fontId="108" fillId="0" borderId="0" xfId="0" applyNumberFormat="1" applyFont="1"/>
    <xf numFmtId="2" fontId="117" fillId="63" borderId="35" xfId="13" applyNumberFormat="1" applyFont="1" applyFill="1" applyBorder="1" applyAlignment="1" applyProtection="1">
      <alignment horizontal="left" vertical="center" wrapText="1"/>
      <protection hidden="1"/>
    </xf>
    <xf numFmtId="2" fontId="117" fillId="63" borderId="36" xfId="3" applyNumberFormat="1" applyFont="1" applyFill="1" applyBorder="1" applyAlignment="1" applyProtection="1">
      <alignment vertical="center" wrapText="1"/>
      <protection hidden="1"/>
    </xf>
    <xf numFmtId="2" fontId="108" fillId="0" borderId="0" xfId="60" applyNumberFormat="1" applyFont="1"/>
    <xf numFmtId="172" fontId="110" fillId="63" borderId="35" xfId="8" applyNumberFormat="1" applyFont="1" applyFill="1" applyBorder="1" applyAlignment="1">
      <alignment vertical="top" wrapText="1"/>
    </xf>
    <xf numFmtId="172" fontId="110" fillId="63" borderId="37" xfId="8" applyNumberFormat="1" applyFont="1" applyFill="1" applyBorder="1" applyAlignment="1">
      <alignment vertical="top" wrapText="1"/>
    </xf>
    <xf numFmtId="172" fontId="110" fillId="63" borderId="34" xfId="8" applyNumberFormat="1" applyFont="1" applyFill="1" applyBorder="1" applyAlignment="1">
      <alignment vertical="top" wrapText="1"/>
    </xf>
    <xf numFmtId="172" fontId="110" fillId="63" borderId="38" xfId="8" applyNumberFormat="1" applyFont="1" applyFill="1" applyBorder="1" applyAlignment="1">
      <alignment vertical="top" wrapText="1"/>
    </xf>
    <xf numFmtId="0" fontId="82" fillId="0" borderId="0" xfId="9" applyFont="1" applyAlignment="1" applyProtection="1">
      <alignment horizontal="left" vertical="center"/>
      <protection hidden="1"/>
    </xf>
    <xf numFmtId="0" fontId="122" fillId="0" borderId="0" xfId="13" applyFont="1" applyProtection="1">
      <protection hidden="1"/>
    </xf>
    <xf numFmtId="2" fontId="110" fillId="63" borderId="32" xfId="0" applyNumberFormat="1" applyFont="1" applyFill="1" applyBorder="1" applyAlignment="1">
      <alignment horizontal="left" vertical="top" wrapText="1"/>
    </xf>
    <xf numFmtId="166" fontId="125" fillId="2" borderId="34" xfId="16" applyFont="1" applyFill="1" applyBorder="1" applyAlignment="1"/>
    <xf numFmtId="0" fontId="126" fillId="0" borderId="0" xfId="60" applyFont="1"/>
    <xf numFmtId="177" fontId="126" fillId="0" borderId="2" xfId="6" applyNumberFormat="1" applyFont="1" applyFill="1" applyBorder="1" applyAlignment="1"/>
    <xf numFmtId="44" fontId="126" fillId="0" borderId="0" xfId="60" applyNumberFormat="1" applyFont="1"/>
    <xf numFmtId="9" fontId="35" fillId="64" borderId="36" xfId="15" applyFont="1" applyFill="1" applyBorder="1" applyAlignment="1">
      <alignment horizontal="center"/>
    </xf>
    <xf numFmtId="44" fontId="123" fillId="63" borderId="34" xfId="60" applyNumberFormat="1" applyFont="1" applyFill="1" applyBorder="1"/>
    <xf numFmtId="1" fontId="124" fillId="2" borderId="36" xfId="8" applyNumberFormat="1" applyFont="1" applyFill="1" applyBorder="1" applyAlignment="1">
      <alignment horizontal="center"/>
    </xf>
    <xf numFmtId="2" fontId="35" fillId="2" borderId="36" xfId="8" applyNumberFormat="1" applyFont="1" applyFill="1" applyBorder="1" applyAlignment="1">
      <alignment horizontal="center"/>
    </xf>
    <xf numFmtId="167" fontId="124" fillId="2" borderId="36" xfId="8" applyFont="1" applyFill="1" applyBorder="1"/>
    <xf numFmtId="166" fontId="35" fillId="0" borderId="36" xfId="16" applyFont="1" applyBorder="1"/>
    <xf numFmtId="179" fontId="35" fillId="0" borderId="36" xfId="86" applyNumberFormat="1" applyFont="1" applyBorder="1"/>
    <xf numFmtId="172" fontId="78" fillId="63" borderId="35" xfId="8" applyNumberFormat="1" applyFont="1" applyFill="1" applyBorder="1" applyAlignment="1">
      <alignment horizontal="left"/>
    </xf>
    <xf numFmtId="167" fontId="78" fillId="63" borderId="34" xfId="8" applyFont="1" applyFill="1" applyBorder="1"/>
    <xf numFmtId="49" fontId="80" fillId="0" borderId="35" xfId="60" applyNumberFormat="1" applyFont="1" applyBorder="1" applyAlignment="1">
      <alignment vertical="top"/>
    </xf>
    <xf numFmtId="0" fontId="77" fillId="0" borderId="37" xfId="60" applyFont="1" applyBorder="1"/>
    <xf numFmtId="49" fontId="79" fillId="0" borderId="37" xfId="60" applyNumberFormat="1" applyFont="1" applyBorder="1"/>
    <xf numFmtId="49" fontId="78" fillId="63" borderId="35" xfId="60" applyNumberFormat="1" applyFont="1" applyFill="1" applyBorder="1"/>
    <xf numFmtId="0" fontId="78" fillId="63" borderId="37" xfId="60" applyFont="1" applyFill="1" applyBorder="1"/>
    <xf numFmtId="172" fontId="78" fillId="63" borderId="36" xfId="8" applyNumberFormat="1" applyFont="1" applyFill="1" applyBorder="1" applyAlignment="1">
      <alignment vertical="top" wrapText="1"/>
    </xf>
    <xf numFmtId="172" fontId="78" fillId="63" borderId="36" xfId="8" applyNumberFormat="1" applyFont="1" applyFill="1" applyBorder="1" applyAlignment="1">
      <alignment horizontal="center" vertical="top" wrapText="1"/>
    </xf>
    <xf numFmtId="167" fontId="78" fillId="63" borderId="36" xfId="8" applyFont="1" applyFill="1" applyBorder="1" applyAlignment="1">
      <alignment horizontal="center" vertical="top" wrapText="1"/>
    </xf>
    <xf numFmtId="167" fontId="78"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4" fillId="0" borderId="0" xfId="0" applyNumberFormat="1" applyFont="1" applyAlignment="1">
      <alignment horizontal="center"/>
    </xf>
    <xf numFmtId="2" fontId="127" fillId="0" borderId="0" xfId="0" applyNumberFormat="1" applyFont="1" applyAlignment="1">
      <alignment horizontal="center"/>
    </xf>
    <xf numFmtId="2" fontId="131" fillId="0" borderId="0" xfId="12" applyNumberFormat="1" applyFont="1" applyAlignment="1">
      <alignment horizontal="center"/>
    </xf>
    <xf numFmtId="173" fontId="35" fillId="0" borderId="4" xfId="0" applyNumberFormat="1" applyFont="1" applyBorder="1" applyAlignment="1">
      <alignment horizontal="center"/>
    </xf>
    <xf numFmtId="173" fontId="35" fillId="0" borderId="0" xfId="0" applyNumberFormat="1" applyFont="1" applyAlignment="1">
      <alignment horizontal="center"/>
    </xf>
    <xf numFmtId="1" fontId="130" fillId="0" borderId="36" xfId="0" applyNumberFormat="1" applyFont="1" applyBorder="1" applyAlignment="1">
      <alignment horizontal="center"/>
    </xf>
    <xf numFmtId="14" fontId="128"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2"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2" fillId="0" borderId="36" xfId="3" applyNumberFormat="1" applyFont="1" applyFill="1" applyBorder="1" applyAlignment="1" applyProtection="1">
      <protection hidden="1"/>
    </xf>
    <xf numFmtId="166" fontId="132" fillId="35" borderId="36" xfId="16" applyFont="1" applyFill="1" applyBorder="1" applyAlignment="1" applyProtection="1">
      <protection locked="0"/>
    </xf>
    <xf numFmtId="174" fontId="133" fillId="0" borderId="5" xfId="0" applyNumberFormat="1" applyFont="1" applyBorder="1" applyAlignment="1">
      <alignment horizontal="center" vertical="center"/>
    </xf>
    <xf numFmtId="166" fontId="132" fillId="65" borderId="36" xfId="16" applyFont="1" applyFill="1" applyBorder="1" applyAlignment="1" applyProtection="1">
      <protection locked="0"/>
    </xf>
    <xf numFmtId="178" fontId="124" fillId="0" borderId="36" xfId="3" applyNumberFormat="1" applyFont="1" applyFill="1" applyBorder="1" applyAlignment="1" applyProtection="1">
      <protection hidden="1"/>
    </xf>
    <xf numFmtId="169" fontId="132" fillId="0" borderId="36" xfId="3" applyFont="1" applyFill="1" applyBorder="1" applyAlignment="1" applyProtection="1">
      <protection hidden="1"/>
    </xf>
    <xf numFmtId="166" fontId="132" fillId="0" borderId="36" xfId="16" applyFont="1" applyFill="1" applyBorder="1" applyAlignment="1" applyProtection="1">
      <protection locked="0"/>
    </xf>
    <xf numFmtId="169" fontId="132" fillId="0" borderId="36" xfId="3" applyFont="1" applyFill="1" applyBorder="1" applyAlignment="1" applyProtection="1">
      <protection locked="0"/>
    </xf>
    <xf numFmtId="166" fontId="135" fillId="2" borderId="36" xfId="16" applyFont="1" applyFill="1" applyBorder="1" applyAlignment="1" applyProtection="1">
      <alignment horizontal="right"/>
      <protection locked="0"/>
    </xf>
    <xf numFmtId="174" fontId="129" fillId="0" borderId="5" xfId="0" applyNumberFormat="1" applyFont="1" applyBorder="1" applyAlignment="1">
      <alignment horizontal="center" vertical="center"/>
    </xf>
    <xf numFmtId="174" fontId="136" fillId="0" borderId="5" xfId="0" applyNumberFormat="1" applyFont="1" applyBorder="1" applyAlignment="1">
      <alignment horizontal="center" vertical="center"/>
    </xf>
    <xf numFmtId="174" fontId="35" fillId="0" borderId="5" xfId="0" applyNumberFormat="1" applyFont="1" applyBorder="1"/>
    <xf numFmtId="178" fontId="124"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7" fillId="0" borderId="36" xfId="5" applyNumberFormat="1" applyFont="1" applyFill="1" applyBorder="1" applyAlignment="1" applyProtection="1">
      <protection hidden="1"/>
    </xf>
    <xf numFmtId="178" fontId="129" fillId="0" borderId="0" xfId="0" applyNumberFormat="1" applyFont="1"/>
    <xf numFmtId="0" fontId="129" fillId="0" borderId="0" xfId="0" applyFont="1"/>
    <xf numFmtId="14" fontId="128" fillId="0" borderId="0" xfId="0" applyNumberFormat="1" applyFont="1" applyAlignment="1">
      <alignment horizontal="left"/>
    </xf>
    <xf numFmtId="166" fontId="35" fillId="0" borderId="35" xfId="16" applyFont="1" applyFill="1" applyBorder="1" applyAlignment="1" applyProtection="1">
      <protection hidden="1"/>
    </xf>
    <xf numFmtId="166" fontId="35" fillId="0" borderId="36" xfId="16" applyFont="1" applyFill="1" applyBorder="1" applyAlignment="1" applyProtection="1">
      <protection hidden="1"/>
    </xf>
    <xf numFmtId="166" fontId="124" fillId="0" borderId="36" xfId="16" applyFont="1" applyBorder="1"/>
    <xf numFmtId="1" fontId="124" fillId="0" borderId="36" xfId="13" applyNumberFormat="1" applyFont="1" applyBorder="1" applyAlignment="1" applyProtection="1">
      <alignment horizontal="center"/>
      <protection hidden="1"/>
    </xf>
    <xf numFmtId="2" fontId="35" fillId="0" borderId="35" xfId="13" applyNumberFormat="1" applyFont="1" applyBorder="1" applyProtection="1">
      <protection hidden="1"/>
    </xf>
    <xf numFmtId="44" fontId="35" fillId="65" borderId="34" xfId="63" applyFont="1" applyFill="1" applyBorder="1" applyAlignment="1" applyProtection="1">
      <protection locked="0"/>
    </xf>
    <xf numFmtId="14" fontId="128" fillId="0" borderId="0" xfId="60" applyNumberFormat="1" applyFont="1" applyAlignment="1">
      <alignment horizontal="left"/>
    </xf>
    <xf numFmtId="0" fontId="35" fillId="0" borderId="0" xfId="100" applyFont="1"/>
    <xf numFmtId="3" fontId="132" fillId="64" borderId="36" xfId="59" applyNumberFormat="1" applyFont="1" applyFill="1" applyBorder="1" applyAlignment="1" applyProtection="1">
      <alignment horizontal="center"/>
      <protection hidden="1"/>
    </xf>
    <xf numFmtId="49" fontId="76" fillId="65" borderId="36" xfId="59" applyNumberFormat="1" applyFont="1" applyFill="1" applyBorder="1" applyAlignment="1" applyProtection="1">
      <alignment horizontal="left" vertical="top"/>
      <protection hidden="1"/>
    </xf>
    <xf numFmtId="2" fontId="78" fillId="63" borderId="36" xfId="86" applyNumberFormat="1" applyFont="1" applyFill="1" applyBorder="1" applyAlignment="1">
      <alignment vertical="top" wrapText="1"/>
    </xf>
    <xf numFmtId="2" fontId="77" fillId="0" borderId="36" xfId="0" applyNumberFormat="1" applyFont="1" applyBorder="1"/>
    <xf numFmtId="2" fontId="77" fillId="0" borderId="36" xfId="86" applyNumberFormat="1" applyFont="1" applyBorder="1"/>
    <xf numFmtId="0" fontId="83" fillId="0" borderId="36" xfId="0" applyFont="1" applyBorder="1"/>
    <xf numFmtId="0" fontId="79" fillId="0" borderId="36" xfId="86" applyFont="1" applyBorder="1"/>
    <xf numFmtId="2" fontId="124" fillId="2" borderId="36" xfId="8" applyNumberFormat="1" applyFont="1" applyFill="1" applyBorder="1" applyAlignment="1">
      <alignment horizontal="center"/>
    </xf>
    <xf numFmtId="166" fontId="35" fillId="2" borderId="36" xfId="16" applyFont="1" applyFill="1" applyBorder="1" applyAlignment="1">
      <alignment horizontal="center"/>
    </xf>
    <xf numFmtId="166" fontId="79" fillId="2" borderId="36" xfId="16" applyFont="1" applyFill="1" applyBorder="1"/>
    <xf numFmtId="166" fontId="124" fillId="2" borderId="36" xfId="16" applyFont="1" applyFill="1" applyBorder="1"/>
    <xf numFmtId="0" fontId="110" fillId="63" borderId="32" xfId="0" applyFont="1" applyFill="1" applyBorder="1" applyAlignment="1">
      <alignment horizontal="left" vertical="top" wrapText="1"/>
    </xf>
    <xf numFmtId="181" fontId="110" fillId="63" borderId="32" xfId="8" applyNumberFormat="1" applyFont="1" applyFill="1" applyBorder="1" applyAlignment="1">
      <alignment horizontal="left" vertical="top" wrapText="1"/>
    </xf>
    <xf numFmtId="167" fontId="111" fillId="63" borderId="32" xfId="8" applyFont="1" applyFill="1" applyBorder="1" applyAlignment="1">
      <alignment horizontal="center" vertical="top" wrapText="1"/>
    </xf>
    <xf numFmtId="1" fontId="77" fillId="0" borderId="36" xfId="0" applyNumberFormat="1" applyFont="1" applyBorder="1" applyAlignment="1">
      <alignment horizontal="center"/>
    </xf>
    <xf numFmtId="173" fontId="35" fillId="0" borderId="36" xfId="0" applyNumberFormat="1" applyFont="1" applyBorder="1" applyAlignment="1">
      <alignment horizontal="center"/>
    </xf>
    <xf numFmtId="2" fontId="35" fillId="0" borderId="36" xfId="0" applyNumberFormat="1" applyFont="1" applyBorder="1" applyAlignment="1">
      <alignment horizontal="right"/>
    </xf>
    <xf numFmtId="1" fontId="126" fillId="0" borderId="36" xfId="0" applyNumberFormat="1" applyFont="1" applyBorder="1" applyAlignment="1">
      <alignment horizontal="center"/>
    </xf>
    <xf numFmtId="2" fontId="84" fillId="0" borderId="36" xfId="8" applyNumberFormat="1" applyFont="1" applyFill="1" applyBorder="1" applyAlignment="1">
      <alignment horizontal="center"/>
    </xf>
    <xf numFmtId="172" fontId="129" fillId="0" borderId="36" xfId="8" applyNumberFormat="1" applyFont="1" applyFill="1" applyBorder="1" applyAlignment="1">
      <alignment horizontal="center"/>
    </xf>
    <xf numFmtId="0" fontId="77" fillId="0" borderId="34" xfId="0" applyFont="1" applyBorder="1"/>
    <xf numFmtId="0" fontId="77" fillId="0" borderId="32" xfId="0" applyFont="1" applyBorder="1"/>
    <xf numFmtId="0" fontId="109" fillId="64" borderId="36" xfId="13" applyFont="1" applyFill="1" applyBorder="1" applyProtection="1">
      <protection hidden="1"/>
    </xf>
    <xf numFmtId="2" fontId="114" fillId="63" borderId="35" xfId="13" applyNumberFormat="1" applyFont="1" applyFill="1" applyBorder="1" applyAlignment="1" applyProtection="1">
      <alignment horizontal="left" vertical="center"/>
      <protection hidden="1"/>
    </xf>
    <xf numFmtId="2" fontId="89" fillId="63" borderId="37" xfId="11" applyNumberFormat="1" applyFont="1" applyFill="1" applyBorder="1" applyProtection="1">
      <protection hidden="1"/>
    </xf>
    <xf numFmtId="2" fontId="89" fillId="63" borderId="34" xfId="11" applyNumberFormat="1" applyFont="1" applyFill="1" applyBorder="1" applyProtection="1">
      <protection hidden="1"/>
    </xf>
    <xf numFmtId="2" fontId="77" fillId="0" borderId="35" xfId="11" applyNumberFormat="1" applyFont="1" applyBorder="1" applyProtection="1">
      <protection hidden="1"/>
    </xf>
    <xf numFmtId="2" fontId="77" fillId="0" borderId="34" xfId="11" applyNumberFormat="1" applyFont="1" applyBorder="1" applyProtection="1">
      <protection hidden="1"/>
    </xf>
    <xf numFmtId="0" fontId="79" fillId="0" borderId="35" xfId="0" applyFont="1" applyBorder="1"/>
    <xf numFmtId="0" fontId="79" fillId="0" borderId="34" xfId="0" applyFont="1" applyBorder="1"/>
    <xf numFmtId="176" fontId="124"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4" fillId="0" borderId="34" xfId="0" applyNumberFormat="1" applyFont="1" applyBorder="1"/>
    <xf numFmtId="2" fontId="79" fillId="0" borderId="36" xfId="11" applyNumberFormat="1" applyFont="1" applyBorder="1" applyAlignment="1" applyProtection="1">
      <alignment horizontal="center"/>
      <protection hidden="1"/>
    </xf>
    <xf numFmtId="178" fontId="132" fillId="0" borderId="36" xfId="13" applyNumberFormat="1" applyFont="1" applyBorder="1" applyAlignment="1" applyProtection="1">
      <alignment horizontal="left" vertical="center"/>
      <protection hidden="1"/>
    </xf>
    <xf numFmtId="166" fontId="132" fillId="64" borderId="36" xfId="16" applyFont="1" applyFill="1" applyBorder="1" applyAlignment="1" applyProtection="1">
      <alignment horizontal="right" vertical="center"/>
      <protection hidden="1"/>
    </xf>
    <xf numFmtId="0" fontId="77"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7" fillId="0" borderId="37" xfId="0" applyFont="1" applyBorder="1"/>
    <xf numFmtId="0" fontId="79" fillId="0" borderId="35" xfId="13" applyFont="1" applyBorder="1" applyAlignment="1" applyProtection="1">
      <alignment vertical="center"/>
      <protection hidden="1"/>
    </xf>
    <xf numFmtId="0" fontId="79" fillId="0" borderId="37" xfId="0" applyFont="1" applyBorder="1"/>
    <xf numFmtId="10" fontId="124" fillId="0" borderId="36" xfId="15" applyNumberFormat="1" applyFont="1" applyFill="1" applyBorder="1" applyAlignment="1"/>
    <xf numFmtId="0" fontId="114" fillId="63" borderId="35" xfId="13" applyFont="1" applyFill="1" applyBorder="1" applyAlignment="1" applyProtection="1">
      <alignment horizontal="left" vertical="center"/>
      <protection hidden="1"/>
    </xf>
    <xf numFmtId="0" fontId="115" fillId="63" borderId="37" xfId="13" applyFont="1" applyFill="1" applyBorder="1" applyAlignment="1" applyProtection="1">
      <alignment horizontal="left" vertical="center"/>
      <protection hidden="1"/>
    </xf>
    <xf numFmtId="9" fontId="116" fillId="63" borderId="34" xfId="13" applyNumberFormat="1" applyFont="1" applyFill="1" applyBorder="1" applyAlignment="1" applyProtection="1">
      <alignment vertical="center"/>
      <protection hidden="1"/>
    </xf>
    <xf numFmtId="0" fontId="110" fillId="63" borderId="36" xfId="13" applyFont="1" applyFill="1" applyBorder="1" applyAlignment="1" applyProtection="1">
      <alignment horizontal="left" vertical="center"/>
      <protection hidden="1"/>
    </xf>
    <xf numFmtId="0" fontId="86" fillId="0" borderId="36" xfId="13" applyFont="1" applyBorder="1" applyAlignment="1" applyProtection="1">
      <alignment horizontal="left" vertical="center"/>
      <protection hidden="1"/>
    </xf>
    <xf numFmtId="2" fontId="132" fillId="2" borderId="36" xfId="13" applyNumberFormat="1" applyFont="1" applyFill="1" applyBorder="1" applyAlignment="1" applyProtection="1">
      <alignment horizontal="right" vertical="center"/>
      <protection hidden="1"/>
    </xf>
    <xf numFmtId="0" fontId="79" fillId="0" borderId="36" xfId="13" applyFont="1" applyBorder="1" applyAlignment="1" applyProtection="1">
      <alignment vertical="center"/>
      <protection hidden="1"/>
    </xf>
    <xf numFmtId="2" fontId="124" fillId="0" borderId="36" xfId="13" applyNumberFormat="1" applyFont="1" applyBorder="1" applyAlignment="1" applyProtection="1">
      <alignment vertical="center"/>
      <protection hidden="1"/>
    </xf>
    <xf numFmtId="0" fontId="90" fillId="0" borderId="36" xfId="13" applyFont="1" applyBorder="1" applyAlignment="1" applyProtection="1">
      <alignment vertical="center"/>
      <protection hidden="1"/>
    </xf>
    <xf numFmtId="0" fontId="35" fillId="0" borderId="36" xfId="0" applyFont="1" applyBorder="1" applyAlignment="1">
      <alignment vertical="center"/>
    </xf>
    <xf numFmtId="2" fontId="132" fillId="64" borderId="36" xfId="13" applyNumberFormat="1" applyFont="1" applyFill="1" applyBorder="1" applyAlignment="1" applyProtection="1">
      <alignment horizontal="right" vertical="center"/>
      <protection hidden="1"/>
    </xf>
    <xf numFmtId="0" fontId="91" fillId="0" borderId="36" xfId="13" applyFont="1" applyBorder="1" applyAlignment="1" applyProtection="1">
      <alignment vertical="center"/>
      <protection hidden="1"/>
    </xf>
    <xf numFmtId="0" fontId="77" fillId="0" borderId="36" xfId="13" applyFont="1" applyBorder="1" applyAlignment="1" applyProtection="1">
      <alignment vertical="center"/>
      <protection hidden="1"/>
    </xf>
    <xf numFmtId="10" fontId="132" fillId="0" borderId="36" xfId="15" applyNumberFormat="1" applyFont="1" applyFill="1" applyBorder="1" applyAlignment="1" applyProtection="1">
      <alignment vertical="center"/>
      <protection hidden="1"/>
    </xf>
    <xf numFmtId="10" fontId="124" fillId="0" borderId="36" xfId="15" applyNumberFormat="1" applyFont="1" applyFill="1" applyBorder="1" applyAlignment="1" applyProtection="1">
      <alignment vertical="center"/>
      <protection hidden="1"/>
    </xf>
    <xf numFmtId="2" fontId="117" fillId="63" borderId="37" xfId="13" applyNumberFormat="1" applyFont="1" applyFill="1" applyBorder="1" applyAlignment="1" applyProtection="1">
      <alignment horizontal="center" wrapText="1"/>
      <protection hidden="1"/>
    </xf>
    <xf numFmtId="2" fontId="117" fillId="63" borderId="34" xfId="13" applyNumberFormat="1" applyFont="1" applyFill="1" applyBorder="1" applyAlignment="1" applyProtection="1">
      <alignment horizontal="right" wrapText="1"/>
      <protection hidden="1"/>
    </xf>
    <xf numFmtId="2" fontId="98" fillId="0" borderId="37" xfId="3" applyNumberFormat="1" applyFont="1" applyFill="1" applyBorder="1" applyAlignment="1" applyProtection="1">
      <alignment horizontal="center" vertical="center"/>
      <protection hidden="1"/>
    </xf>
    <xf numFmtId="2" fontId="98" fillId="0" borderId="34" xfId="3" applyNumberFormat="1" applyFont="1" applyFill="1" applyBorder="1" applyAlignment="1" applyProtection="1">
      <alignment horizontal="right" vertical="center"/>
      <protection hidden="1"/>
    </xf>
    <xf numFmtId="174" fontId="133" fillId="0" borderId="38" xfId="0" applyNumberFormat="1" applyFont="1" applyBorder="1" applyAlignment="1">
      <alignment horizontal="center" vertical="center"/>
    </xf>
    <xf numFmtId="2" fontId="99" fillId="0" borderId="37" xfId="3" applyNumberFormat="1" applyFont="1" applyFill="1" applyBorder="1" applyAlignment="1" applyProtection="1">
      <alignment horizontal="left" vertical="center"/>
      <protection hidden="1"/>
    </xf>
    <xf numFmtId="2" fontId="93" fillId="0" borderId="34" xfId="3" applyNumberFormat="1" applyFont="1" applyFill="1" applyBorder="1" applyAlignment="1" applyProtection="1">
      <alignment horizontal="right" vertical="center"/>
      <protection hidden="1"/>
    </xf>
    <xf numFmtId="10" fontId="100" fillId="0" borderId="34" xfId="15" applyNumberFormat="1" applyFont="1" applyFill="1" applyBorder="1" applyAlignment="1" applyProtection="1">
      <alignment horizontal="right"/>
      <protection hidden="1"/>
    </xf>
    <xf numFmtId="0" fontId="79" fillId="0" borderId="35" xfId="13" applyFont="1" applyBorder="1" applyProtection="1">
      <protection hidden="1"/>
    </xf>
    <xf numFmtId="0" fontId="102" fillId="0" borderId="37" xfId="13" applyFont="1" applyBorder="1" applyProtection="1">
      <protection hidden="1"/>
    </xf>
    <xf numFmtId="0" fontId="102" fillId="0" borderId="34" xfId="13" applyFont="1" applyBorder="1" applyAlignment="1" applyProtection="1">
      <alignment horizontal="right"/>
      <protection hidden="1"/>
    </xf>
    <xf numFmtId="0" fontId="100" fillId="0" borderId="37" xfId="13" applyFont="1" applyBorder="1" applyAlignment="1" applyProtection="1">
      <alignment horizontal="right"/>
      <protection hidden="1"/>
    </xf>
    <xf numFmtId="0" fontId="100" fillId="0" borderId="34" xfId="13" applyFont="1" applyBorder="1" applyAlignment="1" applyProtection="1">
      <alignment horizontal="right"/>
      <protection hidden="1"/>
    </xf>
    <xf numFmtId="0" fontId="86" fillId="0" borderId="35" xfId="13" applyFont="1" applyBorder="1" applyProtection="1">
      <protection hidden="1"/>
    </xf>
    <xf numFmtId="10" fontId="138" fillId="64" borderId="36" xfId="15" applyNumberFormat="1" applyFont="1" applyFill="1" applyBorder="1" applyAlignment="1" applyProtection="1">
      <alignment horizontal="right"/>
      <protection hidden="1"/>
    </xf>
    <xf numFmtId="0" fontId="101" fillId="0" borderId="37" xfId="13" applyFont="1" applyBorder="1" applyAlignment="1" applyProtection="1">
      <alignment horizontal="center"/>
      <protection hidden="1"/>
    </xf>
    <xf numFmtId="174" fontId="134" fillId="0" borderId="36" xfId="15" applyNumberFormat="1" applyFont="1" applyFill="1" applyBorder="1" applyAlignment="1" applyProtection="1">
      <alignment horizontal="center"/>
      <protection hidden="1"/>
    </xf>
    <xf numFmtId="0" fontId="84" fillId="0" borderId="35" xfId="13" applyFont="1" applyBorder="1" applyProtection="1">
      <protection hidden="1"/>
    </xf>
    <xf numFmtId="10" fontId="100" fillId="0" borderId="37" xfId="13" applyNumberFormat="1" applyFont="1" applyBorder="1" applyAlignment="1" applyProtection="1">
      <alignment horizontal="right"/>
      <protection hidden="1"/>
    </xf>
    <xf numFmtId="174" fontId="101" fillId="0" borderId="34" xfId="15" applyNumberFormat="1" applyFont="1" applyFill="1" applyBorder="1" applyAlignment="1" applyProtection="1">
      <alignment horizontal="right"/>
      <protection hidden="1"/>
    </xf>
    <xf numFmtId="9" fontId="132" fillId="64" borderId="36" xfId="15" applyFont="1" applyFill="1" applyBorder="1" applyAlignment="1" applyProtection="1">
      <alignment horizontal="center"/>
      <protection hidden="1"/>
    </xf>
    <xf numFmtId="0" fontId="104" fillId="0" borderId="37" xfId="13" applyFont="1" applyBorder="1" applyAlignment="1" applyProtection="1">
      <alignment horizontal="center"/>
      <protection hidden="1"/>
    </xf>
    <xf numFmtId="169" fontId="101" fillId="0" borderId="37" xfId="13" applyNumberFormat="1" applyFont="1" applyBorder="1" applyAlignment="1" applyProtection="1">
      <alignment horizontal="center"/>
      <protection hidden="1"/>
    </xf>
    <xf numFmtId="165" fontId="101" fillId="0" borderId="37" xfId="13" applyNumberFormat="1" applyFont="1" applyBorder="1" applyAlignment="1" applyProtection="1">
      <alignment horizontal="center"/>
      <protection hidden="1"/>
    </xf>
    <xf numFmtId="9" fontId="124" fillId="0" borderId="36" xfId="0" applyNumberFormat="1" applyFont="1" applyBorder="1" applyAlignment="1">
      <alignment horizontal="center"/>
    </xf>
    <xf numFmtId="9" fontId="124" fillId="61" borderId="36" xfId="62" applyFont="1" applyFill="1" applyBorder="1" applyAlignment="1">
      <alignment horizontal="center"/>
    </xf>
    <xf numFmtId="0" fontId="77" fillId="64" borderId="35" xfId="13" applyFont="1" applyFill="1" applyBorder="1" applyProtection="1">
      <protection hidden="1"/>
    </xf>
    <xf numFmtId="0" fontId="101" fillId="64" borderId="37" xfId="13" applyFont="1" applyFill="1" applyBorder="1" applyAlignment="1" applyProtection="1">
      <alignment horizontal="center"/>
      <protection hidden="1"/>
    </xf>
    <xf numFmtId="0" fontId="101" fillId="64" borderId="34" xfId="13" applyFont="1" applyFill="1" applyBorder="1" applyAlignment="1" applyProtection="1">
      <alignment horizontal="right"/>
      <protection hidden="1"/>
    </xf>
    <xf numFmtId="167" fontId="101" fillId="0" borderId="34" xfId="8" applyFont="1" applyFill="1" applyBorder="1" applyAlignment="1" applyProtection="1">
      <alignment horizontal="right"/>
      <protection hidden="1"/>
    </xf>
    <xf numFmtId="10" fontId="101" fillId="0" borderId="34" xfId="15" applyNumberFormat="1" applyFont="1" applyFill="1" applyBorder="1" applyAlignment="1" applyProtection="1">
      <alignment horizontal="right"/>
      <protection hidden="1"/>
    </xf>
    <xf numFmtId="10" fontId="101" fillId="64" borderId="34" xfId="15" applyNumberFormat="1" applyFont="1" applyFill="1" applyBorder="1" applyAlignment="1" applyProtection="1">
      <alignment horizontal="right"/>
      <protection hidden="1"/>
    </xf>
    <xf numFmtId="0" fontId="101" fillId="0" borderId="37" xfId="13" applyFont="1" applyBorder="1" applyProtection="1">
      <protection hidden="1"/>
    </xf>
    <xf numFmtId="169" fontId="102" fillId="0" borderId="37" xfId="13" applyNumberFormat="1" applyFont="1" applyBorder="1" applyProtection="1">
      <protection hidden="1"/>
    </xf>
    <xf numFmtId="169" fontId="101" fillId="0" borderId="34" xfId="13" applyNumberFormat="1" applyFont="1" applyBorder="1" applyAlignment="1" applyProtection="1">
      <alignment horizontal="right"/>
      <protection hidden="1"/>
    </xf>
    <xf numFmtId="0" fontId="102" fillId="0" borderId="38" xfId="0" applyFont="1" applyBorder="1" applyAlignment="1">
      <alignment horizontal="right"/>
    </xf>
    <xf numFmtId="0" fontId="87" fillId="0" borderId="35" xfId="13" applyFont="1" applyBorder="1" applyProtection="1">
      <protection hidden="1"/>
    </xf>
    <xf numFmtId="169" fontId="100" fillId="0" borderId="37" xfId="13" applyNumberFormat="1" applyFont="1" applyBorder="1" applyProtection="1">
      <protection hidden="1"/>
    </xf>
    <xf numFmtId="169" fontId="100" fillId="0" borderId="34" xfId="13" applyNumberFormat="1" applyFont="1" applyBorder="1" applyAlignment="1" applyProtection="1">
      <alignment horizontal="right"/>
      <protection hidden="1"/>
    </xf>
    <xf numFmtId="2" fontId="115" fillId="63" borderId="35" xfId="13" applyNumberFormat="1" applyFont="1" applyFill="1" applyBorder="1" applyAlignment="1" applyProtection="1">
      <alignment horizontal="left" vertical="center" wrapText="1"/>
      <protection hidden="1"/>
    </xf>
    <xf numFmtId="174" fontId="85" fillId="0" borderId="38" xfId="0" applyNumberFormat="1" applyFont="1" applyBorder="1" applyAlignment="1">
      <alignment horizontal="center" vertical="center"/>
    </xf>
    <xf numFmtId="166" fontId="132" fillId="64" borderId="36" xfId="16" applyFont="1" applyFill="1" applyBorder="1" applyAlignment="1" applyProtection="1">
      <alignment horizontal="center"/>
      <protection hidden="1"/>
    </xf>
    <xf numFmtId="166" fontId="124" fillId="0" borderId="36" xfId="16" applyFont="1" applyBorder="1" applyAlignment="1">
      <alignment horizontal="center"/>
    </xf>
    <xf numFmtId="0" fontId="109" fillId="64" borderId="36" xfId="10" applyFont="1" applyFill="1" applyBorder="1"/>
    <xf numFmtId="0" fontId="110" fillId="63" borderId="36" xfId="57"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44" fontId="132" fillId="35" borderId="36" xfId="63" applyFont="1" applyFill="1" applyBorder="1" applyAlignment="1" applyProtection="1">
      <protection locked="0"/>
    </xf>
    <xf numFmtId="167" fontId="124" fillId="0" borderId="36" xfId="8" applyFont="1" applyBorder="1"/>
    <xf numFmtId="0" fontId="115" fillId="63" borderId="35" xfId="9" applyFont="1" applyFill="1" applyBorder="1" applyAlignment="1" applyProtection="1">
      <alignment horizontal="left" vertical="center"/>
      <protection hidden="1"/>
    </xf>
    <xf numFmtId="0" fontId="116" fillId="63" borderId="37" xfId="10" applyFont="1" applyFill="1" applyBorder="1"/>
    <xf numFmtId="0" fontId="120" fillId="63" borderId="37" xfId="10" applyFont="1" applyFill="1" applyBorder="1"/>
    <xf numFmtId="0" fontId="77" fillId="0" borderId="35" xfId="9" applyFont="1" applyBorder="1" applyAlignment="1" applyProtection="1">
      <alignment horizontal="left"/>
      <protection hidden="1"/>
    </xf>
    <xf numFmtId="0" fontId="77" fillId="0" borderId="34" xfId="9" applyFont="1" applyBorder="1" applyAlignment="1" applyProtection="1">
      <alignment horizontal="left"/>
      <protection hidden="1"/>
    </xf>
    <xf numFmtId="0" fontId="77" fillId="0" borderId="36" xfId="9" applyFont="1" applyBorder="1" applyAlignment="1" applyProtection="1">
      <alignment horizontal="left"/>
      <protection hidden="1"/>
    </xf>
    <xf numFmtId="0" fontId="77" fillId="0" borderId="36" xfId="10" applyFont="1" applyBorder="1"/>
    <xf numFmtId="178" fontId="139" fillId="64" borderId="36" xfId="10" applyNumberFormat="1" applyFont="1" applyFill="1" applyBorder="1"/>
    <xf numFmtId="0" fontId="89" fillId="63" borderId="37" xfId="10" applyFont="1" applyFill="1" applyBorder="1"/>
    <xf numFmtId="0" fontId="89" fillId="63" borderId="34" xfId="10" applyFont="1" applyFill="1" applyBorder="1"/>
    <xf numFmtId="0" fontId="77" fillId="0" borderId="36" xfId="9" applyFont="1" applyBorder="1" applyAlignment="1" applyProtection="1">
      <alignment horizontal="center"/>
      <protection hidden="1"/>
    </xf>
    <xf numFmtId="0" fontId="77" fillId="0" borderId="36" xfId="9" applyFont="1" applyBorder="1" applyAlignment="1" applyProtection="1">
      <alignment horizontal="right"/>
      <protection hidden="1"/>
    </xf>
    <xf numFmtId="172" fontId="110" fillId="63" borderId="32" xfId="8" applyNumberFormat="1" applyFont="1" applyFill="1" applyBorder="1" applyAlignment="1">
      <alignment vertical="top" wrapText="1"/>
    </xf>
    <xf numFmtId="0" fontId="77" fillId="0" borderId="36" xfId="100" applyFont="1" applyBorder="1" applyAlignment="1">
      <alignment vertical="top" wrapText="1"/>
    </xf>
    <xf numFmtId="44" fontId="35" fillId="65" borderId="36" xfId="63" applyFont="1" applyFill="1" applyBorder="1" applyAlignment="1" applyProtection="1">
      <protection locked="0"/>
    </xf>
    <xf numFmtId="0" fontId="77" fillId="0" borderId="36" xfId="100" applyFont="1" applyBorder="1" applyAlignment="1">
      <alignment vertical="top"/>
    </xf>
    <xf numFmtId="2" fontId="110" fillId="63" borderId="32" xfId="81" applyNumberFormat="1" applyFont="1" applyFill="1" applyBorder="1" applyAlignment="1">
      <alignment horizontal="left" vertical="top" wrapText="1"/>
    </xf>
    <xf numFmtId="2" fontId="110" fillId="63" borderId="32" xfId="81" applyNumberFormat="1" applyFont="1" applyFill="1" applyBorder="1" applyAlignment="1">
      <alignment vertical="top" wrapText="1"/>
    </xf>
    <xf numFmtId="3" fontId="35" fillId="0" borderId="36" xfId="8" applyNumberFormat="1" applyFont="1" applyFill="1" applyBorder="1" applyAlignment="1">
      <alignment horizontal="center" vertical="top" wrapText="1"/>
    </xf>
    <xf numFmtId="44" fontId="35" fillId="0" borderId="36" xfId="63" applyFont="1" applyBorder="1" applyAlignment="1">
      <alignment vertical="top" wrapText="1"/>
    </xf>
    <xf numFmtId="0" fontId="77" fillId="2" borderId="36" xfId="81" applyFont="1" applyFill="1" applyBorder="1"/>
    <xf numFmtId="2" fontId="79" fillId="2" borderId="35" xfId="81" applyNumberFormat="1" applyFont="1" applyFill="1" applyBorder="1" applyAlignment="1">
      <alignment vertical="top" wrapText="1"/>
    </xf>
    <xf numFmtId="2" fontId="79" fillId="2" borderId="34" xfId="81" applyNumberFormat="1" applyFont="1" applyFill="1" applyBorder="1" applyAlignment="1">
      <alignment vertical="top" wrapText="1"/>
    </xf>
    <xf numFmtId="2" fontId="79" fillId="2" borderId="37" xfId="81" applyNumberFormat="1" applyFont="1" applyFill="1" applyBorder="1" applyAlignment="1">
      <alignment vertical="top" wrapText="1"/>
    </xf>
    <xf numFmtId="3" fontId="124" fillId="2" borderId="37" xfId="8" applyNumberFormat="1" applyFont="1" applyFill="1" applyBorder="1" applyAlignment="1">
      <alignment horizontal="center" vertical="top" wrapText="1"/>
    </xf>
    <xf numFmtId="2" fontId="124" fillId="2" borderId="34" xfId="81" applyNumberFormat="1" applyFont="1" applyFill="1" applyBorder="1" applyAlignment="1">
      <alignment vertical="top" wrapText="1"/>
    </xf>
    <xf numFmtId="179" fontId="124" fillId="2" borderId="35" xfId="81" applyNumberFormat="1" applyFont="1" applyFill="1" applyBorder="1" applyAlignment="1">
      <alignment vertical="top" wrapText="1"/>
    </xf>
    <xf numFmtId="2" fontId="124" fillId="2" borderId="37" xfId="81" applyNumberFormat="1" applyFont="1" applyFill="1" applyBorder="1" applyAlignment="1">
      <alignment vertical="top" wrapText="1"/>
    </xf>
    <xf numFmtId="179" fontId="124" fillId="2" borderId="34" xfId="81" applyNumberFormat="1" applyFont="1" applyFill="1" applyBorder="1" applyAlignment="1">
      <alignment vertical="top" wrapText="1"/>
    </xf>
    <xf numFmtId="3" fontId="77" fillId="0" borderId="36" xfId="8" applyNumberFormat="1" applyFont="1" applyFill="1" applyBorder="1" applyAlignment="1">
      <alignment horizontal="center" vertical="top" wrapText="1"/>
    </xf>
    <xf numFmtId="166" fontId="77" fillId="0" borderId="36" xfId="16" applyFont="1" applyBorder="1" applyAlignment="1">
      <alignment horizontal="center" vertical="top" wrapText="1"/>
    </xf>
    <xf numFmtId="44" fontId="77" fillId="0" borderId="36" xfId="63" applyFont="1" applyBorder="1" applyAlignment="1">
      <alignment vertical="top" wrapText="1"/>
    </xf>
    <xf numFmtId="49" fontId="77" fillId="0" borderId="36" xfId="100" applyNumberFormat="1" applyFont="1" applyBorder="1" applyAlignment="1">
      <alignment horizontal="center" vertical="top" wrapText="1"/>
    </xf>
    <xf numFmtId="1" fontId="80" fillId="0" borderId="0" xfId="0" applyNumberFormat="1" applyFont="1"/>
    <xf numFmtId="3" fontId="35" fillId="2" borderId="36" xfId="8" applyNumberFormat="1" applyFont="1" applyFill="1" applyBorder="1" applyAlignment="1">
      <alignment horizontal="center"/>
    </xf>
    <xf numFmtId="3" fontId="124" fillId="2" borderId="36" xfId="8" applyNumberFormat="1" applyFont="1" applyFill="1" applyBorder="1" applyAlignment="1">
      <alignment horizontal="center"/>
    </xf>
    <xf numFmtId="43" fontId="84" fillId="0" borderId="0" xfId="86" applyNumberFormat="1" applyFont="1"/>
    <xf numFmtId="0" fontId="77" fillId="0" borderId="36" xfId="0" applyFont="1" applyBorder="1" applyAlignment="1">
      <alignment horizontal="center"/>
    </xf>
    <xf numFmtId="0" fontId="110" fillId="63" borderId="36" xfId="57" applyFont="1" applyFill="1" applyBorder="1" applyAlignment="1">
      <alignment horizontal="center" vertical="top" wrapText="1"/>
    </xf>
    <xf numFmtId="4" fontId="132" fillId="64" borderId="36" xfId="59" applyNumberFormat="1" applyFont="1" applyFill="1" applyBorder="1" applyAlignment="1" applyProtection="1">
      <alignment horizontal="center"/>
      <protection hidden="1"/>
    </xf>
    <xf numFmtId="167" fontId="77" fillId="0" borderId="0" xfId="8" quotePrefix="1" applyFont="1"/>
    <xf numFmtId="178" fontId="139" fillId="0" borderId="36" xfId="10" applyNumberFormat="1" applyFont="1" applyBorder="1"/>
    <xf numFmtId="0" fontId="77" fillId="0" borderId="37" xfId="9" applyFont="1" applyBorder="1" applyAlignment="1" applyProtection="1">
      <alignment horizontal="left"/>
      <protection hidden="1"/>
    </xf>
    <xf numFmtId="2" fontId="139" fillId="64" borderId="36" xfId="8" applyNumberFormat="1" applyFont="1" applyFill="1" applyBorder="1" applyAlignment="1">
      <alignment horizontal="center"/>
    </xf>
    <xf numFmtId="0" fontId="35" fillId="0" borderId="36" xfId="10" applyFont="1" applyBorder="1" applyAlignment="1">
      <alignment horizontal="center"/>
    </xf>
    <xf numFmtId="2" fontId="35" fillId="0" borderId="34" xfId="0" applyNumberFormat="1" applyFont="1" applyBorder="1" applyAlignment="1">
      <alignment horizontal="right"/>
    </xf>
    <xf numFmtId="2" fontId="83" fillId="0" borderId="0" xfId="0" applyNumberFormat="1" applyFont="1" applyAlignment="1">
      <alignment horizontal="center"/>
    </xf>
    <xf numFmtId="195" fontId="102" fillId="0" borderId="0" xfId="10" applyNumberFormat="1" applyFont="1"/>
    <xf numFmtId="195" fontId="84" fillId="0" borderId="0" xfId="0" applyNumberFormat="1" applyFont="1"/>
    <xf numFmtId="2" fontId="75" fillId="0" borderId="0" xfId="10" applyNumberFormat="1" applyFont="1" applyAlignment="1">
      <alignment vertical="center"/>
    </xf>
    <xf numFmtId="2" fontId="74" fillId="0" borderId="0" xfId="10" applyNumberFormat="1" applyFont="1" applyAlignment="1">
      <alignment vertical="center"/>
    </xf>
    <xf numFmtId="2" fontId="74" fillId="0" borderId="0" xfId="10" applyNumberFormat="1" applyFont="1" applyAlignment="1">
      <alignment horizontal="right" vertical="center"/>
    </xf>
    <xf numFmtId="0" fontId="79" fillId="64" borderId="36" xfId="13" applyFont="1" applyFill="1" applyBorder="1" applyProtection="1">
      <protection hidden="1"/>
    </xf>
    <xf numFmtId="0" fontId="77" fillId="0" borderId="0" xfId="86" applyFont="1" applyAlignment="1">
      <alignment horizontal="right"/>
    </xf>
    <xf numFmtId="2" fontId="35" fillId="66" borderId="36" xfId="8" applyNumberFormat="1" applyFont="1" applyFill="1" applyBorder="1" applyAlignment="1">
      <alignment horizontal="center"/>
    </xf>
    <xf numFmtId="43" fontId="77" fillId="0" borderId="0" xfId="86" applyNumberFormat="1" applyFont="1"/>
    <xf numFmtId="49" fontId="110" fillId="63" borderId="35" xfId="60" applyNumberFormat="1" applyFont="1" applyFill="1" applyBorder="1" applyAlignment="1">
      <alignment horizontal="left" vertical="top" wrapText="1"/>
    </xf>
    <xf numFmtId="49" fontId="110" fillId="62" borderId="37" xfId="60" applyNumberFormat="1" applyFont="1" applyFill="1" applyBorder="1" applyAlignment="1">
      <alignment horizontal="left" vertical="top" wrapText="1"/>
    </xf>
    <xf numFmtId="49" fontId="110" fillId="62" borderId="34" xfId="60" applyNumberFormat="1" applyFont="1" applyFill="1" applyBorder="1" applyAlignment="1">
      <alignment horizontal="left" vertical="top" wrapText="1"/>
    </xf>
    <xf numFmtId="0" fontId="77" fillId="0" borderId="35" xfId="0" applyFont="1" applyBorder="1" applyAlignment="1">
      <alignment horizontal="left"/>
    </xf>
    <xf numFmtId="0" fontId="77" fillId="0" borderId="34" xfId="0" applyFont="1" applyBorder="1" applyAlignment="1">
      <alignment horizontal="left"/>
    </xf>
    <xf numFmtId="0" fontId="79" fillId="0" borderId="35" xfId="13" applyFont="1" applyBorder="1" applyAlignment="1" applyProtection="1">
      <alignment horizontal="left" vertical="center"/>
      <protection hidden="1"/>
    </xf>
    <xf numFmtId="0" fontId="79" fillId="0" borderId="34" xfId="13" applyFont="1" applyBorder="1" applyAlignment="1" applyProtection="1">
      <alignment horizontal="left" vertical="center"/>
      <protection hidden="1"/>
    </xf>
    <xf numFmtId="2" fontId="117" fillId="63" borderId="36" xfId="13" applyNumberFormat="1" applyFont="1" applyFill="1" applyBorder="1" applyAlignment="1" applyProtection="1">
      <alignment horizontal="center" vertical="center" wrapText="1"/>
      <protection hidden="1"/>
    </xf>
    <xf numFmtId="2" fontId="117" fillId="62" borderId="36" xfId="13" applyNumberFormat="1" applyFont="1" applyFill="1" applyBorder="1" applyAlignment="1" applyProtection="1">
      <alignment horizontal="center" vertical="center" wrapText="1"/>
      <protection hidden="1"/>
    </xf>
    <xf numFmtId="2" fontId="117" fillId="63" borderId="35" xfId="3" applyNumberFormat="1" applyFont="1" applyFill="1" applyBorder="1" applyAlignment="1" applyProtection="1">
      <alignment horizontal="center" vertical="center" wrapText="1"/>
      <protection hidden="1"/>
    </xf>
    <xf numFmtId="0" fontId="110" fillId="62" borderId="34" xfId="0" applyFont="1" applyFill="1" applyBorder="1" applyAlignment="1">
      <alignment horizontal="center" vertical="center" wrapText="1"/>
    </xf>
    <xf numFmtId="0" fontId="77" fillId="0" borderId="0" xfId="0" applyFont="1" applyAlignment="1">
      <alignment horizontal="left" vertical="top" wrapText="1"/>
    </xf>
    <xf numFmtId="2" fontId="117" fillId="63" borderId="35" xfId="13" applyNumberFormat="1" applyFont="1" applyFill="1" applyBorder="1" applyAlignment="1" applyProtection="1">
      <alignment horizontal="center" vertical="center" wrapText="1"/>
      <protection hidden="1"/>
    </xf>
    <xf numFmtId="2" fontId="117" fillId="62" borderId="37" xfId="13" applyNumberFormat="1" applyFont="1" applyFill="1" applyBorder="1" applyAlignment="1" applyProtection="1">
      <alignment horizontal="center" vertical="center" wrapText="1"/>
      <protection hidden="1"/>
    </xf>
    <xf numFmtId="2" fontId="117" fillId="62" borderId="34" xfId="13" applyNumberFormat="1" applyFont="1" applyFill="1" applyBorder="1" applyAlignment="1" applyProtection="1">
      <alignment horizontal="center" vertical="center" wrapText="1"/>
      <protection hidden="1"/>
    </xf>
    <xf numFmtId="2" fontId="117" fillId="63" borderId="37" xfId="13" applyNumberFormat="1" applyFont="1" applyFill="1" applyBorder="1" applyAlignment="1" applyProtection="1">
      <alignment horizontal="center" vertical="center" wrapText="1"/>
      <protection hidden="1"/>
    </xf>
    <xf numFmtId="2" fontId="117" fillId="63" borderId="34" xfId="13" applyNumberFormat="1" applyFont="1" applyFill="1" applyBorder="1" applyAlignment="1" applyProtection="1">
      <alignment horizontal="center" vertical="center" wrapText="1"/>
      <protection hidden="1"/>
    </xf>
    <xf numFmtId="0" fontId="77" fillId="0" borderId="35" xfId="9" applyFont="1" applyBorder="1" applyAlignment="1" applyProtection="1">
      <alignment horizontal="center"/>
      <protection hidden="1"/>
    </xf>
    <xf numFmtId="0" fontId="77" fillId="0" borderId="34" xfId="9" applyFont="1" applyBorder="1" applyAlignment="1" applyProtection="1">
      <alignment horizontal="center"/>
      <protection hidden="1"/>
    </xf>
    <xf numFmtId="166" fontId="35" fillId="2" borderId="36" xfId="16" applyFont="1" applyFill="1" applyBorder="1"/>
  </cellXfs>
  <cellStyles count="52883">
    <cellStyle name="20% - Accent1" xfId="34"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38" builtinId="34" customBuiltin="1"/>
    <cellStyle name="20% - Accent2 2" xfId="117" xr:uid="{00000000-0005-0000-0000-0000C2CD0000}"/>
    <cellStyle name="20% - Accent2 3" xfId="118" xr:uid="{00000000-0005-0000-0000-0000C3CD0000}"/>
    <cellStyle name="20% - Accent3" xfId="42" builtinId="38" customBuiltin="1"/>
    <cellStyle name="20% - Accent3 2" xfId="119" xr:uid="{00000000-0005-0000-0000-0000C5CD0000}"/>
    <cellStyle name="20% - Accent3 3" xfId="120" xr:uid="{00000000-0005-0000-0000-0000C6CD0000}"/>
    <cellStyle name="20% - Accent4" xfId="46" builtinId="42" customBuiltin="1"/>
    <cellStyle name="20% - Accent4 2" xfId="121" xr:uid="{00000000-0005-0000-0000-0000C8CD0000}"/>
    <cellStyle name="20% - Accent4 3" xfId="122" xr:uid="{00000000-0005-0000-0000-0000C9CD0000}"/>
    <cellStyle name="20% - Accent5" xfId="50" builtinId="46" customBuiltin="1"/>
    <cellStyle name="20% - Accent5 2" xfId="123" xr:uid="{00000000-0005-0000-0000-0000CBCD0000}"/>
    <cellStyle name="20% - Accent5 3" xfId="124" xr:uid="{00000000-0005-0000-0000-0000CCCD0000}"/>
    <cellStyle name="20% - Accent6" xfId="54" builtinId="50" customBuiltin="1"/>
    <cellStyle name="20% - Accent6 2" xfId="125" xr:uid="{00000000-0005-0000-0000-0000CECD0000}"/>
    <cellStyle name="20% - Accent6 3" xfId="126" xr:uid="{00000000-0005-0000-0000-0000CFCD0000}"/>
    <cellStyle name="40% - Accent1" xfId="35" builtinId="31" customBuiltin="1"/>
    <cellStyle name="40% - Accent1 2" xfId="127" xr:uid="{00000000-0005-0000-0000-0000D1CD0000}"/>
    <cellStyle name="40% - Accent1 3" xfId="128" xr:uid="{00000000-0005-0000-0000-0000D2CD0000}"/>
    <cellStyle name="40% - Accent2" xfId="39" builtinId="35" customBuiltin="1"/>
    <cellStyle name="40% - Accent2 2" xfId="129" xr:uid="{00000000-0005-0000-0000-0000D4CD0000}"/>
    <cellStyle name="40% - Accent2 3" xfId="130" xr:uid="{00000000-0005-0000-0000-0000D5CD0000}"/>
    <cellStyle name="40% - Accent3" xfId="43" builtinId="39" customBuiltin="1"/>
    <cellStyle name="40% - Accent3 2" xfId="131" xr:uid="{00000000-0005-0000-0000-0000D7CD0000}"/>
    <cellStyle name="40% - Accent3 3" xfId="132" xr:uid="{00000000-0005-0000-0000-0000D8CD0000}"/>
    <cellStyle name="40% - Accent4" xfId="47" builtinId="43" customBuiltin="1"/>
    <cellStyle name="40% - Accent4 2" xfId="133" xr:uid="{00000000-0005-0000-0000-0000DACD0000}"/>
    <cellStyle name="40% - Accent4 3" xfId="134" xr:uid="{00000000-0005-0000-0000-0000DBCD0000}"/>
    <cellStyle name="40% - Accent5" xfId="51" builtinId="47" customBuiltin="1"/>
    <cellStyle name="40% - Accent5 2" xfId="135" xr:uid="{00000000-0005-0000-0000-0000DDCD0000}"/>
    <cellStyle name="40% - Accent5 3" xfId="136" xr:uid="{00000000-0005-0000-0000-0000DECD0000}"/>
    <cellStyle name="40% - Accent6" xfId="55" builtinId="51" customBuiltin="1"/>
    <cellStyle name="40% - Accent6 2" xfId="137" xr:uid="{00000000-0005-0000-0000-0000E0CD0000}"/>
    <cellStyle name="40% - Accent6 3" xfId="138" xr:uid="{00000000-0005-0000-0000-0000E1CD0000}"/>
    <cellStyle name="60% - Accent1" xfId="36" builtinId="32" customBuiltin="1"/>
    <cellStyle name="60% - Accent1 2" xfId="139" xr:uid="{00000000-0005-0000-0000-0000E3CD0000}"/>
    <cellStyle name="60% - Accent2" xfId="40" builtinId="36" customBuiltin="1"/>
    <cellStyle name="60% - Accent2 2" xfId="140" xr:uid="{00000000-0005-0000-0000-0000E5CD0000}"/>
    <cellStyle name="60% - Accent3" xfId="44" builtinId="40" customBuiltin="1"/>
    <cellStyle name="60% - Accent3 2" xfId="141" xr:uid="{00000000-0005-0000-0000-0000E7CD0000}"/>
    <cellStyle name="60% - Accent4" xfId="48" builtinId="44" customBuiltin="1"/>
    <cellStyle name="60% - Accent4 2" xfId="142" xr:uid="{00000000-0005-0000-0000-0000E9CD0000}"/>
    <cellStyle name="60% - Accent5" xfId="52" builtinId="48" customBuiltin="1"/>
    <cellStyle name="60% - Accent5 2" xfId="143" xr:uid="{00000000-0005-0000-0000-0000EBCD0000}"/>
    <cellStyle name="60% - Accent6" xfId="56" builtinId="52" customBuiltin="1"/>
    <cellStyle name="60% - Accent6 2" xfId="144" xr:uid="{00000000-0005-0000-0000-0000EDCD0000}"/>
    <cellStyle name="Accent1" xfId="33" builtinId="29" customBuiltin="1"/>
    <cellStyle name="Accent1 2" xfId="145" xr:uid="{00000000-0005-0000-0000-0000EFCD0000}"/>
    <cellStyle name="Accent2" xfId="37" builtinId="33" customBuiltin="1"/>
    <cellStyle name="Accent2 2" xfId="146" xr:uid="{00000000-0005-0000-0000-0000F1CD0000}"/>
    <cellStyle name="Accent3" xfId="41" builtinId="37" customBuiltin="1"/>
    <cellStyle name="Accent3 2" xfId="147" xr:uid="{00000000-0005-0000-0000-0000F3CD0000}"/>
    <cellStyle name="Accent4" xfId="45" builtinId="41" customBuiltin="1"/>
    <cellStyle name="Accent4 2" xfId="148" xr:uid="{00000000-0005-0000-0000-0000F5CD0000}"/>
    <cellStyle name="Accent5" xfId="49" builtinId="45" customBuiltin="1"/>
    <cellStyle name="Accent5 2" xfId="149" xr:uid="{00000000-0005-0000-0000-0000F7CD0000}"/>
    <cellStyle name="Accent6" xfId="53" builtinId="49" customBuiltin="1"/>
    <cellStyle name="Accent6 2" xfId="150" xr:uid="{00000000-0005-0000-0000-0000F9CD0000}"/>
    <cellStyle name="Bad" xfId="151" xr:uid="{00000000-0005-0000-0000-0000FACD0000}"/>
    <cellStyle name="Bad 2" xfId="152" xr:uid="{00000000-0005-0000-0000-0000FBCD0000}"/>
    <cellStyle name="Berekening" xfId="27" builtinId="22" customBuiltin="1"/>
    <cellStyle name="Berekening 2" xfId="153" xr:uid="{00000000-0005-0000-0000-0000FDCD0000}"/>
    <cellStyle name="Bold text" xfId="154" xr:uid="{00000000-0005-0000-0000-0000FECD0000}"/>
    <cellStyle name="Calculation" xfId="155" xr:uid="{00000000-0005-0000-0000-0000FFCD0000}"/>
    <cellStyle name="Check Cell" xfId="156" xr:uid="{00000000-0005-0000-0000-000000CE0000}"/>
    <cellStyle name="Comma [0]" xfId="64" xr:uid="{00000000-0005-0000-0000-000001CE0000}"/>
    <cellStyle name="Comma [0] 2" xfId="52854"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7" xr:uid="{00000000-0005-0000-0000-000008CE0000}"/>
    <cellStyle name="Currency [0]" xfId="52855"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5" xr:uid="{00000000-0005-0000-0000-00000DCE0000}"/>
    <cellStyle name="Euro 2" xfId="66" xr:uid="{00000000-0005-0000-0000-00000ECE0000}"/>
    <cellStyle name="Euro 2 2" xfId="52856" xr:uid="{00000000-0005-0000-0000-00000FCE0000}"/>
    <cellStyle name="Euro 3" xfId="67" xr:uid="{00000000-0005-0000-0000-000010CE0000}"/>
    <cellStyle name="Euro 3 2" xfId="52857" xr:uid="{00000000-0005-0000-0000-000011CE0000}"/>
    <cellStyle name="Euro 4" xfId="68" xr:uid="{00000000-0005-0000-0000-000012CE0000}"/>
    <cellStyle name="euro 5" xfId="52858" xr:uid="{00000000-0005-0000-0000-000013CE0000}"/>
    <cellStyle name="euro 6" xfId="52859" xr:uid="{00000000-0005-0000-0000-000014CE0000}"/>
    <cellStyle name="Euro_Roto Smeets Hilversum v-1" xfId="69" xr:uid="{00000000-0005-0000-0000-000015CE0000}"/>
    <cellStyle name="Explanatory Text" xfId="158" xr:uid="{00000000-0005-0000-0000-000016CE0000}"/>
    <cellStyle name="Followed Hyperlink_Aantal groepen per school.xls" xfId="7" xr:uid="{00000000-0005-0000-0000-000017CE0000}"/>
    <cellStyle name="Gekoppelde cel" xfId="28" builtinId="24" customBuiltin="1"/>
    <cellStyle name="Gekoppelde cel 2" xfId="159" xr:uid="{00000000-0005-0000-0000-000019CE0000}"/>
    <cellStyle name="Goed" xfId="22" builtinId="26" customBuiltin="1"/>
    <cellStyle name="Goed 2" xfId="160" xr:uid="{00000000-0005-0000-0000-00001BCE0000}"/>
    <cellStyle name="Goed 3" xfId="161" xr:uid="{00000000-0005-0000-0000-00001CCE0000}"/>
    <cellStyle name="Good" xfId="162" xr:uid="{00000000-0005-0000-0000-00001DCE0000}"/>
    <cellStyle name="Heading 1" xfId="163" xr:uid="{00000000-0005-0000-0000-00001ECE0000}"/>
    <cellStyle name="Heading 2" xfId="164" xr:uid="{00000000-0005-0000-0000-00001FCE0000}"/>
    <cellStyle name="Heading 3" xfId="165" xr:uid="{00000000-0005-0000-0000-000020CE0000}"/>
    <cellStyle name="Heading 4" xfId="166" xr:uid="{00000000-0005-0000-0000-000021CE0000}"/>
    <cellStyle name="Hyperlink 2" xfId="52860" xr:uid="{00000000-0005-0000-0000-000022CE0000}"/>
    <cellStyle name="Input" xfId="167" xr:uid="{00000000-0005-0000-0000-000023CE0000}"/>
    <cellStyle name="Invoer" xfId="25" builtinId="20" customBuiltin="1"/>
    <cellStyle name="invoer 2" xfId="168" xr:uid="{00000000-0005-0000-0000-000025CE0000}"/>
    <cellStyle name="Komma" xfId="8" builtinId="3"/>
    <cellStyle name="Komma [0] 2" xfId="70" xr:uid="{00000000-0005-0000-0000-000027CE0000}"/>
    <cellStyle name="Komma 2" xfId="71" xr:uid="{00000000-0005-0000-0000-000028CE0000}"/>
    <cellStyle name="Komma 2 2" xfId="52861" xr:uid="{00000000-0005-0000-0000-000029CE0000}"/>
    <cellStyle name="Komma 3" xfId="72" xr:uid="{00000000-0005-0000-0000-00002ACE0000}"/>
    <cellStyle name="Komma 3 2" xfId="73" xr:uid="{00000000-0005-0000-0000-00002BCE0000}"/>
    <cellStyle name="Komma 3 3" xfId="102" xr:uid="{00000000-0005-0000-0000-00002CCE0000}"/>
    <cellStyle name="Komma 4" xfId="74" xr:uid="{00000000-0005-0000-0000-00002DCE0000}"/>
    <cellStyle name="Komma 4 2" xfId="52862" xr:uid="{00000000-0005-0000-0000-00002ECE0000}"/>
    <cellStyle name="Komma 5" xfId="52863" xr:uid="{00000000-0005-0000-0000-00002FCE0000}"/>
    <cellStyle name="Komma 6" xfId="52864" xr:uid="{00000000-0005-0000-0000-000030CE0000}"/>
    <cellStyle name="kop" xfId="75" xr:uid="{00000000-0005-0000-0000-000031CE0000}"/>
    <cellStyle name="Kop 1" xfId="18" builtinId="16" customBuiltin="1"/>
    <cellStyle name="Kop 1 2" xfId="169" xr:uid="{00000000-0005-0000-0000-000033CE0000}"/>
    <cellStyle name="Kop 2" xfId="19" builtinId="17" customBuiltin="1"/>
    <cellStyle name="Kop 2 2" xfId="170" xr:uid="{00000000-0005-0000-0000-000035CE0000}"/>
    <cellStyle name="Kop 3" xfId="20" builtinId="18" customBuiltin="1"/>
    <cellStyle name="Kop 3 2" xfId="171" xr:uid="{00000000-0005-0000-0000-000037CE0000}"/>
    <cellStyle name="Kop 4" xfId="21" builtinId="19" customBuiltin="1"/>
    <cellStyle name="Kop 4 2" xfId="172" xr:uid="{00000000-0005-0000-0000-000039CE0000}"/>
    <cellStyle name="Koppen_rekenblad" xfId="173" xr:uid="{00000000-0005-0000-0000-00003ACE0000}"/>
    <cellStyle name="koppenrekenblad2" xfId="174" xr:uid="{00000000-0005-0000-0000-00003BCE0000}"/>
    <cellStyle name="koppenrekenblad2 2" xfId="52865" xr:uid="{00000000-0005-0000-0000-00003CCE0000}"/>
    <cellStyle name="Linked Cell" xfId="175" xr:uid="{00000000-0005-0000-0000-00003DCE0000}"/>
    <cellStyle name="m2" xfId="176" xr:uid="{00000000-0005-0000-0000-00003ECE0000}"/>
    <cellStyle name="m2 2" xfId="52866" xr:uid="{00000000-0005-0000-0000-00003FCE0000}"/>
    <cellStyle name="Neutraal" xfId="24" builtinId="28" customBuiltin="1"/>
    <cellStyle name="Neutraal 2" xfId="177" xr:uid="{00000000-0005-0000-0000-000041CE0000}"/>
    <cellStyle name="Neutral" xfId="178" xr:uid="{00000000-0005-0000-0000-000042CE0000}"/>
    <cellStyle name="Normaal 2" xfId="76" xr:uid="{00000000-0005-0000-0000-000043CE0000}"/>
    <cellStyle name="Normaal_Basis Inventarisatielijst. xls.xls" xfId="77" xr:uid="{00000000-0005-0000-0000-000044CE0000}"/>
    <cellStyle name="Normal 2" xfId="179" xr:uid="{00000000-0005-0000-0000-000045CE0000}"/>
    <cellStyle name="Normal_ KLM-CTR(STA)-Recap.xls" xfId="9" xr:uid="{00000000-0005-0000-0000-000046CE0000}"/>
    <cellStyle name="Normal_ KLM-CTR(STA)-Recap.xls 2" xfId="59"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0" xr:uid="{00000000-0005-0000-0000-00004BCE0000}"/>
    <cellStyle name="Normal_Uurtarieven 2000 LEVERANCIER" xfId="13" xr:uid="{00000000-0005-0000-0000-00004CCE0000}"/>
    <cellStyle name="Note" xfId="180" xr:uid="{00000000-0005-0000-0000-00004ECE0000}"/>
    <cellStyle name="Notitie 2" xfId="58" xr:uid="{00000000-0005-0000-0000-00004FCE0000}"/>
    <cellStyle name="Notitie 3" xfId="181" xr:uid="{00000000-0005-0000-0000-000050CE0000}"/>
    <cellStyle name="Ongedefinieerd" xfId="14" xr:uid="{00000000-0005-0000-0000-000051CE0000}"/>
    <cellStyle name="Ongedefinieerd 2" xfId="78" xr:uid="{00000000-0005-0000-0000-000052CE0000}"/>
    <cellStyle name="Ongeldig" xfId="23" builtinId="27" customBuiltin="1"/>
    <cellStyle name="Ongeldig 2" xfId="182" xr:uid="{00000000-0005-0000-0000-000054CE0000}"/>
    <cellStyle name="Output" xfId="183" xr:uid="{00000000-0005-0000-0000-000055CE0000}"/>
    <cellStyle name="Procent" xfId="15" builtinId="5"/>
    <cellStyle name="Procent 2" xfId="62" xr:uid="{00000000-0005-0000-0000-000057CE0000}"/>
    <cellStyle name="Procent 2 2" xfId="79" xr:uid="{00000000-0005-0000-0000-000058CE0000}"/>
    <cellStyle name="Procent 2 3" xfId="52867" xr:uid="{00000000-0005-0000-0000-000059CE0000}"/>
    <cellStyle name="Procent 3" xfId="80" xr:uid="{00000000-0005-0000-0000-00005ACE0000}"/>
    <cellStyle name="Ruimtestaat_Koppen" xfId="184" xr:uid="{00000000-0005-0000-0000-00005BCE0000}"/>
    <cellStyle name="Standaard" xfId="0" builtinId="0"/>
    <cellStyle name="Standaard 10" xfId="81" xr:uid="{00000000-0005-0000-0000-00005DCE0000}"/>
    <cellStyle name="Standaard 10 2" xfId="82" xr:uid="{00000000-0005-0000-0000-00005ECE0000}"/>
    <cellStyle name="Standaard 11" xfId="83" xr:uid="{00000000-0005-0000-0000-00005FCE0000}"/>
    <cellStyle name="Standaard 12" xfId="84" xr:uid="{00000000-0005-0000-0000-000060CE0000}"/>
    <cellStyle name="Standaard 13" xfId="85" xr:uid="{00000000-0005-0000-0000-000061CE0000}"/>
    <cellStyle name="Standaard 13 2" xfId="52868" xr:uid="{00000000-0005-0000-0000-000062CE0000}"/>
    <cellStyle name="Standaard 14" xfId="52869" xr:uid="{00000000-0005-0000-0000-000063CE0000}"/>
    <cellStyle name="Standaard 2" xfId="57" xr:uid="{00000000-0005-0000-0000-000064CE0000}"/>
    <cellStyle name="Standaard 2 2" xfId="86" xr:uid="{00000000-0005-0000-0000-000065CE0000}"/>
    <cellStyle name="Standaard 2 2 2" xfId="87" xr:uid="{00000000-0005-0000-0000-000066CE0000}"/>
    <cellStyle name="Standaard 2 2 2 2" xfId="88" xr:uid="{00000000-0005-0000-0000-000067CE0000}"/>
    <cellStyle name="Standaard 2 3" xfId="89" xr:uid="{00000000-0005-0000-0000-000068CE0000}"/>
    <cellStyle name="Standaard 2 3 2" xfId="52870" xr:uid="{00000000-0005-0000-0000-000069CE0000}"/>
    <cellStyle name="Standaard 2 4" xfId="52871" xr:uid="{00000000-0005-0000-0000-00006ACE0000}"/>
    <cellStyle name="Standaard 3" xfId="61" xr:uid="{00000000-0005-0000-0000-00006BCE0000}"/>
    <cellStyle name="Standaard 3 2" xfId="52872" xr:uid="{00000000-0005-0000-0000-00006CCE0000}"/>
    <cellStyle name="Standaard 3 2 2" xfId="52873" xr:uid="{00000000-0005-0000-0000-00006DCE0000}"/>
    <cellStyle name="Standaard 3 3" xfId="52874" xr:uid="{00000000-0005-0000-0000-00006ECE0000}"/>
    <cellStyle name="Standaard 3 4" xfId="52875" xr:uid="{00000000-0005-0000-0000-00006FCE0000}"/>
    <cellStyle name="Standaard 3 5" xfId="52876" xr:uid="{00000000-0005-0000-0000-000070CE0000}"/>
    <cellStyle name="Standaard 4" xfId="90" xr:uid="{00000000-0005-0000-0000-000071CE0000}"/>
    <cellStyle name="Standaard 4 2" xfId="100" xr:uid="{00000000-0005-0000-0000-000072CE0000}"/>
    <cellStyle name="Standaard 4 3" xfId="52877" xr:uid="{00000000-0005-0000-0000-000073CE0000}"/>
    <cellStyle name="Standaard 5" xfId="91" xr:uid="{00000000-0005-0000-0000-000074CE0000}"/>
    <cellStyle name="Standaard 5 2" xfId="92" xr:uid="{00000000-0005-0000-0000-000075CE0000}"/>
    <cellStyle name="Standaard 6" xfId="93" xr:uid="{00000000-0005-0000-0000-000076CE0000}"/>
    <cellStyle name="Standaard 7" xfId="94" xr:uid="{00000000-0005-0000-0000-000077CE0000}"/>
    <cellStyle name="Standaard 7 2" xfId="52878" xr:uid="{00000000-0005-0000-0000-000078CE0000}"/>
    <cellStyle name="Standaard 8" xfId="95" xr:uid="{00000000-0005-0000-0000-000079CE0000}"/>
    <cellStyle name="Standaard 9" xfId="96" xr:uid="{00000000-0005-0000-0000-00007ACE0000}"/>
    <cellStyle name="Titel" xfId="17" builtinId="15" customBuiltin="1"/>
    <cellStyle name="Titel 2" xfId="185" xr:uid="{00000000-0005-0000-0000-00007ECE0000}"/>
    <cellStyle name="Title" xfId="186" xr:uid="{00000000-0005-0000-0000-00007FCE0000}"/>
    <cellStyle name="Totaal" xfId="32" builtinId="25" customBuiltin="1"/>
    <cellStyle name="Totaal 2" xfId="187" xr:uid="{00000000-0005-0000-0000-000081CE0000}"/>
    <cellStyle name="Total" xfId="188" xr:uid="{00000000-0005-0000-0000-000082CE0000}"/>
    <cellStyle name="Uitvoer" xfId="26" builtinId="21" customBuiltin="1"/>
    <cellStyle name="Uitvoer 2" xfId="189" xr:uid="{00000000-0005-0000-0000-000084CE0000}"/>
    <cellStyle name="Valuta" xfId="16" builtinId="4"/>
    <cellStyle name="Valuta 2" xfId="63" xr:uid="{00000000-0005-0000-0000-000086CE0000}"/>
    <cellStyle name="Valuta 2 2" xfId="99" xr:uid="{00000000-0005-0000-0000-000087CE0000}"/>
    <cellStyle name="Valuta 2 3" xfId="52879" xr:uid="{00000000-0005-0000-0000-000088CE0000}"/>
    <cellStyle name="Valuta 3" xfId="97" xr:uid="{00000000-0005-0000-0000-000089CE0000}"/>
    <cellStyle name="Valuta 3 2" xfId="101" xr:uid="{00000000-0005-0000-0000-00008ACE0000}"/>
    <cellStyle name="Valuta 3 3" xfId="52880" xr:uid="{00000000-0005-0000-0000-00008BCE0000}"/>
    <cellStyle name="Valuta 4" xfId="98" xr:uid="{00000000-0005-0000-0000-00008CCE0000}"/>
    <cellStyle name="Valuta 4 2" xfId="52881" xr:uid="{00000000-0005-0000-0000-00008DCE0000}"/>
    <cellStyle name="Valuta 5" xfId="52882" xr:uid="{00000000-0005-0000-0000-00008ECE0000}"/>
    <cellStyle name="Valuta euro rb" xfId="190" xr:uid="{00000000-0005-0000-0000-00008FCE0000}"/>
    <cellStyle name="Valuta F rb" xfId="191" xr:uid="{00000000-0005-0000-0000-000090CE0000}"/>
    <cellStyle name="Valuta gulden rb" xfId="192" xr:uid="{00000000-0005-0000-0000-000091CE0000}"/>
    <cellStyle name="Verklarende tekst" xfId="31" builtinId="53" customBuiltin="1"/>
    <cellStyle name="Verklarende tekst 2" xfId="193" xr:uid="{00000000-0005-0000-0000-000093CE0000}"/>
    <cellStyle name="Waarschuwingstekst" xfId="30" builtinId="11" customBuiltin="1"/>
    <cellStyle name="Waarschuwingstekst 2" xfId="194" xr:uid="{00000000-0005-0000-0000-000095CE0000}"/>
    <cellStyle name="Warning Text" xfId="195"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28574</xdr:rowOff>
    </xdr:from>
    <xdr:to>
      <xdr:col>16</xdr:col>
      <xdr:colOff>131445</xdr:colOff>
      <xdr:row>55</xdr:row>
      <xdr:rowOff>85725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2999"/>
          <a:ext cx="11169015" cy="8153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b="1">
              <a:solidFill>
                <a:schemeClr val="dk1"/>
              </a:solidFill>
              <a:effectLst/>
              <a:latin typeface="Georgia" panose="02040502050405020303" pitchFamily="18" charset="0"/>
              <a:ea typeface="+mn-ea"/>
              <a:cs typeface="+mn-cs"/>
            </a:rPr>
            <a:t>Algemeen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Prijsniveau</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Het loon- en prijspeil van 1 januari 2025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Ruimtestaat</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In de kolom Bijzonderheden is aangegeven voor welke ruimten extra</a:t>
          </a:r>
          <a:r>
            <a:rPr lang="nl-NL" sz="1200" b="0" baseline="0">
              <a:solidFill>
                <a:schemeClr val="dk1"/>
              </a:solidFill>
              <a:effectLst/>
              <a:latin typeface="Georgia" panose="02040502050405020303" pitchFamily="18" charset="0"/>
              <a:ea typeface="+mn-ea"/>
              <a:cs typeface="+mn-cs"/>
            </a:rPr>
            <a:t> schoonmaakonderhoud uitgevraagd kan worden (op regiebasis), naast de opgegeven frequentie. De totale oppervlakte van deze ruimten correspondeert met de totale opppervlakte van de locatie in tabblad 9-Afroep- en beurtprijzen.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Contractjaarprijs</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van de afroep- en beurtprijzen.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r>
            <a:rPr lang="nl-NL" sz="1200" b="1">
              <a:solidFill>
                <a:schemeClr val="dk1"/>
              </a:solidFill>
              <a:effectLst/>
              <a:latin typeface="Georgia" panose="02040502050405020303" pitchFamily="18" charset="0"/>
              <a:ea typeface="+mn-ea"/>
              <a:cs typeface="+mn-cs"/>
            </a:rPr>
            <a:t>Uurtarieven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 </a:t>
          </a:r>
          <a:endParaRPr lang="nl-NL" sz="1200">
            <a:effectLst/>
            <a:latin typeface="Georgia" panose="02040502050405020303" pitchFamily="18" charset="0"/>
          </a:endParaRP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endParaRPr lang="nl-NL" sz="1200" b="1">
            <a:solidFill>
              <a:schemeClr val="dk1"/>
            </a:solidFill>
            <a:effectLst/>
            <a:latin typeface="Georgia" panose="02040502050405020303" pitchFamily="18" charset="0"/>
            <a:ea typeface="+mn-ea"/>
            <a:cs typeface="+mn-cs"/>
          </a:endParaRPr>
        </a:p>
        <a:p>
          <a:endParaRPr lang="nl-NL" sz="1200">
            <a:effectLst/>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tabSelected="1" workbookViewId="0">
      <pane ySplit="4" topLeftCell="A5" activePane="bottomLeft" state="frozen"/>
      <selection pane="bottomLeft" activeCell="T26" sqref="T26"/>
    </sheetView>
  </sheetViews>
  <sheetFormatPr defaultRowHeight="12.6"/>
  <cols>
    <col min="1" max="1" width="27.6640625" customWidth="1"/>
  </cols>
  <sheetData>
    <row r="1" spans="1:13" ht="18.600000000000001">
      <c r="A1" s="162" t="s">
        <v>0</v>
      </c>
      <c r="B1" s="36" t="str">
        <f>'2-Kosten per locatie'!B3</f>
        <v>Gemeente Uithoorn Perceel 2</v>
      </c>
    </row>
    <row r="2" spans="1:13" ht="18.600000000000001">
      <c r="A2" s="162" t="s">
        <v>1</v>
      </c>
      <c r="B2" s="36" t="str">
        <f ca="1">MID(CELL("bestandsnaam",$B$11),SEARCH("]",CELL("bestandsnaam",$B$11),1)+1,256)</f>
        <v>1-Uitgangspunten</v>
      </c>
    </row>
    <row r="3" spans="1:13" ht="18.600000000000001">
      <c r="A3" s="162" t="s">
        <v>2</v>
      </c>
      <c r="B3" s="36" t="str">
        <f>'2-Kosten per locatie'!B5</f>
        <v>Divers, Uithoorn</v>
      </c>
    </row>
    <row r="4" spans="1:13" ht="18.600000000000001">
      <c r="A4" s="162" t="s">
        <v>3</v>
      </c>
      <c r="B4" s="36">
        <f>'2-Kosten per locatie'!B6</f>
        <v>0</v>
      </c>
      <c r="G4" s="34"/>
      <c r="H4" s="34"/>
      <c r="I4" s="34"/>
      <c r="J4" s="34"/>
      <c r="K4" s="34"/>
      <c r="L4" s="34"/>
      <c r="M4" s="34"/>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6"/>
  <sheetViews>
    <sheetView showGridLines="0" zoomScale="85" zoomScaleNormal="85" zoomScaleSheetLayoutView="50" zoomScalePageLayoutView="50" workbookViewId="0">
      <pane ySplit="12" topLeftCell="A13" activePane="bottomLeft" state="frozen"/>
      <selection activeCell="B1" sqref="B1"/>
      <selection pane="bottomLeft" activeCell="C10" sqref="C10"/>
    </sheetView>
  </sheetViews>
  <sheetFormatPr defaultColWidth="13.6640625" defaultRowHeight="13.2"/>
  <cols>
    <col min="1" max="1" width="46.109375" style="155" customWidth="1"/>
    <col min="2" max="2" width="36.33203125" style="156" bestFit="1" customWidth="1"/>
    <col min="3" max="3" width="27.5546875" style="156" customWidth="1"/>
    <col min="4" max="4" width="12.109375" style="155" customWidth="1"/>
    <col min="5" max="5" width="24.33203125" style="157" customWidth="1"/>
    <col min="6" max="6" width="16.109375" style="158" customWidth="1"/>
    <col min="7" max="7" width="13.6640625" style="157" customWidth="1"/>
    <col min="8" max="8" width="15.88671875" style="157" customWidth="1"/>
    <col min="9" max="247" width="13.6640625" style="27"/>
    <col min="248" max="248" width="22.109375" style="27" customWidth="1"/>
    <col min="249" max="255" width="13.6640625" style="27" customWidth="1"/>
    <col min="256" max="256" width="15.88671875" style="27" customWidth="1"/>
    <col min="257" max="257" width="16.5546875" style="27" bestFit="1" customWidth="1"/>
    <col min="258" max="258" width="13.6640625" style="27" customWidth="1"/>
    <col min="259" max="259" width="17.109375" style="27" bestFit="1" customWidth="1"/>
    <col min="260" max="260" width="4" style="27" customWidth="1"/>
    <col min="261" max="261" width="13.6640625" style="27" customWidth="1"/>
    <col min="262" max="503" width="13.6640625" style="27"/>
    <col min="504" max="504" width="22.109375" style="27" customWidth="1"/>
    <col min="505" max="511" width="13.6640625" style="27" customWidth="1"/>
    <col min="512" max="512" width="15.88671875" style="27" customWidth="1"/>
    <col min="513" max="513" width="16.5546875" style="27" bestFit="1" customWidth="1"/>
    <col min="514" max="514" width="13.6640625" style="27" customWidth="1"/>
    <col min="515" max="515" width="17.109375" style="27" bestFit="1" customWidth="1"/>
    <col min="516" max="516" width="4" style="27" customWidth="1"/>
    <col min="517" max="517" width="13.6640625" style="27" customWidth="1"/>
    <col min="518" max="759" width="13.6640625" style="27"/>
    <col min="760" max="760" width="22.109375" style="27" customWidth="1"/>
    <col min="761" max="767" width="13.6640625" style="27" customWidth="1"/>
    <col min="768" max="768" width="15.88671875" style="27" customWidth="1"/>
    <col min="769" max="769" width="16.5546875" style="27" bestFit="1" customWidth="1"/>
    <col min="770" max="770" width="13.6640625" style="27" customWidth="1"/>
    <col min="771" max="771" width="17.109375" style="27" bestFit="1" customWidth="1"/>
    <col min="772" max="772" width="4" style="27" customWidth="1"/>
    <col min="773" max="773" width="13.6640625" style="27" customWidth="1"/>
    <col min="774" max="1015" width="13.6640625" style="27"/>
    <col min="1016" max="1016" width="22.109375" style="27" customWidth="1"/>
    <col min="1017" max="1023" width="13.6640625" style="27" customWidth="1"/>
    <col min="1024" max="1024" width="15.88671875" style="27" customWidth="1"/>
    <col min="1025" max="1025" width="16.5546875" style="27" bestFit="1" customWidth="1"/>
    <col min="1026" max="1026" width="13.6640625" style="27" customWidth="1"/>
    <col min="1027" max="1027" width="17.109375" style="27" bestFit="1" customWidth="1"/>
    <col min="1028" max="1028" width="4" style="27" customWidth="1"/>
    <col min="1029" max="1029" width="13.6640625" style="27" customWidth="1"/>
    <col min="1030" max="1271" width="13.6640625" style="27"/>
    <col min="1272" max="1272" width="22.109375" style="27" customWidth="1"/>
    <col min="1273" max="1279" width="13.6640625" style="27" customWidth="1"/>
    <col min="1280" max="1280" width="15.88671875" style="27" customWidth="1"/>
    <col min="1281" max="1281" width="16.5546875" style="27" bestFit="1" customWidth="1"/>
    <col min="1282" max="1282" width="13.6640625" style="27" customWidth="1"/>
    <col min="1283" max="1283" width="17.109375" style="27" bestFit="1" customWidth="1"/>
    <col min="1284" max="1284" width="4" style="27" customWidth="1"/>
    <col min="1285" max="1285" width="13.6640625" style="27" customWidth="1"/>
    <col min="1286" max="1527" width="13.6640625" style="27"/>
    <col min="1528" max="1528" width="22.109375" style="27" customWidth="1"/>
    <col min="1529" max="1535" width="13.6640625" style="27" customWidth="1"/>
    <col min="1536" max="1536" width="15.88671875" style="27" customWidth="1"/>
    <col min="1537" max="1537" width="16.5546875" style="27" bestFit="1" customWidth="1"/>
    <col min="1538" max="1538" width="13.6640625" style="27" customWidth="1"/>
    <col min="1539" max="1539" width="17.109375" style="27" bestFit="1" customWidth="1"/>
    <col min="1540" max="1540" width="4" style="27" customWidth="1"/>
    <col min="1541" max="1541" width="13.6640625" style="27" customWidth="1"/>
    <col min="1542" max="1783" width="13.6640625" style="27"/>
    <col min="1784" max="1784" width="22.109375" style="27" customWidth="1"/>
    <col min="1785" max="1791" width="13.6640625" style="27" customWidth="1"/>
    <col min="1792" max="1792" width="15.88671875" style="27" customWidth="1"/>
    <col min="1793" max="1793" width="16.5546875" style="27" bestFit="1" customWidth="1"/>
    <col min="1794" max="1794" width="13.6640625" style="27" customWidth="1"/>
    <col min="1795" max="1795" width="17.109375" style="27" bestFit="1" customWidth="1"/>
    <col min="1796" max="1796" width="4" style="27" customWidth="1"/>
    <col min="1797" max="1797" width="13.6640625" style="27" customWidth="1"/>
    <col min="1798" max="2039" width="13.6640625" style="27"/>
    <col min="2040" max="2040" width="22.109375" style="27" customWidth="1"/>
    <col min="2041" max="2047" width="13.6640625" style="27" customWidth="1"/>
    <col min="2048" max="2048" width="15.88671875" style="27" customWidth="1"/>
    <col min="2049" max="2049" width="16.5546875" style="27" bestFit="1" customWidth="1"/>
    <col min="2050" max="2050" width="13.6640625" style="27" customWidth="1"/>
    <col min="2051" max="2051" width="17.109375" style="27" bestFit="1" customWidth="1"/>
    <col min="2052" max="2052" width="4" style="27" customWidth="1"/>
    <col min="2053" max="2053" width="13.6640625" style="27" customWidth="1"/>
    <col min="2054" max="2295" width="13.6640625" style="27"/>
    <col min="2296" max="2296" width="22.109375" style="27" customWidth="1"/>
    <col min="2297" max="2303" width="13.6640625" style="27" customWidth="1"/>
    <col min="2304" max="2304" width="15.88671875" style="27" customWidth="1"/>
    <col min="2305" max="2305" width="16.5546875" style="27" bestFit="1" customWidth="1"/>
    <col min="2306" max="2306" width="13.6640625" style="27" customWidth="1"/>
    <col min="2307" max="2307" width="17.109375" style="27" bestFit="1" customWidth="1"/>
    <col min="2308" max="2308" width="4" style="27" customWidth="1"/>
    <col min="2309" max="2309" width="13.6640625" style="27" customWidth="1"/>
    <col min="2310" max="2551" width="13.6640625" style="27"/>
    <col min="2552" max="2552" width="22.109375" style="27" customWidth="1"/>
    <col min="2553" max="2559" width="13.6640625" style="27" customWidth="1"/>
    <col min="2560" max="2560" width="15.88671875" style="27" customWidth="1"/>
    <col min="2561" max="2561" width="16.5546875" style="27" bestFit="1" customWidth="1"/>
    <col min="2562" max="2562" width="13.6640625" style="27" customWidth="1"/>
    <col min="2563" max="2563" width="17.109375" style="27" bestFit="1" customWidth="1"/>
    <col min="2564" max="2564" width="4" style="27" customWidth="1"/>
    <col min="2565" max="2565" width="13.6640625" style="27" customWidth="1"/>
    <col min="2566" max="2807" width="13.6640625" style="27"/>
    <col min="2808" max="2808" width="22.109375" style="27" customWidth="1"/>
    <col min="2809" max="2815" width="13.6640625" style="27" customWidth="1"/>
    <col min="2816" max="2816" width="15.88671875" style="27" customWidth="1"/>
    <col min="2817" max="2817" width="16.5546875" style="27" bestFit="1" customWidth="1"/>
    <col min="2818" max="2818" width="13.6640625" style="27" customWidth="1"/>
    <col min="2819" max="2819" width="17.109375" style="27" bestFit="1" customWidth="1"/>
    <col min="2820" max="2820" width="4" style="27" customWidth="1"/>
    <col min="2821" max="2821" width="13.6640625" style="27" customWidth="1"/>
    <col min="2822" max="3063" width="13.6640625" style="27"/>
    <col min="3064" max="3064" width="22.109375" style="27" customWidth="1"/>
    <col min="3065" max="3071" width="13.6640625" style="27" customWidth="1"/>
    <col min="3072" max="3072" width="15.88671875" style="27" customWidth="1"/>
    <col min="3073" max="3073" width="16.5546875" style="27" bestFit="1" customWidth="1"/>
    <col min="3074" max="3074" width="13.6640625" style="27" customWidth="1"/>
    <col min="3075" max="3075" width="17.109375" style="27" bestFit="1" customWidth="1"/>
    <col min="3076" max="3076" width="4" style="27" customWidth="1"/>
    <col min="3077" max="3077" width="13.6640625" style="27" customWidth="1"/>
    <col min="3078" max="3319" width="13.6640625" style="27"/>
    <col min="3320" max="3320" width="22.109375" style="27" customWidth="1"/>
    <col min="3321" max="3327" width="13.6640625" style="27" customWidth="1"/>
    <col min="3328" max="3328" width="15.88671875" style="27" customWidth="1"/>
    <col min="3329" max="3329" width="16.5546875" style="27" bestFit="1" customWidth="1"/>
    <col min="3330" max="3330" width="13.6640625" style="27" customWidth="1"/>
    <col min="3331" max="3331" width="17.109375" style="27" bestFit="1" customWidth="1"/>
    <col min="3332" max="3332" width="4" style="27" customWidth="1"/>
    <col min="3333" max="3333" width="13.6640625" style="27" customWidth="1"/>
    <col min="3334" max="3575" width="13.6640625" style="27"/>
    <col min="3576" max="3576" width="22.109375" style="27" customWidth="1"/>
    <col min="3577" max="3583" width="13.6640625" style="27" customWidth="1"/>
    <col min="3584" max="3584" width="15.88671875" style="27" customWidth="1"/>
    <col min="3585" max="3585" width="16.5546875" style="27" bestFit="1" customWidth="1"/>
    <col min="3586" max="3586" width="13.6640625" style="27" customWidth="1"/>
    <col min="3587" max="3587" width="17.109375" style="27" bestFit="1" customWidth="1"/>
    <col min="3588" max="3588" width="4" style="27" customWidth="1"/>
    <col min="3589" max="3589" width="13.6640625" style="27" customWidth="1"/>
    <col min="3590" max="3831" width="13.6640625" style="27"/>
    <col min="3832" max="3832" width="22.109375" style="27" customWidth="1"/>
    <col min="3833" max="3839" width="13.6640625" style="27" customWidth="1"/>
    <col min="3840" max="3840" width="15.88671875" style="27" customWidth="1"/>
    <col min="3841" max="3841" width="16.5546875" style="27" bestFit="1" customWidth="1"/>
    <col min="3842" max="3842" width="13.6640625" style="27" customWidth="1"/>
    <col min="3843" max="3843" width="17.109375" style="27" bestFit="1" customWidth="1"/>
    <col min="3844" max="3844" width="4" style="27" customWidth="1"/>
    <col min="3845" max="3845" width="13.6640625" style="27" customWidth="1"/>
    <col min="3846" max="4087" width="13.6640625" style="27"/>
    <col min="4088" max="4088" width="22.109375" style="27" customWidth="1"/>
    <col min="4089" max="4095" width="13.6640625" style="27" customWidth="1"/>
    <col min="4096" max="4096" width="15.88671875" style="27" customWidth="1"/>
    <col min="4097" max="4097" width="16.5546875" style="27" bestFit="1" customWidth="1"/>
    <col min="4098" max="4098" width="13.6640625" style="27" customWidth="1"/>
    <col min="4099" max="4099" width="17.109375" style="27" bestFit="1" customWidth="1"/>
    <col min="4100" max="4100" width="4" style="27" customWidth="1"/>
    <col min="4101" max="4101" width="13.6640625" style="27" customWidth="1"/>
    <col min="4102" max="4343" width="13.6640625" style="27"/>
    <col min="4344" max="4344" width="22.109375" style="27" customWidth="1"/>
    <col min="4345" max="4351" width="13.6640625" style="27" customWidth="1"/>
    <col min="4352" max="4352" width="15.88671875" style="27" customWidth="1"/>
    <col min="4353" max="4353" width="16.5546875" style="27" bestFit="1" customWidth="1"/>
    <col min="4354" max="4354" width="13.6640625" style="27" customWidth="1"/>
    <col min="4355" max="4355" width="17.109375" style="27" bestFit="1" customWidth="1"/>
    <col min="4356" max="4356" width="4" style="27" customWidth="1"/>
    <col min="4357" max="4357" width="13.6640625" style="27" customWidth="1"/>
    <col min="4358" max="4599" width="13.6640625" style="27"/>
    <col min="4600" max="4600" width="22.109375" style="27" customWidth="1"/>
    <col min="4601" max="4607" width="13.6640625" style="27" customWidth="1"/>
    <col min="4608" max="4608" width="15.88671875" style="27" customWidth="1"/>
    <col min="4609" max="4609" width="16.5546875" style="27" bestFit="1" customWidth="1"/>
    <col min="4610" max="4610" width="13.6640625" style="27" customWidth="1"/>
    <col min="4611" max="4611" width="17.109375" style="27" bestFit="1" customWidth="1"/>
    <col min="4612" max="4612" width="4" style="27" customWidth="1"/>
    <col min="4613" max="4613" width="13.6640625" style="27" customWidth="1"/>
    <col min="4614" max="4855" width="13.6640625" style="27"/>
    <col min="4856" max="4856" width="22.109375" style="27" customWidth="1"/>
    <col min="4857" max="4863" width="13.6640625" style="27" customWidth="1"/>
    <col min="4864" max="4864" width="15.88671875" style="27" customWidth="1"/>
    <col min="4865" max="4865" width="16.5546875" style="27" bestFit="1" customWidth="1"/>
    <col min="4866" max="4866" width="13.6640625" style="27" customWidth="1"/>
    <col min="4867" max="4867" width="17.109375" style="27" bestFit="1" customWidth="1"/>
    <col min="4868" max="4868" width="4" style="27" customWidth="1"/>
    <col min="4869" max="4869" width="13.6640625" style="27" customWidth="1"/>
    <col min="4870" max="5111" width="13.6640625" style="27"/>
    <col min="5112" max="5112" width="22.109375" style="27" customWidth="1"/>
    <col min="5113" max="5119" width="13.6640625" style="27" customWidth="1"/>
    <col min="5120" max="5120" width="15.88671875" style="27" customWidth="1"/>
    <col min="5121" max="5121" width="16.5546875" style="27" bestFit="1" customWidth="1"/>
    <col min="5122" max="5122" width="13.6640625" style="27" customWidth="1"/>
    <col min="5123" max="5123" width="17.109375" style="27" bestFit="1" customWidth="1"/>
    <col min="5124" max="5124" width="4" style="27" customWidth="1"/>
    <col min="5125" max="5125" width="13.6640625" style="27" customWidth="1"/>
    <col min="5126" max="5367" width="13.6640625" style="27"/>
    <col min="5368" max="5368" width="22.109375" style="27" customWidth="1"/>
    <col min="5369" max="5375" width="13.6640625" style="27" customWidth="1"/>
    <col min="5376" max="5376" width="15.88671875" style="27" customWidth="1"/>
    <col min="5377" max="5377" width="16.5546875" style="27" bestFit="1" customWidth="1"/>
    <col min="5378" max="5378" width="13.6640625" style="27" customWidth="1"/>
    <col min="5379" max="5379" width="17.109375" style="27" bestFit="1" customWidth="1"/>
    <col min="5380" max="5380" width="4" style="27" customWidth="1"/>
    <col min="5381" max="5381" width="13.6640625" style="27" customWidth="1"/>
    <col min="5382" max="5623" width="13.6640625" style="27"/>
    <col min="5624" max="5624" width="22.109375" style="27" customWidth="1"/>
    <col min="5625" max="5631" width="13.6640625" style="27" customWidth="1"/>
    <col min="5632" max="5632" width="15.88671875" style="27" customWidth="1"/>
    <col min="5633" max="5633" width="16.5546875" style="27" bestFit="1" customWidth="1"/>
    <col min="5634" max="5634" width="13.6640625" style="27" customWidth="1"/>
    <col min="5635" max="5635" width="17.109375" style="27" bestFit="1" customWidth="1"/>
    <col min="5636" max="5636" width="4" style="27" customWidth="1"/>
    <col min="5637" max="5637" width="13.6640625" style="27" customWidth="1"/>
    <col min="5638" max="5879" width="13.6640625" style="27"/>
    <col min="5880" max="5880" width="22.109375" style="27" customWidth="1"/>
    <col min="5881" max="5887" width="13.6640625" style="27" customWidth="1"/>
    <col min="5888" max="5888" width="15.88671875" style="27" customWidth="1"/>
    <col min="5889" max="5889" width="16.5546875" style="27" bestFit="1" customWidth="1"/>
    <col min="5890" max="5890" width="13.6640625" style="27" customWidth="1"/>
    <col min="5891" max="5891" width="17.109375" style="27" bestFit="1" customWidth="1"/>
    <col min="5892" max="5892" width="4" style="27" customWidth="1"/>
    <col min="5893" max="5893" width="13.6640625" style="27" customWidth="1"/>
    <col min="5894" max="6135" width="13.6640625" style="27"/>
    <col min="6136" max="6136" width="22.109375" style="27" customWidth="1"/>
    <col min="6137" max="6143" width="13.6640625" style="27" customWidth="1"/>
    <col min="6144" max="6144" width="15.88671875" style="27" customWidth="1"/>
    <col min="6145" max="6145" width="16.5546875" style="27" bestFit="1" customWidth="1"/>
    <col min="6146" max="6146" width="13.6640625" style="27" customWidth="1"/>
    <col min="6147" max="6147" width="17.109375" style="27" bestFit="1" customWidth="1"/>
    <col min="6148" max="6148" width="4" style="27" customWidth="1"/>
    <col min="6149" max="6149" width="13.6640625" style="27" customWidth="1"/>
    <col min="6150" max="6391" width="13.6640625" style="27"/>
    <col min="6392" max="6392" width="22.109375" style="27" customWidth="1"/>
    <col min="6393" max="6399" width="13.6640625" style="27" customWidth="1"/>
    <col min="6400" max="6400" width="15.88671875" style="27" customWidth="1"/>
    <col min="6401" max="6401" width="16.5546875" style="27" bestFit="1" customWidth="1"/>
    <col min="6402" max="6402" width="13.6640625" style="27" customWidth="1"/>
    <col min="6403" max="6403" width="17.109375" style="27" bestFit="1" customWidth="1"/>
    <col min="6404" max="6404" width="4" style="27" customWidth="1"/>
    <col min="6405" max="6405" width="13.6640625" style="27" customWidth="1"/>
    <col min="6406" max="6647" width="13.6640625" style="27"/>
    <col min="6648" max="6648" width="22.109375" style="27" customWidth="1"/>
    <col min="6649" max="6655" width="13.6640625" style="27" customWidth="1"/>
    <col min="6656" max="6656" width="15.88671875" style="27" customWidth="1"/>
    <col min="6657" max="6657" width="16.5546875" style="27" bestFit="1" customWidth="1"/>
    <col min="6658" max="6658" width="13.6640625" style="27" customWidth="1"/>
    <col min="6659" max="6659" width="17.109375" style="27" bestFit="1" customWidth="1"/>
    <col min="6660" max="6660" width="4" style="27" customWidth="1"/>
    <col min="6661" max="6661" width="13.6640625" style="27" customWidth="1"/>
    <col min="6662" max="6903" width="13.6640625" style="27"/>
    <col min="6904" max="6904" width="22.109375" style="27" customWidth="1"/>
    <col min="6905" max="6911" width="13.6640625" style="27" customWidth="1"/>
    <col min="6912" max="6912" width="15.88671875" style="27" customWidth="1"/>
    <col min="6913" max="6913" width="16.5546875" style="27" bestFit="1" customWidth="1"/>
    <col min="6914" max="6914" width="13.6640625" style="27" customWidth="1"/>
    <col min="6915" max="6915" width="17.109375" style="27" bestFit="1" customWidth="1"/>
    <col min="6916" max="6916" width="4" style="27" customWidth="1"/>
    <col min="6917" max="6917" width="13.6640625" style="27" customWidth="1"/>
    <col min="6918" max="7159" width="13.6640625" style="27"/>
    <col min="7160" max="7160" width="22.109375" style="27" customWidth="1"/>
    <col min="7161" max="7167" width="13.6640625" style="27" customWidth="1"/>
    <col min="7168" max="7168" width="15.88671875" style="27" customWidth="1"/>
    <col min="7169" max="7169" width="16.5546875" style="27" bestFit="1" customWidth="1"/>
    <col min="7170" max="7170" width="13.6640625" style="27" customWidth="1"/>
    <col min="7171" max="7171" width="17.109375" style="27" bestFit="1" customWidth="1"/>
    <col min="7172" max="7172" width="4" style="27" customWidth="1"/>
    <col min="7173" max="7173" width="13.6640625" style="27" customWidth="1"/>
    <col min="7174" max="7415" width="13.6640625" style="27"/>
    <col min="7416" max="7416" width="22.109375" style="27" customWidth="1"/>
    <col min="7417" max="7423" width="13.6640625" style="27" customWidth="1"/>
    <col min="7424" max="7424" width="15.88671875" style="27" customWidth="1"/>
    <col min="7425" max="7425" width="16.5546875" style="27" bestFit="1" customWidth="1"/>
    <col min="7426" max="7426" width="13.6640625" style="27" customWidth="1"/>
    <col min="7427" max="7427" width="17.109375" style="27" bestFit="1" customWidth="1"/>
    <col min="7428" max="7428" width="4" style="27" customWidth="1"/>
    <col min="7429" max="7429" width="13.6640625" style="27" customWidth="1"/>
    <col min="7430" max="7671" width="13.6640625" style="27"/>
    <col min="7672" max="7672" width="22.109375" style="27" customWidth="1"/>
    <col min="7673" max="7679" width="13.6640625" style="27" customWidth="1"/>
    <col min="7680" max="7680" width="15.88671875" style="27" customWidth="1"/>
    <col min="7681" max="7681" width="16.5546875" style="27" bestFit="1" customWidth="1"/>
    <col min="7682" max="7682" width="13.6640625" style="27" customWidth="1"/>
    <col min="7683" max="7683" width="17.109375" style="27" bestFit="1" customWidth="1"/>
    <col min="7684" max="7684" width="4" style="27" customWidth="1"/>
    <col min="7685" max="7685" width="13.6640625" style="27" customWidth="1"/>
    <col min="7686" max="7927" width="13.6640625" style="27"/>
    <col min="7928" max="7928" width="22.109375" style="27" customWidth="1"/>
    <col min="7929" max="7935" width="13.6640625" style="27" customWidth="1"/>
    <col min="7936" max="7936" width="15.88671875" style="27" customWidth="1"/>
    <col min="7937" max="7937" width="16.5546875" style="27" bestFit="1" customWidth="1"/>
    <col min="7938" max="7938" width="13.6640625" style="27" customWidth="1"/>
    <col min="7939" max="7939" width="17.109375" style="27" bestFit="1" customWidth="1"/>
    <col min="7940" max="7940" width="4" style="27" customWidth="1"/>
    <col min="7941" max="7941" width="13.6640625" style="27" customWidth="1"/>
    <col min="7942" max="8183" width="13.6640625" style="27"/>
    <col min="8184" max="8184" width="22.109375" style="27" customWidth="1"/>
    <col min="8185" max="8191" width="13.6640625" style="27" customWidth="1"/>
    <col min="8192" max="8192" width="15.88671875" style="27" customWidth="1"/>
    <col min="8193" max="8193" width="16.5546875" style="27" bestFit="1" customWidth="1"/>
    <col min="8194" max="8194" width="13.6640625" style="27" customWidth="1"/>
    <col min="8195" max="8195" width="17.109375" style="27" bestFit="1" customWidth="1"/>
    <col min="8196" max="8196" width="4" style="27" customWidth="1"/>
    <col min="8197" max="8197" width="13.6640625" style="27" customWidth="1"/>
    <col min="8198" max="8439" width="13.6640625" style="27"/>
    <col min="8440" max="8440" width="22.109375" style="27" customWidth="1"/>
    <col min="8441" max="8447" width="13.6640625" style="27" customWidth="1"/>
    <col min="8448" max="8448" width="15.88671875" style="27" customWidth="1"/>
    <col min="8449" max="8449" width="16.5546875" style="27" bestFit="1" customWidth="1"/>
    <col min="8450" max="8450" width="13.6640625" style="27" customWidth="1"/>
    <col min="8451" max="8451" width="17.109375" style="27" bestFit="1" customWidth="1"/>
    <col min="8452" max="8452" width="4" style="27" customWidth="1"/>
    <col min="8453" max="8453" width="13.6640625" style="27" customWidth="1"/>
    <col min="8454" max="8695" width="13.6640625" style="27"/>
    <col min="8696" max="8696" width="22.109375" style="27" customWidth="1"/>
    <col min="8697" max="8703" width="13.6640625" style="27" customWidth="1"/>
    <col min="8704" max="8704" width="15.88671875" style="27" customWidth="1"/>
    <col min="8705" max="8705" width="16.5546875" style="27" bestFit="1" customWidth="1"/>
    <col min="8706" max="8706" width="13.6640625" style="27" customWidth="1"/>
    <col min="8707" max="8707" width="17.109375" style="27" bestFit="1" customWidth="1"/>
    <col min="8708" max="8708" width="4" style="27" customWidth="1"/>
    <col min="8709" max="8709" width="13.6640625" style="27" customWidth="1"/>
    <col min="8710" max="8951" width="13.6640625" style="27"/>
    <col min="8952" max="8952" width="22.109375" style="27" customWidth="1"/>
    <col min="8953" max="8959" width="13.6640625" style="27" customWidth="1"/>
    <col min="8960" max="8960" width="15.88671875" style="27" customWidth="1"/>
    <col min="8961" max="8961" width="16.5546875" style="27" bestFit="1" customWidth="1"/>
    <col min="8962" max="8962" width="13.6640625" style="27" customWidth="1"/>
    <col min="8963" max="8963" width="17.109375" style="27" bestFit="1" customWidth="1"/>
    <col min="8964" max="8964" width="4" style="27" customWidth="1"/>
    <col min="8965" max="8965" width="13.6640625" style="27" customWidth="1"/>
    <col min="8966" max="9207" width="13.6640625" style="27"/>
    <col min="9208" max="9208" width="22.109375" style="27" customWidth="1"/>
    <col min="9209" max="9215" width="13.6640625" style="27" customWidth="1"/>
    <col min="9216" max="9216" width="15.88671875" style="27" customWidth="1"/>
    <col min="9217" max="9217" width="16.5546875" style="27" bestFit="1" customWidth="1"/>
    <col min="9218" max="9218" width="13.6640625" style="27" customWidth="1"/>
    <col min="9219" max="9219" width="17.109375" style="27" bestFit="1" customWidth="1"/>
    <col min="9220" max="9220" width="4" style="27" customWidth="1"/>
    <col min="9221" max="9221" width="13.6640625" style="27" customWidth="1"/>
    <col min="9222" max="9463" width="13.6640625" style="27"/>
    <col min="9464" max="9464" width="22.109375" style="27" customWidth="1"/>
    <col min="9465" max="9471" width="13.6640625" style="27" customWidth="1"/>
    <col min="9472" max="9472" width="15.88671875" style="27" customWidth="1"/>
    <col min="9473" max="9473" width="16.5546875" style="27" bestFit="1" customWidth="1"/>
    <col min="9474" max="9474" width="13.6640625" style="27" customWidth="1"/>
    <col min="9475" max="9475" width="17.109375" style="27" bestFit="1" customWidth="1"/>
    <col min="9476" max="9476" width="4" style="27" customWidth="1"/>
    <col min="9477" max="9477" width="13.6640625" style="27" customWidth="1"/>
    <col min="9478" max="9719" width="13.6640625" style="27"/>
    <col min="9720" max="9720" width="22.109375" style="27" customWidth="1"/>
    <col min="9721" max="9727" width="13.6640625" style="27" customWidth="1"/>
    <col min="9728" max="9728" width="15.88671875" style="27" customWidth="1"/>
    <col min="9729" max="9729" width="16.5546875" style="27" bestFit="1" customWidth="1"/>
    <col min="9730" max="9730" width="13.6640625" style="27" customWidth="1"/>
    <col min="9731" max="9731" width="17.109375" style="27" bestFit="1" customWidth="1"/>
    <col min="9732" max="9732" width="4" style="27" customWidth="1"/>
    <col min="9733" max="9733" width="13.6640625" style="27" customWidth="1"/>
    <col min="9734" max="9975" width="13.6640625" style="27"/>
    <col min="9976" max="9976" width="22.109375" style="27" customWidth="1"/>
    <col min="9977" max="9983" width="13.6640625" style="27" customWidth="1"/>
    <col min="9984" max="9984" width="15.88671875" style="27" customWidth="1"/>
    <col min="9985" max="9985" width="16.5546875" style="27" bestFit="1" customWidth="1"/>
    <col min="9986" max="9986" width="13.6640625" style="27" customWidth="1"/>
    <col min="9987" max="9987" width="17.109375" style="27" bestFit="1" customWidth="1"/>
    <col min="9988" max="9988" width="4" style="27" customWidth="1"/>
    <col min="9989" max="9989" width="13.6640625" style="27" customWidth="1"/>
    <col min="9990" max="10231" width="13.6640625" style="27"/>
    <col min="10232" max="10232" width="22.109375" style="27" customWidth="1"/>
    <col min="10233" max="10239" width="13.6640625" style="27" customWidth="1"/>
    <col min="10240" max="10240" width="15.88671875" style="27" customWidth="1"/>
    <col min="10241" max="10241" width="16.5546875" style="27" bestFit="1" customWidth="1"/>
    <col min="10242" max="10242" width="13.6640625" style="27" customWidth="1"/>
    <col min="10243" max="10243" width="17.109375" style="27" bestFit="1" customWidth="1"/>
    <col min="10244" max="10244" width="4" style="27" customWidth="1"/>
    <col min="10245" max="10245" width="13.6640625" style="27" customWidth="1"/>
    <col min="10246" max="10487" width="13.6640625" style="27"/>
    <col min="10488" max="10488" width="22.109375" style="27" customWidth="1"/>
    <col min="10489" max="10495" width="13.6640625" style="27" customWidth="1"/>
    <col min="10496" max="10496" width="15.88671875" style="27" customWidth="1"/>
    <col min="10497" max="10497" width="16.5546875" style="27" bestFit="1" customWidth="1"/>
    <col min="10498" max="10498" width="13.6640625" style="27" customWidth="1"/>
    <col min="10499" max="10499" width="17.109375" style="27" bestFit="1" customWidth="1"/>
    <col min="10500" max="10500" width="4" style="27" customWidth="1"/>
    <col min="10501" max="10501" width="13.6640625" style="27" customWidth="1"/>
    <col min="10502" max="10743" width="13.6640625" style="27"/>
    <col min="10744" max="10744" width="22.109375" style="27" customWidth="1"/>
    <col min="10745" max="10751" width="13.6640625" style="27" customWidth="1"/>
    <col min="10752" max="10752" width="15.88671875" style="27" customWidth="1"/>
    <col min="10753" max="10753" width="16.5546875" style="27" bestFit="1" customWidth="1"/>
    <col min="10754" max="10754" width="13.6640625" style="27" customWidth="1"/>
    <col min="10755" max="10755" width="17.109375" style="27" bestFit="1" customWidth="1"/>
    <col min="10756" max="10756" width="4" style="27" customWidth="1"/>
    <col min="10757" max="10757" width="13.6640625" style="27" customWidth="1"/>
    <col min="10758" max="10999" width="13.6640625" style="27"/>
    <col min="11000" max="11000" width="22.109375" style="27" customWidth="1"/>
    <col min="11001" max="11007" width="13.6640625" style="27" customWidth="1"/>
    <col min="11008" max="11008" width="15.88671875" style="27" customWidth="1"/>
    <col min="11009" max="11009" width="16.5546875" style="27" bestFit="1" customWidth="1"/>
    <col min="11010" max="11010" width="13.6640625" style="27" customWidth="1"/>
    <col min="11011" max="11011" width="17.109375" style="27" bestFit="1" customWidth="1"/>
    <col min="11012" max="11012" width="4" style="27" customWidth="1"/>
    <col min="11013" max="11013" width="13.6640625" style="27" customWidth="1"/>
    <col min="11014" max="11255" width="13.6640625" style="27"/>
    <col min="11256" max="11256" width="22.109375" style="27" customWidth="1"/>
    <col min="11257" max="11263" width="13.6640625" style="27" customWidth="1"/>
    <col min="11264" max="11264" width="15.88671875" style="27" customWidth="1"/>
    <col min="11265" max="11265" width="16.5546875" style="27" bestFit="1" customWidth="1"/>
    <col min="11266" max="11266" width="13.6640625" style="27" customWidth="1"/>
    <col min="11267" max="11267" width="17.109375" style="27" bestFit="1" customWidth="1"/>
    <col min="11268" max="11268" width="4" style="27" customWidth="1"/>
    <col min="11269" max="11269" width="13.6640625" style="27" customWidth="1"/>
    <col min="11270" max="11511" width="13.6640625" style="27"/>
    <col min="11512" max="11512" width="22.109375" style="27" customWidth="1"/>
    <col min="11513" max="11519" width="13.6640625" style="27" customWidth="1"/>
    <col min="11520" max="11520" width="15.88671875" style="27" customWidth="1"/>
    <col min="11521" max="11521" width="16.5546875" style="27" bestFit="1" customWidth="1"/>
    <col min="11522" max="11522" width="13.6640625" style="27" customWidth="1"/>
    <col min="11523" max="11523" width="17.109375" style="27" bestFit="1" customWidth="1"/>
    <col min="11524" max="11524" width="4" style="27" customWidth="1"/>
    <col min="11525" max="11525" width="13.6640625" style="27" customWidth="1"/>
    <col min="11526" max="11767" width="13.6640625" style="27"/>
    <col min="11768" max="11768" width="22.109375" style="27" customWidth="1"/>
    <col min="11769" max="11775" width="13.6640625" style="27" customWidth="1"/>
    <col min="11776" max="11776" width="15.88671875" style="27" customWidth="1"/>
    <col min="11777" max="11777" width="16.5546875" style="27" bestFit="1" customWidth="1"/>
    <col min="11778" max="11778" width="13.6640625" style="27" customWidth="1"/>
    <col min="11779" max="11779" width="17.109375" style="27" bestFit="1" customWidth="1"/>
    <col min="11780" max="11780" width="4" style="27" customWidth="1"/>
    <col min="11781" max="11781" width="13.6640625" style="27" customWidth="1"/>
    <col min="11782" max="12023" width="13.6640625" style="27"/>
    <col min="12024" max="12024" width="22.109375" style="27" customWidth="1"/>
    <col min="12025" max="12031" width="13.6640625" style="27" customWidth="1"/>
    <col min="12032" max="12032" width="15.88671875" style="27" customWidth="1"/>
    <col min="12033" max="12033" width="16.5546875" style="27" bestFit="1" customWidth="1"/>
    <col min="12034" max="12034" width="13.6640625" style="27" customWidth="1"/>
    <col min="12035" max="12035" width="17.109375" style="27" bestFit="1" customWidth="1"/>
    <col min="12036" max="12036" width="4" style="27" customWidth="1"/>
    <col min="12037" max="12037" width="13.6640625" style="27" customWidth="1"/>
    <col min="12038" max="12279" width="13.6640625" style="27"/>
    <col min="12280" max="12280" width="22.109375" style="27" customWidth="1"/>
    <col min="12281" max="12287" width="13.6640625" style="27" customWidth="1"/>
    <col min="12288" max="12288" width="15.88671875" style="27" customWidth="1"/>
    <col min="12289" max="12289" width="16.5546875" style="27" bestFit="1" customWidth="1"/>
    <col min="12290" max="12290" width="13.6640625" style="27" customWidth="1"/>
    <col min="12291" max="12291" width="17.109375" style="27" bestFit="1" customWidth="1"/>
    <col min="12292" max="12292" width="4" style="27" customWidth="1"/>
    <col min="12293" max="12293" width="13.6640625" style="27" customWidth="1"/>
    <col min="12294" max="12535" width="13.6640625" style="27"/>
    <col min="12536" max="12536" width="22.109375" style="27" customWidth="1"/>
    <col min="12537" max="12543" width="13.6640625" style="27" customWidth="1"/>
    <col min="12544" max="12544" width="15.88671875" style="27" customWidth="1"/>
    <col min="12545" max="12545" width="16.5546875" style="27" bestFit="1" customWidth="1"/>
    <col min="12546" max="12546" width="13.6640625" style="27" customWidth="1"/>
    <col min="12547" max="12547" width="17.109375" style="27" bestFit="1" customWidth="1"/>
    <col min="12548" max="12548" width="4" style="27" customWidth="1"/>
    <col min="12549" max="12549" width="13.6640625" style="27" customWidth="1"/>
    <col min="12550" max="12791" width="13.6640625" style="27"/>
    <col min="12792" max="12792" width="22.109375" style="27" customWidth="1"/>
    <col min="12793" max="12799" width="13.6640625" style="27" customWidth="1"/>
    <col min="12800" max="12800" width="15.88671875" style="27" customWidth="1"/>
    <col min="12801" max="12801" width="16.5546875" style="27" bestFit="1" customWidth="1"/>
    <col min="12802" max="12802" width="13.6640625" style="27" customWidth="1"/>
    <col min="12803" max="12803" width="17.109375" style="27" bestFit="1" customWidth="1"/>
    <col min="12804" max="12804" width="4" style="27" customWidth="1"/>
    <col min="12805" max="12805" width="13.6640625" style="27" customWidth="1"/>
    <col min="12806" max="13047" width="13.6640625" style="27"/>
    <col min="13048" max="13048" width="22.109375" style="27" customWidth="1"/>
    <col min="13049" max="13055" width="13.6640625" style="27" customWidth="1"/>
    <col min="13056" max="13056" width="15.88671875" style="27" customWidth="1"/>
    <col min="13057" max="13057" width="16.5546875" style="27" bestFit="1" customWidth="1"/>
    <col min="13058" max="13058" width="13.6640625" style="27" customWidth="1"/>
    <col min="13059" max="13059" width="17.109375" style="27" bestFit="1" customWidth="1"/>
    <col min="13060" max="13060" width="4" style="27" customWidth="1"/>
    <col min="13061" max="13061" width="13.6640625" style="27" customWidth="1"/>
    <col min="13062" max="13303" width="13.6640625" style="27"/>
    <col min="13304" max="13304" width="22.109375" style="27" customWidth="1"/>
    <col min="13305" max="13311" width="13.6640625" style="27" customWidth="1"/>
    <col min="13312" max="13312" width="15.88671875" style="27" customWidth="1"/>
    <col min="13313" max="13313" width="16.5546875" style="27" bestFit="1" customWidth="1"/>
    <col min="13314" max="13314" width="13.6640625" style="27" customWidth="1"/>
    <col min="13315" max="13315" width="17.109375" style="27" bestFit="1" customWidth="1"/>
    <col min="13316" max="13316" width="4" style="27" customWidth="1"/>
    <col min="13317" max="13317" width="13.6640625" style="27" customWidth="1"/>
    <col min="13318" max="13559" width="13.6640625" style="27"/>
    <col min="13560" max="13560" width="22.109375" style="27" customWidth="1"/>
    <col min="13561" max="13567" width="13.6640625" style="27" customWidth="1"/>
    <col min="13568" max="13568" width="15.88671875" style="27" customWidth="1"/>
    <col min="13569" max="13569" width="16.5546875" style="27" bestFit="1" customWidth="1"/>
    <col min="13570" max="13570" width="13.6640625" style="27" customWidth="1"/>
    <col min="13571" max="13571" width="17.109375" style="27" bestFit="1" customWidth="1"/>
    <col min="13572" max="13572" width="4" style="27" customWidth="1"/>
    <col min="13573" max="13573" width="13.6640625" style="27" customWidth="1"/>
    <col min="13574" max="13815" width="13.6640625" style="27"/>
    <col min="13816" max="13816" width="22.109375" style="27" customWidth="1"/>
    <col min="13817" max="13823" width="13.6640625" style="27" customWidth="1"/>
    <col min="13824" max="13824" width="15.88671875" style="27" customWidth="1"/>
    <col min="13825" max="13825" width="16.5546875" style="27" bestFit="1" customWidth="1"/>
    <col min="13826" max="13826" width="13.6640625" style="27" customWidth="1"/>
    <col min="13827" max="13827" width="17.109375" style="27" bestFit="1" customWidth="1"/>
    <col min="13828" max="13828" width="4" style="27" customWidth="1"/>
    <col min="13829" max="13829" width="13.6640625" style="27" customWidth="1"/>
    <col min="13830" max="14071" width="13.6640625" style="27"/>
    <col min="14072" max="14072" width="22.109375" style="27" customWidth="1"/>
    <col min="14073" max="14079" width="13.6640625" style="27" customWidth="1"/>
    <col min="14080" max="14080" width="15.88671875" style="27" customWidth="1"/>
    <col min="14081" max="14081" width="16.5546875" style="27" bestFit="1" customWidth="1"/>
    <col min="14082" max="14082" width="13.6640625" style="27" customWidth="1"/>
    <col min="14083" max="14083" width="17.109375" style="27" bestFit="1" customWidth="1"/>
    <col min="14084" max="14084" width="4" style="27" customWidth="1"/>
    <col min="14085" max="14085" width="13.6640625" style="27" customWidth="1"/>
    <col min="14086" max="14327" width="13.6640625" style="27"/>
    <col min="14328" max="14328" width="22.109375" style="27" customWidth="1"/>
    <col min="14329" max="14335" width="13.6640625" style="27" customWidth="1"/>
    <col min="14336" max="14336" width="15.88671875" style="27" customWidth="1"/>
    <col min="14337" max="14337" width="16.5546875" style="27" bestFit="1" customWidth="1"/>
    <col min="14338" max="14338" width="13.6640625" style="27" customWidth="1"/>
    <col min="14339" max="14339" width="17.109375" style="27" bestFit="1" customWidth="1"/>
    <col min="14340" max="14340" width="4" style="27" customWidth="1"/>
    <col min="14341" max="14341" width="13.6640625" style="27" customWidth="1"/>
    <col min="14342" max="14583" width="13.6640625" style="27"/>
    <col min="14584" max="14584" width="22.109375" style="27" customWidth="1"/>
    <col min="14585" max="14591" width="13.6640625" style="27" customWidth="1"/>
    <col min="14592" max="14592" width="15.88671875" style="27" customWidth="1"/>
    <col min="14593" max="14593" width="16.5546875" style="27" bestFit="1" customWidth="1"/>
    <col min="14594" max="14594" width="13.6640625" style="27" customWidth="1"/>
    <col min="14595" max="14595" width="17.109375" style="27" bestFit="1" customWidth="1"/>
    <col min="14596" max="14596" width="4" style="27" customWidth="1"/>
    <col min="14597" max="14597" width="13.6640625" style="27" customWidth="1"/>
    <col min="14598" max="14839" width="13.6640625" style="27"/>
    <col min="14840" max="14840" width="22.109375" style="27" customWidth="1"/>
    <col min="14841" max="14847" width="13.6640625" style="27" customWidth="1"/>
    <col min="14848" max="14848" width="15.88671875" style="27" customWidth="1"/>
    <col min="14849" max="14849" width="16.5546875" style="27" bestFit="1" customWidth="1"/>
    <col min="14850" max="14850" width="13.6640625" style="27" customWidth="1"/>
    <col min="14851" max="14851" width="17.109375" style="27" bestFit="1" customWidth="1"/>
    <col min="14852" max="14852" width="4" style="27" customWidth="1"/>
    <col min="14853" max="14853" width="13.6640625" style="27" customWidth="1"/>
    <col min="14854" max="15095" width="13.6640625" style="27"/>
    <col min="15096" max="15096" width="22.109375" style="27" customWidth="1"/>
    <col min="15097" max="15103" width="13.6640625" style="27" customWidth="1"/>
    <col min="15104" max="15104" width="15.88671875" style="27" customWidth="1"/>
    <col min="15105" max="15105" width="16.5546875" style="27" bestFit="1" customWidth="1"/>
    <col min="15106" max="15106" width="13.6640625" style="27" customWidth="1"/>
    <col min="15107" max="15107" width="17.109375" style="27" bestFit="1" customWidth="1"/>
    <col min="15108" max="15108" width="4" style="27" customWidth="1"/>
    <col min="15109" max="15109" width="13.6640625" style="27" customWidth="1"/>
    <col min="15110" max="15351" width="13.6640625" style="27"/>
    <col min="15352" max="15352" width="22.109375" style="27" customWidth="1"/>
    <col min="15353" max="15359" width="13.6640625" style="27" customWidth="1"/>
    <col min="15360" max="15360" width="15.88671875" style="27" customWidth="1"/>
    <col min="15361" max="15361" width="16.5546875" style="27" bestFit="1" customWidth="1"/>
    <col min="15362" max="15362" width="13.6640625" style="27" customWidth="1"/>
    <col min="15363" max="15363" width="17.109375" style="27" bestFit="1" customWidth="1"/>
    <col min="15364" max="15364" width="4" style="27" customWidth="1"/>
    <col min="15365" max="15365" width="13.6640625" style="27" customWidth="1"/>
    <col min="15366" max="15607" width="13.6640625" style="27"/>
    <col min="15608" max="15608" width="22.109375" style="27" customWidth="1"/>
    <col min="15609" max="15615" width="13.6640625" style="27" customWidth="1"/>
    <col min="15616" max="15616" width="15.88671875" style="27" customWidth="1"/>
    <col min="15617" max="15617" width="16.5546875" style="27" bestFit="1" customWidth="1"/>
    <col min="15618" max="15618" width="13.6640625" style="27" customWidth="1"/>
    <col min="15619" max="15619" width="17.109375" style="27" bestFit="1" customWidth="1"/>
    <col min="15620" max="15620" width="4" style="27" customWidth="1"/>
    <col min="15621" max="15621" width="13.6640625" style="27" customWidth="1"/>
    <col min="15622" max="15863" width="13.6640625" style="27"/>
    <col min="15864" max="15864" width="22.109375" style="27" customWidth="1"/>
    <col min="15865" max="15871" width="13.6640625" style="27" customWidth="1"/>
    <col min="15872" max="15872" width="15.88671875" style="27" customWidth="1"/>
    <col min="15873" max="15873" width="16.5546875" style="27" bestFit="1" customWidth="1"/>
    <col min="15874" max="15874" width="13.6640625" style="27" customWidth="1"/>
    <col min="15875" max="15875" width="17.109375" style="27" bestFit="1" customWidth="1"/>
    <col min="15876" max="15876" width="4" style="27" customWidth="1"/>
    <col min="15877" max="15877" width="13.6640625" style="27" customWidth="1"/>
    <col min="15878" max="16119" width="13.6640625" style="27"/>
    <col min="16120" max="16120" width="22.109375" style="27" customWidth="1"/>
    <col min="16121" max="16127" width="13.6640625" style="27" customWidth="1"/>
    <col min="16128" max="16128" width="15.88671875" style="27" customWidth="1"/>
    <col min="16129" max="16129" width="16.5546875" style="27" bestFit="1" customWidth="1"/>
    <col min="16130" max="16130" width="13.6640625" style="27" customWidth="1"/>
    <col min="16131" max="16131" width="17.109375" style="27" bestFit="1" customWidth="1"/>
    <col min="16132" max="16132" width="4" style="27" customWidth="1"/>
    <col min="16133" max="16133" width="13.6640625" style="27" customWidth="1"/>
    <col min="16134" max="16384" width="13.6640625" style="27"/>
  </cols>
  <sheetData>
    <row r="1" spans="1:26" s="21" customFormat="1" ht="16.2">
      <c r="A1" s="266" t="s">
        <v>4</v>
      </c>
      <c r="B1" s="148"/>
      <c r="C1" s="148"/>
      <c r="D1" s="76"/>
      <c r="E1" s="76"/>
      <c r="F1" s="149"/>
      <c r="G1" s="76"/>
      <c r="H1" s="76"/>
    </row>
    <row r="2" spans="1:26" s="21" customFormat="1" ht="48.6">
      <c r="A2" s="181"/>
      <c r="B2" s="148"/>
      <c r="C2" s="148"/>
      <c r="D2" s="150"/>
      <c r="E2" s="362" t="s">
        <v>159</v>
      </c>
      <c r="F2" s="362" t="s">
        <v>160</v>
      </c>
      <c r="G2" s="150"/>
      <c r="H2" s="76"/>
    </row>
    <row r="3" spans="1:26" s="21" customFormat="1" ht="18.600000000000001">
      <c r="A3" s="175" t="str">
        <f>'2-Kosten per locatie'!A3</f>
        <v>Naam opdrachtgever</v>
      </c>
      <c r="B3" s="138" t="str">
        <f>'2-Kosten per locatie'!B3</f>
        <v>Gemeente Uithoorn Perceel 2</v>
      </c>
      <c r="C3" s="138"/>
      <c r="D3" s="150"/>
      <c r="E3" s="363" t="s">
        <v>161</v>
      </c>
      <c r="F3" s="364">
        <v>0</v>
      </c>
      <c r="G3" s="150"/>
      <c r="H3" s="76"/>
    </row>
    <row r="4" spans="1:26" s="21" customFormat="1" ht="18.600000000000001">
      <c r="A4" s="175" t="str">
        <f>'2-Kosten per locatie'!A4</f>
        <v>Calculatie onderdeel</v>
      </c>
      <c r="B4" s="138" t="str">
        <f ca="1">MID(CELL("bestandsnaam",$C$9),SEARCH("]",CELL("bestandsnaam",$C$9),1)+1,256)</f>
        <v>10-Vloeronderhoud</v>
      </c>
      <c r="C4" s="138"/>
      <c r="D4" s="150"/>
      <c r="E4" s="363" t="s">
        <v>162</v>
      </c>
      <c r="F4" s="364">
        <v>0</v>
      </c>
      <c r="G4" s="150"/>
      <c r="H4" s="76"/>
    </row>
    <row r="5" spans="1:26" s="21" customFormat="1" ht="18.600000000000001">
      <c r="A5" s="175" t="str">
        <f>'2-Kosten per locatie'!A5</f>
        <v>Gebouw/plaats</v>
      </c>
      <c r="B5" s="138" t="str">
        <f>'2-Kosten per locatie'!B5</f>
        <v>Divers, Uithoorn</v>
      </c>
      <c r="C5" s="138"/>
      <c r="D5" s="150"/>
      <c r="E5" s="365" t="s">
        <v>163</v>
      </c>
      <c r="F5" s="364">
        <v>0</v>
      </c>
      <c r="G5" s="150"/>
      <c r="H5" s="151"/>
      <c r="J5" s="23"/>
      <c r="K5" s="22"/>
      <c r="L5" s="23"/>
      <c r="M5" s="23"/>
      <c r="N5" s="22"/>
      <c r="O5" s="24"/>
      <c r="P5" s="23"/>
      <c r="Q5" s="22"/>
      <c r="R5" s="23"/>
      <c r="S5" s="23"/>
      <c r="T5" s="22"/>
      <c r="U5" s="23"/>
      <c r="V5" s="23"/>
      <c r="W5" s="22"/>
      <c r="X5" s="23"/>
      <c r="Y5" s="23"/>
      <c r="Z5" s="22"/>
    </row>
    <row r="6" spans="1:26" s="21" customFormat="1" ht="17.25" customHeight="1">
      <c r="A6" s="175" t="str">
        <f>'2-Kosten per locatie'!A6</f>
        <v>Referentie nummer</v>
      </c>
      <c r="B6" s="138">
        <f>'2-Kosten per locatie'!B6</f>
        <v>0</v>
      </c>
      <c r="C6" s="138"/>
      <c r="D6" s="150"/>
      <c r="E6" s="150"/>
      <c r="F6" s="150"/>
      <c r="G6" s="150"/>
      <c r="H6" s="151"/>
      <c r="J6" s="25"/>
      <c r="K6" s="26"/>
      <c r="L6" s="23"/>
      <c r="M6" s="25"/>
      <c r="N6" s="26"/>
      <c r="O6" s="24"/>
      <c r="P6" s="25"/>
      <c r="Q6" s="26"/>
      <c r="R6" s="23"/>
      <c r="S6" s="25"/>
      <c r="T6" s="26"/>
      <c r="U6" s="23"/>
      <c r="V6" s="25"/>
      <c r="W6" s="26"/>
      <c r="X6" s="23"/>
      <c r="Y6" s="25"/>
      <c r="Z6" s="26"/>
    </row>
    <row r="7" spans="1:26" s="21" customFormat="1" ht="17.25" customHeight="1">
      <c r="A7" s="175" t="str">
        <f>'2-Kosten per locatie'!A7</f>
        <v>Naam dienstverlener</v>
      </c>
      <c r="B7" s="138">
        <f>'2-Kosten per locatie'!B7</f>
        <v>0</v>
      </c>
      <c r="C7" s="100"/>
      <c r="D7" s="150"/>
      <c r="E7" s="150"/>
      <c r="F7" s="150"/>
      <c r="G7" s="150"/>
      <c r="H7" s="151"/>
    </row>
    <row r="8" spans="1:26" s="21" customFormat="1" ht="17.25" customHeight="1">
      <c r="A8" s="175" t="str">
        <f>'2-Kosten per locatie'!A8</f>
        <v>Prijspeil</v>
      </c>
      <c r="B8" s="242">
        <f>'2-Kosten per locatie'!B8</f>
        <v>45658</v>
      </c>
      <c r="C8" s="45"/>
      <c r="D8" s="150"/>
      <c r="E8" s="150"/>
      <c r="F8" s="150"/>
      <c r="G8" s="150"/>
      <c r="H8" s="151"/>
    </row>
    <row r="9" spans="1:26" s="21" customFormat="1" ht="17.25" customHeight="1">
      <c r="A9" s="150"/>
      <c r="B9" s="150"/>
      <c r="C9" s="150"/>
      <c r="D9" s="150"/>
      <c r="E9" s="150"/>
      <c r="F9" s="150"/>
      <c r="G9" s="150"/>
      <c r="H9" s="151"/>
    </row>
    <row r="10" spans="1:26" s="21" customFormat="1" ht="17.25" customHeight="1">
      <c r="A10" s="150"/>
      <c r="B10" s="150"/>
      <c r="C10" s="150"/>
      <c r="D10" s="150"/>
      <c r="G10" s="150"/>
      <c r="H10" s="151"/>
    </row>
    <row r="11" spans="1:26" s="21" customFormat="1" ht="15.6">
      <c r="A11" s="152"/>
      <c r="B11" s="150"/>
      <c r="C11" s="150"/>
      <c r="D11" s="153"/>
      <c r="E11" s="150"/>
      <c r="F11" s="154"/>
      <c r="G11" s="153"/>
      <c r="H11" s="151"/>
    </row>
    <row r="12" spans="1:26" s="28" customFormat="1" ht="43.5" customHeight="1">
      <c r="A12" s="366" t="s">
        <v>15</v>
      </c>
      <c r="B12" s="367" t="s">
        <v>164</v>
      </c>
      <c r="C12" s="367" t="s">
        <v>159</v>
      </c>
      <c r="D12" s="362" t="s">
        <v>153</v>
      </c>
      <c r="E12" s="367" t="s">
        <v>154</v>
      </c>
      <c r="F12" s="367" t="s">
        <v>155</v>
      </c>
      <c r="G12" s="367" t="s">
        <v>156</v>
      </c>
      <c r="H12" s="367" t="s">
        <v>157</v>
      </c>
    </row>
    <row r="13" spans="1:26">
      <c r="A13" s="159" t="s">
        <v>185</v>
      </c>
      <c r="B13" s="365" t="s">
        <v>165</v>
      </c>
      <c r="C13" s="363" t="s">
        <v>163</v>
      </c>
      <c r="D13" s="379">
        <f>(SUMIFS('3-Basis ruimtestaat'!I:I,'3-Basis ruimtestaat'!B:B,'10-Vloeronderhoud'!A13,'3-Basis ruimtestaat'!H:H,"Gietvloer")+SUMIFS('3-Basis ruimtestaat'!I:I,'3-Basis ruimtestaat'!B:B,'10-Vloeronderhoud'!A13,'3-Basis ruimtestaat'!H:H,"steen"))-D14</f>
        <v>2480.7900000000018</v>
      </c>
      <c r="E13" s="380">
        <f t="shared" ref="E13:E14" si="0">VLOOKUP(C13,$E$3:$F$9,2,FALSE)</f>
        <v>0</v>
      </c>
      <c r="F13" s="381">
        <f t="shared" ref="F13:F14" si="1">(D13*E13)</f>
        <v>0</v>
      </c>
      <c r="G13" s="382" t="s">
        <v>158</v>
      </c>
      <c r="H13" s="381">
        <f t="shared" ref="H13:H14" si="2">G13*F13</f>
        <v>0</v>
      </c>
    </row>
    <row r="14" spans="1:26">
      <c r="A14" s="159" t="s">
        <v>185</v>
      </c>
      <c r="B14" s="365" t="s">
        <v>166</v>
      </c>
      <c r="C14" s="363" t="s">
        <v>163</v>
      </c>
      <c r="D14" s="379">
        <f>SUMIFS('3-Basis ruimtestaat'!I:I,'3-Basis ruimtestaat'!B:B,'10-Vloeronderhoud'!A14,'3-Basis ruimtestaat'!G:G,"kleed- wasruimten")+SUMIFS('3-Basis ruimtestaat'!I:I,'3-Basis ruimtestaat'!B:B,'10-Vloeronderhoud'!A14,'3-Basis ruimtestaat'!G:G,"sanitaire ruimten")+SUMIFS('3-Basis ruimtestaat'!I:I,'3-Basis ruimtestaat'!B:B,'10-Vloeronderhoud'!A14,'3-Basis ruimtestaat'!G:G,"doucheruimten")</f>
        <v>269.69100000000003</v>
      </c>
      <c r="E14" s="380">
        <f t="shared" si="0"/>
        <v>0</v>
      </c>
      <c r="F14" s="381">
        <f t="shared" si="1"/>
        <v>0</v>
      </c>
      <c r="G14" s="382" t="s">
        <v>242</v>
      </c>
      <c r="H14" s="381">
        <f t="shared" si="2"/>
        <v>0</v>
      </c>
    </row>
    <row r="15" spans="1:26">
      <c r="B15" s="155"/>
      <c r="C15" s="155"/>
      <c r="D15" s="243"/>
      <c r="E15" s="243"/>
      <c r="F15" s="243"/>
      <c r="G15" s="243"/>
      <c r="H15" s="243"/>
    </row>
    <row r="16" spans="1:26">
      <c r="A16" s="371" t="s">
        <v>20</v>
      </c>
      <c r="B16" s="372"/>
      <c r="C16" s="373"/>
      <c r="D16" s="374">
        <f>SUM(D13:D14)</f>
        <v>2750.4810000000016</v>
      </c>
      <c r="E16" s="375"/>
      <c r="F16" s="376"/>
      <c r="G16" s="377"/>
      <c r="H16" s="378">
        <f>SUM(H13:H14)</f>
        <v>0</v>
      </c>
    </row>
  </sheetData>
  <phoneticPr fontId="72" type="noConversion"/>
  <dataValidations count="1">
    <dataValidation type="list" allowBlank="1" showInputMessage="1" showErrorMessage="1" sqref="C13:C14"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H28"/>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P9" sqref="P9"/>
    </sheetView>
  </sheetViews>
  <sheetFormatPr defaultColWidth="8.6640625" defaultRowHeight="14.1" customHeight="1"/>
  <cols>
    <col min="1" max="1" width="34.6640625" style="37" customWidth="1"/>
    <col min="2" max="2" width="19.33203125" style="37" customWidth="1"/>
    <col min="3" max="3" width="16" style="37" customWidth="1"/>
    <col min="4" max="6" width="13.6640625" style="38" customWidth="1"/>
    <col min="7" max="7" width="2.44140625" style="38" customWidth="1"/>
    <col min="8" max="8" width="15.33203125" style="38" bestFit="1" customWidth="1"/>
    <col min="9" max="11" width="13.6640625" style="38" customWidth="1"/>
    <col min="12" max="12" width="16.44140625" style="38" customWidth="1"/>
    <col min="13" max="13" width="14.44140625" style="38" bestFit="1" customWidth="1"/>
    <col min="14" max="14" width="17.21875" style="38" bestFit="1" customWidth="1"/>
    <col min="15" max="15" width="17.33203125" style="38" bestFit="1" customWidth="1"/>
    <col min="16" max="16" width="17.33203125" style="38" customWidth="1"/>
    <col min="17" max="17" width="13.6640625" style="38" customWidth="1"/>
    <col min="18" max="18" width="16.5546875" style="38" customWidth="1"/>
    <col min="19" max="23" width="13.6640625" style="38" customWidth="1"/>
    <col min="24" max="28" width="13.33203125" style="38" customWidth="1"/>
    <col min="29" max="29" width="14.6640625" style="38" customWidth="1"/>
    <col min="30" max="33" width="13.33203125" style="38" customWidth="1"/>
    <col min="34" max="16384" width="8.6640625" style="37"/>
  </cols>
  <sheetData>
    <row r="1" spans="1:34" ht="14.1" customHeight="1">
      <c r="A1" s="245" t="s">
        <v>4</v>
      </c>
      <c r="J1" s="196" t="s">
        <v>5</v>
      </c>
      <c r="K1" s="197"/>
      <c r="L1" s="197"/>
      <c r="M1" s="197"/>
      <c r="N1" s="197"/>
      <c r="O1" s="198"/>
      <c r="P1" s="183" t="e">
        <f>N17</f>
        <v>#DIV/0!</v>
      </c>
    </row>
    <row r="2" spans="1:34" ht="14.1" customHeight="1">
      <c r="J2" s="41" t="s">
        <v>6</v>
      </c>
      <c r="K2" s="42"/>
      <c r="L2" s="42"/>
      <c r="M2" s="42"/>
      <c r="N2" s="42"/>
      <c r="O2" s="43">
        <v>0.21</v>
      </c>
      <c r="P2" s="185" t="e">
        <f>O2*P1</f>
        <v>#DIV/0!</v>
      </c>
    </row>
    <row r="3" spans="1:34" ht="14.1" customHeight="1">
      <c r="A3" s="35" t="s">
        <v>0</v>
      </c>
      <c r="B3" s="44" t="s">
        <v>237</v>
      </c>
      <c r="C3" s="35"/>
      <c r="D3" s="39"/>
      <c r="E3" s="39"/>
      <c r="G3" s="39"/>
      <c r="H3" s="39"/>
      <c r="I3" s="39"/>
      <c r="J3" s="41" t="s">
        <v>7</v>
      </c>
      <c r="K3" s="42"/>
      <c r="L3" s="42"/>
      <c r="M3" s="42"/>
      <c r="N3" s="42"/>
      <c r="O3" s="42"/>
      <c r="P3" s="186" t="e">
        <f>P1+P2</f>
        <v>#DIV/0!</v>
      </c>
      <c r="AF3" s="39"/>
      <c r="AG3" s="39"/>
    </row>
    <row r="4" spans="1:34" ht="14.1" customHeight="1">
      <c r="A4" s="35" t="s">
        <v>1</v>
      </c>
      <c r="B4" s="44" t="str">
        <f ca="1">MID(CELL("bestandsnaam",$B$13),SEARCH("]",CELL("bestandsnaam",$B$13),1)+1,256)</f>
        <v>2-Kosten per locatie</v>
      </c>
      <c r="C4" s="44"/>
      <c r="D4" s="39"/>
      <c r="E4" s="194" t="s">
        <v>8</v>
      </c>
      <c r="F4" s="195"/>
      <c r="G4" s="39"/>
      <c r="H4" s="39"/>
      <c r="I4" s="39"/>
      <c r="J4" s="42"/>
      <c r="K4" s="42"/>
      <c r="L4" s="42"/>
      <c r="M4" s="42"/>
      <c r="N4" s="42"/>
      <c r="O4" s="42"/>
      <c r="P4" s="184"/>
      <c r="AF4" s="39"/>
      <c r="AG4" s="39"/>
    </row>
    <row r="5" spans="1:34" ht="14.1" customHeight="1">
      <c r="A5" s="35" t="s">
        <v>2</v>
      </c>
      <c r="B5" s="44" t="s">
        <v>235</v>
      </c>
      <c r="C5" s="35"/>
      <c r="D5" s="39"/>
      <c r="E5" s="187">
        <v>0</v>
      </c>
      <c r="F5" s="40" t="s">
        <v>9</v>
      </c>
      <c r="G5" s="39"/>
      <c r="H5" s="39"/>
      <c r="I5" s="39"/>
      <c r="J5" s="199" t="s">
        <v>10</v>
      </c>
      <c r="K5" s="200"/>
      <c r="L5" s="200"/>
      <c r="M5" s="200"/>
      <c r="N5" s="200"/>
      <c r="O5" s="200"/>
      <c r="P5" s="188">
        <v>65200</v>
      </c>
      <c r="Q5" s="390"/>
      <c r="AF5" s="39"/>
      <c r="AG5" s="39"/>
    </row>
    <row r="6" spans="1:34" ht="14.1" customHeight="1">
      <c r="A6" s="35" t="s">
        <v>3</v>
      </c>
      <c r="B6" s="160"/>
      <c r="C6" s="161"/>
      <c r="D6" s="39"/>
      <c r="E6" s="39"/>
      <c r="F6" s="39"/>
      <c r="G6" s="39"/>
      <c r="H6" s="39"/>
      <c r="I6" s="39"/>
      <c r="J6" s="199" t="s">
        <v>11</v>
      </c>
      <c r="K6" s="200"/>
      <c r="L6" s="200"/>
      <c r="M6" s="200"/>
      <c r="N6" s="200"/>
      <c r="O6" s="200"/>
      <c r="P6" s="188">
        <v>58700</v>
      </c>
      <c r="AF6" s="39"/>
      <c r="AG6" s="39"/>
    </row>
    <row r="7" spans="1:34" ht="14.1" customHeight="1">
      <c r="A7" s="35" t="s">
        <v>12</v>
      </c>
      <c r="B7" s="160"/>
      <c r="C7" s="161"/>
      <c r="D7" s="39"/>
      <c r="E7" s="39"/>
      <c r="F7" s="39"/>
      <c r="G7" s="39"/>
      <c r="H7" s="39"/>
      <c r="I7" s="39"/>
      <c r="J7" s="39"/>
      <c r="K7" s="39"/>
      <c r="V7" s="39"/>
      <c r="W7" s="37"/>
      <c r="X7" s="37"/>
      <c r="Y7" s="37"/>
      <c r="AF7" s="39"/>
      <c r="AG7" s="39"/>
    </row>
    <row r="8" spans="1:34" ht="14.1" customHeight="1">
      <c r="A8" s="35" t="s">
        <v>13</v>
      </c>
      <c r="B8" s="45">
        <v>45658</v>
      </c>
      <c r="C8" s="35"/>
      <c r="D8" s="39"/>
      <c r="E8" s="39"/>
      <c r="F8" s="39"/>
      <c r="G8" s="39"/>
      <c r="H8" s="39"/>
      <c r="I8" s="39"/>
      <c r="J8" s="39"/>
      <c r="K8" s="39"/>
      <c r="L8" s="39"/>
      <c r="M8" s="39"/>
      <c r="N8" s="39"/>
      <c r="O8" s="39"/>
      <c r="P8" s="39"/>
      <c r="Q8" s="39"/>
      <c r="R8" s="39"/>
      <c r="S8" s="39"/>
      <c r="T8" s="39"/>
      <c r="U8" s="39"/>
      <c r="V8" s="39"/>
      <c r="W8" s="39"/>
      <c r="X8" s="39"/>
      <c r="Y8" s="39"/>
      <c r="Z8" s="39"/>
      <c r="AA8" s="46"/>
      <c r="AB8" s="46"/>
      <c r="AC8" s="46"/>
      <c r="AD8" s="46"/>
      <c r="AE8" s="46"/>
      <c r="AF8" s="39"/>
      <c r="AG8" s="39"/>
    </row>
    <row r="9" spans="1:34" ht="14.1" customHeight="1">
      <c r="A9" s="35" t="s">
        <v>14</v>
      </c>
      <c r="B9" s="47" t="s">
        <v>246</v>
      </c>
      <c r="C9" s="35"/>
      <c r="D9" s="39"/>
      <c r="E9" s="39"/>
      <c r="F9" s="39"/>
      <c r="G9" s="39"/>
      <c r="H9" s="39"/>
      <c r="I9" s="39"/>
      <c r="J9" s="48"/>
      <c r="L9" s="39"/>
      <c r="M9" s="39"/>
      <c r="P9" s="39"/>
      <c r="Q9" s="39"/>
      <c r="V9" s="39"/>
      <c r="W9" s="37"/>
      <c r="X9" s="37"/>
      <c r="Y9" s="37"/>
      <c r="Z9" s="37"/>
      <c r="AA9" s="37"/>
      <c r="AB9" s="37"/>
      <c r="AC9" s="37"/>
      <c r="AD9" s="37"/>
      <c r="AE9" s="37"/>
      <c r="AF9" s="39"/>
      <c r="AG9" s="39"/>
    </row>
    <row r="10" spans="1:34" ht="14.1" customHeight="1">
      <c r="A10" s="35"/>
      <c r="B10" s="35"/>
      <c r="C10" s="35"/>
      <c r="D10" s="39"/>
      <c r="E10" s="39"/>
      <c r="F10" s="39"/>
      <c r="G10" s="39"/>
      <c r="H10" s="39"/>
      <c r="I10" s="39"/>
      <c r="J10" s="48"/>
      <c r="K10" s="39"/>
      <c r="L10" s="39"/>
      <c r="M10" s="39"/>
      <c r="N10" s="39"/>
      <c r="O10" s="39"/>
      <c r="P10" s="39"/>
      <c r="Q10" s="39"/>
      <c r="R10" s="39"/>
      <c r="S10" s="39"/>
      <c r="T10" s="39"/>
      <c r="U10" s="39"/>
      <c r="V10" s="39"/>
      <c r="W10" s="39"/>
      <c r="X10" s="39"/>
      <c r="Y10" s="39"/>
      <c r="Z10" s="39"/>
      <c r="AA10" s="39"/>
      <c r="AB10" s="39"/>
      <c r="AC10" s="39"/>
      <c r="AD10" s="39"/>
      <c r="AE10" s="39"/>
      <c r="AF10" s="39"/>
      <c r="AG10" s="39"/>
    </row>
    <row r="11" spans="1:34" ht="14.1" customHeight="1">
      <c r="A11" s="35"/>
      <c r="B11" s="35"/>
      <c r="C11" s="35"/>
      <c r="D11" s="39"/>
      <c r="E11" s="39"/>
      <c r="F11" s="39"/>
      <c r="G11" s="39"/>
      <c r="H11" s="39"/>
      <c r="I11" s="39"/>
      <c r="J11" s="48"/>
      <c r="K11" s="39"/>
      <c r="L11" s="39"/>
      <c r="M11" s="39"/>
      <c r="N11" s="39"/>
      <c r="O11" s="39"/>
      <c r="P11" s="39"/>
      <c r="Q11" s="39"/>
      <c r="R11" s="39"/>
      <c r="S11" s="39"/>
      <c r="T11" s="39"/>
      <c r="U11" s="39"/>
      <c r="V11" s="39"/>
      <c r="W11" s="39"/>
      <c r="X11" s="39"/>
      <c r="Y11" s="39"/>
      <c r="Z11" s="39"/>
      <c r="AA11" s="39"/>
      <c r="AB11" s="39"/>
      <c r="AC11" s="39"/>
      <c r="AD11" s="39"/>
      <c r="AE11" s="39"/>
      <c r="AF11" s="39"/>
      <c r="AG11" s="39"/>
    </row>
    <row r="12" spans="1:34" ht="15.6">
      <c r="C12" s="45"/>
      <c r="J12" s="49"/>
      <c r="M12" s="39"/>
      <c r="AA12" s="39"/>
      <c r="AB12" s="39"/>
      <c r="AC12" s="39"/>
      <c r="AD12" s="39"/>
      <c r="AE12" s="39"/>
      <c r="AF12" s="39"/>
      <c r="AG12" s="39"/>
    </row>
    <row r="13" spans="1:34" ht="18" customHeight="1">
      <c r="A13" s="50"/>
      <c r="B13" s="50"/>
      <c r="C13" s="50"/>
      <c r="D13" s="50"/>
      <c r="E13" s="50"/>
      <c r="F13" s="50"/>
      <c r="G13" s="50"/>
      <c r="H13" s="50"/>
      <c r="I13" s="50"/>
      <c r="J13" s="49"/>
      <c r="M13" s="39"/>
      <c r="AA13" s="39"/>
      <c r="AB13" s="39"/>
      <c r="AC13" s="39"/>
      <c r="AD13" s="39"/>
      <c r="AE13" s="39"/>
      <c r="AF13" s="39"/>
      <c r="AG13" s="39"/>
      <c r="AH13" s="39"/>
    </row>
    <row r="14" spans="1:34" ht="88.2" customHeight="1">
      <c r="A14" s="246" t="s">
        <v>15</v>
      </c>
      <c r="B14" s="201" t="s">
        <v>16</v>
      </c>
      <c r="C14" s="202" t="s">
        <v>17</v>
      </c>
      <c r="D14" s="202" t="s">
        <v>240</v>
      </c>
      <c r="E14" s="203" t="s">
        <v>239</v>
      </c>
      <c r="F14" s="203" t="s">
        <v>18</v>
      </c>
      <c r="H14" s="50"/>
      <c r="I14" s="204" t="s">
        <v>241</v>
      </c>
      <c r="J14" s="204" t="s">
        <v>21</v>
      </c>
      <c r="K14" s="204" t="s">
        <v>216</v>
      </c>
      <c r="L14" s="204" t="s">
        <v>225</v>
      </c>
      <c r="M14" s="204" t="s">
        <v>22</v>
      </c>
      <c r="N14" s="204" t="s">
        <v>23</v>
      </c>
      <c r="O14" s="204" t="s">
        <v>24</v>
      </c>
      <c r="Y14" s="39"/>
      <c r="Z14" s="37"/>
      <c r="AA14" s="37"/>
      <c r="AB14" s="37"/>
      <c r="AC14" s="37"/>
      <c r="AD14" s="37"/>
      <c r="AE14" s="37"/>
      <c r="AF14" s="37"/>
      <c r="AG14" s="37"/>
    </row>
    <row r="15" spans="1:34" ht="15" customHeight="1">
      <c r="A15" s="248" t="s">
        <v>185</v>
      </c>
      <c r="B15" s="384">
        <f>SUMIF('3-Basis ruimtestaat'!B:B,'2-Kosten per locatie'!A15,'3-Basis ruimtestaat'!I:I)</f>
        <v>2791.9310000000014</v>
      </c>
      <c r="C15" s="189">
        <f>_xlfn.MAXIFS('3-Basis ruimtestaat'!K:K,'3-Basis ruimtestaat'!B:B,'2-Kosten per locatie'!A15)</f>
        <v>255</v>
      </c>
      <c r="D15" s="404">
        <v>0</v>
      </c>
      <c r="E15" s="190">
        <f>D15*51</f>
        <v>0</v>
      </c>
      <c r="F15" s="190">
        <f>E15*$E$5</f>
        <v>0</v>
      </c>
      <c r="G15" s="50"/>
      <c r="I15" s="52" t="e">
        <f>E15*'5-Opbouw uurtarief productie'!$E$47</f>
        <v>#DIV/0!</v>
      </c>
      <c r="J15" s="53" t="e">
        <f>F15*'6-Opbouw uurtarief toezicht'!$E$47</f>
        <v>#DIV/0!</v>
      </c>
      <c r="K15" s="193">
        <f>SUMIF('7-Additionele kosten'!A:A,'2-Kosten per locatie'!A15,'7-Additionele kosten'!I:I)</f>
        <v>0</v>
      </c>
      <c r="L15" s="193">
        <f>SUMIF('9-Glasbewassing'!A:A,'2-Kosten per locatie'!A15,'9-Glasbewassing'!G:G)</f>
        <v>0</v>
      </c>
      <c r="M15" s="193">
        <f>SUMIF('10-Vloeronderhoud'!A:A,'2-Kosten per locatie'!A15,'10-Vloeronderhoud'!H:H)</f>
        <v>0</v>
      </c>
      <c r="N15" s="252" t="e">
        <f>SUM(I15:M15)</f>
        <v>#DIV/0!</v>
      </c>
      <c r="O15" s="252" t="e">
        <f t="shared" ref="O15" si="0">N15/12</f>
        <v>#DIV/0!</v>
      </c>
      <c r="Y15" s="39"/>
      <c r="Z15" s="37"/>
      <c r="AA15" s="37"/>
      <c r="AB15" s="37"/>
      <c r="AC15" s="37"/>
      <c r="AD15" s="37"/>
      <c r="AE15" s="37"/>
      <c r="AF15" s="37"/>
      <c r="AG15" s="37"/>
    </row>
    <row r="16" spans="1:34" ht="15" customHeight="1">
      <c r="A16" s="249" t="s">
        <v>19</v>
      </c>
      <c r="B16" s="384">
        <f>SUMIF('3-Basis ruimtestaat'!B:B,'2-Kosten per locatie'!A16,'3-Basis ruimtestaat'!I:I)</f>
        <v>0</v>
      </c>
      <c r="C16" s="189">
        <f>_xlfn.MAXIFS('3-Basis ruimtestaat'!K:K,'3-Basis ruimtestaat'!B:B,'2-Kosten per locatie'!A16)</f>
        <v>0</v>
      </c>
      <c r="D16" s="190"/>
      <c r="E16" s="190"/>
      <c r="F16" s="190"/>
      <c r="G16" s="50"/>
      <c r="I16" s="52" t="e">
        <f>(D16+E16)*'5-Opbouw uurtarief productie'!$E$47</f>
        <v>#DIV/0!</v>
      </c>
      <c r="J16" s="53" t="e">
        <f>F16*'6-Opbouw uurtarief toezicht'!$E$47</f>
        <v>#DIV/0!</v>
      </c>
      <c r="K16" s="193">
        <f>SUMIF('7-Additionele kosten'!A:A,'2-Kosten per locatie'!A16,'7-Additionele kosten'!I:I)</f>
        <v>0</v>
      </c>
      <c r="L16" s="193">
        <f>SUMIF('9-Glasbewassing'!A:A,'2-Kosten per locatie'!A16,'9-Glasbewassing'!G:G)</f>
        <v>0</v>
      </c>
      <c r="M16" s="193">
        <f>SUMIF('10-Vloeronderhoud'!A:A,'2-Kosten per locatie'!#REF!,'10-Vloeronderhoud'!H:H)</f>
        <v>0</v>
      </c>
      <c r="N16" s="252" t="e">
        <f>SUM(I16:M16)</f>
        <v>#DIV/0!</v>
      </c>
      <c r="O16" s="252" t="e">
        <f t="shared" ref="O16" si="1">N16/12</f>
        <v>#DIV/0!</v>
      </c>
      <c r="Y16" s="39"/>
      <c r="Z16" s="37"/>
      <c r="AA16" s="37"/>
      <c r="AB16" s="37"/>
      <c r="AC16" s="37"/>
      <c r="AD16" s="37"/>
      <c r="AE16" s="37"/>
      <c r="AF16" s="37"/>
      <c r="AG16" s="37"/>
    </row>
    <row r="17" spans="1:30" s="54" customFormat="1" ht="15" customHeight="1">
      <c r="A17" s="250" t="s">
        <v>20</v>
      </c>
      <c r="B17" s="385">
        <f>SUM(B15:B16)</f>
        <v>2791.9310000000014</v>
      </c>
      <c r="C17" s="191"/>
      <c r="D17" s="251">
        <f>SUM(D15:D16)</f>
        <v>0</v>
      </c>
      <c r="E17" s="251">
        <f>SUM(E15:E16)</f>
        <v>0</v>
      </c>
      <c r="F17" s="251">
        <f>SUM(F15:F16)</f>
        <v>0</v>
      </c>
      <c r="G17" s="50"/>
      <c r="I17" s="253" t="e">
        <f>SUM(I15:I16)</f>
        <v>#DIV/0!</v>
      </c>
      <c r="J17" s="253" t="e">
        <f>SUM(J15:J16)</f>
        <v>#DIV/0!</v>
      </c>
      <c r="K17" s="253">
        <f t="shared" ref="K17:O17" si="2">SUM(K15:K16)</f>
        <v>0</v>
      </c>
      <c r="L17" s="253">
        <f t="shared" si="2"/>
        <v>0</v>
      </c>
      <c r="M17" s="254">
        <f t="shared" si="2"/>
        <v>0</v>
      </c>
      <c r="N17" s="254" t="e">
        <f t="shared" si="2"/>
        <v>#DIV/0!</v>
      </c>
      <c r="O17" s="254" t="e">
        <f t="shared" si="2"/>
        <v>#DIV/0!</v>
      </c>
      <c r="P17" s="38"/>
      <c r="R17" s="38"/>
      <c r="S17" s="38"/>
      <c r="T17" s="38"/>
      <c r="U17" s="38"/>
      <c r="V17" s="38"/>
      <c r="W17" s="38"/>
      <c r="X17" s="38"/>
      <c r="Y17" s="39"/>
    </row>
    <row r="18" spans="1:30" s="51" customFormat="1" ht="14.1" customHeight="1">
      <c r="M18" s="39"/>
      <c r="Q18" s="386"/>
      <c r="AD18" s="37"/>
    </row>
    <row r="19" spans="1:30" ht="14.1" customHeight="1">
      <c r="M19" s="39"/>
    </row>
    <row r="23" spans="1:30" ht="14.1" customHeight="1">
      <c r="C23" s="38"/>
    </row>
    <row r="25" spans="1:30" ht="14.1" customHeight="1">
      <c r="B25" s="403"/>
    </row>
    <row r="27" spans="1:30" ht="14.1" customHeight="1">
      <c r="B27" s="403"/>
    </row>
    <row r="28" spans="1:30" ht="14.1" customHeight="1">
      <c r="B28" s="403"/>
      <c r="C28" s="405"/>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O292"/>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M40" sqref="M40"/>
    </sheetView>
  </sheetViews>
  <sheetFormatPr defaultColWidth="8.6640625" defaultRowHeight="14.1" customHeight="1"/>
  <cols>
    <col min="1" max="1" width="5" style="55" bestFit="1" customWidth="1"/>
    <col min="2" max="2" width="27.5546875" style="55" customWidth="1"/>
    <col min="3" max="3" width="41" style="55" bestFit="1" customWidth="1"/>
    <col min="4" max="4" width="12" style="55" customWidth="1"/>
    <col min="5" max="5" width="20.33203125" style="206" bestFit="1" customWidth="1"/>
    <col min="6" max="6" width="28.44140625" style="55" bestFit="1" customWidth="1"/>
    <col min="7" max="7" width="19.5546875" style="55" customWidth="1"/>
    <col min="8" max="8" width="12.109375" style="55" bestFit="1" customWidth="1"/>
    <col min="9" max="9" width="8" style="55" bestFit="1" customWidth="1"/>
    <col min="10" max="10" width="10.6640625" style="57" customWidth="1"/>
    <col min="11" max="11" width="9.109375" style="74" customWidth="1"/>
    <col min="12" max="12" width="9.33203125" style="55" customWidth="1"/>
    <col min="13" max="13" width="47.109375" style="55" bestFit="1" customWidth="1"/>
    <col min="14" max="14" width="3" style="55" customWidth="1"/>
    <col min="15" max="15" width="11.109375" style="55" customWidth="1"/>
    <col min="16" max="16" width="15.5546875" style="2" bestFit="1" customWidth="1"/>
    <col min="17" max="16384" width="8.6640625" style="2"/>
  </cols>
  <sheetData>
    <row r="1" spans="1:15" ht="13.2">
      <c r="K1" s="55"/>
    </row>
    <row r="2" spans="1:15" ht="14.1" customHeight="1">
      <c r="A2" s="58">
        <v>2</v>
      </c>
      <c r="B2" s="165"/>
      <c r="C2" s="59"/>
      <c r="D2" s="60"/>
      <c r="E2" s="207"/>
      <c r="F2" s="61"/>
      <c r="G2" s="61"/>
      <c r="H2" s="62"/>
      <c r="I2" s="63"/>
      <c r="J2" s="64"/>
      <c r="K2" s="65"/>
      <c r="L2" s="61"/>
      <c r="M2" s="61"/>
    </row>
    <row r="3" spans="1:15" ht="14.1" customHeight="1">
      <c r="A3" s="58">
        <v>3</v>
      </c>
      <c r="B3" s="162" t="str">
        <f>'2-Kosten per locatie'!A3</f>
        <v>Naam opdrachtgever</v>
      </c>
      <c r="C3" s="44" t="str">
        <f>'2-Kosten per locatie'!B3</f>
        <v>Gemeente Uithoorn Perceel 2</v>
      </c>
      <c r="E3" s="208"/>
      <c r="H3" s="62"/>
      <c r="I3" s="63"/>
      <c r="J3" s="383"/>
      <c r="K3" s="65"/>
      <c r="L3" s="61"/>
      <c r="M3" s="61"/>
    </row>
    <row r="4" spans="1:15" ht="14.1" customHeight="1">
      <c r="A4" s="58">
        <v>4</v>
      </c>
      <c r="B4" s="162" t="str">
        <f>'2-Kosten per locatie'!A4</f>
        <v>Calculatie onderdeel</v>
      </c>
      <c r="C4" s="44" t="str">
        <f ca="1">MID(CELL("bestandsnaam",$D$9),SEARCH("]",CELL("bestandsnaam",$D$9),1)+1,256)</f>
        <v>3-Basis ruimtestaat</v>
      </c>
      <c r="E4" s="209"/>
      <c r="H4" s="62"/>
      <c r="I4" s="63"/>
      <c r="J4" s="64"/>
      <c r="K4" s="65"/>
      <c r="L4" s="61"/>
      <c r="M4" s="61"/>
    </row>
    <row r="5" spans="1:15" ht="14.1" customHeight="1">
      <c r="A5" s="58">
        <v>5</v>
      </c>
      <c r="B5" s="162" t="str">
        <f>'2-Kosten per locatie'!A5</f>
        <v>Gebouw/plaats</v>
      </c>
      <c r="C5" s="44" t="str">
        <f>'2-Kosten per locatie'!B5</f>
        <v>Divers, Uithoorn</v>
      </c>
      <c r="E5" s="208"/>
      <c r="H5" s="62"/>
      <c r="I5" s="63"/>
      <c r="J5" s="383"/>
      <c r="K5" s="65"/>
      <c r="L5" s="61"/>
      <c r="M5" s="61"/>
    </row>
    <row r="6" spans="1:15" ht="14.1" customHeight="1">
      <c r="A6" s="58">
        <v>6</v>
      </c>
      <c r="B6" s="162" t="str">
        <f>'2-Kosten per locatie'!A6</f>
        <v>Referentie nummer</v>
      </c>
      <c r="C6" s="44">
        <f>'2-Kosten per locatie'!B6</f>
        <v>0</v>
      </c>
      <c r="E6" s="208"/>
      <c r="H6" s="62"/>
      <c r="I6" s="63"/>
      <c r="J6" s="64"/>
      <c r="K6" s="65"/>
      <c r="L6" s="61"/>
      <c r="M6" s="61"/>
    </row>
    <row r="7" spans="1:15" ht="12.75" customHeight="1">
      <c r="A7" s="58">
        <v>7</v>
      </c>
      <c r="B7" s="162" t="str">
        <f>'2-Kosten per locatie'!A7</f>
        <v>Naam dienstverlener</v>
      </c>
      <c r="C7" s="44">
        <f>'2-Kosten per locatie'!B7</f>
        <v>0</v>
      </c>
      <c r="E7" s="208"/>
      <c r="H7" s="62"/>
      <c r="I7" s="63"/>
      <c r="J7" s="64"/>
      <c r="K7" s="65"/>
      <c r="L7" s="61"/>
      <c r="M7" s="61"/>
    </row>
    <row r="8" spans="1:15" ht="14.1" customHeight="1">
      <c r="A8" s="58">
        <v>8</v>
      </c>
      <c r="B8" s="61"/>
      <c r="C8" s="61"/>
      <c r="D8" s="60"/>
      <c r="E8" s="207"/>
      <c r="F8" s="61"/>
      <c r="G8" s="61"/>
      <c r="H8" s="62"/>
      <c r="I8" s="63"/>
      <c r="J8" s="64"/>
      <c r="K8" s="65"/>
      <c r="L8" s="61"/>
      <c r="M8" s="61"/>
    </row>
    <row r="9" spans="1:15" ht="44.1" customHeight="1">
      <c r="A9" s="58">
        <v>9</v>
      </c>
      <c r="B9" s="182" t="s">
        <v>36</v>
      </c>
      <c r="C9" s="182" t="s">
        <v>37</v>
      </c>
      <c r="D9" s="182" t="s">
        <v>38</v>
      </c>
      <c r="E9" s="182" t="s">
        <v>39</v>
      </c>
      <c r="F9" s="182" t="s">
        <v>40</v>
      </c>
      <c r="G9" s="182" t="s">
        <v>41</v>
      </c>
      <c r="H9" s="255" t="s">
        <v>42</v>
      </c>
      <c r="I9" s="256" t="s">
        <v>43</v>
      </c>
      <c r="J9" s="257" t="s">
        <v>44</v>
      </c>
      <c r="K9" s="163" t="s">
        <v>45</v>
      </c>
      <c r="L9" s="166" t="s">
        <v>46</v>
      </c>
      <c r="M9" s="166" t="s">
        <v>47</v>
      </c>
      <c r="N9" s="167"/>
      <c r="O9" s="166" t="s">
        <v>48</v>
      </c>
    </row>
    <row r="10" spans="1:15" ht="14.1" customHeight="1">
      <c r="A10" s="58">
        <v>10</v>
      </c>
      <c r="B10" s="247" t="s">
        <v>185</v>
      </c>
      <c r="C10" s="247" t="s">
        <v>215</v>
      </c>
      <c r="D10" s="258" t="s">
        <v>49</v>
      </c>
      <c r="E10" s="259">
        <v>1</v>
      </c>
      <c r="F10" s="56" t="s">
        <v>186</v>
      </c>
      <c r="G10" s="56" t="s">
        <v>34</v>
      </c>
      <c r="H10" s="56" t="s">
        <v>178</v>
      </c>
      <c r="I10" s="260">
        <v>41.45</v>
      </c>
      <c r="J10" s="261">
        <f t="shared" ref="J10:J34" si="0">SUM(K10:K10)</f>
        <v>255</v>
      </c>
      <c r="K10" s="212">
        <v>255</v>
      </c>
      <c r="L10" s="262" t="s">
        <v>30</v>
      </c>
      <c r="M10" s="262"/>
      <c r="O10" s="263">
        <f t="shared" ref="O10" si="1">J10*I10</f>
        <v>10569.75</v>
      </c>
    </row>
    <row r="11" spans="1:15" ht="14.1" customHeight="1">
      <c r="A11" s="58">
        <v>11</v>
      </c>
      <c r="B11" s="247" t="s">
        <v>185</v>
      </c>
      <c r="C11" s="247" t="s">
        <v>215</v>
      </c>
      <c r="D11" s="258" t="s">
        <v>49</v>
      </c>
      <c r="E11" s="259">
        <v>2</v>
      </c>
      <c r="F11" s="56" t="s">
        <v>173</v>
      </c>
      <c r="G11" s="56" t="s">
        <v>29</v>
      </c>
      <c r="H11" s="56" t="s">
        <v>181</v>
      </c>
      <c r="I11" s="260">
        <v>11.4</v>
      </c>
      <c r="J11" s="261">
        <f t="shared" si="0"/>
        <v>255</v>
      </c>
      <c r="K11" s="212">
        <v>255</v>
      </c>
      <c r="L11" s="262" t="s">
        <v>30</v>
      </c>
      <c r="M11" s="262"/>
      <c r="O11" s="263">
        <f t="shared" ref="O11:O42" si="2">J11*I11</f>
        <v>2907</v>
      </c>
    </row>
    <row r="12" spans="1:15" ht="14.1" customHeight="1">
      <c r="A12" s="58">
        <v>12</v>
      </c>
      <c r="B12" s="247" t="s">
        <v>185</v>
      </c>
      <c r="C12" s="247" t="s">
        <v>215</v>
      </c>
      <c r="D12" s="258" t="s">
        <v>49</v>
      </c>
      <c r="E12" s="259">
        <v>3</v>
      </c>
      <c r="F12" s="56" t="s">
        <v>35</v>
      </c>
      <c r="G12" s="56" t="s">
        <v>35</v>
      </c>
      <c r="H12" s="56" t="s">
        <v>181</v>
      </c>
      <c r="I12" s="260">
        <v>4.7</v>
      </c>
      <c r="J12" s="261">
        <f t="shared" si="0"/>
        <v>255</v>
      </c>
      <c r="K12" s="212">
        <v>255</v>
      </c>
      <c r="L12" s="262" t="s">
        <v>30</v>
      </c>
      <c r="M12" s="262"/>
      <c r="O12" s="263">
        <f t="shared" si="2"/>
        <v>1198.5</v>
      </c>
    </row>
    <row r="13" spans="1:15" ht="14.1" customHeight="1">
      <c r="A13" s="58">
        <v>13</v>
      </c>
      <c r="B13" s="247" t="s">
        <v>185</v>
      </c>
      <c r="C13" s="247" t="s">
        <v>215</v>
      </c>
      <c r="D13" s="258" t="s">
        <v>49</v>
      </c>
      <c r="E13" s="259">
        <v>8</v>
      </c>
      <c r="F13" s="56" t="s">
        <v>187</v>
      </c>
      <c r="G13" s="56" t="s">
        <v>29</v>
      </c>
      <c r="H13" s="56" t="s">
        <v>181</v>
      </c>
      <c r="I13" s="260">
        <v>47.51</v>
      </c>
      <c r="J13" s="261">
        <f t="shared" si="0"/>
        <v>255</v>
      </c>
      <c r="K13" s="212">
        <v>255</v>
      </c>
      <c r="L13" s="262" t="s">
        <v>30</v>
      </c>
      <c r="M13" s="262"/>
      <c r="O13" s="263">
        <f t="shared" si="2"/>
        <v>12115.05</v>
      </c>
    </row>
    <row r="14" spans="1:15" ht="14.1" customHeight="1">
      <c r="A14" s="58">
        <v>14</v>
      </c>
      <c r="B14" s="247" t="s">
        <v>185</v>
      </c>
      <c r="C14" s="247" t="s">
        <v>215</v>
      </c>
      <c r="D14" s="258" t="s">
        <v>49</v>
      </c>
      <c r="E14" s="259">
        <v>9</v>
      </c>
      <c r="F14" s="56" t="s">
        <v>188</v>
      </c>
      <c r="G14" s="56" t="s">
        <v>25</v>
      </c>
      <c r="H14" s="56" t="s">
        <v>181</v>
      </c>
      <c r="I14" s="260">
        <v>16.22</v>
      </c>
      <c r="J14" s="261">
        <f t="shared" si="0"/>
        <v>255</v>
      </c>
      <c r="K14" s="212">
        <v>255</v>
      </c>
      <c r="L14" s="262" t="s">
        <v>26</v>
      </c>
      <c r="M14" s="262"/>
      <c r="O14" s="263">
        <f t="shared" si="2"/>
        <v>4136.0999999999995</v>
      </c>
    </row>
    <row r="15" spans="1:15" ht="14.1" customHeight="1">
      <c r="A15" s="58">
        <v>15</v>
      </c>
      <c r="B15" s="247" t="s">
        <v>185</v>
      </c>
      <c r="C15" s="247" t="s">
        <v>215</v>
      </c>
      <c r="D15" s="258" t="s">
        <v>49</v>
      </c>
      <c r="E15" s="259">
        <v>10</v>
      </c>
      <c r="F15" s="56" t="s">
        <v>206</v>
      </c>
      <c r="G15" s="56" t="s">
        <v>25</v>
      </c>
      <c r="H15" s="56" t="s">
        <v>181</v>
      </c>
      <c r="I15" s="395">
        <v>8.91</v>
      </c>
      <c r="J15" s="261">
        <f t="shared" si="0"/>
        <v>255</v>
      </c>
      <c r="K15" s="212">
        <v>255</v>
      </c>
      <c r="L15" s="262" t="s">
        <v>26</v>
      </c>
      <c r="M15" s="262"/>
      <c r="O15" s="263">
        <f t="shared" si="2"/>
        <v>2272.0500000000002</v>
      </c>
    </row>
    <row r="16" spans="1:15" ht="14.1" customHeight="1">
      <c r="A16" s="58">
        <v>16</v>
      </c>
      <c r="B16" s="247" t="s">
        <v>185</v>
      </c>
      <c r="C16" s="247" t="s">
        <v>215</v>
      </c>
      <c r="D16" s="258" t="s">
        <v>49</v>
      </c>
      <c r="E16" s="210">
        <v>11</v>
      </c>
      <c r="F16" s="66" t="s">
        <v>180</v>
      </c>
      <c r="G16" s="66" t="s">
        <v>175</v>
      </c>
      <c r="H16" s="66" t="s">
        <v>181</v>
      </c>
      <c r="I16" s="260">
        <v>26.24</v>
      </c>
      <c r="J16" s="261">
        <f t="shared" si="0"/>
        <v>255</v>
      </c>
      <c r="K16" s="212">
        <v>255</v>
      </c>
      <c r="L16" s="262" t="s">
        <v>28</v>
      </c>
      <c r="M16" s="262" t="s">
        <v>243</v>
      </c>
      <c r="O16" s="263">
        <f t="shared" si="2"/>
        <v>6691.2</v>
      </c>
    </row>
    <row r="17" spans="1:15" ht="14.1" customHeight="1">
      <c r="A17" s="58">
        <v>17</v>
      </c>
      <c r="B17" s="247" t="s">
        <v>185</v>
      </c>
      <c r="C17" s="247" t="s">
        <v>215</v>
      </c>
      <c r="D17" s="258" t="s">
        <v>49</v>
      </c>
      <c r="E17" s="259">
        <v>12</v>
      </c>
      <c r="F17" s="56" t="s">
        <v>189</v>
      </c>
      <c r="G17" s="56" t="s">
        <v>176</v>
      </c>
      <c r="H17" s="56" t="s">
        <v>172</v>
      </c>
      <c r="I17" s="260">
        <v>15.5</v>
      </c>
      <c r="J17" s="261">
        <f t="shared" si="0"/>
        <v>255</v>
      </c>
      <c r="K17" s="212">
        <v>255</v>
      </c>
      <c r="L17" s="262" t="s">
        <v>28</v>
      </c>
      <c r="M17" s="262" t="s">
        <v>243</v>
      </c>
      <c r="O17" s="263">
        <f t="shared" si="2"/>
        <v>3952.5</v>
      </c>
    </row>
    <row r="18" spans="1:15" ht="14.1" customHeight="1">
      <c r="A18" s="58">
        <v>18</v>
      </c>
      <c r="B18" s="247" t="s">
        <v>185</v>
      </c>
      <c r="C18" s="247" t="s">
        <v>215</v>
      </c>
      <c r="D18" s="258" t="s">
        <v>49</v>
      </c>
      <c r="E18" s="259">
        <v>13</v>
      </c>
      <c r="F18" s="56" t="s">
        <v>190</v>
      </c>
      <c r="G18" s="56" t="s">
        <v>175</v>
      </c>
      <c r="H18" s="56" t="s">
        <v>181</v>
      </c>
      <c r="I18" s="260">
        <v>26.24</v>
      </c>
      <c r="J18" s="261">
        <f t="shared" si="0"/>
        <v>255</v>
      </c>
      <c r="K18" s="212">
        <v>255</v>
      </c>
      <c r="L18" s="262" t="s">
        <v>28</v>
      </c>
      <c r="M18" s="262" t="s">
        <v>243</v>
      </c>
      <c r="O18" s="263">
        <f t="shared" si="2"/>
        <v>6691.2</v>
      </c>
    </row>
    <row r="19" spans="1:15" ht="14.1" customHeight="1">
      <c r="A19" s="58">
        <v>19</v>
      </c>
      <c r="B19" s="247" t="s">
        <v>185</v>
      </c>
      <c r="C19" s="247" t="s">
        <v>215</v>
      </c>
      <c r="D19" s="258" t="s">
        <v>49</v>
      </c>
      <c r="E19" s="259">
        <v>14</v>
      </c>
      <c r="F19" s="56" t="s">
        <v>192</v>
      </c>
      <c r="G19" s="56" t="s">
        <v>176</v>
      </c>
      <c r="H19" s="56" t="s">
        <v>172</v>
      </c>
      <c r="I19" s="260">
        <v>15.321</v>
      </c>
      <c r="J19" s="261">
        <f t="shared" si="0"/>
        <v>255</v>
      </c>
      <c r="K19" s="212">
        <v>255</v>
      </c>
      <c r="L19" s="262" t="s">
        <v>28</v>
      </c>
      <c r="M19" s="262" t="s">
        <v>243</v>
      </c>
      <c r="O19" s="263">
        <f t="shared" si="2"/>
        <v>3906.855</v>
      </c>
    </row>
    <row r="20" spans="1:15" ht="14.1" customHeight="1">
      <c r="A20" s="58">
        <v>20</v>
      </c>
      <c r="B20" s="247" t="s">
        <v>185</v>
      </c>
      <c r="C20" s="247" t="s">
        <v>215</v>
      </c>
      <c r="D20" s="258" t="s">
        <v>49</v>
      </c>
      <c r="E20" s="259">
        <v>15</v>
      </c>
      <c r="F20" s="56" t="s">
        <v>191</v>
      </c>
      <c r="G20" s="56" t="s">
        <v>175</v>
      </c>
      <c r="H20" s="56" t="s">
        <v>181</v>
      </c>
      <c r="I20" s="260">
        <v>26.24</v>
      </c>
      <c r="J20" s="261">
        <f t="shared" si="0"/>
        <v>255</v>
      </c>
      <c r="K20" s="212">
        <v>255</v>
      </c>
      <c r="L20" s="262" t="s">
        <v>28</v>
      </c>
      <c r="M20" s="262" t="s">
        <v>243</v>
      </c>
      <c r="O20" s="263">
        <f t="shared" si="2"/>
        <v>6691.2</v>
      </c>
    </row>
    <row r="21" spans="1:15" ht="14.1" customHeight="1">
      <c r="A21" s="58">
        <v>21</v>
      </c>
      <c r="B21" s="247" t="s">
        <v>185</v>
      </c>
      <c r="C21" s="247" t="s">
        <v>215</v>
      </c>
      <c r="D21" s="258" t="s">
        <v>49</v>
      </c>
      <c r="E21" s="259">
        <v>16</v>
      </c>
      <c r="F21" s="56" t="s">
        <v>193</v>
      </c>
      <c r="G21" s="56" t="s">
        <v>176</v>
      </c>
      <c r="H21" s="56" t="s">
        <v>172</v>
      </c>
      <c r="I21" s="260">
        <v>15.32</v>
      </c>
      <c r="J21" s="261">
        <f t="shared" si="0"/>
        <v>255</v>
      </c>
      <c r="K21" s="212">
        <v>255</v>
      </c>
      <c r="L21" s="262" t="s">
        <v>28</v>
      </c>
      <c r="M21" s="262" t="s">
        <v>243</v>
      </c>
      <c r="O21" s="263">
        <f t="shared" si="2"/>
        <v>3906.6</v>
      </c>
    </row>
    <row r="22" spans="1:15" ht="14.1" customHeight="1">
      <c r="A22" s="58">
        <v>22</v>
      </c>
      <c r="B22" s="247" t="s">
        <v>185</v>
      </c>
      <c r="C22" s="247" t="s">
        <v>215</v>
      </c>
      <c r="D22" s="258" t="s">
        <v>49</v>
      </c>
      <c r="E22" s="259">
        <v>17</v>
      </c>
      <c r="F22" s="56" t="s">
        <v>194</v>
      </c>
      <c r="G22" s="56" t="s">
        <v>175</v>
      </c>
      <c r="H22" s="56" t="s">
        <v>181</v>
      </c>
      <c r="I22" s="260">
        <v>26.45</v>
      </c>
      <c r="J22" s="261">
        <f t="shared" si="0"/>
        <v>255</v>
      </c>
      <c r="K22" s="212">
        <v>255</v>
      </c>
      <c r="L22" s="262" t="s">
        <v>28</v>
      </c>
      <c r="M22" s="262" t="s">
        <v>243</v>
      </c>
      <c r="O22" s="263">
        <f t="shared" si="2"/>
        <v>6744.75</v>
      </c>
    </row>
    <row r="23" spans="1:15" ht="14.1" customHeight="1">
      <c r="A23" s="58">
        <v>23</v>
      </c>
      <c r="B23" s="247" t="s">
        <v>185</v>
      </c>
      <c r="C23" s="247" t="s">
        <v>215</v>
      </c>
      <c r="D23" s="258" t="s">
        <v>49</v>
      </c>
      <c r="E23" s="259">
        <v>18</v>
      </c>
      <c r="F23" s="56" t="s">
        <v>195</v>
      </c>
      <c r="G23" s="56" t="s">
        <v>176</v>
      </c>
      <c r="H23" s="56" t="s">
        <v>172</v>
      </c>
      <c r="I23" s="260">
        <v>15.5</v>
      </c>
      <c r="J23" s="261">
        <f t="shared" si="0"/>
        <v>255</v>
      </c>
      <c r="K23" s="212">
        <v>255</v>
      </c>
      <c r="L23" s="262" t="s">
        <v>28</v>
      </c>
      <c r="M23" s="262" t="s">
        <v>243</v>
      </c>
      <c r="O23" s="263">
        <f t="shared" si="2"/>
        <v>3952.5</v>
      </c>
    </row>
    <row r="24" spans="1:15" ht="14.1" customHeight="1">
      <c r="A24" s="58">
        <v>24</v>
      </c>
      <c r="B24" s="247" t="s">
        <v>185</v>
      </c>
      <c r="C24" s="247" t="s">
        <v>215</v>
      </c>
      <c r="D24" s="258" t="s">
        <v>49</v>
      </c>
      <c r="E24" s="259">
        <v>19</v>
      </c>
      <c r="F24" s="56" t="s">
        <v>196</v>
      </c>
      <c r="G24" s="56" t="s">
        <v>29</v>
      </c>
      <c r="H24" s="56" t="s">
        <v>181</v>
      </c>
      <c r="I24" s="260">
        <v>3.57</v>
      </c>
      <c r="J24" s="261">
        <f t="shared" si="0"/>
        <v>255</v>
      </c>
      <c r="K24" s="212">
        <v>255</v>
      </c>
      <c r="L24" s="262" t="s">
        <v>30</v>
      </c>
      <c r="M24" s="262"/>
      <c r="O24" s="263">
        <f t="shared" si="2"/>
        <v>910.34999999999991</v>
      </c>
    </row>
    <row r="25" spans="1:15" ht="14.1" customHeight="1">
      <c r="A25" s="58">
        <v>25</v>
      </c>
      <c r="B25" s="247" t="s">
        <v>185</v>
      </c>
      <c r="C25" s="247" t="s">
        <v>215</v>
      </c>
      <c r="D25" s="258" t="s">
        <v>49</v>
      </c>
      <c r="E25" s="259">
        <v>20</v>
      </c>
      <c r="F25" s="56" t="s">
        <v>197</v>
      </c>
      <c r="G25" s="56" t="s">
        <v>184</v>
      </c>
      <c r="H25" s="56" t="s">
        <v>181</v>
      </c>
      <c r="I25" s="260">
        <v>7.38</v>
      </c>
      <c r="J25" s="261">
        <f t="shared" si="0"/>
        <v>255</v>
      </c>
      <c r="K25" s="212">
        <v>255</v>
      </c>
      <c r="L25" s="262" t="s">
        <v>30</v>
      </c>
      <c r="M25" s="262"/>
      <c r="O25" s="263">
        <f t="shared" si="2"/>
        <v>1881.8999999999999</v>
      </c>
    </row>
    <row r="26" spans="1:15" ht="14.1" customHeight="1">
      <c r="A26" s="58">
        <v>26</v>
      </c>
      <c r="B26" s="247" t="s">
        <v>185</v>
      </c>
      <c r="C26" s="247" t="s">
        <v>215</v>
      </c>
      <c r="D26" s="258" t="s">
        <v>49</v>
      </c>
      <c r="E26" s="259">
        <v>21</v>
      </c>
      <c r="F26" s="56" t="s">
        <v>183</v>
      </c>
      <c r="G26" s="56" t="s">
        <v>170</v>
      </c>
      <c r="H26" s="56" t="s">
        <v>181</v>
      </c>
      <c r="I26" s="260">
        <v>7.38</v>
      </c>
      <c r="J26" s="261">
        <f t="shared" si="0"/>
        <v>12</v>
      </c>
      <c r="K26" s="212">
        <v>12</v>
      </c>
      <c r="L26" s="262" t="s">
        <v>30</v>
      </c>
      <c r="M26" s="262"/>
      <c r="O26" s="263">
        <f t="shared" si="2"/>
        <v>88.56</v>
      </c>
    </row>
    <row r="27" spans="1:15" ht="14.1" customHeight="1">
      <c r="A27" s="58">
        <v>27</v>
      </c>
      <c r="B27" s="247" t="s">
        <v>185</v>
      </c>
      <c r="C27" s="247" t="s">
        <v>215</v>
      </c>
      <c r="D27" s="258" t="s">
        <v>49</v>
      </c>
      <c r="E27" s="259">
        <v>22</v>
      </c>
      <c r="F27" s="56" t="s">
        <v>198</v>
      </c>
      <c r="G27" s="56" t="s">
        <v>29</v>
      </c>
      <c r="H27" s="56" t="s">
        <v>181</v>
      </c>
      <c r="I27" s="260">
        <v>73.819999999999993</v>
      </c>
      <c r="J27" s="261">
        <f t="shared" si="0"/>
        <v>255</v>
      </c>
      <c r="K27" s="212">
        <v>255</v>
      </c>
      <c r="L27" s="262" t="s">
        <v>30</v>
      </c>
      <c r="M27" s="262"/>
      <c r="O27" s="263">
        <f t="shared" si="2"/>
        <v>18824.099999999999</v>
      </c>
    </row>
    <row r="28" spans="1:15" ht="14.1" customHeight="1">
      <c r="A28" s="58">
        <v>28</v>
      </c>
      <c r="B28" s="247" t="s">
        <v>185</v>
      </c>
      <c r="C28" s="247" t="s">
        <v>215</v>
      </c>
      <c r="D28" s="258" t="s">
        <v>49</v>
      </c>
      <c r="E28" s="259">
        <v>23</v>
      </c>
      <c r="F28" s="56" t="s">
        <v>199</v>
      </c>
      <c r="G28" s="56" t="s">
        <v>175</v>
      </c>
      <c r="H28" s="56" t="s">
        <v>181</v>
      </c>
      <c r="I28" s="260">
        <v>18.440000000000001</v>
      </c>
      <c r="J28" s="261">
        <f t="shared" si="0"/>
        <v>255</v>
      </c>
      <c r="K28" s="212">
        <v>255</v>
      </c>
      <c r="L28" s="262" t="s">
        <v>28</v>
      </c>
      <c r="M28" s="262" t="s">
        <v>243</v>
      </c>
      <c r="O28" s="263">
        <f t="shared" si="2"/>
        <v>4702.2000000000007</v>
      </c>
    </row>
    <row r="29" spans="1:15" ht="14.1" customHeight="1">
      <c r="A29" s="58">
        <v>29</v>
      </c>
      <c r="B29" s="247" t="s">
        <v>185</v>
      </c>
      <c r="C29" s="247" t="s">
        <v>215</v>
      </c>
      <c r="D29" s="258" t="s">
        <v>49</v>
      </c>
      <c r="E29" s="259">
        <v>24</v>
      </c>
      <c r="F29" s="56" t="s">
        <v>200</v>
      </c>
      <c r="G29" s="56" t="s">
        <v>175</v>
      </c>
      <c r="H29" s="56" t="s">
        <v>181</v>
      </c>
      <c r="I29" s="260">
        <v>18.46</v>
      </c>
      <c r="J29" s="261">
        <f t="shared" si="0"/>
        <v>255</v>
      </c>
      <c r="K29" s="212">
        <v>255</v>
      </c>
      <c r="L29" s="262" t="s">
        <v>28</v>
      </c>
      <c r="M29" s="262" t="s">
        <v>243</v>
      </c>
      <c r="O29" s="263">
        <f t="shared" si="2"/>
        <v>4707.3</v>
      </c>
    </row>
    <row r="30" spans="1:15" ht="14.1" customHeight="1">
      <c r="A30" s="58">
        <v>30</v>
      </c>
      <c r="B30" s="247" t="s">
        <v>185</v>
      </c>
      <c r="C30" s="247" t="s">
        <v>215</v>
      </c>
      <c r="D30" s="258" t="s">
        <v>49</v>
      </c>
      <c r="E30" s="259">
        <v>25</v>
      </c>
      <c r="F30" s="56" t="s">
        <v>171</v>
      </c>
      <c r="G30" s="56" t="s">
        <v>27</v>
      </c>
      <c r="H30" s="56" t="s">
        <v>181</v>
      </c>
      <c r="I30" s="260">
        <v>6.74</v>
      </c>
      <c r="J30" s="261">
        <f t="shared" si="0"/>
        <v>255</v>
      </c>
      <c r="K30" s="212">
        <v>255</v>
      </c>
      <c r="L30" s="262" t="s">
        <v>28</v>
      </c>
      <c r="M30" s="262" t="s">
        <v>243</v>
      </c>
      <c r="O30" s="263">
        <f t="shared" si="2"/>
        <v>1718.7</v>
      </c>
    </row>
    <row r="31" spans="1:15" ht="14.1" customHeight="1">
      <c r="A31" s="58">
        <v>31</v>
      </c>
      <c r="B31" s="247" t="s">
        <v>185</v>
      </c>
      <c r="C31" s="247" t="s">
        <v>215</v>
      </c>
      <c r="D31" s="258" t="s">
        <v>49</v>
      </c>
      <c r="E31" s="259">
        <v>26</v>
      </c>
      <c r="F31" s="56" t="s">
        <v>32</v>
      </c>
      <c r="G31" s="56" t="s">
        <v>177</v>
      </c>
      <c r="H31" s="56" t="s">
        <v>181</v>
      </c>
      <c r="I31" s="260">
        <v>1353.97</v>
      </c>
      <c r="J31" s="261">
        <f t="shared" si="0"/>
        <v>255</v>
      </c>
      <c r="K31" s="212">
        <v>255</v>
      </c>
      <c r="L31" s="262" t="s">
        <v>30</v>
      </c>
      <c r="M31" s="262" t="s">
        <v>243</v>
      </c>
      <c r="O31" s="263">
        <f t="shared" si="2"/>
        <v>345262.35000000003</v>
      </c>
    </row>
    <row r="32" spans="1:15" ht="14.1" customHeight="1">
      <c r="A32" s="58">
        <v>32</v>
      </c>
      <c r="B32" s="247" t="s">
        <v>185</v>
      </c>
      <c r="C32" s="247" t="s">
        <v>215</v>
      </c>
      <c r="D32" s="258" t="s">
        <v>49</v>
      </c>
      <c r="E32" s="259">
        <v>27</v>
      </c>
      <c r="F32" s="56" t="s">
        <v>201</v>
      </c>
      <c r="G32" s="56" t="s">
        <v>31</v>
      </c>
      <c r="H32" s="56" t="s">
        <v>181</v>
      </c>
      <c r="I32" s="260">
        <v>35.880000000000003</v>
      </c>
      <c r="J32" s="261">
        <f t="shared" si="0"/>
        <v>255</v>
      </c>
      <c r="K32" s="212">
        <v>255</v>
      </c>
      <c r="L32" s="262" t="s">
        <v>26</v>
      </c>
      <c r="M32" s="262"/>
      <c r="O32" s="263">
        <f t="shared" si="2"/>
        <v>9149.4000000000015</v>
      </c>
    </row>
    <row r="33" spans="1:15" ht="14.1" customHeight="1">
      <c r="A33" s="58">
        <v>33</v>
      </c>
      <c r="B33" s="247" t="s">
        <v>185</v>
      </c>
      <c r="C33" s="247" t="s">
        <v>215</v>
      </c>
      <c r="D33" s="258" t="s">
        <v>49</v>
      </c>
      <c r="E33" s="259">
        <v>28</v>
      </c>
      <c r="F33" s="56" t="s">
        <v>202</v>
      </c>
      <c r="G33" s="56" t="s">
        <v>170</v>
      </c>
      <c r="H33" s="56" t="s">
        <v>181</v>
      </c>
      <c r="I33" s="260">
        <v>84.1</v>
      </c>
      <c r="J33" s="261">
        <f t="shared" si="0"/>
        <v>12</v>
      </c>
      <c r="K33" s="212">
        <v>12</v>
      </c>
      <c r="L33" s="262" t="s">
        <v>30</v>
      </c>
      <c r="M33" s="262"/>
      <c r="O33" s="263">
        <f t="shared" si="2"/>
        <v>1009.1999999999999</v>
      </c>
    </row>
    <row r="34" spans="1:15" ht="14.1" customHeight="1">
      <c r="A34" s="58">
        <v>34</v>
      </c>
      <c r="B34" s="247" t="s">
        <v>185</v>
      </c>
      <c r="C34" s="247" t="s">
        <v>215</v>
      </c>
      <c r="D34" s="258" t="s">
        <v>49</v>
      </c>
      <c r="E34" s="259">
        <v>29</v>
      </c>
      <c r="F34" s="56" t="s">
        <v>203</v>
      </c>
      <c r="G34" s="56" t="s">
        <v>31</v>
      </c>
      <c r="H34" s="56" t="s">
        <v>181</v>
      </c>
      <c r="I34" s="260">
        <v>11.48</v>
      </c>
      <c r="J34" s="261">
        <f t="shared" si="0"/>
        <v>255</v>
      </c>
      <c r="K34" s="212">
        <v>255</v>
      </c>
      <c r="L34" s="262" t="s">
        <v>26</v>
      </c>
      <c r="M34" s="262"/>
      <c r="O34" s="263">
        <f t="shared" si="2"/>
        <v>2927.4</v>
      </c>
    </row>
    <row r="35" spans="1:15" ht="14.1" customHeight="1">
      <c r="A35" s="58">
        <v>35</v>
      </c>
      <c r="B35" s="247" t="s">
        <v>185</v>
      </c>
      <c r="C35" s="247" t="s">
        <v>215</v>
      </c>
      <c r="D35" s="258" t="s">
        <v>49</v>
      </c>
      <c r="E35" s="259">
        <v>30</v>
      </c>
      <c r="F35" s="56" t="s">
        <v>204</v>
      </c>
      <c r="G35" s="56" t="s">
        <v>170</v>
      </c>
      <c r="H35" s="56" t="s">
        <v>181</v>
      </c>
      <c r="I35" s="260">
        <v>49.46</v>
      </c>
      <c r="J35" s="261">
        <f t="shared" ref="J35:J64" si="3">SUM(K35:K35)</f>
        <v>12</v>
      </c>
      <c r="K35" s="212">
        <v>12</v>
      </c>
      <c r="L35" s="262" t="s">
        <v>30</v>
      </c>
      <c r="M35" s="262"/>
      <c r="O35" s="263">
        <f t="shared" si="2"/>
        <v>593.52</v>
      </c>
    </row>
    <row r="36" spans="1:15" ht="14.1" customHeight="1">
      <c r="A36" s="58">
        <v>36</v>
      </c>
      <c r="B36" s="247" t="s">
        <v>185</v>
      </c>
      <c r="C36" s="247" t="s">
        <v>215</v>
      </c>
      <c r="D36" s="258" t="s">
        <v>49</v>
      </c>
      <c r="E36" s="259">
        <v>31</v>
      </c>
      <c r="F36" s="56" t="s">
        <v>205</v>
      </c>
      <c r="G36" s="56" t="s">
        <v>170</v>
      </c>
      <c r="H36" s="56" t="s">
        <v>181</v>
      </c>
      <c r="I36" s="260">
        <v>42.7</v>
      </c>
      <c r="J36" s="261">
        <f t="shared" si="3"/>
        <v>12</v>
      </c>
      <c r="K36" s="212">
        <v>12</v>
      </c>
      <c r="L36" s="262" t="s">
        <v>30</v>
      </c>
      <c r="M36" s="262"/>
      <c r="O36" s="263">
        <f t="shared" si="2"/>
        <v>512.40000000000009</v>
      </c>
    </row>
    <row r="37" spans="1:15" ht="14.1" customHeight="1">
      <c r="A37" s="58">
        <v>37</v>
      </c>
      <c r="B37" s="247" t="s">
        <v>185</v>
      </c>
      <c r="C37" s="247" t="s">
        <v>215</v>
      </c>
      <c r="D37" s="258" t="s">
        <v>49</v>
      </c>
      <c r="E37" s="259">
        <v>40</v>
      </c>
      <c r="F37" s="56" t="s">
        <v>169</v>
      </c>
      <c r="G37" s="56" t="s">
        <v>29</v>
      </c>
      <c r="H37" s="56" t="s">
        <v>181</v>
      </c>
      <c r="I37" s="260">
        <v>29.91</v>
      </c>
      <c r="J37" s="261">
        <f t="shared" si="3"/>
        <v>255</v>
      </c>
      <c r="K37" s="212">
        <v>255</v>
      </c>
      <c r="L37" s="262" t="s">
        <v>30</v>
      </c>
      <c r="M37" s="262"/>
      <c r="O37" s="263">
        <f t="shared" si="2"/>
        <v>7627.05</v>
      </c>
    </row>
    <row r="38" spans="1:15" ht="14.1" customHeight="1">
      <c r="A38" s="58">
        <v>38</v>
      </c>
      <c r="B38" s="247" t="s">
        <v>185</v>
      </c>
      <c r="C38" s="247" t="s">
        <v>215</v>
      </c>
      <c r="D38" s="258" t="s">
        <v>49</v>
      </c>
      <c r="E38" s="259">
        <v>42</v>
      </c>
      <c r="F38" s="56" t="s">
        <v>179</v>
      </c>
      <c r="G38" s="56" t="s">
        <v>27</v>
      </c>
      <c r="H38" s="56" t="s">
        <v>181</v>
      </c>
      <c r="I38" s="260">
        <v>15.31</v>
      </c>
      <c r="J38" s="261">
        <f t="shared" si="3"/>
        <v>255</v>
      </c>
      <c r="K38" s="212">
        <v>255</v>
      </c>
      <c r="L38" s="262" t="s">
        <v>28</v>
      </c>
      <c r="M38" s="262" t="s">
        <v>243</v>
      </c>
      <c r="O38" s="263">
        <f t="shared" si="2"/>
        <v>3904.05</v>
      </c>
    </row>
    <row r="39" spans="1:15" ht="14.1" customHeight="1">
      <c r="A39" s="58">
        <v>39</v>
      </c>
      <c r="B39" s="247" t="s">
        <v>185</v>
      </c>
      <c r="C39" s="247" t="s">
        <v>215</v>
      </c>
      <c r="D39" s="258" t="s">
        <v>49</v>
      </c>
      <c r="E39" s="259">
        <v>43</v>
      </c>
      <c r="F39" s="56" t="s">
        <v>179</v>
      </c>
      <c r="G39" s="56" t="s">
        <v>27</v>
      </c>
      <c r="H39" s="56" t="s">
        <v>181</v>
      </c>
      <c r="I39" s="260">
        <v>15.69</v>
      </c>
      <c r="J39" s="261">
        <f t="shared" si="3"/>
        <v>255</v>
      </c>
      <c r="K39" s="212">
        <v>255</v>
      </c>
      <c r="L39" s="262" t="s">
        <v>28</v>
      </c>
      <c r="M39" s="262" t="s">
        <v>243</v>
      </c>
      <c r="O39" s="263">
        <f t="shared" si="2"/>
        <v>4000.95</v>
      </c>
    </row>
    <row r="40" spans="1:15" ht="14.1" customHeight="1">
      <c r="A40" s="58">
        <v>40</v>
      </c>
      <c r="B40" s="247" t="s">
        <v>185</v>
      </c>
      <c r="C40" s="247" t="s">
        <v>215</v>
      </c>
      <c r="D40" s="258" t="s">
        <v>182</v>
      </c>
      <c r="E40" s="259">
        <v>101</v>
      </c>
      <c r="F40" s="247" t="s">
        <v>169</v>
      </c>
      <c r="G40" s="247" t="s">
        <v>29</v>
      </c>
      <c r="H40" s="56" t="s">
        <v>181</v>
      </c>
      <c r="I40" s="260">
        <v>40.840000000000003</v>
      </c>
      <c r="J40" s="261">
        <f t="shared" si="3"/>
        <v>255</v>
      </c>
      <c r="K40" s="212">
        <v>255</v>
      </c>
      <c r="L40" s="262" t="s">
        <v>30</v>
      </c>
      <c r="M40" s="262" t="s">
        <v>244</v>
      </c>
      <c r="O40" s="263">
        <f t="shared" si="2"/>
        <v>10414.200000000001</v>
      </c>
    </row>
    <row r="41" spans="1:15" ht="14.1" customHeight="1">
      <c r="A41" s="58">
        <v>41</v>
      </c>
      <c r="B41" s="247" t="s">
        <v>185</v>
      </c>
      <c r="C41" s="247" t="s">
        <v>215</v>
      </c>
      <c r="D41" s="258" t="s">
        <v>182</v>
      </c>
      <c r="E41" s="259">
        <v>102</v>
      </c>
      <c r="F41" s="247" t="s">
        <v>184</v>
      </c>
      <c r="G41" s="247" t="s">
        <v>184</v>
      </c>
      <c r="H41" s="56" t="s">
        <v>181</v>
      </c>
      <c r="I41" s="260">
        <v>7.64</v>
      </c>
      <c r="J41" s="261">
        <f t="shared" si="3"/>
        <v>255</v>
      </c>
      <c r="K41" s="212">
        <v>255</v>
      </c>
      <c r="L41" s="262" t="s">
        <v>30</v>
      </c>
      <c r="M41" s="262" t="s">
        <v>244</v>
      </c>
      <c r="O41" s="263">
        <f t="shared" si="2"/>
        <v>1948.1999999999998</v>
      </c>
    </row>
    <row r="42" spans="1:15" ht="14.1" customHeight="1">
      <c r="A42" s="58">
        <v>42</v>
      </c>
      <c r="B42" s="247" t="s">
        <v>185</v>
      </c>
      <c r="C42" s="247" t="s">
        <v>215</v>
      </c>
      <c r="D42" s="258" t="s">
        <v>182</v>
      </c>
      <c r="E42" s="259">
        <v>103</v>
      </c>
      <c r="F42" s="247" t="s">
        <v>35</v>
      </c>
      <c r="G42" s="247"/>
      <c r="H42" s="56" t="s">
        <v>181</v>
      </c>
      <c r="I42" s="260"/>
      <c r="J42" s="261">
        <f t="shared" si="3"/>
        <v>0</v>
      </c>
      <c r="K42" s="212" t="s">
        <v>214</v>
      </c>
      <c r="L42" s="262"/>
      <c r="M42" s="262"/>
      <c r="O42" s="263">
        <f t="shared" si="2"/>
        <v>0</v>
      </c>
    </row>
    <row r="43" spans="1:15" ht="14.1" customHeight="1">
      <c r="A43" s="58">
        <v>43</v>
      </c>
      <c r="B43" s="247" t="s">
        <v>185</v>
      </c>
      <c r="C43" s="247" t="s">
        <v>215</v>
      </c>
      <c r="D43" s="258" t="s">
        <v>182</v>
      </c>
      <c r="E43" s="259">
        <v>104</v>
      </c>
      <c r="F43" s="56" t="s">
        <v>171</v>
      </c>
      <c r="G43" s="56" t="s">
        <v>27</v>
      </c>
      <c r="H43" s="56" t="s">
        <v>181</v>
      </c>
      <c r="I43" s="260">
        <v>4.8899999999999997</v>
      </c>
      <c r="J43" s="261">
        <f t="shared" si="3"/>
        <v>255</v>
      </c>
      <c r="K43" s="212">
        <v>255</v>
      </c>
      <c r="L43" s="262" t="s">
        <v>28</v>
      </c>
      <c r="M43" s="262" t="s">
        <v>244</v>
      </c>
      <c r="O43" s="263">
        <f t="shared" ref="O43:O64" si="4">J43*I43</f>
        <v>1246.9499999999998</v>
      </c>
    </row>
    <row r="44" spans="1:15" ht="14.1" customHeight="1">
      <c r="A44" s="58">
        <v>44</v>
      </c>
      <c r="B44" s="247" t="s">
        <v>185</v>
      </c>
      <c r="C44" s="247" t="s">
        <v>215</v>
      </c>
      <c r="D44" s="258" t="s">
        <v>182</v>
      </c>
      <c r="E44" s="259">
        <v>105</v>
      </c>
      <c r="F44" s="56" t="s">
        <v>183</v>
      </c>
      <c r="G44" s="56" t="s">
        <v>170</v>
      </c>
      <c r="H44" s="56" t="s">
        <v>181</v>
      </c>
      <c r="I44" s="260">
        <v>2.1</v>
      </c>
      <c r="J44" s="261">
        <f t="shared" si="3"/>
        <v>12</v>
      </c>
      <c r="K44" s="212">
        <v>12</v>
      </c>
      <c r="L44" s="262" t="s">
        <v>30</v>
      </c>
      <c r="M44" s="262"/>
      <c r="O44" s="263">
        <f t="shared" si="4"/>
        <v>25.200000000000003</v>
      </c>
    </row>
    <row r="45" spans="1:15" ht="14.1" customHeight="1">
      <c r="A45" s="58">
        <v>45</v>
      </c>
      <c r="B45" s="247" t="s">
        <v>185</v>
      </c>
      <c r="C45" s="247" t="s">
        <v>215</v>
      </c>
      <c r="D45" s="258" t="s">
        <v>182</v>
      </c>
      <c r="E45" s="259">
        <v>106</v>
      </c>
      <c r="F45" s="56" t="s">
        <v>179</v>
      </c>
      <c r="G45" s="56" t="s">
        <v>27</v>
      </c>
      <c r="H45" s="56" t="s">
        <v>181</v>
      </c>
      <c r="I45" s="260">
        <v>15.64</v>
      </c>
      <c r="J45" s="261">
        <f t="shared" si="3"/>
        <v>255</v>
      </c>
      <c r="K45" s="212">
        <v>255</v>
      </c>
      <c r="L45" s="262" t="s">
        <v>28</v>
      </c>
      <c r="M45" s="262" t="s">
        <v>243</v>
      </c>
      <c r="O45" s="263">
        <f t="shared" si="4"/>
        <v>3988.2000000000003</v>
      </c>
    </row>
    <row r="46" spans="1:15" ht="14.1" customHeight="1">
      <c r="A46" s="58">
        <v>46</v>
      </c>
      <c r="B46" s="247" t="s">
        <v>185</v>
      </c>
      <c r="C46" s="247" t="s">
        <v>215</v>
      </c>
      <c r="D46" s="258" t="s">
        <v>182</v>
      </c>
      <c r="E46" s="259">
        <v>107</v>
      </c>
      <c r="F46" s="56" t="s">
        <v>179</v>
      </c>
      <c r="G46" s="56" t="s">
        <v>27</v>
      </c>
      <c r="H46" s="56" t="s">
        <v>181</v>
      </c>
      <c r="I46" s="260">
        <v>7.71</v>
      </c>
      <c r="J46" s="261">
        <f t="shared" si="3"/>
        <v>255</v>
      </c>
      <c r="K46" s="212">
        <v>255</v>
      </c>
      <c r="L46" s="262" t="s">
        <v>28</v>
      </c>
      <c r="M46" s="262" t="s">
        <v>243</v>
      </c>
      <c r="O46" s="263">
        <f t="shared" si="4"/>
        <v>1966.05</v>
      </c>
    </row>
    <row r="47" spans="1:15" ht="14.1" customHeight="1">
      <c r="A47" s="58">
        <v>47</v>
      </c>
      <c r="B47" s="247" t="s">
        <v>185</v>
      </c>
      <c r="C47" s="247" t="s">
        <v>215</v>
      </c>
      <c r="D47" s="258" t="s">
        <v>182</v>
      </c>
      <c r="E47" s="259">
        <v>108</v>
      </c>
      <c r="F47" s="265" t="s">
        <v>207</v>
      </c>
      <c r="G47" s="265" t="s">
        <v>33</v>
      </c>
      <c r="H47" s="56" t="s">
        <v>181</v>
      </c>
      <c r="I47" s="260">
        <v>60.86</v>
      </c>
      <c r="J47" s="261">
        <f t="shared" si="3"/>
        <v>255</v>
      </c>
      <c r="K47" s="212">
        <v>255</v>
      </c>
      <c r="L47" s="262" t="s">
        <v>30</v>
      </c>
      <c r="M47" s="262" t="s">
        <v>244</v>
      </c>
      <c r="O47" s="263">
        <f t="shared" si="4"/>
        <v>15519.3</v>
      </c>
    </row>
    <row r="48" spans="1:15" ht="14.1" customHeight="1">
      <c r="A48" s="58">
        <v>48</v>
      </c>
      <c r="B48" s="247" t="s">
        <v>185</v>
      </c>
      <c r="C48" s="247" t="s">
        <v>215</v>
      </c>
      <c r="D48" s="258" t="s">
        <v>182</v>
      </c>
      <c r="E48" s="259">
        <v>109</v>
      </c>
      <c r="F48" s="56" t="s">
        <v>208</v>
      </c>
      <c r="G48" s="56" t="s">
        <v>170</v>
      </c>
      <c r="H48" s="264" t="s">
        <v>181</v>
      </c>
      <c r="I48" s="260">
        <v>10.01</v>
      </c>
      <c r="J48" s="261">
        <f t="shared" si="3"/>
        <v>12</v>
      </c>
      <c r="K48" s="212">
        <v>12</v>
      </c>
      <c r="L48" s="262" t="s">
        <v>30</v>
      </c>
      <c r="M48" s="262"/>
      <c r="O48" s="263">
        <f t="shared" si="4"/>
        <v>120.12</v>
      </c>
    </row>
    <row r="49" spans="1:15" ht="14.1" customHeight="1">
      <c r="A49" s="58">
        <v>49</v>
      </c>
      <c r="B49" s="247" t="s">
        <v>185</v>
      </c>
      <c r="C49" s="247" t="s">
        <v>215</v>
      </c>
      <c r="D49" s="258" t="s">
        <v>182</v>
      </c>
      <c r="E49" s="210">
        <v>110</v>
      </c>
      <c r="F49" s="66" t="s">
        <v>208</v>
      </c>
      <c r="G49" s="66" t="s">
        <v>170</v>
      </c>
      <c r="H49" s="56" t="s">
        <v>181</v>
      </c>
      <c r="I49" s="260">
        <v>6.05</v>
      </c>
      <c r="J49" s="261">
        <f t="shared" si="3"/>
        <v>12</v>
      </c>
      <c r="K49" s="212">
        <v>12</v>
      </c>
      <c r="L49" s="262" t="s">
        <v>30</v>
      </c>
      <c r="M49" s="262"/>
      <c r="O49" s="263">
        <f t="shared" si="4"/>
        <v>72.599999999999994</v>
      </c>
    </row>
    <row r="50" spans="1:15" ht="14.1" customHeight="1">
      <c r="A50" s="58">
        <v>50</v>
      </c>
      <c r="B50" s="247" t="s">
        <v>185</v>
      </c>
      <c r="C50" s="247" t="s">
        <v>215</v>
      </c>
      <c r="D50" s="258" t="s">
        <v>182</v>
      </c>
      <c r="E50" s="259">
        <v>111</v>
      </c>
      <c r="F50" s="56" t="s">
        <v>209</v>
      </c>
      <c r="G50" s="56" t="s">
        <v>29</v>
      </c>
      <c r="H50" s="56" t="s">
        <v>181</v>
      </c>
      <c r="I50" s="260">
        <v>3.41</v>
      </c>
      <c r="J50" s="261">
        <f t="shared" si="3"/>
        <v>255</v>
      </c>
      <c r="K50" s="212">
        <v>255</v>
      </c>
      <c r="L50" s="262" t="s">
        <v>30</v>
      </c>
      <c r="M50" s="262" t="s">
        <v>244</v>
      </c>
      <c r="O50" s="263">
        <f t="shared" si="4"/>
        <v>869.55000000000007</v>
      </c>
    </row>
    <row r="51" spans="1:15" ht="14.1" customHeight="1">
      <c r="A51" s="58">
        <v>51</v>
      </c>
      <c r="B51" s="247" t="s">
        <v>185</v>
      </c>
      <c r="C51" s="247" t="s">
        <v>215</v>
      </c>
      <c r="D51" s="258" t="s">
        <v>182</v>
      </c>
      <c r="E51" s="259">
        <v>112</v>
      </c>
      <c r="F51" s="56" t="s">
        <v>210</v>
      </c>
      <c r="G51" s="56" t="s">
        <v>33</v>
      </c>
      <c r="H51" s="56" t="s">
        <v>181</v>
      </c>
      <c r="I51" s="260">
        <v>115.59</v>
      </c>
      <c r="J51" s="261">
        <f t="shared" si="3"/>
        <v>255</v>
      </c>
      <c r="K51" s="212">
        <v>255</v>
      </c>
      <c r="L51" s="262" t="s">
        <v>30</v>
      </c>
      <c r="M51" s="262" t="s">
        <v>244</v>
      </c>
      <c r="O51" s="263">
        <f t="shared" si="4"/>
        <v>29475.45</v>
      </c>
    </row>
    <row r="52" spans="1:15" ht="14.1" customHeight="1">
      <c r="A52" s="58">
        <v>52</v>
      </c>
      <c r="B52" s="247" t="s">
        <v>185</v>
      </c>
      <c r="C52" s="247" t="s">
        <v>215</v>
      </c>
      <c r="D52" s="258" t="s">
        <v>182</v>
      </c>
      <c r="E52" s="259">
        <v>113</v>
      </c>
      <c r="F52" s="56" t="s">
        <v>211</v>
      </c>
      <c r="G52" s="56" t="s">
        <v>33</v>
      </c>
      <c r="H52" s="56" t="s">
        <v>181</v>
      </c>
      <c r="I52" s="260">
        <v>74.55</v>
      </c>
      <c r="J52" s="261">
        <f t="shared" si="3"/>
        <v>255</v>
      </c>
      <c r="K52" s="212">
        <v>255</v>
      </c>
      <c r="L52" s="262" t="s">
        <v>30</v>
      </c>
      <c r="M52" s="262" t="s">
        <v>244</v>
      </c>
      <c r="O52" s="263">
        <f t="shared" si="4"/>
        <v>19010.25</v>
      </c>
    </row>
    <row r="53" spans="1:15" ht="14.1" customHeight="1">
      <c r="A53" s="58">
        <v>53</v>
      </c>
      <c r="B53" s="247" t="s">
        <v>185</v>
      </c>
      <c r="C53" s="247" t="s">
        <v>215</v>
      </c>
      <c r="D53" s="258" t="s">
        <v>182</v>
      </c>
      <c r="E53" s="259">
        <v>114</v>
      </c>
      <c r="F53" s="56" t="s">
        <v>208</v>
      </c>
      <c r="G53" s="56" t="s">
        <v>170</v>
      </c>
      <c r="H53" s="56" t="s">
        <v>181</v>
      </c>
      <c r="I53" s="260">
        <v>10.01</v>
      </c>
      <c r="J53" s="261">
        <f t="shared" si="3"/>
        <v>12</v>
      </c>
      <c r="K53" s="212">
        <v>12</v>
      </c>
      <c r="L53" s="262" t="s">
        <v>30</v>
      </c>
      <c r="M53" s="262"/>
      <c r="O53" s="263">
        <f t="shared" si="4"/>
        <v>120.12</v>
      </c>
    </row>
    <row r="54" spans="1:15" ht="14.1" customHeight="1">
      <c r="A54" s="58">
        <v>54</v>
      </c>
      <c r="B54" s="247" t="s">
        <v>185</v>
      </c>
      <c r="C54" s="247" t="s">
        <v>215</v>
      </c>
      <c r="D54" s="258" t="s">
        <v>182</v>
      </c>
      <c r="E54" s="259">
        <v>115</v>
      </c>
      <c r="F54" s="56" t="s">
        <v>208</v>
      </c>
      <c r="G54" s="56" t="s">
        <v>170</v>
      </c>
      <c r="H54" s="56" t="s">
        <v>181</v>
      </c>
      <c r="I54" s="260">
        <v>6.05</v>
      </c>
      <c r="J54" s="261">
        <f t="shared" si="3"/>
        <v>12</v>
      </c>
      <c r="K54" s="212">
        <v>12</v>
      </c>
      <c r="L54" s="262" t="s">
        <v>30</v>
      </c>
      <c r="M54" s="262"/>
      <c r="O54" s="263">
        <f t="shared" si="4"/>
        <v>72.599999999999994</v>
      </c>
    </row>
    <row r="55" spans="1:15" ht="14.1" customHeight="1">
      <c r="A55" s="58">
        <v>55</v>
      </c>
      <c r="B55" s="247" t="s">
        <v>185</v>
      </c>
      <c r="C55" s="247" t="s">
        <v>215</v>
      </c>
      <c r="D55" s="258" t="s">
        <v>182</v>
      </c>
      <c r="E55" s="259">
        <v>116</v>
      </c>
      <c r="F55" s="247" t="s">
        <v>212</v>
      </c>
      <c r="G55" s="247" t="s">
        <v>29</v>
      </c>
      <c r="H55" s="56" t="s">
        <v>181</v>
      </c>
      <c r="I55" s="260">
        <v>0.41</v>
      </c>
      <c r="J55" s="261">
        <f t="shared" si="3"/>
        <v>255</v>
      </c>
      <c r="K55" s="212">
        <v>255</v>
      </c>
      <c r="L55" s="262" t="s">
        <v>30</v>
      </c>
      <c r="M55" s="262" t="s">
        <v>244</v>
      </c>
      <c r="O55" s="263">
        <f t="shared" si="4"/>
        <v>104.55</v>
      </c>
    </row>
    <row r="56" spans="1:15" ht="14.1" customHeight="1">
      <c r="A56" s="58">
        <v>56</v>
      </c>
      <c r="B56" s="247" t="s">
        <v>185</v>
      </c>
      <c r="C56" s="247" t="s">
        <v>215</v>
      </c>
      <c r="D56" s="258" t="s">
        <v>182</v>
      </c>
      <c r="E56" s="259">
        <v>117</v>
      </c>
      <c r="F56" s="247" t="s">
        <v>207</v>
      </c>
      <c r="G56" s="247" t="s">
        <v>33</v>
      </c>
      <c r="H56" s="56" t="s">
        <v>181</v>
      </c>
      <c r="I56" s="260">
        <v>66.180000000000007</v>
      </c>
      <c r="J56" s="261">
        <f t="shared" si="3"/>
        <v>255</v>
      </c>
      <c r="K56" s="212">
        <v>255</v>
      </c>
      <c r="L56" s="262" t="s">
        <v>30</v>
      </c>
      <c r="M56" s="262" t="s">
        <v>244</v>
      </c>
      <c r="O56" s="263">
        <f t="shared" si="4"/>
        <v>16875.900000000001</v>
      </c>
    </row>
    <row r="57" spans="1:15" ht="14.1" customHeight="1">
      <c r="A57" s="58">
        <v>57</v>
      </c>
      <c r="B57" s="247" t="s">
        <v>185</v>
      </c>
      <c r="C57" s="247" t="s">
        <v>215</v>
      </c>
      <c r="D57" s="258" t="s">
        <v>182</v>
      </c>
      <c r="E57" s="259">
        <v>118</v>
      </c>
      <c r="F57" s="247" t="s">
        <v>174</v>
      </c>
      <c r="G57" s="247" t="s">
        <v>170</v>
      </c>
      <c r="H57" s="56" t="s">
        <v>181</v>
      </c>
      <c r="I57" s="260">
        <v>4.82</v>
      </c>
      <c r="J57" s="261">
        <f t="shared" si="3"/>
        <v>12</v>
      </c>
      <c r="K57" s="212">
        <v>12</v>
      </c>
      <c r="L57" s="262" t="s">
        <v>30</v>
      </c>
      <c r="M57" s="262"/>
      <c r="O57" s="263">
        <f t="shared" si="4"/>
        <v>57.84</v>
      </c>
    </row>
    <row r="58" spans="1:15" ht="14.1" customHeight="1">
      <c r="A58" s="58">
        <v>58</v>
      </c>
      <c r="B58" s="247" t="s">
        <v>185</v>
      </c>
      <c r="C58" s="247" t="s">
        <v>215</v>
      </c>
      <c r="D58" s="258" t="s">
        <v>182</v>
      </c>
      <c r="E58" s="259">
        <v>119</v>
      </c>
      <c r="F58" s="56" t="s">
        <v>174</v>
      </c>
      <c r="G58" s="56" t="s">
        <v>170</v>
      </c>
      <c r="H58" s="56" t="s">
        <v>181</v>
      </c>
      <c r="I58" s="260">
        <v>4.8600000000000003</v>
      </c>
      <c r="J58" s="261">
        <f t="shared" si="3"/>
        <v>12</v>
      </c>
      <c r="K58" s="212">
        <v>12</v>
      </c>
      <c r="L58" s="262" t="s">
        <v>30</v>
      </c>
      <c r="M58" s="262"/>
      <c r="O58" s="263">
        <f t="shared" si="4"/>
        <v>58.320000000000007</v>
      </c>
    </row>
    <row r="59" spans="1:15" ht="14.1" customHeight="1">
      <c r="A59" s="58">
        <v>59</v>
      </c>
      <c r="B59" s="247" t="s">
        <v>185</v>
      </c>
      <c r="C59" s="247" t="s">
        <v>215</v>
      </c>
      <c r="D59" s="258" t="s">
        <v>182</v>
      </c>
      <c r="E59" s="259">
        <v>120</v>
      </c>
      <c r="F59" s="56" t="s">
        <v>197</v>
      </c>
      <c r="G59" s="56" t="s">
        <v>184</v>
      </c>
      <c r="H59" s="56" t="s">
        <v>181</v>
      </c>
      <c r="I59" s="260">
        <v>13.53</v>
      </c>
      <c r="J59" s="261">
        <f t="shared" si="3"/>
        <v>255</v>
      </c>
      <c r="K59" s="212">
        <v>255</v>
      </c>
      <c r="L59" s="262" t="s">
        <v>30</v>
      </c>
      <c r="M59" s="262"/>
      <c r="O59" s="263">
        <f t="shared" si="4"/>
        <v>3450.1499999999996</v>
      </c>
    </row>
    <row r="60" spans="1:15" ht="14.1" customHeight="1">
      <c r="A60" s="58">
        <v>60</v>
      </c>
      <c r="B60" s="247" t="s">
        <v>185</v>
      </c>
      <c r="C60" s="247" t="s">
        <v>215</v>
      </c>
      <c r="D60" s="258" t="s">
        <v>182</v>
      </c>
      <c r="E60" s="259">
        <v>121</v>
      </c>
      <c r="F60" s="56" t="s">
        <v>169</v>
      </c>
      <c r="G60" s="56" t="s">
        <v>29</v>
      </c>
      <c r="H60" s="56" t="s">
        <v>181</v>
      </c>
      <c r="I60" s="260">
        <v>44.48</v>
      </c>
      <c r="J60" s="261">
        <f t="shared" si="3"/>
        <v>255</v>
      </c>
      <c r="K60" s="212">
        <v>255</v>
      </c>
      <c r="L60" s="262" t="s">
        <v>30</v>
      </c>
      <c r="M60" s="262" t="s">
        <v>244</v>
      </c>
      <c r="O60" s="263">
        <f t="shared" si="4"/>
        <v>11342.4</v>
      </c>
    </row>
    <row r="61" spans="1:15" ht="14.1" customHeight="1">
      <c r="A61" s="58">
        <v>61</v>
      </c>
      <c r="B61" s="247" t="s">
        <v>185</v>
      </c>
      <c r="C61" s="247" t="s">
        <v>215</v>
      </c>
      <c r="D61" s="258" t="s">
        <v>182</v>
      </c>
      <c r="E61" s="259">
        <v>122</v>
      </c>
      <c r="F61" s="56" t="s">
        <v>169</v>
      </c>
      <c r="G61" s="56" t="s">
        <v>29</v>
      </c>
      <c r="H61" s="56" t="s">
        <v>181</v>
      </c>
      <c r="I61" s="260">
        <v>44.36</v>
      </c>
      <c r="J61" s="261">
        <f t="shared" si="3"/>
        <v>255</v>
      </c>
      <c r="K61" s="212">
        <v>255</v>
      </c>
      <c r="L61" s="262" t="s">
        <v>30</v>
      </c>
      <c r="M61" s="262" t="s">
        <v>244</v>
      </c>
      <c r="O61" s="263">
        <f t="shared" si="4"/>
        <v>11311.8</v>
      </c>
    </row>
    <row r="62" spans="1:15" ht="14.1" customHeight="1">
      <c r="A62" s="58">
        <v>62</v>
      </c>
      <c r="B62" s="247" t="s">
        <v>185</v>
      </c>
      <c r="C62" s="247" t="s">
        <v>215</v>
      </c>
      <c r="D62" s="258" t="s">
        <v>182</v>
      </c>
      <c r="E62" s="259">
        <v>123</v>
      </c>
      <c r="F62" s="265" t="s">
        <v>213</v>
      </c>
      <c r="G62" s="265" t="s">
        <v>29</v>
      </c>
      <c r="H62" s="56" t="s">
        <v>181</v>
      </c>
      <c r="I62" s="260">
        <v>87.2</v>
      </c>
      <c r="J62" s="261">
        <f t="shared" si="3"/>
        <v>255</v>
      </c>
      <c r="K62" s="212">
        <v>255</v>
      </c>
      <c r="L62" s="262" t="s">
        <v>30</v>
      </c>
      <c r="M62" s="262" t="s">
        <v>243</v>
      </c>
      <c r="O62" s="263">
        <f t="shared" si="4"/>
        <v>22236</v>
      </c>
    </row>
    <row r="63" spans="1:15" ht="14.1" customHeight="1">
      <c r="A63" s="58">
        <v>63</v>
      </c>
      <c r="B63" s="247" t="s">
        <v>185</v>
      </c>
      <c r="C63" s="247" t="s">
        <v>215</v>
      </c>
      <c r="D63" s="258" t="s">
        <v>182</v>
      </c>
      <c r="E63" s="259">
        <v>124</v>
      </c>
      <c r="F63" s="56" t="s">
        <v>213</v>
      </c>
      <c r="G63" s="56" t="s">
        <v>29</v>
      </c>
      <c r="H63" s="264" t="s">
        <v>181</v>
      </c>
      <c r="I63" s="260">
        <v>87.36</v>
      </c>
      <c r="J63" s="261">
        <f t="shared" si="3"/>
        <v>255</v>
      </c>
      <c r="K63" s="212">
        <v>255</v>
      </c>
      <c r="L63" s="262" t="s">
        <v>30</v>
      </c>
      <c r="M63" s="262" t="s">
        <v>243</v>
      </c>
      <c r="O63" s="263">
        <f t="shared" si="4"/>
        <v>22276.799999999999</v>
      </c>
    </row>
    <row r="64" spans="1:15" ht="14.1" customHeight="1">
      <c r="A64" s="58">
        <v>64</v>
      </c>
      <c r="B64" s="247" t="s">
        <v>185</v>
      </c>
      <c r="C64" s="247" t="s">
        <v>215</v>
      </c>
      <c r="D64" s="258" t="s">
        <v>182</v>
      </c>
      <c r="E64" s="210">
        <v>125</v>
      </c>
      <c r="F64" s="66" t="s">
        <v>183</v>
      </c>
      <c r="G64" s="66" t="s">
        <v>170</v>
      </c>
      <c r="H64" s="56" t="s">
        <v>181</v>
      </c>
      <c r="I64" s="260">
        <v>2.09</v>
      </c>
      <c r="J64" s="261">
        <f t="shared" si="3"/>
        <v>12</v>
      </c>
      <c r="K64" s="212">
        <v>12</v>
      </c>
      <c r="L64" s="262" t="s">
        <v>30</v>
      </c>
      <c r="M64" s="262"/>
      <c r="O64" s="263">
        <f t="shared" si="4"/>
        <v>25.08</v>
      </c>
    </row>
    <row r="65" spans="2:13" ht="14.1" customHeight="1">
      <c r="B65" s="68"/>
      <c r="C65" s="68"/>
      <c r="D65" s="69"/>
      <c r="E65" s="211"/>
      <c r="F65" s="70"/>
      <c r="G65" s="70"/>
      <c r="I65" s="71"/>
      <c r="J65" s="72"/>
      <c r="K65" s="73"/>
      <c r="L65" s="67"/>
      <c r="M65" s="67"/>
    </row>
    <row r="66" spans="2:13" ht="14.1" customHeight="1">
      <c r="B66" s="68"/>
      <c r="C66" s="68"/>
      <c r="D66" s="69"/>
      <c r="E66" s="211"/>
      <c r="F66" s="70"/>
      <c r="G66" s="70"/>
      <c r="I66" s="71"/>
      <c r="J66" s="72"/>
      <c r="K66" s="73"/>
      <c r="L66" s="67"/>
      <c r="M66" s="67"/>
    </row>
    <row r="67" spans="2:13" ht="14.1" customHeight="1">
      <c r="B67" s="68"/>
      <c r="C67" s="68"/>
      <c r="D67" s="69"/>
      <c r="E67" s="211"/>
      <c r="F67" s="70"/>
      <c r="G67" s="70"/>
      <c r="I67" s="71"/>
      <c r="J67" s="72"/>
      <c r="K67" s="73"/>
      <c r="L67" s="67"/>
      <c r="M67" s="67"/>
    </row>
    <row r="68" spans="2:13" ht="14.1" customHeight="1">
      <c r="B68" s="68"/>
      <c r="C68" s="68"/>
      <c r="D68" s="69"/>
      <c r="E68" s="211"/>
      <c r="F68" s="70"/>
      <c r="G68" s="70"/>
      <c r="I68" s="71"/>
      <c r="J68" s="72"/>
      <c r="K68" s="396"/>
      <c r="L68" s="67"/>
      <c r="M68" s="67"/>
    </row>
    <row r="69" spans="2:13" ht="14.1" customHeight="1">
      <c r="B69" s="68"/>
      <c r="C69" s="68"/>
      <c r="D69" s="69"/>
      <c r="E69" s="211"/>
      <c r="F69" s="70"/>
      <c r="G69" s="70"/>
      <c r="I69" s="71"/>
      <c r="J69" s="72"/>
      <c r="K69" s="73"/>
      <c r="L69" s="67"/>
      <c r="M69" s="67"/>
    </row>
    <row r="70" spans="2:13" ht="14.1" customHeight="1">
      <c r="B70" s="68"/>
      <c r="C70" s="68"/>
      <c r="D70" s="69"/>
      <c r="E70" s="211"/>
      <c r="F70" s="70"/>
      <c r="G70" s="70"/>
      <c r="I70" s="71"/>
      <c r="J70" s="72"/>
      <c r="K70" s="73"/>
      <c r="L70" s="67"/>
      <c r="M70" s="67"/>
    </row>
    <row r="71" spans="2:13" ht="14.1" customHeight="1">
      <c r="B71" s="68"/>
      <c r="C71" s="68"/>
      <c r="D71" s="69"/>
      <c r="E71" s="211"/>
      <c r="F71" s="70"/>
      <c r="G71" s="70"/>
      <c r="I71" s="71"/>
      <c r="J71" s="72"/>
      <c r="K71" s="73"/>
      <c r="L71" s="67"/>
      <c r="M71" s="67"/>
    </row>
    <row r="72" spans="2:13" ht="14.1" customHeight="1">
      <c r="B72" s="68"/>
      <c r="C72" s="68"/>
      <c r="D72" s="69"/>
      <c r="E72" s="211"/>
      <c r="F72" s="70"/>
      <c r="G72" s="70"/>
      <c r="I72" s="71"/>
      <c r="J72" s="72"/>
      <c r="K72" s="73"/>
      <c r="L72" s="67"/>
      <c r="M72" s="67"/>
    </row>
    <row r="73" spans="2:13" ht="14.1" customHeight="1">
      <c r="B73" s="68"/>
      <c r="C73" s="68"/>
      <c r="D73" s="69"/>
      <c r="E73" s="211"/>
      <c r="F73" s="70"/>
      <c r="G73" s="70"/>
      <c r="I73" s="71"/>
      <c r="J73" s="72"/>
      <c r="K73" s="73"/>
      <c r="L73" s="67"/>
      <c r="M73" s="67"/>
    </row>
    <row r="74" spans="2:13" ht="14.1" customHeight="1">
      <c r="B74" s="68"/>
      <c r="C74" s="68"/>
      <c r="D74" s="69"/>
      <c r="E74" s="211"/>
      <c r="F74" s="70"/>
      <c r="G74" s="70"/>
      <c r="I74" s="71"/>
      <c r="J74" s="72"/>
      <c r="K74" s="73"/>
      <c r="L74" s="67"/>
      <c r="M74" s="67"/>
    </row>
    <row r="75" spans="2:13" ht="14.1" customHeight="1">
      <c r="B75" s="68"/>
      <c r="C75" s="68"/>
      <c r="D75" s="69"/>
      <c r="E75" s="211"/>
      <c r="F75" s="70"/>
      <c r="G75" s="70"/>
      <c r="I75" s="71"/>
      <c r="J75" s="72"/>
      <c r="K75" s="73"/>
      <c r="L75" s="67"/>
      <c r="M75" s="67"/>
    </row>
    <row r="76" spans="2:13" ht="14.1" customHeight="1">
      <c r="B76" s="68"/>
      <c r="C76" s="68"/>
      <c r="D76" s="69"/>
      <c r="E76" s="211"/>
      <c r="F76" s="70"/>
      <c r="G76" s="70"/>
      <c r="I76" s="71"/>
      <c r="J76" s="72"/>
      <c r="K76" s="73"/>
      <c r="L76" s="67"/>
      <c r="M76" s="67"/>
    </row>
    <row r="77" spans="2:13" ht="14.1" customHeight="1">
      <c r="B77" s="68"/>
      <c r="C77" s="68"/>
      <c r="D77" s="69"/>
      <c r="E77" s="211"/>
      <c r="F77" s="70"/>
      <c r="G77" s="70"/>
      <c r="I77" s="71"/>
      <c r="J77" s="72"/>
      <c r="K77" s="73"/>
      <c r="L77" s="67"/>
      <c r="M77" s="67"/>
    </row>
    <row r="78" spans="2:13" ht="14.1" customHeight="1">
      <c r="B78" s="68"/>
      <c r="C78" s="68"/>
      <c r="D78" s="69"/>
      <c r="E78" s="211"/>
      <c r="F78" s="70"/>
      <c r="G78" s="70"/>
      <c r="I78" s="71"/>
      <c r="J78" s="72"/>
      <c r="K78" s="73"/>
      <c r="L78" s="67"/>
      <c r="M78" s="67"/>
    </row>
    <row r="79" spans="2:13" ht="14.1" customHeight="1">
      <c r="B79" s="68"/>
      <c r="C79" s="68"/>
      <c r="D79" s="69"/>
      <c r="E79" s="211"/>
      <c r="F79" s="70"/>
      <c r="G79" s="70"/>
      <c r="I79" s="71"/>
      <c r="J79" s="72"/>
      <c r="K79" s="73"/>
      <c r="L79" s="67"/>
      <c r="M79" s="67"/>
    </row>
    <row r="80" spans="2:13" ht="14.1" customHeight="1">
      <c r="B80" s="68"/>
      <c r="C80" s="68"/>
      <c r="D80" s="69"/>
      <c r="E80" s="211"/>
      <c r="F80" s="70"/>
      <c r="G80" s="70"/>
      <c r="I80" s="71"/>
      <c r="J80" s="72"/>
      <c r="K80" s="73"/>
      <c r="L80" s="67"/>
      <c r="M80" s="67"/>
    </row>
    <row r="81" spans="2:13" ht="14.1" customHeight="1">
      <c r="B81" s="68"/>
      <c r="C81" s="68"/>
      <c r="D81" s="69"/>
      <c r="E81" s="211"/>
      <c r="F81" s="70"/>
      <c r="G81" s="70"/>
      <c r="I81" s="71"/>
      <c r="J81" s="72"/>
      <c r="K81" s="73"/>
      <c r="L81" s="67"/>
      <c r="M81" s="67"/>
    </row>
    <row r="82" spans="2:13" ht="14.1" customHeight="1">
      <c r="B82" s="68"/>
      <c r="C82" s="68"/>
      <c r="D82" s="69"/>
      <c r="E82" s="211"/>
      <c r="F82" s="70"/>
      <c r="G82" s="70"/>
      <c r="I82" s="71"/>
      <c r="J82" s="72"/>
      <c r="K82" s="73"/>
      <c r="L82" s="67"/>
      <c r="M82" s="67"/>
    </row>
    <row r="83" spans="2:13" ht="14.1" customHeight="1">
      <c r="B83" s="68"/>
      <c r="C83" s="68"/>
      <c r="D83" s="69"/>
      <c r="E83" s="211"/>
      <c r="F83" s="70"/>
      <c r="G83" s="70"/>
      <c r="I83" s="71"/>
      <c r="J83" s="72"/>
      <c r="K83" s="73"/>
      <c r="L83" s="67"/>
      <c r="M83" s="67"/>
    </row>
    <row r="84" spans="2:13" ht="14.1" customHeight="1">
      <c r="B84" s="68"/>
      <c r="C84" s="68"/>
      <c r="D84" s="69"/>
      <c r="E84" s="211"/>
      <c r="F84" s="70"/>
      <c r="G84" s="70"/>
      <c r="I84" s="71"/>
      <c r="J84" s="72"/>
      <c r="K84" s="73"/>
      <c r="L84" s="67"/>
      <c r="M84" s="67"/>
    </row>
    <row r="85" spans="2:13" ht="14.1" customHeight="1">
      <c r="B85" s="68"/>
      <c r="C85" s="68"/>
      <c r="D85" s="69"/>
      <c r="E85" s="211"/>
      <c r="F85" s="70"/>
      <c r="G85" s="70"/>
      <c r="I85" s="71"/>
      <c r="J85" s="72"/>
      <c r="K85" s="73"/>
      <c r="L85" s="67"/>
      <c r="M85" s="67"/>
    </row>
    <row r="86" spans="2:13" ht="14.1" customHeight="1">
      <c r="B86" s="68"/>
      <c r="C86" s="68"/>
      <c r="D86" s="69"/>
      <c r="E86" s="211"/>
      <c r="F86" s="70"/>
      <c r="G86" s="70"/>
      <c r="I86" s="71"/>
      <c r="J86" s="72"/>
      <c r="K86" s="73"/>
      <c r="L86" s="67"/>
      <c r="M86" s="67"/>
    </row>
    <row r="87" spans="2:13" ht="14.1" customHeight="1">
      <c r="B87" s="68"/>
      <c r="C87" s="68"/>
      <c r="D87" s="69"/>
      <c r="E87" s="211"/>
      <c r="F87" s="70"/>
      <c r="G87" s="70"/>
      <c r="I87" s="71"/>
      <c r="J87" s="72"/>
      <c r="K87" s="73"/>
      <c r="L87" s="67"/>
      <c r="M87" s="67"/>
    </row>
    <row r="88" spans="2:13" ht="14.1" customHeight="1">
      <c r="B88" s="68"/>
      <c r="C88" s="68"/>
      <c r="D88" s="69"/>
      <c r="E88" s="211"/>
      <c r="F88" s="70"/>
      <c r="G88" s="70"/>
      <c r="I88" s="71"/>
      <c r="J88" s="72"/>
      <c r="K88" s="73"/>
      <c r="L88" s="67"/>
      <c r="M88" s="67"/>
    </row>
    <row r="89" spans="2:13" ht="14.1" customHeight="1">
      <c r="B89" s="68"/>
      <c r="C89" s="68"/>
      <c r="D89" s="69"/>
      <c r="E89" s="211"/>
      <c r="F89" s="70"/>
      <c r="G89" s="70"/>
      <c r="I89" s="71"/>
      <c r="J89" s="72"/>
      <c r="K89" s="73"/>
      <c r="L89" s="67"/>
      <c r="M89" s="67"/>
    </row>
    <row r="90" spans="2:13" ht="14.1" customHeight="1">
      <c r="B90" s="68"/>
      <c r="C90" s="68"/>
      <c r="D90" s="69"/>
      <c r="E90" s="211"/>
      <c r="F90" s="70"/>
      <c r="G90" s="70"/>
      <c r="I90" s="71"/>
      <c r="J90" s="72"/>
      <c r="K90" s="73"/>
      <c r="L90" s="67"/>
      <c r="M90" s="67"/>
    </row>
    <row r="91" spans="2:13" ht="14.1" customHeight="1">
      <c r="B91" s="68"/>
      <c r="C91" s="68"/>
      <c r="D91" s="69"/>
      <c r="E91" s="211"/>
      <c r="F91" s="70"/>
      <c r="G91" s="70"/>
      <c r="I91" s="71"/>
      <c r="J91" s="72"/>
      <c r="K91" s="73"/>
      <c r="L91" s="67"/>
      <c r="M91" s="67"/>
    </row>
    <row r="92" spans="2:13" ht="14.1" customHeight="1">
      <c r="B92" s="68"/>
      <c r="C92" s="68"/>
      <c r="D92" s="69"/>
      <c r="E92" s="211"/>
      <c r="F92" s="70"/>
      <c r="G92" s="70"/>
      <c r="I92" s="71"/>
      <c r="J92" s="72"/>
      <c r="K92" s="73"/>
      <c r="L92" s="67"/>
      <c r="M92" s="67"/>
    </row>
    <row r="93" spans="2:13" ht="14.1" customHeight="1">
      <c r="B93" s="68"/>
      <c r="C93" s="68"/>
      <c r="D93" s="69"/>
      <c r="E93" s="211"/>
      <c r="F93" s="70"/>
      <c r="G93" s="70"/>
      <c r="I93" s="71"/>
      <c r="J93" s="72"/>
      <c r="K93" s="73"/>
      <c r="L93" s="67"/>
      <c r="M93" s="67"/>
    </row>
    <row r="94" spans="2:13" ht="14.1" customHeight="1">
      <c r="B94" s="68"/>
      <c r="C94" s="68"/>
      <c r="D94" s="69"/>
      <c r="E94" s="211"/>
      <c r="F94" s="70"/>
      <c r="G94" s="70"/>
      <c r="I94" s="71"/>
      <c r="J94" s="72"/>
      <c r="K94" s="73"/>
      <c r="L94" s="67"/>
      <c r="M94" s="67"/>
    </row>
    <row r="95" spans="2:13" ht="14.1" customHeight="1">
      <c r="B95" s="68"/>
      <c r="C95" s="68"/>
      <c r="D95" s="69"/>
      <c r="E95" s="211"/>
      <c r="F95" s="70"/>
      <c r="G95" s="70"/>
      <c r="I95" s="71"/>
      <c r="J95" s="72"/>
      <c r="K95" s="73"/>
      <c r="L95" s="67"/>
      <c r="M95" s="67"/>
    </row>
    <row r="96" spans="2:13" ht="14.1" customHeight="1">
      <c r="B96" s="68"/>
      <c r="C96" s="68"/>
      <c r="D96" s="69"/>
      <c r="E96" s="211"/>
      <c r="F96" s="70"/>
      <c r="G96" s="70"/>
      <c r="I96" s="71"/>
      <c r="J96" s="72"/>
      <c r="K96" s="73"/>
      <c r="L96" s="67"/>
      <c r="M96" s="67"/>
    </row>
    <row r="97" spans="2:13" ht="14.1" customHeight="1">
      <c r="B97" s="68"/>
      <c r="C97" s="68"/>
      <c r="D97" s="69"/>
      <c r="E97" s="211"/>
      <c r="F97" s="70"/>
      <c r="G97" s="70"/>
      <c r="I97" s="71"/>
      <c r="J97" s="72"/>
      <c r="K97" s="73"/>
      <c r="L97" s="67"/>
      <c r="M97" s="67"/>
    </row>
    <row r="98" spans="2:13" ht="14.1" customHeight="1">
      <c r="B98" s="68"/>
      <c r="C98" s="68"/>
      <c r="D98" s="69"/>
      <c r="E98" s="211"/>
      <c r="F98" s="70"/>
      <c r="G98" s="70"/>
      <c r="I98" s="71"/>
      <c r="J98" s="72"/>
      <c r="K98" s="73"/>
      <c r="L98" s="67"/>
      <c r="M98" s="67"/>
    </row>
    <row r="99" spans="2:13" ht="14.1" customHeight="1">
      <c r="B99" s="68"/>
      <c r="C99" s="68"/>
      <c r="D99" s="69"/>
      <c r="E99" s="211"/>
      <c r="F99" s="70"/>
      <c r="G99" s="70"/>
      <c r="I99" s="71"/>
      <c r="J99" s="72"/>
      <c r="K99" s="73"/>
      <c r="L99" s="67"/>
      <c r="M99" s="67"/>
    </row>
    <row r="100" spans="2:13" ht="14.1" customHeight="1">
      <c r="B100" s="68"/>
      <c r="C100" s="68"/>
      <c r="D100" s="69"/>
      <c r="E100" s="211"/>
      <c r="F100" s="70"/>
      <c r="G100" s="70"/>
      <c r="I100" s="71"/>
      <c r="J100" s="72"/>
      <c r="K100" s="73"/>
      <c r="L100" s="67"/>
      <c r="M100" s="67"/>
    </row>
    <row r="101" spans="2:13" ht="14.1" customHeight="1">
      <c r="B101" s="68"/>
      <c r="C101" s="68"/>
      <c r="D101" s="69"/>
      <c r="E101" s="211"/>
      <c r="F101" s="70"/>
      <c r="G101" s="70"/>
      <c r="I101" s="71"/>
      <c r="J101" s="72"/>
      <c r="K101" s="73"/>
      <c r="L101" s="67"/>
      <c r="M101" s="67"/>
    </row>
    <row r="102" spans="2:13" ht="14.1" customHeight="1">
      <c r="B102" s="68"/>
      <c r="C102" s="68"/>
      <c r="D102" s="69"/>
      <c r="E102" s="211"/>
      <c r="F102" s="70"/>
      <c r="G102" s="70"/>
      <c r="I102" s="71"/>
      <c r="J102" s="72"/>
      <c r="K102" s="73"/>
      <c r="L102" s="67"/>
      <c r="M102" s="67"/>
    </row>
    <row r="103" spans="2:13" ht="14.1" customHeight="1">
      <c r="B103" s="68"/>
      <c r="C103" s="68"/>
      <c r="D103" s="69"/>
      <c r="E103" s="211"/>
      <c r="F103" s="70"/>
      <c r="G103" s="70"/>
      <c r="I103" s="71"/>
      <c r="J103" s="72"/>
      <c r="K103" s="73"/>
      <c r="L103" s="67"/>
      <c r="M103" s="67"/>
    </row>
    <row r="104" spans="2:13" ht="14.1" customHeight="1">
      <c r="B104" s="68"/>
      <c r="C104" s="68"/>
      <c r="D104" s="69"/>
      <c r="E104" s="211"/>
      <c r="F104" s="70"/>
      <c r="G104" s="70"/>
      <c r="I104" s="71"/>
      <c r="J104" s="72"/>
      <c r="K104" s="73"/>
      <c r="L104" s="67"/>
      <c r="M104" s="67"/>
    </row>
    <row r="105" spans="2:13" ht="14.1" customHeight="1">
      <c r="B105" s="68"/>
      <c r="C105" s="68"/>
      <c r="D105" s="69"/>
      <c r="E105" s="211"/>
      <c r="F105" s="70"/>
      <c r="G105" s="70"/>
      <c r="I105" s="71"/>
      <c r="J105" s="72"/>
      <c r="K105" s="73"/>
      <c r="L105" s="67"/>
      <c r="M105" s="67"/>
    </row>
    <row r="106" spans="2:13" ht="14.1" customHeight="1">
      <c r="B106" s="68"/>
      <c r="C106" s="68"/>
      <c r="D106" s="69"/>
      <c r="E106" s="211"/>
      <c r="F106" s="70"/>
      <c r="G106" s="70"/>
      <c r="I106" s="71"/>
      <c r="J106" s="72"/>
      <c r="K106" s="73"/>
      <c r="L106" s="67"/>
      <c r="M106" s="67"/>
    </row>
    <row r="107" spans="2:13" ht="14.1" customHeight="1">
      <c r="B107" s="68"/>
      <c r="C107" s="68"/>
      <c r="D107" s="69"/>
      <c r="E107" s="211"/>
      <c r="F107" s="70"/>
      <c r="G107" s="70"/>
      <c r="I107" s="71"/>
      <c r="J107" s="72"/>
      <c r="K107" s="73"/>
      <c r="L107" s="67"/>
      <c r="M107" s="67"/>
    </row>
    <row r="108" spans="2:13" ht="14.1" customHeight="1">
      <c r="B108" s="68"/>
      <c r="C108" s="68"/>
      <c r="D108" s="69"/>
      <c r="E108" s="211"/>
      <c r="F108" s="70"/>
      <c r="G108" s="70"/>
      <c r="I108" s="71"/>
      <c r="J108" s="72"/>
      <c r="K108" s="73"/>
      <c r="L108" s="67"/>
      <c r="M108" s="67"/>
    </row>
    <row r="109" spans="2:13" ht="14.1" customHeight="1">
      <c r="B109" s="68"/>
      <c r="C109" s="68"/>
      <c r="D109" s="69"/>
      <c r="E109" s="211"/>
      <c r="F109" s="70"/>
      <c r="G109" s="70"/>
      <c r="I109" s="71"/>
      <c r="J109" s="72"/>
      <c r="K109" s="73"/>
      <c r="L109" s="67"/>
      <c r="M109" s="67"/>
    </row>
    <row r="110" spans="2:13" ht="14.1" customHeight="1">
      <c r="B110" s="68"/>
      <c r="C110" s="68"/>
      <c r="D110" s="69"/>
      <c r="E110" s="211"/>
      <c r="F110" s="70"/>
      <c r="G110" s="70"/>
      <c r="I110" s="71"/>
      <c r="J110" s="72"/>
      <c r="K110" s="73"/>
      <c r="L110" s="67"/>
      <c r="M110" s="67"/>
    </row>
    <row r="111" spans="2:13" ht="14.1" customHeight="1">
      <c r="B111" s="68"/>
      <c r="C111" s="68"/>
      <c r="D111" s="69"/>
      <c r="E111" s="211"/>
      <c r="F111" s="70"/>
      <c r="G111" s="70"/>
      <c r="I111" s="71"/>
      <c r="J111" s="72"/>
      <c r="K111" s="73"/>
      <c r="L111" s="67"/>
      <c r="M111" s="67"/>
    </row>
    <row r="112" spans="2:13" ht="14.1" customHeight="1">
      <c r="B112" s="68"/>
      <c r="C112" s="68"/>
      <c r="D112" s="69"/>
      <c r="E112" s="211"/>
      <c r="F112" s="70"/>
      <c r="G112" s="70"/>
      <c r="I112" s="71"/>
      <c r="J112" s="72"/>
      <c r="K112" s="73"/>
      <c r="L112" s="67"/>
      <c r="M112" s="67"/>
    </row>
    <row r="113" spans="2:13" ht="14.1" customHeight="1">
      <c r="B113" s="68"/>
      <c r="C113" s="68"/>
      <c r="D113" s="69"/>
      <c r="E113" s="211"/>
      <c r="F113" s="70"/>
      <c r="G113" s="70"/>
      <c r="I113" s="71"/>
      <c r="J113" s="72"/>
      <c r="K113" s="73"/>
      <c r="L113" s="67"/>
      <c r="M113" s="67"/>
    </row>
    <row r="114" spans="2:13" ht="14.1" customHeight="1">
      <c r="B114" s="68"/>
      <c r="C114" s="68"/>
      <c r="D114" s="69"/>
      <c r="E114" s="211"/>
      <c r="F114" s="70"/>
      <c r="G114" s="70"/>
      <c r="I114" s="71"/>
      <c r="J114" s="72"/>
      <c r="K114" s="73"/>
      <c r="L114" s="67"/>
      <c r="M114" s="67"/>
    </row>
    <row r="115" spans="2:13" ht="14.1" customHeight="1">
      <c r="B115" s="68"/>
      <c r="C115" s="68"/>
      <c r="D115" s="69"/>
      <c r="E115" s="211"/>
      <c r="F115" s="70"/>
      <c r="G115" s="70"/>
      <c r="I115" s="71"/>
      <c r="J115" s="72"/>
      <c r="K115" s="73"/>
      <c r="L115" s="67"/>
      <c r="M115" s="67"/>
    </row>
    <row r="116" spans="2:13" ht="14.1" customHeight="1">
      <c r="B116" s="68"/>
      <c r="C116" s="68"/>
      <c r="D116" s="69"/>
      <c r="E116" s="211"/>
      <c r="F116" s="70"/>
      <c r="G116" s="70"/>
      <c r="I116" s="71"/>
      <c r="J116" s="72"/>
      <c r="K116" s="73"/>
      <c r="L116" s="67"/>
      <c r="M116" s="67"/>
    </row>
    <row r="117" spans="2:13" ht="14.1" customHeight="1">
      <c r="B117" s="68"/>
      <c r="C117" s="68"/>
      <c r="D117" s="69"/>
      <c r="E117" s="211"/>
      <c r="F117" s="70"/>
      <c r="G117" s="70"/>
      <c r="I117" s="71"/>
      <c r="J117" s="72"/>
      <c r="K117" s="73"/>
      <c r="L117" s="67"/>
      <c r="M117" s="67"/>
    </row>
    <row r="118" spans="2:13" ht="14.1" customHeight="1">
      <c r="B118" s="68"/>
      <c r="C118" s="68"/>
      <c r="D118" s="69"/>
      <c r="E118" s="211"/>
      <c r="F118" s="70"/>
      <c r="G118" s="70"/>
      <c r="I118" s="71"/>
      <c r="J118" s="72"/>
      <c r="K118" s="73"/>
      <c r="L118" s="67"/>
      <c r="M118" s="67"/>
    </row>
    <row r="119" spans="2:13" ht="14.1" customHeight="1">
      <c r="B119" s="68"/>
      <c r="C119" s="68"/>
      <c r="D119" s="69"/>
      <c r="E119" s="211"/>
      <c r="F119" s="70"/>
      <c r="G119" s="70"/>
      <c r="I119" s="71"/>
      <c r="J119" s="72"/>
      <c r="K119" s="73"/>
      <c r="L119" s="67"/>
      <c r="M119" s="67"/>
    </row>
    <row r="120" spans="2:13" ht="14.1" customHeight="1">
      <c r="B120" s="68"/>
      <c r="C120" s="68"/>
      <c r="D120" s="69"/>
      <c r="E120" s="211"/>
      <c r="F120" s="70"/>
      <c r="G120" s="70"/>
      <c r="I120" s="71"/>
      <c r="J120" s="72"/>
      <c r="K120" s="73"/>
      <c r="L120" s="67"/>
      <c r="M120" s="67"/>
    </row>
    <row r="121" spans="2:13" ht="14.1" customHeight="1">
      <c r="B121" s="68"/>
      <c r="C121" s="68"/>
      <c r="D121" s="69"/>
      <c r="E121" s="211"/>
      <c r="F121" s="70"/>
      <c r="G121" s="70"/>
      <c r="I121" s="71"/>
      <c r="J121" s="72"/>
      <c r="K121" s="73"/>
      <c r="L121" s="67"/>
      <c r="M121" s="67"/>
    </row>
    <row r="122" spans="2:13" ht="14.1" customHeight="1">
      <c r="B122" s="68"/>
      <c r="C122" s="68"/>
      <c r="D122" s="69"/>
      <c r="E122" s="211"/>
      <c r="F122" s="70"/>
      <c r="G122" s="70"/>
      <c r="I122" s="71"/>
      <c r="J122" s="72"/>
      <c r="K122" s="73"/>
      <c r="L122" s="67"/>
      <c r="M122" s="67"/>
    </row>
    <row r="123" spans="2:13" ht="14.1" customHeight="1">
      <c r="B123" s="68"/>
      <c r="C123" s="68"/>
      <c r="D123" s="69"/>
      <c r="E123" s="211"/>
      <c r="F123" s="70"/>
      <c r="G123" s="70"/>
      <c r="I123" s="71"/>
      <c r="J123" s="72"/>
      <c r="K123" s="73"/>
      <c r="L123" s="67"/>
      <c r="M123" s="67"/>
    </row>
    <row r="124" spans="2:13" ht="14.1" customHeight="1">
      <c r="B124" s="68"/>
      <c r="C124" s="68"/>
      <c r="D124" s="69"/>
      <c r="E124" s="211"/>
      <c r="F124" s="70"/>
      <c r="G124" s="70"/>
      <c r="I124" s="71"/>
      <c r="J124" s="72"/>
      <c r="K124" s="73"/>
      <c r="L124" s="67"/>
      <c r="M124" s="67"/>
    </row>
    <row r="125" spans="2:13" ht="14.1" customHeight="1">
      <c r="B125" s="68"/>
      <c r="C125" s="68"/>
      <c r="D125" s="69"/>
      <c r="E125" s="211"/>
      <c r="F125" s="70"/>
      <c r="G125" s="70"/>
      <c r="I125" s="71"/>
      <c r="J125" s="72"/>
      <c r="K125" s="73"/>
      <c r="L125" s="67"/>
      <c r="M125" s="67"/>
    </row>
    <row r="126" spans="2:13" ht="14.1" customHeight="1">
      <c r="B126" s="68"/>
      <c r="C126" s="68"/>
      <c r="D126" s="69"/>
      <c r="E126" s="211"/>
      <c r="F126" s="70"/>
      <c r="G126" s="70"/>
      <c r="I126" s="71"/>
      <c r="J126" s="72"/>
      <c r="K126" s="73"/>
      <c r="L126" s="67"/>
      <c r="M126" s="67"/>
    </row>
    <row r="127" spans="2:13" ht="14.1" customHeight="1">
      <c r="B127" s="68"/>
      <c r="C127" s="68"/>
      <c r="D127" s="69"/>
      <c r="E127" s="211"/>
      <c r="F127" s="70"/>
      <c r="G127" s="70"/>
      <c r="I127" s="71"/>
      <c r="J127" s="72"/>
      <c r="K127" s="73"/>
      <c r="L127" s="67"/>
      <c r="M127" s="67"/>
    </row>
    <row r="128" spans="2:13" ht="14.1" customHeight="1">
      <c r="B128" s="68"/>
      <c r="C128" s="68"/>
      <c r="D128" s="69"/>
      <c r="E128" s="211"/>
      <c r="F128" s="70"/>
      <c r="G128" s="70"/>
      <c r="I128" s="71"/>
      <c r="J128" s="72"/>
      <c r="K128" s="73"/>
      <c r="L128" s="67"/>
      <c r="M128" s="67"/>
    </row>
    <row r="129" spans="2:13" ht="14.1" customHeight="1">
      <c r="B129" s="68"/>
      <c r="C129" s="68"/>
      <c r="D129" s="69"/>
      <c r="E129" s="211"/>
      <c r="F129" s="70"/>
      <c r="G129" s="70"/>
      <c r="I129" s="71"/>
      <c r="J129" s="72"/>
      <c r="K129" s="73"/>
      <c r="L129" s="67"/>
      <c r="M129" s="67"/>
    </row>
    <row r="130" spans="2:13" ht="14.1" customHeight="1">
      <c r="B130" s="68"/>
      <c r="C130" s="68"/>
      <c r="D130" s="69"/>
      <c r="E130" s="211"/>
      <c r="F130" s="70"/>
      <c r="G130" s="70"/>
      <c r="I130" s="71"/>
      <c r="J130" s="72"/>
      <c r="K130" s="73"/>
      <c r="L130" s="67"/>
      <c r="M130" s="67"/>
    </row>
    <row r="131" spans="2:13" ht="14.1" customHeight="1">
      <c r="B131" s="68"/>
      <c r="C131" s="68"/>
      <c r="D131" s="69"/>
      <c r="E131" s="211"/>
      <c r="F131" s="70"/>
      <c r="G131" s="70"/>
      <c r="I131" s="71"/>
      <c r="J131" s="72"/>
      <c r="K131" s="73"/>
      <c r="L131" s="67"/>
      <c r="M131" s="67"/>
    </row>
    <row r="132" spans="2:13" ht="14.1" customHeight="1">
      <c r="B132" s="68"/>
      <c r="C132" s="68"/>
      <c r="D132" s="69"/>
      <c r="E132" s="211"/>
      <c r="F132" s="70"/>
      <c r="G132" s="70"/>
      <c r="I132" s="71"/>
      <c r="J132" s="72"/>
      <c r="K132" s="73"/>
      <c r="L132" s="67"/>
      <c r="M132" s="67"/>
    </row>
    <row r="133" spans="2:13" ht="14.1" customHeight="1">
      <c r="B133" s="68"/>
      <c r="C133" s="68"/>
      <c r="D133" s="69"/>
      <c r="E133" s="211"/>
      <c r="F133" s="70"/>
      <c r="G133" s="70"/>
      <c r="I133" s="71"/>
      <c r="J133" s="72"/>
      <c r="K133" s="73"/>
      <c r="L133" s="67"/>
      <c r="M133" s="67"/>
    </row>
    <row r="134" spans="2:13" ht="14.1" customHeight="1">
      <c r="B134" s="68"/>
      <c r="C134" s="68"/>
      <c r="D134" s="69"/>
      <c r="E134" s="211"/>
      <c r="F134" s="70"/>
      <c r="G134" s="70"/>
      <c r="I134" s="71"/>
      <c r="J134" s="72"/>
      <c r="K134" s="73"/>
      <c r="L134" s="67"/>
      <c r="M134" s="67"/>
    </row>
    <row r="135" spans="2:13" ht="14.1" customHeight="1">
      <c r="B135" s="68"/>
      <c r="C135" s="68"/>
      <c r="D135" s="69"/>
      <c r="E135" s="211"/>
      <c r="F135" s="70"/>
      <c r="G135" s="70"/>
      <c r="I135" s="71"/>
      <c r="J135" s="72"/>
      <c r="K135" s="73"/>
      <c r="L135" s="67"/>
      <c r="M135" s="67"/>
    </row>
    <row r="136" spans="2:13" ht="14.1" customHeight="1">
      <c r="B136" s="68"/>
      <c r="C136" s="68"/>
      <c r="D136" s="69"/>
      <c r="E136" s="211"/>
      <c r="F136" s="70"/>
      <c r="G136" s="70"/>
      <c r="I136" s="71"/>
      <c r="J136" s="72"/>
      <c r="K136" s="73"/>
      <c r="L136" s="67"/>
      <c r="M136" s="67"/>
    </row>
    <row r="137" spans="2:13" ht="14.1" customHeight="1">
      <c r="B137" s="68"/>
      <c r="C137" s="68"/>
      <c r="D137" s="69"/>
      <c r="E137" s="211"/>
      <c r="F137" s="70"/>
      <c r="G137" s="70"/>
      <c r="I137" s="71"/>
      <c r="J137" s="72"/>
      <c r="K137" s="73"/>
      <c r="L137" s="67"/>
      <c r="M137" s="67"/>
    </row>
    <row r="138" spans="2:13" ht="14.1" customHeight="1">
      <c r="B138" s="68"/>
      <c r="C138" s="68"/>
      <c r="D138" s="69"/>
      <c r="E138" s="211"/>
      <c r="F138" s="70"/>
      <c r="G138" s="70"/>
      <c r="I138" s="71"/>
      <c r="J138" s="72"/>
      <c r="K138" s="73"/>
      <c r="L138" s="67"/>
      <c r="M138" s="67"/>
    </row>
    <row r="139" spans="2:13" ht="14.1" customHeight="1">
      <c r="B139" s="68"/>
      <c r="C139" s="68"/>
      <c r="D139" s="69"/>
      <c r="E139" s="211"/>
      <c r="F139" s="70"/>
      <c r="G139" s="70"/>
      <c r="I139" s="71"/>
      <c r="J139" s="72"/>
      <c r="K139" s="73"/>
      <c r="L139" s="67"/>
      <c r="M139" s="67"/>
    </row>
    <row r="140" spans="2:13" ht="14.1" customHeight="1">
      <c r="B140" s="68"/>
      <c r="C140" s="68"/>
      <c r="D140" s="69"/>
      <c r="E140" s="211"/>
      <c r="F140" s="70"/>
      <c r="G140" s="70"/>
      <c r="I140" s="71"/>
      <c r="J140" s="72"/>
      <c r="K140" s="73"/>
      <c r="L140" s="67"/>
      <c r="M140" s="67"/>
    </row>
    <row r="141" spans="2:13" ht="14.1" customHeight="1">
      <c r="B141" s="68"/>
      <c r="C141" s="68"/>
      <c r="D141" s="69"/>
      <c r="E141" s="211"/>
      <c r="F141" s="70"/>
      <c r="G141" s="70"/>
      <c r="I141" s="71"/>
      <c r="J141" s="72"/>
      <c r="K141" s="73"/>
      <c r="L141" s="67"/>
      <c r="M141" s="67"/>
    </row>
    <row r="142" spans="2:13" ht="14.1" customHeight="1">
      <c r="B142" s="68"/>
      <c r="C142" s="68"/>
      <c r="D142" s="69"/>
      <c r="E142" s="211"/>
      <c r="F142" s="70"/>
      <c r="G142" s="70"/>
      <c r="I142" s="71"/>
      <c r="J142" s="72"/>
      <c r="K142" s="73"/>
      <c r="L142" s="67"/>
      <c r="M142" s="67"/>
    </row>
    <row r="143" spans="2:13" ht="14.1" customHeight="1">
      <c r="B143" s="68"/>
      <c r="C143" s="68"/>
      <c r="D143" s="69"/>
      <c r="E143" s="211"/>
      <c r="F143" s="70"/>
      <c r="G143" s="70"/>
      <c r="I143" s="71"/>
      <c r="J143" s="72"/>
      <c r="K143" s="73"/>
      <c r="L143" s="67"/>
      <c r="M143" s="67"/>
    </row>
    <row r="144" spans="2:13" ht="14.1" customHeight="1">
      <c r="B144" s="68"/>
      <c r="C144" s="68"/>
      <c r="D144" s="69"/>
      <c r="E144" s="211"/>
      <c r="F144" s="70"/>
      <c r="G144" s="70"/>
      <c r="I144" s="71"/>
      <c r="J144" s="72"/>
      <c r="K144" s="73"/>
      <c r="L144" s="67"/>
      <c r="M144" s="67"/>
    </row>
    <row r="145" spans="2:13" ht="14.1" customHeight="1">
      <c r="B145" s="68"/>
      <c r="C145" s="68"/>
      <c r="D145" s="69"/>
      <c r="E145" s="211"/>
      <c r="F145" s="70"/>
      <c r="G145" s="70"/>
      <c r="I145" s="71"/>
      <c r="J145" s="72"/>
      <c r="K145" s="73"/>
      <c r="L145" s="67"/>
      <c r="M145" s="67"/>
    </row>
    <row r="146" spans="2:13" ht="14.1" customHeight="1">
      <c r="B146" s="68"/>
      <c r="C146" s="68"/>
      <c r="D146" s="69"/>
      <c r="E146" s="211"/>
      <c r="F146" s="70"/>
      <c r="G146" s="70"/>
      <c r="I146" s="71"/>
      <c r="J146" s="72"/>
      <c r="K146" s="73"/>
      <c r="L146" s="67"/>
      <c r="M146" s="67"/>
    </row>
    <row r="147" spans="2:13" ht="14.1" customHeight="1">
      <c r="B147" s="68"/>
      <c r="C147" s="68"/>
      <c r="D147" s="69"/>
      <c r="E147" s="211"/>
      <c r="F147" s="70"/>
      <c r="G147" s="70"/>
      <c r="I147" s="71"/>
      <c r="J147" s="72"/>
      <c r="K147" s="73"/>
      <c r="L147" s="67"/>
      <c r="M147" s="67"/>
    </row>
    <row r="148" spans="2:13" ht="14.1" customHeight="1">
      <c r="B148" s="68"/>
      <c r="C148" s="68"/>
      <c r="D148" s="69"/>
      <c r="E148" s="211"/>
      <c r="F148" s="70"/>
      <c r="G148" s="70"/>
      <c r="I148" s="71"/>
      <c r="J148" s="72"/>
      <c r="K148" s="73"/>
      <c r="L148" s="67"/>
      <c r="M148" s="67"/>
    </row>
    <row r="149" spans="2:13" ht="14.1" customHeight="1">
      <c r="B149" s="68"/>
      <c r="C149" s="68"/>
      <c r="D149" s="69"/>
      <c r="E149" s="211"/>
      <c r="F149" s="70"/>
      <c r="G149" s="70"/>
      <c r="I149" s="71"/>
      <c r="J149" s="72"/>
      <c r="K149" s="73"/>
      <c r="L149" s="67"/>
      <c r="M149" s="67"/>
    </row>
    <row r="150" spans="2:13" ht="14.1" customHeight="1">
      <c r="B150" s="68"/>
      <c r="C150" s="68"/>
      <c r="D150" s="69"/>
      <c r="E150" s="211"/>
      <c r="F150" s="70"/>
      <c r="G150" s="70"/>
      <c r="I150" s="71"/>
      <c r="J150" s="72"/>
      <c r="K150" s="73"/>
      <c r="L150" s="67"/>
      <c r="M150" s="67"/>
    </row>
    <row r="151" spans="2:13" ht="14.1" customHeight="1">
      <c r="B151" s="68"/>
      <c r="C151" s="68"/>
      <c r="D151" s="69"/>
      <c r="E151" s="211"/>
      <c r="F151" s="70"/>
      <c r="G151" s="70"/>
      <c r="I151" s="71"/>
      <c r="J151" s="72"/>
      <c r="K151" s="73"/>
      <c r="L151" s="67"/>
      <c r="M151" s="67"/>
    </row>
    <row r="152" spans="2:13" ht="14.1" customHeight="1">
      <c r="B152" s="68"/>
      <c r="C152" s="68"/>
      <c r="D152" s="69"/>
      <c r="E152" s="211"/>
      <c r="F152" s="70"/>
      <c r="G152" s="70"/>
      <c r="I152" s="71"/>
      <c r="J152" s="72"/>
      <c r="K152" s="73"/>
      <c r="L152" s="67"/>
      <c r="M152" s="67"/>
    </row>
    <row r="153" spans="2:13" ht="14.1" customHeight="1">
      <c r="B153" s="68"/>
      <c r="C153" s="68"/>
      <c r="D153" s="69"/>
      <c r="E153" s="211"/>
      <c r="F153" s="70"/>
      <c r="G153" s="70"/>
      <c r="I153" s="71"/>
      <c r="J153" s="72"/>
      <c r="K153" s="73"/>
      <c r="L153" s="67"/>
      <c r="M153" s="67"/>
    </row>
    <row r="154" spans="2:13" ht="14.1" customHeight="1">
      <c r="B154" s="68"/>
      <c r="C154" s="68"/>
      <c r="D154" s="69"/>
      <c r="E154" s="211"/>
      <c r="F154" s="70"/>
      <c r="G154" s="70"/>
      <c r="I154" s="71"/>
      <c r="J154" s="72"/>
      <c r="K154" s="73"/>
      <c r="L154" s="67"/>
      <c r="M154" s="67"/>
    </row>
    <row r="155" spans="2:13" ht="14.1" customHeight="1">
      <c r="B155" s="68"/>
      <c r="C155" s="68"/>
      <c r="D155" s="69"/>
      <c r="E155" s="211"/>
      <c r="F155" s="70"/>
      <c r="G155" s="70"/>
      <c r="I155" s="71"/>
      <c r="J155" s="72"/>
      <c r="K155" s="73"/>
      <c r="L155" s="67"/>
      <c r="M155" s="67"/>
    </row>
    <row r="156" spans="2:13" ht="14.1" customHeight="1">
      <c r="B156" s="68"/>
      <c r="C156" s="68"/>
      <c r="D156" s="69"/>
      <c r="E156" s="211"/>
      <c r="F156" s="70"/>
      <c r="G156" s="70"/>
      <c r="I156" s="71"/>
      <c r="J156" s="72"/>
      <c r="K156" s="73"/>
      <c r="L156" s="67"/>
      <c r="M156" s="67"/>
    </row>
    <row r="157" spans="2:13" ht="14.1" customHeight="1">
      <c r="B157" s="68"/>
      <c r="C157" s="68"/>
      <c r="D157" s="69"/>
      <c r="E157" s="211"/>
      <c r="F157" s="70"/>
      <c r="G157" s="70"/>
      <c r="I157" s="71"/>
      <c r="J157" s="72"/>
      <c r="K157" s="73"/>
      <c r="L157" s="67"/>
      <c r="M157" s="67"/>
    </row>
    <row r="158" spans="2:13" ht="14.1" customHeight="1">
      <c r="B158" s="68"/>
      <c r="C158" s="68"/>
      <c r="D158" s="69"/>
      <c r="E158" s="211"/>
      <c r="F158" s="70"/>
      <c r="G158" s="70"/>
      <c r="I158" s="71"/>
      <c r="J158" s="72"/>
      <c r="K158" s="73"/>
      <c r="L158" s="67"/>
      <c r="M158" s="67"/>
    </row>
    <row r="159" spans="2:13" ht="14.1" customHeight="1">
      <c r="B159" s="68"/>
      <c r="C159" s="68"/>
      <c r="D159" s="69"/>
      <c r="E159" s="211"/>
      <c r="F159" s="70"/>
      <c r="G159" s="70"/>
      <c r="I159" s="71"/>
      <c r="J159" s="72"/>
      <c r="K159" s="73"/>
      <c r="L159" s="67"/>
      <c r="M159" s="67"/>
    </row>
    <row r="160" spans="2:13" ht="14.1" customHeight="1">
      <c r="B160" s="68"/>
      <c r="C160" s="68"/>
      <c r="D160" s="69"/>
      <c r="E160" s="211"/>
      <c r="F160" s="70"/>
      <c r="G160" s="70"/>
      <c r="I160" s="71"/>
      <c r="J160" s="72"/>
      <c r="K160" s="73"/>
      <c r="L160" s="67"/>
      <c r="M160" s="67"/>
    </row>
    <row r="161" spans="2:13" ht="14.1" customHeight="1">
      <c r="B161" s="68"/>
      <c r="C161" s="68"/>
      <c r="D161" s="69"/>
      <c r="E161" s="211"/>
      <c r="F161" s="70"/>
      <c r="G161" s="70"/>
      <c r="I161" s="71"/>
      <c r="J161" s="72"/>
      <c r="K161" s="73"/>
      <c r="L161" s="67"/>
      <c r="M161" s="67"/>
    </row>
    <row r="162" spans="2:13" ht="14.1" customHeight="1">
      <c r="B162" s="68"/>
      <c r="C162" s="68"/>
      <c r="D162" s="69"/>
      <c r="E162" s="211"/>
      <c r="F162" s="70"/>
      <c r="G162" s="70"/>
      <c r="I162" s="71"/>
      <c r="J162" s="72"/>
      <c r="K162" s="73"/>
      <c r="L162" s="67"/>
      <c r="M162" s="67"/>
    </row>
    <row r="163" spans="2:13" ht="14.1" customHeight="1">
      <c r="B163" s="68"/>
      <c r="C163" s="68"/>
      <c r="D163" s="69"/>
      <c r="E163" s="211"/>
      <c r="F163" s="70"/>
      <c r="G163" s="70"/>
      <c r="I163" s="71"/>
      <c r="J163" s="72"/>
      <c r="K163" s="73"/>
      <c r="L163" s="67"/>
      <c r="M163" s="67"/>
    </row>
    <row r="164" spans="2:13" ht="14.1" customHeight="1">
      <c r="B164" s="68"/>
      <c r="C164" s="68"/>
      <c r="D164" s="69"/>
      <c r="E164" s="211"/>
      <c r="F164" s="70"/>
      <c r="G164" s="70"/>
      <c r="I164" s="71"/>
      <c r="J164" s="72"/>
      <c r="K164" s="73"/>
      <c r="L164" s="67"/>
      <c r="M164" s="67"/>
    </row>
    <row r="165" spans="2:13" ht="14.1" customHeight="1">
      <c r="B165" s="68"/>
      <c r="C165" s="68"/>
      <c r="D165" s="69"/>
      <c r="E165" s="211"/>
      <c r="F165" s="70"/>
      <c r="G165" s="70"/>
      <c r="I165" s="71"/>
      <c r="J165" s="72"/>
      <c r="K165" s="73"/>
      <c r="L165" s="67"/>
      <c r="M165" s="67"/>
    </row>
    <row r="166" spans="2:13" ht="14.1" customHeight="1">
      <c r="B166" s="68"/>
      <c r="C166" s="68"/>
      <c r="D166" s="69"/>
      <c r="E166" s="211"/>
      <c r="F166" s="70"/>
      <c r="G166" s="70"/>
      <c r="I166" s="71"/>
      <c r="J166" s="72"/>
      <c r="K166" s="73"/>
      <c r="L166" s="67"/>
      <c r="M166" s="67"/>
    </row>
    <row r="167" spans="2:13" ht="14.1" customHeight="1">
      <c r="B167" s="68"/>
      <c r="C167" s="68"/>
      <c r="D167" s="69"/>
      <c r="E167" s="211"/>
      <c r="F167" s="70"/>
      <c r="G167" s="70"/>
      <c r="I167" s="71"/>
      <c r="J167" s="72"/>
      <c r="K167" s="73"/>
      <c r="L167" s="67"/>
      <c r="M167" s="67"/>
    </row>
    <row r="168" spans="2:13" ht="14.1" customHeight="1">
      <c r="B168" s="68"/>
      <c r="C168" s="68"/>
      <c r="D168" s="69"/>
      <c r="E168" s="211"/>
      <c r="F168" s="70"/>
      <c r="G168" s="70"/>
      <c r="I168" s="71"/>
      <c r="J168" s="72"/>
      <c r="K168" s="73"/>
      <c r="L168" s="67"/>
      <c r="M168" s="67"/>
    </row>
    <row r="169" spans="2:13" ht="14.1" customHeight="1">
      <c r="B169" s="68"/>
      <c r="C169" s="68"/>
      <c r="D169" s="69"/>
      <c r="E169" s="211"/>
      <c r="F169" s="70"/>
      <c r="G169" s="70"/>
      <c r="I169" s="71"/>
      <c r="J169" s="72"/>
      <c r="K169" s="73"/>
      <c r="L169" s="67"/>
      <c r="M169" s="67"/>
    </row>
    <row r="170" spans="2:13" ht="14.1" customHeight="1">
      <c r="B170" s="68"/>
      <c r="C170" s="68"/>
      <c r="D170" s="69"/>
      <c r="E170" s="211"/>
      <c r="F170" s="70"/>
      <c r="G170" s="70"/>
      <c r="I170" s="71"/>
      <c r="J170" s="72"/>
      <c r="K170" s="73"/>
      <c r="L170" s="67"/>
      <c r="M170" s="67"/>
    </row>
    <row r="171" spans="2:13" ht="14.1" customHeight="1">
      <c r="B171" s="68"/>
      <c r="C171" s="68"/>
      <c r="D171" s="69"/>
      <c r="E171" s="211"/>
      <c r="F171" s="70"/>
      <c r="G171" s="70"/>
      <c r="I171" s="71"/>
      <c r="J171" s="72"/>
      <c r="K171" s="73"/>
      <c r="L171" s="67"/>
      <c r="M171" s="67"/>
    </row>
    <row r="172" spans="2:13" ht="14.1" customHeight="1">
      <c r="B172" s="68"/>
      <c r="C172" s="68"/>
      <c r="D172" s="69"/>
      <c r="E172" s="211"/>
      <c r="F172" s="70"/>
      <c r="G172" s="70"/>
      <c r="I172" s="71"/>
      <c r="J172" s="72"/>
      <c r="K172" s="73"/>
      <c r="L172" s="67"/>
      <c r="M172" s="67"/>
    </row>
    <row r="173" spans="2:13" ht="14.1" customHeight="1">
      <c r="B173" s="68"/>
      <c r="C173" s="68"/>
      <c r="D173" s="69"/>
      <c r="E173" s="211"/>
      <c r="F173" s="70"/>
      <c r="G173" s="70"/>
      <c r="I173" s="71"/>
      <c r="J173" s="72"/>
      <c r="K173" s="73"/>
      <c r="L173" s="67"/>
      <c r="M173" s="67"/>
    </row>
    <row r="174" spans="2:13" ht="14.1" customHeight="1">
      <c r="B174" s="68"/>
      <c r="C174" s="68"/>
      <c r="D174" s="69"/>
      <c r="E174" s="211"/>
      <c r="F174" s="70"/>
      <c r="G174" s="70"/>
      <c r="I174" s="71"/>
      <c r="J174" s="72"/>
      <c r="K174" s="73"/>
      <c r="L174" s="67"/>
      <c r="M174" s="67"/>
    </row>
    <row r="175" spans="2:13" ht="14.1" customHeight="1">
      <c r="B175" s="68"/>
      <c r="C175" s="68"/>
      <c r="D175" s="69"/>
      <c r="E175" s="211"/>
      <c r="F175" s="70"/>
      <c r="G175" s="70"/>
      <c r="I175" s="71"/>
      <c r="J175" s="72"/>
      <c r="K175" s="73"/>
      <c r="L175" s="67"/>
      <c r="M175" s="67"/>
    </row>
    <row r="176" spans="2:13" ht="14.1" customHeight="1">
      <c r="B176" s="68"/>
      <c r="C176" s="68"/>
      <c r="D176" s="69"/>
      <c r="E176" s="211"/>
      <c r="F176" s="70"/>
      <c r="G176" s="70"/>
      <c r="I176" s="71"/>
      <c r="J176" s="72"/>
      <c r="K176" s="73"/>
      <c r="L176" s="67"/>
      <c r="M176" s="67"/>
    </row>
    <row r="177" spans="2:13" ht="14.1" customHeight="1">
      <c r="B177" s="68"/>
      <c r="C177" s="68"/>
      <c r="D177" s="69"/>
      <c r="E177" s="211"/>
      <c r="F177" s="70"/>
      <c r="G177" s="70"/>
      <c r="I177" s="71"/>
      <c r="J177" s="72"/>
      <c r="K177" s="73"/>
      <c r="L177" s="67"/>
      <c r="M177" s="67"/>
    </row>
    <row r="178" spans="2:13" ht="14.1" customHeight="1">
      <c r="B178" s="68"/>
      <c r="C178" s="68"/>
      <c r="D178" s="69"/>
      <c r="E178" s="211"/>
      <c r="F178" s="70"/>
      <c r="G178" s="70"/>
      <c r="I178" s="71"/>
      <c r="J178" s="72"/>
      <c r="K178" s="73"/>
      <c r="L178" s="67"/>
      <c r="M178" s="67"/>
    </row>
    <row r="179" spans="2:13" ht="14.1" customHeight="1">
      <c r="B179" s="68"/>
      <c r="C179" s="68"/>
      <c r="D179" s="69"/>
      <c r="E179" s="211"/>
      <c r="F179" s="70"/>
      <c r="G179" s="70"/>
      <c r="I179" s="71"/>
      <c r="J179" s="72"/>
      <c r="K179" s="73"/>
      <c r="L179" s="67"/>
      <c r="M179" s="67"/>
    </row>
    <row r="180" spans="2:13" ht="14.1" customHeight="1">
      <c r="B180" s="68"/>
      <c r="C180" s="68"/>
      <c r="D180" s="69"/>
      <c r="E180" s="211"/>
      <c r="F180" s="70"/>
      <c r="G180" s="70"/>
      <c r="I180" s="71"/>
      <c r="J180" s="72"/>
      <c r="K180" s="73"/>
      <c r="L180" s="67"/>
      <c r="M180" s="67"/>
    </row>
    <row r="181" spans="2:13" ht="14.1" customHeight="1">
      <c r="B181" s="68"/>
      <c r="C181" s="68"/>
      <c r="D181" s="69"/>
      <c r="E181" s="211"/>
      <c r="F181" s="70"/>
      <c r="G181" s="70"/>
      <c r="I181" s="71"/>
      <c r="J181" s="72"/>
      <c r="K181" s="73"/>
      <c r="L181" s="67"/>
      <c r="M181" s="67"/>
    </row>
    <row r="182" spans="2:13" ht="14.1" customHeight="1">
      <c r="B182" s="68"/>
      <c r="C182" s="68"/>
      <c r="D182" s="69"/>
      <c r="E182" s="211"/>
      <c r="F182" s="70"/>
      <c r="G182" s="70"/>
      <c r="I182" s="71"/>
      <c r="J182" s="72"/>
      <c r="K182" s="73"/>
      <c r="L182" s="67"/>
      <c r="M182" s="67"/>
    </row>
    <row r="183" spans="2:13" ht="14.1" customHeight="1">
      <c r="B183" s="68"/>
      <c r="C183" s="68"/>
      <c r="D183" s="69"/>
      <c r="E183" s="211"/>
      <c r="F183" s="70"/>
      <c r="G183" s="70"/>
      <c r="I183" s="71"/>
      <c r="J183" s="72"/>
      <c r="K183" s="73"/>
      <c r="L183" s="67"/>
      <c r="M183" s="67"/>
    </row>
    <row r="184" spans="2:13" ht="14.1" customHeight="1">
      <c r="B184" s="68"/>
      <c r="C184" s="68"/>
      <c r="D184" s="69"/>
      <c r="E184" s="211"/>
      <c r="F184" s="70"/>
      <c r="G184" s="70"/>
      <c r="I184" s="71"/>
      <c r="J184" s="72"/>
      <c r="K184" s="73"/>
      <c r="L184" s="67"/>
      <c r="M184" s="67"/>
    </row>
    <row r="185" spans="2:13" ht="14.1" customHeight="1">
      <c r="B185" s="68"/>
      <c r="C185" s="68"/>
      <c r="D185" s="69"/>
      <c r="E185" s="211"/>
      <c r="F185" s="70"/>
      <c r="G185" s="70"/>
      <c r="I185" s="71"/>
      <c r="J185" s="72"/>
      <c r="K185" s="73"/>
      <c r="L185" s="67"/>
      <c r="M185" s="67"/>
    </row>
    <row r="186" spans="2:13" ht="14.1" customHeight="1">
      <c r="B186" s="68"/>
      <c r="C186" s="68"/>
      <c r="D186" s="69"/>
      <c r="E186" s="211"/>
      <c r="F186" s="70"/>
      <c r="G186" s="70"/>
      <c r="I186" s="71"/>
      <c r="J186" s="72"/>
      <c r="K186" s="73"/>
      <c r="L186" s="67"/>
      <c r="M186" s="67"/>
    </row>
    <row r="187" spans="2:13" ht="14.1" customHeight="1">
      <c r="B187" s="68"/>
      <c r="C187" s="68"/>
      <c r="D187" s="69"/>
      <c r="E187" s="211"/>
      <c r="F187" s="70"/>
      <c r="G187" s="70"/>
      <c r="I187" s="71"/>
      <c r="J187" s="72"/>
      <c r="K187" s="73"/>
      <c r="L187" s="67"/>
      <c r="M187" s="67"/>
    </row>
    <row r="188" spans="2:13" ht="14.1" customHeight="1">
      <c r="B188" s="68"/>
      <c r="C188" s="68"/>
      <c r="D188" s="69"/>
      <c r="E188" s="211"/>
      <c r="F188" s="70"/>
      <c r="G188" s="70"/>
      <c r="I188" s="71"/>
      <c r="J188" s="72"/>
      <c r="K188" s="73"/>
      <c r="L188" s="67"/>
      <c r="M188" s="67"/>
    </row>
    <row r="189" spans="2:13" ht="14.1" customHeight="1">
      <c r="B189" s="68"/>
      <c r="C189" s="68"/>
      <c r="D189" s="69"/>
      <c r="E189" s="211"/>
      <c r="F189" s="70"/>
      <c r="G189" s="70"/>
      <c r="I189" s="71"/>
      <c r="J189" s="72"/>
      <c r="K189" s="73"/>
      <c r="L189" s="67"/>
      <c r="M189" s="67"/>
    </row>
    <row r="190" spans="2:13" ht="14.1" customHeight="1">
      <c r="B190" s="68"/>
      <c r="C190" s="68"/>
      <c r="D190" s="69"/>
      <c r="E190" s="211"/>
      <c r="F190" s="70"/>
      <c r="G190" s="70"/>
      <c r="I190" s="71"/>
      <c r="J190" s="72"/>
      <c r="K190" s="73"/>
      <c r="L190" s="67"/>
      <c r="M190" s="67"/>
    </row>
    <row r="191" spans="2:13" ht="14.1" customHeight="1">
      <c r="B191" s="68"/>
      <c r="C191" s="68"/>
      <c r="D191" s="69"/>
      <c r="E191" s="211"/>
      <c r="F191" s="70"/>
      <c r="G191" s="70"/>
      <c r="I191" s="71"/>
      <c r="J191" s="72"/>
      <c r="K191" s="73"/>
      <c r="L191" s="67"/>
      <c r="M191" s="67"/>
    </row>
    <row r="192" spans="2:13" ht="14.1" customHeight="1">
      <c r="B192" s="68"/>
      <c r="C192" s="68"/>
      <c r="D192" s="69"/>
      <c r="E192" s="211"/>
      <c r="F192" s="70"/>
      <c r="G192" s="70"/>
      <c r="I192" s="71"/>
      <c r="J192" s="72"/>
      <c r="K192" s="73"/>
      <c r="L192" s="67"/>
      <c r="M192" s="67"/>
    </row>
    <row r="193" spans="2:13" ht="14.1" customHeight="1">
      <c r="B193" s="68"/>
      <c r="C193" s="68"/>
      <c r="D193" s="69"/>
      <c r="E193" s="211"/>
      <c r="F193" s="70"/>
      <c r="G193" s="70"/>
      <c r="I193" s="71"/>
      <c r="J193" s="72"/>
      <c r="K193" s="73"/>
      <c r="L193" s="67"/>
      <c r="M193" s="67"/>
    </row>
    <row r="194" spans="2:13" ht="14.1" customHeight="1">
      <c r="B194" s="68"/>
      <c r="C194" s="68"/>
      <c r="D194" s="69"/>
      <c r="E194" s="211"/>
      <c r="F194" s="70"/>
      <c r="G194" s="70"/>
      <c r="I194" s="71"/>
      <c r="J194" s="72"/>
      <c r="K194" s="73"/>
      <c r="L194" s="67"/>
      <c r="M194" s="67"/>
    </row>
    <row r="195" spans="2:13" ht="14.1" customHeight="1">
      <c r="B195" s="68"/>
      <c r="C195" s="68"/>
      <c r="D195" s="69"/>
      <c r="E195" s="211"/>
      <c r="F195" s="70"/>
      <c r="G195" s="70"/>
      <c r="I195" s="71"/>
      <c r="J195" s="72"/>
      <c r="K195" s="73"/>
      <c r="L195" s="67"/>
      <c r="M195" s="67"/>
    </row>
    <row r="196" spans="2:13" ht="14.1" customHeight="1">
      <c r="B196" s="68"/>
      <c r="C196" s="68"/>
      <c r="D196" s="69"/>
      <c r="E196" s="211"/>
      <c r="F196" s="70"/>
      <c r="G196" s="70"/>
      <c r="I196" s="71"/>
      <c r="J196" s="72"/>
      <c r="K196" s="73"/>
      <c r="L196" s="67"/>
      <c r="M196" s="67"/>
    </row>
    <row r="197" spans="2:13" ht="14.1" customHeight="1">
      <c r="B197" s="68"/>
      <c r="C197" s="68"/>
      <c r="D197" s="69"/>
      <c r="E197" s="211"/>
      <c r="F197" s="70"/>
      <c r="G197" s="70"/>
      <c r="I197" s="71"/>
      <c r="J197" s="72"/>
      <c r="K197" s="73"/>
      <c r="L197" s="67"/>
      <c r="M197" s="67"/>
    </row>
    <row r="198" spans="2:13" ht="14.1" customHeight="1">
      <c r="B198" s="68"/>
      <c r="C198" s="68"/>
      <c r="D198" s="69"/>
      <c r="E198" s="211"/>
      <c r="F198" s="70"/>
      <c r="G198" s="70"/>
      <c r="I198" s="71"/>
      <c r="J198" s="72"/>
      <c r="K198" s="73"/>
      <c r="L198" s="67"/>
      <c r="M198" s="67"/>
    </row>
    <row r="199" spans="2:13" ht="14.1" customHeight="1">
      <c r="B199" s="68"/>
      <c r="C199" s="68"/>
      <c r="D199" s="69"/>
      <c r="E199" s="211"/>
      <c r="F199" s="70"/>
      <c r="G199" s="70"/>
      <c r="I199" s="71"/>
      <c r="J199" s="72"/>
      <c r="K199" s="73"/>
      <c r="L199" s="67"/>
      <c r="M199" s="67"/>
    </row>
    <row r="200" spans="2:13" ht="14.1" customHeight="1">
      <c r="B200" s="68"/>
      <c r="C200" s="68"/>
      <c r="D200" s="69"/>
      <c r="E200" s="211"/>
      <c r="F200" s="70"/>
      <c r="G200" s="70"/>
      <c r="I200" s="71"/>
      <c r="J200" s="72"/>
      <c r="K200" s="73"/>
      <c r="L200" s="67"/>
      <c r="M200" s="67"/>
    </row>
    <row r="201" spans="2:13" ht="14.1" customHeight="1">
      <c r="B201" s="68"/>
      <c r="C201" s="68"/>
      <c r="D201" s="69"/>
      <c r="E201" s="211"/>
      <c r="F201" s="70"/>
      <c r="G201" s="70"/>
      <c r="I201" s="71"/>
      <c r="J201" s="72"/>
      <c r="K201" s="73"/>
      <c r="L201" s="67"/>
      <c r="M201" s="67"/>
    </row>
    <row r="202" spans="2:13" ht="14.1" customHeight="1">
      <c r="B202" s="68"/>
      <c r="C202" s="68"/>
      <c r="D202" s="69"/>
      <c r="E202" s="211"/>
      <c r="F202" s="70"/>
      <c r="G202" s="70"/>
      <c r="I202" s="71"/>
      <c r="J202" s="72"/>
      <c r="K202" s="73"/>
      <c r="L202" s="67"/>
      <c r="M202" s="67"/>
    </row>
    <row r="203" spans="2:13" ht="14.1" customHeight="1">
      <c r="B203" s="68"/>
      <c r="C203" s="68"/>
      <c r="D203" s="69"/>
      <c r="E203" s="211"/>
      <c r="F203" s="70"/>
      <c r="G203" s="70"/>
      <c r="I203" s="71"/>
      <c r="J203" s="72"/>
      <c r="K203" s="73"/>
      <c r="L203" s="67"/>
      <c r="M203" s="67"/>
    </row>
    <row r="204" spans="2:13" ht="14.1" customHeight="1">
      <c r="B204" s="68"/>
      <c r="C204" s="68"/>
      <c r="D204" s="69"/>
      <c r="E204" s="211"/>
      <c r="F204" s="70"/>
      <c r="G204" s="70"/>
      <c r="I204" s="71"/>
      <c r="J204" s="72"/>
      <c r="K204" s="73"/>
      <c r="L204" s="67"/>
      <c r="M204" s="67"/>
    </row>
    <row r="205" spans="2:13" ht="14.1" customHeight="1">
      <c r="B205" s="68"/>
      <c r="C205" s="68"/>
      <c r="D205" s="69"/>
      <c r="E205" s="211"/>
      <c r="F205" s="70"/>
      <c r="G205" s="70"/>
      <c r="I205" s="71"/>
      <c r="J205" s="72"/>
      <c r="K205" s="73"/>
      <c r="L205" s="67"/>
      <c r="M205" s="67"/>
    </row>
    <row r="206" spans="2:13" ht="14.1" customHeight="1">
      <c r="B206" s="68"/>
      <c r="C206" s="68"/>
      <c r="D206" s="69"/>
      <c r="E206" s="211"/>
      <c r="F206" s="70"/>
      <c r="G206" s="70"/>
      <c r="I206" s="71"/>
      <c r="J206" s="72"/>
      <c r="K206" s="73"/>
      <c r="L206" s="67"/>
      <c r="M206" s="67"/>
    </row>
    <row r="207" spans="2:13" ht="14.1" customHeight="1">
      <c r="B207" s="68"/>
      <c r="C207" s="68"/>
      <c r="D207" s="69"/>
      <c r="E207" s="211"/>
      <c r="F207" s="70"/>
      <c r="G207" s="70"/>
      <c r="I207" s="71"/>
      <c r="J207" s="72"/>
      <c r="K207" s="73"/>
      <c r="L207" s="67"/>
      <c r="M207" s="67"/>
    </row>
    <row r="208" spans="2:13" ht="14.1" customHeight="1">
      <c r="B208" s="68"/>
      <c r="C208" s="68"/>
      <c r="D208" s="69"/>
      <c r="E208" s="211"/>
      <c r="F208" s="70"/>
      <c r="G208" s="70"/>
      <c r="I208" s="71"/>
      <c r="J208" s="72"/>
      <c r="K208" s="73"/>
      <c r="L208" s="67"/>
      <c r="M208" s="67"/>
    </row>
    <row r="209" spans="2:13" ht="14.1" customHeight="1">
      <c r="B209" s="68"/>
      <c r="C209" s="68"/>
      <c r="D209" s="69"/>
      <c r="E209" s="211"/>
      <c r="F209" s="70"/>
      <c r="G209" s="70"/>
      <c r="I209" s="71"/>
      <c r="J209" s="72"/>
      <c r="K209" s="73"/>
      <c r="L209" s="67"/>
      <c r="M209" s="67"/>
    </row>
    <row r="210" spans="2:13" ht="14.1" customHeight="1">
      <c r="B210" s="68"/>
      <c r="C210" s="68"/>
      <c r="D210" s="69"/>
      <c r="E210" s="211"/>
      <c r="F210" s="70"/>
      <c r="G210" s="70"/>
      <c r="I210" s="71"/>
      <c r="J210" s="72"/>
      <c r="K210" s="73"/>
      <c r="L210" s="67"/>
      <c r="M210" s="67"/>
    </row>
    <row r="211" spans="2:13" ht="14.1" customHeight="1">
      <c r="B211" s="68"/>
      <c r="C211" s="68"/>
      <c r="D211" s="69"/>
      <c r="E211" s="211"/>
      <c r="F211" s="70"/>
      <c r="G211" s="70"/>
      <c r="I211" s="71"/>
      <c r="J211" s="72"/>
      <c r="K211" s="73"/>
      <c r="L211" s="67"/>
      <c r="M211" s="67"/>
    </row>
    <row r="212" spans="2:13" ht="14.1" customHeight="1">
      <c r="B212" s="68"/>
      <c r="C212" s="68"/>
      <c r="D212" s="69"/>
      <c r="E212" s="211"/>
      <c r="F212" s="70"/>
      <c r="G212" s="70"/>
      <c r="I212" s="71"/>
      <c r="J212" s="72"/>
      <c r="K212" s="73"/>
      <c r="L212" s="67"/>
      <c r="M212" s="67"/>
    </row>
    <row r="213" spans="2:13" ht="14.1" customHeight="1">
      <c r="B213" s="68"/>
      <c r="C213" s="68"/>
      <c r="D213" s="69"/>
      <c r="E213" s="211"/>
      <c r="F213" s="70"/>
      <c r="G213" s="70"/>
      <c r="I213" s="71"/>
      <c r="J213" s="72"/>
      <c r="K213" s="73"/>
      <c r="L213" s="67"/>
      <c r="M213" s="67"/>
    </row>
    <row r="214" spans="2:13" ht="14.1" customHeight="1">
      <c r="B214" s="68"/>
      <c r="C214" s="68"/>
      <c r="D214" s="69"/>
      <c r="E214" s="211"/>
      <c r="F214" s="70"/>
      <c r="G214" s="70"/>
      <c r="I214" s="71"/>
      <c r="J214" s="72"/>
      <c r="K214" s="73"/>
      <c r="L214" s="67"/>
      <c r="M214" s="67"/>
    </row>
    <row r="215" spans="2:13" ht="14.1" customHeight="1">
      <c r="B215" s="68"/>
      <c r="C215" s="68"/>
      <c r="D215" s="69"/>
      <c r="E215" s="211"/>
      <c r="F215" s="70"/>
      <c r="G215" s="70"/>
      <c r="I215" s="71"/>
      <c r="J215" s="72"/>
      <c r="K215" s="73"/>
      <c r="L215" s="67"/>
      <c r="M215" s="67"/>
    </row>
    <row r="216" spans="2:13" ht="14.1" customHeight="1">
      <c r="B216" s="68"/>
      <c r="C216" s="68"/>
      <c r="D216" s="69"/>
      <c r="E216" s="211"/>
      <c r="F216" s="70"/>
      <c r="G216" s="70"/>
      <c r="I216" s="71"/>
      <c r="J216" s="72"/>
      <c r="K216" s="73"/>
      <c r="L216" s="67"/>
      <c r="M216" s="67"/>
    </row>
    <row r="217" spans="2:13" ht="14.1" customHeight="1">
      <c r="B217" s="68"/>
      <c r="C217" s="68"/>
      <c r="D217" s="69"/>
      <c r="E217" s="211"/>
      <c r="F217" s="70"/>
      <c r="G217" s="70"/>
      <c r="I217" s="71"/>
      <c r="J217" s="72"/>
      <c r="K217" s="73"/>
      <c r="L217" s="67"/>
      <c r="M217" s="67"/>
    </row>
    <row r="218" spans="2:13" ht="14.1" customHeight="1">
      <c r="B218" s="68"/>
      <c r="C218" s="68"/>
      <c r="D218" s="69"/>
      <c r="E218" s="211"/>
      <c r="F218" s="70"/>
      <c r="G218" s="70"/>
      <c r="I218" s="71"/>
      <c r="J218" s="72"/>
      <c r="K218" s="73"/>
      <c r="L218" s="67"/>
      <c r="M218" s="67"/>
    </row>
    <row r="219" spans="2:13" ht="14.1" customHeight="1">
      <c r="B219" s="68"/>
      <c r="C219" s="68"/>
      <c r="D219" s="69"/>
      <c r="E219" s="211"/>
      <c r="F219" s="70"/>
      <c r="G219" s="70"/>
      <c r="I219" s="71"/>
      <c r="J219" s="72"/>
      <c r="K219" s="73"/>
      <c r="L219" s="67"/>
      <c r="M219" s="67"/>
    </row>
    <row r="220" spans="2:13" ht="14.1" customHeight="1">
      <c r="B220" s="68"/>
      <c r="C220" s="68"/>
      <c r="D220" s="69"/>
      <c r="E220" s="211"/>
      <c r="F220" s="70"/>
      <c r="G220" s="70"/>
      <c r="I220" s="71"/>
      <c r="J220" s="72"/>
      <c r="K220" s="73"/>
      <c r="L220" s="67"/>
      <c r="M220" s="67"/>
    </row>
    <row r="221" spans="2:13" ht="14.1" customHeight="1">
      <c r="B221" s="68"/>
      <c r="C221" s="68"/>
      <c r="D221" s="69"/>
      <c r="E221" s="211"/>
      <c r="F221" s="70"/>
      <c r="G221" s="70"/>
      <c r="I221" s="71"/>
      <c r="J221" s="72"/>
      <c r="K221" s="73"/>
      <c r="L221" s="67"/>
      <c r="M221" s="67"/>
    </row>
    <row r="222" spans="2:13" ht="14.1" customHeight="1">
      <c r="B222" s="68"/>
      <c r="C222" s="68"/>
      <c r="D222" s="69"/>
      <c r="E222" s="211"/>
      <c r="F222" s="70"/>
      <c r="G222" s="70"/>
      <c r="I222" s="71"/>
      <c r="J222" s="72"/>
      <c r="K222" s="73"/>
      <c r="L222" s="67"/>
      <c r="M222" s="67"/>
    </row>
    <row r="223" spans="2:13" ht="14.1" customHeight="1">
      <c r="B223" s="68"/>
      <c r="C223" s="68"/>
      <c r="D223" s="69"/>
      <c r="E223" s="211"/>
      <c r="F223" s="70"/>
      <c r="G223" s="70"/>
      <c r="I223" s="71"/>
      <c r="J223" s="72"/>
      <c r="K223" s="73"/>
      <c r="L223" s="67"/>
      <c r="M223" s="67"/>
    </row>
    <row r="224" spans="2:13" ht="14.1" customHeight="1">
      <c r="B224" s="68"/>
      <c r="C224" s="68"/>
      <c r="D224" s="69"/>
      <c r="E224" s="211"/>
      <c r="F224" s="70"/>
      <c r="G224" s="70"/>
      <c r="I224" s="71"/>
      <c r="J224" s="72"/>
      <c r="K224" s="73"/>
      <c r="L224" s="67"/>
      <c r="M224" s="67"/>
    </row>
    <row r="225" spans="2:13" ht="14.1" customHeight="1">
      <c r="B225" s="68"/>
      <c r="C225" s="68"/>
      <c r="D225" s="69"/>
      <c r="E225" s="211"/>
      <c r="F225" s="70"/>
      <c r="G225" s="70"/>
      <c r="I225" s="71"/>
      <c r="J225" s="72"/>
      <c r="K225" s="73"/>
      <c r="L225" s="67"/>
      <c r="M225" s="67"/>
    </row>
    <row r="226" spans="2:13" ht="14.1" customHeight="1">
      <c r="B226" s="68"/>
      <c r="C226" s="68"/>
      <c r="D226" s="69"/>
      <c r="E226" s="211"/>
      <c r="F226" s="70"/>
      <c r="G226" s="70"/>
      <c r="I226" s="71"/>
      <c r="J226" s="72"/>
      <c r="K226" s="73"/>
      <c r="L226" s="67"/>
      <c r="M226" s="67"/>
    </row>
    <row r="227" spans="2:13" ht="14.1" customHeight="1">
      <c r="B227" s="68"/>
      <c r="C227" s="68"/>
      <c r="D227" s="69"/>
      <c r="E227" s="211"/>
      <c r="F227" s="70"/>
      <c r="G227" s="70"/>
      <c r="I227" s="71"/>
      <c r="J227" s="72"/>
      <c r="K227" s="73"/>
      <c r="L227" s="67"/>
      <c r="M227" s="67"/>
    </row>
    <row r="228" spans="2:13" ht="14.1" customHeight="1">
      <c r="B228" s="68"/>
      <c r="C228" s="68"/>
      <c r="D228" s="69"/>
      <c r="E228" s="211"/>
      <c r="F228" s="70"/>
      <c r="G228" s="70"/>
      <c r="I228" s="71"/>
      <c r="J228" s="72"/>
      <c r="K228" s="73"/>
      <c r="L228" s="67"/>
      <c r="M228" s="67"/>
    </row>
    <row r="229" spans="2:13" ht="14.1" customHeight="1">
      <c r="B229" s="68"/>
      <c r="C229" s="68"/>
      <c r="D229" s="69"/>
      <c r="E229" s="211"/>
      <c r="F229" s="70"/>
      <c r="G229" s="70"/>
      <c r="I229" s="71"/>
      <c r="J229" s="72"/>
      <c r="K229" s="73"/>
      <c r="L229" s="67"/>
      <c r="M229" s="67"/>
    </row>
    <row r="230" spans="2:13" ht="14.1" customHeight="1">
      <c r="B230" s="68"/>
      <c r="C230" s="68"/>
      <c r="D230" s="69"/>
      <c r="E230" s="211"/>
      <c r="F230" s="70"/>
      <c r="G230" s="70"/>
      <c r="I230" s="71"/>
      <c r="J230" s="72"/>
      <c r="K230" s="73"/>
      <c r="L230" s="67"/>
      <c r="M230" s="67"/>
    </row>
    <row r="231" spans="2:13" ht="14.1" customHeight="1">
      <c r="B231" s="68"/>
      <c r="C231" s="68"/>
      <c r="D231" s="69"/>
      <c r="E231" s="211"/>
      <c r="F231" s="70"/>
      <c r="G231" s="70"/>
      <c r="I231" s="71"/>
      <c r="J231" s="72"/>
      <c r="K231" s="73"/>
      <c r="L231" s="67"/>
      <c r="M231" s="67"/>
    </row>
    <row r="232" spans="2:13" ht="14.1" customHeight="1">
      <c r="B232" s="68"/>
      <c r="C232" s="68"/>
      <c r="D232" s="69"/>
      <c r="E232" s="211"/>
      <c r="F232" s="70"/>
      <c r="G232" s="70"/>
      <c r="I232" s="71"/>
      <c r="J232" s="72"/>
      <c r="K232" s="73"/>
      <c r="L232" s="67"/>
      <c r="M232" s="67"/>
    </row>
    <row r="233" spans="2:13" ht="14.1" customHeight="1">
      <c r="B233" s="68"/>
      <c r="C233" s="68"/>
      <c r="D233" s="69"/>
      <c r="E233" s="211"/>
      <c r="F233" s="70"/>
      <c r="G233" s="70"/>
      <c r="I233" s="71"/>
      <c r="J233" s="72"/>
      <c r="K233" s="73"/>
      <c r="L233" s="67"/>
      <c r="M233" s="67"/>
    </row>
    <row r="234" spans="2:13" ht="14.1" customHeight="1">
      <c r="B234" s="68"/>
      <c r="C234" s="68"/>
      <c r="D234" s="69"/>
      <c r="E234" s="211"/>
      <c r="F234" s="70"/>
      <c r="G234" s="70"/>
      <c r="I234" s="71"/>
      <c r="J234" s="72"/>
      <c r="K234" s="73"/>
      <c r="L234" s="67"/>
      <c r="M234" s="67"/>
    </row>
    <row r="235" spans="2:13" ht="14.1" customHeight="1">
      <c r="B235" s="68"/>
      <c r="C235" s="68"/>
      <c r="D235" s="69"/>
      <c r="E235" s="211"/>
      <c r="F235" s="70"/>
      <c r="G235" s="70"/>
      <c r="I235" s="71"/>
      <c r="J235" s="72"/>
      <c r="K235" s="73"/>
      <c r="L235" s="67"/>
      <c r="M235" s="67"/>
    </row>
    <row r="236" spans="2:13" ht="14.1" customHeight="1">
      <c r="B236" s="68"/>
      <c r="C236" s="68"/>
      <c r="D236" s="69"/>
      <c r="E236" s="211"/>
      <c r="F236" s="70"/>
      <c r="G236" s="70"/>
      <c r="I236" s="71"/>
      <c r="J236" s="72"/>
      <c r="K236" s="73"/>
      <c r="L236" s="67"/>
      <c r="M236" s="67"/>
    </row>
    <row r="237" spans="2:13" ht="14.1" customHeight="1">
      <c r="B237" s="68"/>
      <c r="C237" s="68"/>
      <c r="D237" s="69"/>
      <c r="E237" s="211"/>
      <c r="F237" s="70"/>
      <c r="G237" s="70"/>
      <c r="I237" s="71"/>
      <c r="J237" s="72"/>
      <c r="K237" s="73"/>
      <c r="L237" s="67"/>
      <c r="M237" s="67"/>
    </row>
    <row r="238" spans="2:13" ht="14.1" customHeight="1">
      <c r="B238" s="68"/>
      <c r="C238" s="68"/>
      <c r="D238" s="69"/>
      <c r="E238" s="211"/>
      <c r="F238" s="70"/>
      <c r="G238" s="70"/>
      <c r="I238" s="71"/>
      <c r="J238" s="72"/>
      <c r="K238" s="73"/>
      <c r="L238" s="67"/>
      <c r="M238" s="67"/>
    </row>
    <row r="239" spans="2:13" ht="14.1" customHeight="1">
      <c r="B239" s="68"/>
      <c r="C239" s="68"/>
      <c r="D239" s="69"/>
      <c r="E239" s="211"/>
      <c r="F239" s="70"/>
      <c r="G239" s="70"/>
      <c r="I239" s="71"/>
      <c r="J239" s="72"/>
      <c r="K239" s="73"/>
      <c r="L239" s="67"/>
      <c r="M239" s="67"/>
    </row>
    <row r="240" spans="2:13" ht="14.1" customHeight="1">
      <c r="B240" s="68"/>
      <c r="C240" s="68"/>
      <c r="D240" s="69"/>
      <c r="E240" s="211"/>
      <c r="F240" s="70"/>
      <c r="G240" s="70"/>
      <c r="I240" s="71"/>
      <c r="J240" s="72"/>
      <c r="K240" s="73"/>
      <c r="L240" s="67"/>
      <c r="M240" s="67"/>
    </row>
    <row r="241" spans="2:13" ht="14.1" customHeight="1">
      <c r="B241" s="68"/>
      <c r="C241" s="68"/>
      <c r="D241" s="69"/>
      <c r="E241" s="211"/>
      <c r="F241" s="70"/>
      <c r="G241" s="70"/>
      <c r="I241" s="71"/>
      <c r="J241" s="72"/>
      <c r="K241" s="73"/>
      <c r="L241" s="67"/>
      <c r="M241" s="67"/>
    </row>
    <row r="242" spans="2:13" ht="14.1" customHeight="1">
      <c r="B242" s="68"/>
      <c r="C242" s="68"/>
      <c r="D242" s="69"/>
      <c r="E242" s="211"/>
      <c r="F242" s="70"/>
      <c r="G242" s="70"/>
      <c r="I242" s="71"/>
      <c r="J242" s="72"/>
      <c r="K242" s="73"/>
      <c r="L242" s="67"/>
      <c r="M242" s="67"/>
    </row>
    <row r="243" spans="2:13" ht="14.1" customHeight="1">
      <c r="B243" s="68"/>
      <c r="C243" s="68"/>
      <c r="D243" s="69"/>
      <c r="E243" s="211"/>
      <c r="F243" s="70"/>
      <c r="G243" s="70"/>
      <c r="I243" s="71"/>
      <c r="J243" s="72"/>
      <c r="K243" s="73"/>
      <c r="L243" s="67"/>
      <c r="M243" s="67"/>
    </row>
    <row r="244" spans="2:13" ht="14.1" customHeight="1">
      <c r="B244" s="68"/>
      <c r="C244" s="68"/>
      <c r="D244" s="69"/>
      <c r="E244" s="211"/>
      <c r="F244" s="70"/>
      <c r="G244" s="70"/>
      <c r="I244" s="71"/>
      <c r="J244" s="72"/>
      <c r="K244" s="73"/>
      <c r="L244" s="67"/>
      <c r="M244" s="67"/>
    </row>
    <row r="245" spans="2:13" ht="14.1" customHeight="1">
      <c r="B245" s="68"/>
      <c r="C245" s="68"/>
      <c r="D245" s="69"/>
      <c r="E245" s="211"/>
      <c r="F245" s="70"/>
      <c r="G245" s="70"/>
      <c r="I245" s="71"/>
      <c r="J245" s="72"/>
      <c r="K245" s="73"/>
      <c r="L245" s="67"/>
      <c r="M245" s="67"/>
    </row>
    <row r="246" spans="2:13" ht="14.1" customHeight="1">
      <c r="B246" s="68"/>
      <c r="C246" s="68"/>
      <c r="D246" s="69"/>
      <c r="E246" s="211"/>
      <c r="F246" s="70"/>
      <c r="G246" s="70"/>
      <c r="I246" s="71"/>
      <c r="J246" s="72"/>
      <c r="K246" s="73"/>
      <c r="L246" s="67"/>
      <c r="M246" s="67"/>
    </row>
    <row r="247" spans="2:13" ht="14.1" customHeight="1">
      <c r="B247" s="68"/>
      <c r="C247" s="68"/>
      <c r="D247" s="69"/>
      <c r="E247" s="211"/>
      <c r="F247" s="70"/>
      <c r="G247" s="70"/>
      <c r="I247" s="71"/>
      <c r="J247" s="72"/>
      <c r="K247" s="73"/>
      <c r="L247" s="67"/>
      <c r="M247" s="67"/>
    </row>
    <row r="248" spans="2:13" ht="14.1" customHeight="1">
      <c r="B248" s="68"/>
      <c r="C248" s="68"/>
      <c r="D248" s="69"/>
      <c r="E248" s="211"/>
      <c r="F248" s="70"/>
      <c r="G248" s="70"/>
      <c r="I248" s="71"/>
      <c r="J248" s="72"/>
      <c r="K248" s="73"/>
      <c r="L248" s="67"/>
      <c r="M248" s="67"/>
    </row>
    <row r="249" spans="2:13" ht="14.1" customHeight="1">
      <c r="B249" s="68"/>
      <c r="C249" s="68"/>
      <c r="D249" s="69"/>
      <c r="E249" s="211"/>
      <c r="F249" s="70"/>
      <c r="G249" s="70"/>
      <c r="I249" s="71"/>
      <c r="J249" s="72"/>
      <c r="K249" s="73"/>
      <c r="L249" s="67"/>
      <c r="M249" s="67"/>
    </row>
    <row r="250" spans="2:13" ht="14.1" customHeight="1">
      <c r="B250" s="68"/>
      <c r="C250" s="68"/>
      <c r="D250" s="69"/>
      <c r="E250" s="211"/>
      <c r="F250" s="70"/>
      <c r="G250" s="70"/>
      <c r="I250" s="71"/>
      <c r="J250" s="72"/>
      <c r="K250" s="73"/>
      <c r="L250" s="67"/>
      <c r="M250" s="67"/>
    </row>
    <row r="251" spans="2:13" ht="14.1" customHeight="1">
      <c r="B251" s="68"/>
      <c r="C251" s="68"/>
      <c r="D251" s="69"/>
      <c r="E251" s="211"/>
      <c r="F251" s="70"/>
      <c r="G251" s="70"/>
      <c r="I251" s="71"/>
      <c r="J251" s="72"/>
      <c r="K251" s="73"/>
      <c r="L251" s="67"/>
      <c r="M251" s="67"/>
    </row>
    <row r="252" spans="2:13" ht="14.1" customHeight="1">
      <c r="B252" s="68"/>
      <c r="C252" s="68"/>
      <c r="D252" s="69"/>
      <c r="E252" s="211"/>
      <c r="F252" s="70"/>
      <c r="G252" s="70"/>
      <c r="I252" s="71"/>
      <c r="J252" s="72"/>
      <c r="K252" s="73"/>
      <c r="L252" s="67"/>
      <c r="M252" s="67"/>
    </row>
    <row r="253" spans="2:13" ht="14.1" customHeight="1">
      <c r="B253" s="68"/>
      <c r="C253" s="68"/>
      <c r="D253" s="69"/>
      <c r="E253" s="211"/>
      <c r="F253" s="70"/>
      <c r="G253" s="70"/>
      <c r="I253" s="71"/>
      <c r="J253" s="72"/>
      <c r="K253" s="73"/>
      <c r="L253" s="67"/>
      <c r="M253" s="67"/>
    </row>
    <row r="254" spans="2:13" ht="14.1" customHeight="1">
      <c r="B254" s="68"/>
      <c r="C254" s="68"/>
      <c r="D254" s="69"/>
      <c r="E254" s="211"/>
      <c r="F254" s="70"/>
      <c r="G254" s="70"/>
      <c r="I254" s="71"/>
      <c r="J254" s="72"/>
      <c r="K254" s="73"/>
      <c r="L254" s="67"/>
      <c r="M254" s="67"/>
    </row>
    <row r="255" spans="2:13" ht="14.1" customHeight="1">
      <c r="B255" s="68"/>
      <c r="C255" s="68"/>
      <c r="D255" s="69"/>
      <c r="E255" s="211"/>
      <c r="F255" s="70"/>
      <c r="G255" s="70"/>
      <c r="I255" s="71"/>
      <c r="J255" s="72"/>
      <c r="K255" s="73"/>
      <c r="L255" s="67"/>
      <c r="M255" s="67"/>
    </row>
    <row r="256" spans="2:13" ht="14.1" customHeight="1">
      <c r="B256" s="68"/>
      <c r="C256" s="68"/>
      <c r="D256" s="69"/>
      <c r="E256" s="211"/>
      <c r="F256" s="70"/>
      <c r="G256" s="70"/>
      <c r="I256" s="71"/>
      <c r="J256" s="72"/>
      <c r="K256" s="73"/>
      <c r="L256" s="67"/>
      <c r="M256" s="67"/>
    </row>
    <row r="257" spans="2:13" ht="14.1" customHeight="1">
      <c r="B257" s="68"/>
      <c r="C257" s="68"/>
      <c r="D257" s="69"/>
      <c r="E257" s="211"/>
      <c r="F257" s="70"/>
      <c r="G257" s="70"/>
      <c r="I257" s="71"/>
      <c r="J257" s="72"/>
      <c r="K257" s="73"/>
      <c r="L257" s="67"/>
      <c r="M257" s="67"/>
    </row>
    <row r="258" spans="2:13" ht="14.1" customHeight="1">
      <c r="B258" s="68"/>
      <c r="C258" s="68"/>
      <c r="D258" s="69"/>
      <c r="E258" s="211"/>
      <c r="F258" s="70"/>
      <c r="G258" s="70"/>
      <c r="I258" s="71"/>
      <c r="J258" s="72"/>
      <c r="K258" s="73"/>
      <c r="L258" s="67"/>
      <c r="M258" s="67"/>
    </row>
    <row r="259" spans="2:13" ht="14.1" customHeight="1">
      <c r="B259" s="68"/>
      <c r="C259" s="68"/>
      <c r="D259" s="69"/>
      <c r="E259" s="211"/>
      <c r="F259" s="70"/>
      <c r="G259" s="70"/>
      <c r="I259" s="71"/>
      <c r="J259" s="72"/>
      <c r="K259" s="73"/>
      <c r="L259" s="67"/>
      <c r="M259" s="67"/>
    </row>
    <row r="260" spans="2:13" ht="14.1" customHeight="1">
      <c r="B260" s="68"/>
      <c r="C260" s="68"/>
      <c r="D260" s="69"/>
      <c r="E260" s="211"/>
      <c r="F260" s="70"/>
      <c r="G260" s="70"/>
      <c r="I260" s="71"/>
      <c r="J260" s="72"/>
      <c r="K260" s="73"/>
      <c r="L260" s="67"/>
      <c r="M260" s="67"/>
    </row>
    <row r="261" spans="2:13" ht="14.1" customHeight="1">
      <c r="B261" s="68"/>
      <c r="C261" s="68"/>
      <c r="D261" s="69"/>
      <c r="E261" s="211"/>
      <c r="F261" s="70"/>
      <c r="G261" s="70"/>
      <c r="I261" s="71"/>
      <c r="J261" s="72"/>
      <c r="K261" s="73"/>
      <c r="L261" s="67"/>
      <c r="M261" s="67"/>
    </row>
    <row r="262" spans="2:13" ht="14.1" customHeight="1">
      <c r="B262" s="68"/>
      <c r="C262" s="68"/>
      <c r="D262" s="69"/>
      <c r="E262" s="211"/>
      <c r="F262" s="70"/>
      <c r="G262" s="70"/>
      <c r="I262" s="71"/>
      <c r="J262" s="72"/>
      <c r="K262" s="73"/>
      <c r="L262" s="67"/>
      <c r="M262" s="67"/>
    </row>
    <row r="263" spans="2:13" ht="14.1" customHeight="1">
      <c r="B263" s="68"/>
      <c r="C263" s="68"/>
      <c r="D263" s="69"/>
      <c r="E263" s="211"/>
      <c r="F263" s="70"/>
      <c r="G263" s="70"/>
      <c r="I263" s="71"/>
      <c r="J263" s="72"/>
      <c r="K263" s="73"/>
      <c r="L263" s="67"/>
      <c r="M263" s="67"/>
    </row>
    <row r="264" spans="2:13" ht="14.1" customHeight="1">
      <c r="B264" s="68"/>
      <c r="C264" s="68"/>
      <c r="D264" s="69"/>
      <c r="E264" s="211"/>
      <c r="F264" s="70"/>
      <c r="G264" s="70"/>
      <c r="I264" s="71"/>
      <c r="J264" s="72"/>
      <c r="K264" s="73"/>
      <c r="L264" s="67"/>
      <c r="M264" s="67"/>
    </row>
    <row r="265" spans="2:13" ht="14.1" customHeight="1">
      <c r="B265" s="68"/>
      <c r="C265" s="68"/>
      <c r="D265" s="69"/>
      <c r="E265" s="211"/>
      <c r="F265" s="70"/>
      <c r="G265" s="70"/>
      <c r="I265" s="71"/>
      <c r="J265" s="72"/>
      <c r="K265" s="73"/>
      <c r="L265" s="67"/>
      <c r="M265" s="67"/>
    </row>
    <row r="266" spans="2:13" ht="14.1" customHeight="1">
      <c r="B266" s="68"/>
      <c r="C266" s="68"/>
      <c r="D266" s="69"/>
      <c r="E266" s="211"/>
      <c r="F266" s="70"/>
      <c r="G266" s="70"/>
      <c r="I266" s="71"/>
      <c r="J266" s="72"/>
      <c r="K266" s="73"/>
      <c r="L266" s="67"/>
      <c r="M266" s="67"/>
    </row>
    <row r="267" spans="2:13" ht="14.1" customHeight="1">
      <c r="B267" s="68"/>
      <c r="C267" s="68"/>
      <c r="D267" s="69"/>
      <c r="E267" s="211"/>
      <c r="F267" s="70"/>
      <c r="G267" s="70"/>
      <c r="I267" s="71"/>
      <c r="J267" s="72"/>
      <c r="K267" s="73"/>
      <c r="L267" s="67"/>
      <c r="M267" s="67"/>
    </row>
    <row r="268" spans="2:13" ht="14.1" customHeight="1">
      <c r="B268" s="68"/>
      <c r="C268" s="68"/>
      <c r="D268" s="69"/>
      <c r="E268" s="211"/>
      <c r="F268" s="70"/>
      <c r="G268" s="70"/>
      <c r="I268" s="71"/>
      <c r="J268" s="72"/>
      <c r="K268" s="73"/>
      <c r="L268" s="67"/>
      <c r="M268" s="67"/>
    </row>
    <row r="269" spans="2:13" ht="14.1" customHeight="1">
      <c r="B269" s="68"/>
      <c r="C269" s="68"/>
      <c r="D269" s="69"/>
      <c r="E269" s="211"/>
      <c r="F269" s="70"/>
      <c r="G269" s="70"/>
      <c r="I269" s="71"/>
      <c r="J269" s="72"/>
      <c r="K269" s="73"/>
      <c r="L269" s="67"/>
      <c r="M269" s="67"/>
    </row>
    <row r="270" spans="2:13" ht="14.1" customHeight="1">
      <c r="B270" s="68"/>
      <c r="C270" s="68"/>
      <c r="D270" s="69"/>
      <c r="E270" s="211"/>
      <c r="F270" s="70"/>
      <c r="G270" s="70"/>
      <c r="I270" s="71"/>
      <c r="J270" s="72"/>
      <c r="K270" s="73"/>
      <c r="L270" s="67"/>
      <c r="M270" s="67"/>
    </row>
    <row r="271" spans="2:13" ht="14.1" customHeight="1">
      <c r="B271" s="68"/>
      <c r="C271" s="68"/>
      <c r="D271" s="69"/>
      <c r="E271" s="211"/>
      <c r="F271" s="70"/>
      <c r="G271" s="70"/>
      <c r="I271" s="71"/>
      <c r="J271" s="72"/>
      <c r="K271" s="73"/>
      <c r="L271" s="67"/>
      <c r="M271" s="67"/>
    </row>
    <row r="272" spans="2:13" ht="14.1" customHeight="1">
      <c r="B272" s="68"/>
      <c r="C272" s="68"/>
      <c r="D272" s="69"/>
      <c r="E272" s="211"/>
      <c r="F272" s="70"/>
      <c r="G272" s="70"/>
      <c r="I272" s="71"/>
      <c r="J272" s="72"/>
      <c r="K272" s="73"/>
      <c r="L272" s="67"/>
      <c r="M272" s="67"/>
    </row>
    <row r="273" spans="2:13" ht="14.1" customHeight="1">
      <c r="B273" s="68"/>
      <c r="C273" s="68"/>
      <c r="D273" s="69"/>
      <c r="E273" s="211"/>
      <c r="F273" s="70"/>
      <c r="G273" s="70"/>
      <c r="I273" s="71"/>
      <c r="J273" s="72"/>
      <c r="K273" s="73"/>
      <c r="L273" s="67"/>
      <c r="M273" s="67"/>
    </row>
    <row r="274" spans="2:13" ht="14.1" customHeight="1">
      <c r="B274" s="68"/>
      <c r="C274" s="68"/>
      <c r="D274" s="69"/>
      <c r="E274" s="211"/>
      <c r="F274" s="70"/>
      <c r="G274" s="70"/>
      <c r="I274" s="71"/>
      <c r="J274" s="72"/>
      <c r="K274" s="73"/>
      <c r="L274" s="67"/>
      <c r="M274" s="67"/>
    </row>
    <row r="275" spans="2:13" ht="14.1" customHeight="1">
      <c r="B275" s="68"/>
      <c r="C275" s="68"/>
      <c r="D275" s="69"/>
      <c r="E275" s="211"/>
      <c r="F275" s="70"/>
      <c r="G275" s="70"/>
      <c r="I275" s="71"/>
      <c r="J275" s="72"/>
      <c r="K275" s="73"/>
      <c r="L275" s="67"/>
      <c r="M275" s="67"/>
    </row>
    <row r="276" spans="2:13" ht="14.1" customHeight="1">
      <c r="B276" s="68"/>
      <c r="C276" s="68"/>
      <c r="D276" s="69"/>
      <c r="E276" s="211"/>
      <c r="F276" s="70"/>
      <c r="G276" s="70"/>
      <c r="I276" s="71"/>
      <c r="J276" s="72"/>
      <c r="K276" s="73"/>
      <c r="L276" s="67"/>
      <c r="M276" s="67"/>
    </row>
    <row r="277" spans="2:13" ht="14.1" customHeight="1">
      <c r="B277" s="68"/>
      <c r="C277" s="68"/>
      <c r="D277" s="69"/>
      <c r="E277" s="211"/>
      <c r="F277" s="70"/>
      <c r="G277" s="70"/>
      <c r="I277" s="71"/>
      <c r="J277" s="72"/>
      <c r="K277" s="73"/>
      <c r="L277" s="67"/>
      <c r="M277" s="67"/>
    </row>
    <row r="278" spans="2:13" ht="14.1" customHeight="1">
      <c r="B278" s="68"/>
      <c r="C278" s="68"/>
      <c r="D278" s="69"/>
      <c r="E278" s="211"/>
      <c r="F278" s="70"/>
      <c r="G278" s="70"/>
      <c r="I278" s="71"/>
      <c r="J278" s="72"/>
      <c r="K278" s="73"/>
      <c r="L278" s="67"/>
      <c r="M278" s="67"/>
    </row>
    <row r="279" spans="2:13" ht="14.1" customHeight="1">
      <c r="B279" s="68"/>
      <c r="C279" s="68"/>
      <c r="D279" s="69"/>
      <c r="E279" s="211"/>
      <c r="F279" s="70"/>
      <c r="G279" s="70"/>
      <c r="I279" s="71"/>
      <c r="J279" s="72"/>
      <c r="K279" s="73"/>
      <c r="L279" s="67"/>
      <c r="M279" s="67"/>
    </row>
    <row r="280" spans="2:13" ht="14.1" customHeight="1">
      <c r="B280" s="68"/>
      <c r="C280" s="68"/>
      <c r="D280" s="69"/>
      <c r="E280" s="211"/>
      <c r="F280" s="70"/>
      <c r="G280" s="70"/>
      <c r="I280" s="71"/>
      <c r="J280" s="72"/>
      <c r="K280" s="73"/>
      <c r="L280" s="67"/>
      <c r="M280" s="67"/>
    </row>
    <row r="281" spans="2:13" ht="14.1" customHeight="1">
      <c r="B281" s="68"/>
      <c r="C281" s="68"/>
      <c r="D281" s="69"/>
      <c r="E281" s="211"/>
      <c r="F281" s="70"/>
      <c r="G281" s="70"/>
      <c r="I281" s="71"/>
      <c r="J281" s="72"/>
      <c r="K281" s="73"/>
      <c r="L281" s="67"/>
      <c r="M281" s="67"/>
    </row>
    <row r="282" spans="2:13" ht="14.1" customHeight="1">
      <c r="B282" s="68"/>
      <c r="C282" s="68"/>
      <c r="D282" s="69"/>
      <c r="E282" s="211"/>
      <c r="F282" s="70"/>
      <c r="G282" s="70"/>
      <c r="I282" s="71"/>
      <c r="J282" s="72"/>
      <c r="K282" s="73"/>
      <c r="L282" s="67"/>
      <c r="M282" s="67"/>
    </row>
    <row r="283" spans="2:13" ht="14.1" customHeight="1">
      <c r="B283" s="68"/>
      <c r="C283" s="68"/>
      <c r="D283" s="69"/>
      <c r="E283" s="211"/>
      <c r="F283" s="70"/>
      <c r="G283" s="70"/>
      <c r="I283" s="71"/>
      <c r="J283" s="72"/>
      <c r="K283" s="73"/>
      <c r="L283" s="67"/>
      <c r="M283" s="67"/>
    </row>
    <row r="284" spans="2:13" ht="14.1" customHeight="1">
      <c r="B284" s="68"/>
      <c r="C284" s="68"/>
      <c r="D284" s="69"/>
      <c r="E284" s="211"/>
      <c r="F284" s="70"/>
      <c r="G284" s="70"/>
      <c r="I284" s="71"/>
      <c r="J284" s="72"/>
      <c r="K284" s="73"/>
      <c r="L284" s="67"/>
      <c r="M284" s="67"/>
    </row>
    <row r="285" spans="2:13" ht="14.1" customHeight="1">
      <c r="B285" s="68"/>
      <c r="C285" s="68"/>
      <c r="D285" s="69"/>
      <c r="E285" s="211"/>
      <c r="F285" s="70"/>
      <c r="G285" s="70"/>
      <c r="I285" s="71"/>
      <c r="J285" s="72"/>
      <c r="K285" s="73"/>
      <c r="L285" s="67"/>
      <c r="M285" s="67"/>
    </row>
    <row r="286" spans="2:13" ht="14.1" customHeight="1">
      <c r="B286" s="68"/>
      <c r="C286" s="68"/>
      <c r="D286" s="69"/>
      <c r="E286" s="211"/>
      <c r="F286" s="70"/>
      <c r="G286" s="70"/>
      <c r="I286" s="71"/>
      <c r="J286" s="72"/>
      <c r="K286" s="73"/>
      <c r="L286" s="67"/>
      <c r="M286" s="67"/>
    </row>
    <row r="287" spans="2:13" ht="14.1" customHeight="1">
      <c r="B287" s="68"/>
      <c r="C287" s="68"/>
      <c r="D287" s="69"/>
      <c r="E287" s="211"/>
      <c r="F287" s="70"/>
      <c r="G287" s="70"/>
      <c r="I287" s="71"/>
      <c r="J287" s="72"/>
      <c r="K287" s="73"/>
      <c r="L287" s="67"/>
      <c r="M287" s="67"/>
    </row>
    <row r="288" spans="2:13" ht="14.1" customHeight="1">
      <c r="B288" s="68"/>
      <c r="C288" s="68"/>
      <c r="D288" s="69"/>
      <c r="E288" s="211"/>
      <c r="F288" s="70"/>
      <c r="G288" s="70"/>
      <c r="I288" s="71"/>
      <c r="J288" s="72"/>
      <c r="K288" s="73"/>
      <c r="L288" s="67"/>
      <c r="M288" s="67"/>
    </row>
    <row r="289" spans="2:13" ht="14.1" customHeight="1">
      <c r="B289" s="68"/>
      <c r="C289" s="68"/>
      <c r="D289" s="69"/>
      <c r="E289" s="211"/>
      <c r="F289" s="70"/>
      <c r="G289" s="70"/>
      <c r="I289" s="71"/>
      <c r="J289" s="72"/>
      <c r="K289" s="73"/>
      <c r="L289" s="67"/>
      <c r="M289" s="67"/>
    </row>
    <row r="290" spans="2:13" ht="14.1" customHeight="1">
      <c r="B290" s="68"/>
      <c r="C290" s="68"/>
      <c r="D290" s="69"/>
      <c r="E290" s="211"/>
      <c r="F290" s="70"/>
      <c r="G290" s="70"/>
      <c r="I290" s="71"/>
      <c r="J290" s="72"/>
      <c r="K290" s="73"/>
      <c r="L290" s="67"/>
      <c r="M290" s="67"/>
    </row>
    <row r="291" spans="2:13" ht="14.1" customHeight="1">
      <c r="B291" s="68"/>
      <c r="C291" s="68"/>
      <c r="D291" s="69"/>
      <c r="E291" s="211"/>
      <c r="F291" s="70"/>
      <c r="G291" s="70"/>
      <c r="I291" s="71"/>
      <c r="J291" s="72"/>
      <c r="K291" s="73"/>
      <c r="L291" s="67"/>
      <c r="M291" s="67"/>
    </row>
    <row r="292" spans="2:13" ht="14.1" customHeight="1">
      <c r="B292" s="68"/>
      <c r="C292" s="68"/>
      <c r="D292" s="69"/>
      <c r="E292" s="211"/>
      <c r="F292" s="70"/>
      <c r="G292" s="70"/>
      <c r="I292" s="71"/>
      <c r="J292" s="72"/>
      <c r="K292" s="73"/>
      <c r="L292" s="67"/>
      <c r="M292" s="67"/>
    </row>
  </sheetData>
  <autoFilter ref="B9:O64"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1" manualBreakCount="1">
    <brk id="62" min="1"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55" customWidth="1"/>
    <col min="2" max="2" width="18.33203125" style="55" customWidth="1"/>
    <col min="3" max="3" width="18.44140625" style="55"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66" t="s">
        <v>4</v>
      </c>
      <c r="B1" s="75"/>
      <c r="C1" s="76"/>
      <c r="D1" s="1"/>
      <c r="E1" s="1"/>
      <c r="F1" s="1"/>
      <c r="G1" s="1"/>
    </row>
    <row r="2" spans="1:8">
      <c r="A2" s="76"/>
      <c r="B2" s="76"/>
      <c r="C2" s="76"/>
      <c r="D2" s="1"/>
      <c r="E2" s="1"/>
      <c r="F2" s="1"/>
      <c r="G2" s="1"/>
    </row>
    <row r="3" spans="1:8" ht="18.600000000000001">
      <c r="A3" s="162" t="str">
        <f>'2-Kosten per locatie'!A3</f>
        <v>Naam opdrachtgever</v>
      </c>
      <c r="B3" s="44" t="str">
        <f>'2-Kosten per locatie'!B3</f>
        <v>Gemeente Uithoorn Perceel 2</v>
      </c>
      <c r="C3" s="76"/>
      <c r="D3" s="1"/>
      <c r="E3" s="29"/>
      <c r="F3" s="1"/>
      <c r="G3" s="1"/>
    </row>
    <row r="4" spans="1:8" ht="18.600000000000001">
      <c r="A4" s="162" t="str">
        <f>'2-Kosten per locatie'!A4</f>
        <v>Calculatie onderdeel</v>
      </c>
      <c r="B4" s="44" t="str">
        <f ca="1">MID(CELL("bestandsnaam",$C$9),SEARCH("]",CELL("bestandsnaam",$C$9),1)+1,256)</f>
        <v>4-Premies en opslagen</v>
      </c>
      <c r="C4" s="77"/>
      <c r="D4" s="14"/>
      <c r="E4" s="4"/>
      <c r="F4" s="4"/>
      <c r="G4" s="4"/>
    </row>
    <row r="5" spans="1:8" ht="18.600000000000001">
      <c r="A5" s="162" t="str">
        <f>'2-Kosten per locatie'!A5</f>
        <v>Gebouw/plaats</v>
      </c>
      <c r="B5" s="44" t="str">
        <f>'2-Kosten per locatie'!B5</f>
        <v>Divers, Uithoorn</v>
      </c>
      <c r="C5" s="35"/>
      <c r="D5" s="8"/>
      <c r="E5" s="15"/>
      <c r="F5" s="5"/>
      <c r="G5" s="4"/>
    </row>
    <row r="6" spans="1:8" ht="18.600000000000001">
      <c r="A6" s="162" t="str">
        <f>'2-Kosten per locatie'!A6</f>
        <v>Referentie nummer</v>
      </c>
      <c r="B6" s="44">
        <f>'2-Kosten per locatie'!B6</f>
        <v>0</v>
      </c>
      <c r="C6" s="60"/>
      <c r="D6" s="8"/>
      <c r="E6" s="31"/>
      <c r="F6" s="30"/>
      <c r="G6" s="32"/>
      <c r="H6" s="33"/>
    </row>
    <row r="7" spans="1:8" ht="18.600000000000001">
      <c r="A7" s="162" t="str">
        <f>'2-Kosten per locatie'!A7</f>
        <v>Naam dienstverlener</v>
      </c>
      <c r="B7" s="44">
        <f>'2-Kosten per locatie'!B7</f>
        <v>0</v>
      </c>
      <c r="C7" s="60"/>
      <c r="D7" s="8"/>
      <c r="E7" s="15"/>
      <c r="F7" s="5"/>
      <c r="G7" s="4"/>
    </row>
    <row r="8" spans="1:8" ht="18.600000000000001">
      <c r="A8" s="162" t="str">
        <f>'2-Kosten per locatie'!A8</f>
        <v>Prijspeil</v>
      </c>
      <c r="B8" s="213">
        <f>'2-Kosten per locatie'!B8</f>
        <v>45658</v>
      </c>
      <c r="C8" s="78"/>
      <c r="D8" s="15"/>
      <c r="E8" s="15"/>
      <c r="F8" s="5"/>
      <c r="G8" s="4"/>
    </row>
    <row r="9" spans="1:8" ht="18.600000000000001">
      <c r="A9" s="168"/>
      <c r="B9" s="78"/>
      <c r="C9" s="78"/>
      <c r="D9" s="15"/>
      <c r="E9" s="15"/>
      <c r="F9" s="5"/>
      <c r="G9" s="4"/>
    </row>
    <row r="10" spans="1:8" ht="21">
      <c r="A10" s="267" t="s">
        <v>50</v>
      </c>
      <c r="B10" s="268"/>
      <c r="C10" s="269"/>
      <c r="D10" s="15"/>
      <c r="E10" s="15"/>
      <c r="F10" s="5"/>
      <c r="G10" s="4"/>
    </row>
    <row r="11" spans="1:8">
      <c r="A11" s="79"/>
      <c r="B11" s="80"/>
      <c r="C11" s="80"/>
      <c r="D11" s="15"/>
      <c r="E11" s="15"/>
      <c r="F11" s="4"/>
      <c r="G11" s="4"/>
    </row>
    <row r="12" spans="1:8">
      <c r="A12" s="270"/>
      <c r="B12" s="264"/>
      <c r="C12" s="271" t="s">
        <v>51</v>
      </c>
      <c r="D12" s="15"/>
      <c r="E12" s="15"/>
      <c r="F12" s="5"/>
      <c r="G12" s="4"/>
    </row>
    <row r="13" spans="1:8">
      <c r="A13" s="81" t="s">
        <v>52</v>
      </c>
      <c r="B13" s="264"/>
      <c r="C13" s="214"/>
      <c r="D13" s="15"/>
      <c r="E13" s="15"/>
      <c r="F13" s="16"/>
      <c r="G13" s="4"/>
    </row>
    <row r="14" spans="1:8">
      <c r="A14" s="81" t="s">
        <v>53</v>
      </c>
      <c r="B14" s="264"/>
      <c r="C14" s="214"/>
      <c r="D14" s="15"/>
      <c r="E14" s="15"/>
      <c r="F14" s="16"/>
      <c r="G14" s="4"/>
    </row>
    <row r="15" spans="1:8">
      <c r="A15" s="81" t="s">
        <v>54</v>
      </c>
      <c r="B15" s="264"/>
      <c r="C15" s="214"/>
      <c r="D15" s="15"/>
      <c r="E15" s="15"/>
      <c r="F15" s="16"/>
      <c r="G15" s="4"/>
    </row>
    <row r="16" spans="1:8">
      <c r="A16" s="272" t="s">
        <v>20</v>
      </c>
      <c r="B16" s="273"/>
      <c r="C16" s="274">
        <f>SUM(C13:C15)</f>
        <v>0</v>
      </c>
      <c r="D16" s="15"/>
      <c r="E16" s="15"/>
      <c r="F16" s="4"/>
    </row>
    <row r="17" spans="1:7">
      <c r="A17" s="272"/>
      <c r="B17" s="273"/>
      <c r="C17" s="274"/>
      <c r="D17" s="15"/>
      <c r="E17" s="15"/>
      <c r="F17" s="4"/>
    </row>
    <row r="18" spans="1:7">
      <c r="A18" s="409" t="s">
        <v>55</v>
      </c>
      <c r="B18" s="410"/>
      <c r="C18" s="214"/>
      <c r="D18" s="15"/>
      <c r="E18" s="15"/>
      <c r="F18" s="4"/>
    </row>
    <row r="19" spans="1:7">
      <c r="A19" s="81" t="s">
        <v>56</v>
      </c>
      <c r="B19" s="82"/>
      <c r="C19" s="214"/>
      <c r="D19" s="15"/>
      <c r="E19" s="15"/>
      <c r="F19" s="4"/>
    </row>
    <row r="20" spans="1:7">
      <c r="A20" s="409" t="s">
        <v>57</v>
      </c>
      <c r="B20" s="410"/>
      <c r="C20" s="214"/>
      <c r="D20" s="15"/>
      <c r="E20" s="15"/>
      <c r="F20" s="4"/>
    </row>
    <row r="21" spans="1:7">
      <c r="A21" s="409" t="s">
        <v>58</v>
      </c>
      <c r="B21" s="410"/>
      <c r="C21" s="275" t="e">
        <f>C34</f>
        <v>#DIV/0!</v>
      </c>
      <c r="D21" s="15"/>
      <c r="E21" s="15"/>
      <c r="F21" s="4"/>
    </row>
    <row r="22" spans="1:7">
      <c r="A22" s="409" t="s">
        <v>59</v>
      </c>
      <c r="B22" s="410"/>
      <c r="C22" s="214"/>
      <c r="D22" s="15"/>
      <c r="E22" s="15"/>
      <c r="F22" s="4"/>
    </row>
    <row r="23" spans="1:7">
      <c r="A23" s="409" t="s">
        <v>60</v>
      </c>
      <c r="B23" s="410"/>
      <c r="C23" s="214"/>
      <c r="D23" s="15"/>
      <c r="E23" s="15"/>
      <c r="F23" s="4"/>
    </row>
    <row r="24" spans="1:7">
      <c r="A24" s="411" t="s">
        <v>61</v>
      </c>
      <c r="B24" s="412"/>
      <c r="C24" s="276" t="e">
        <f>SUM(C16:C23)</f>
        <v>#DIV/0!</v>
      </c>
      <c r="D24" s="15"/>
      <c r="E24" s="15"/>
      <c r="F24" s="4"/>
    </row>
    <row r="25" spans="1:7">
      <c r="A25" s="83"/>
      <c r="B25" s="84"/>
      <c r="C25" s="85"/>
      <c r="D25" s="15"/>
      <c r="E25" s="15"/>
      <c r="F25" s="7"/>
      <c r="G25" s="4"/>
    </row>
    <row r="26" spans="1:7" ht="21">
      <c r="A26" s="267" t="s">
        <v>62</v>
      </c>
      <c r="B26" s="268"/>
      <c r="C26" s="269"/>
      <c r="D26" s="15"/>
      <c r="E26" s="15"/>
      <c r="F26" s="5"/>
      <c r="G26" s="4"/>
    </row>
    <row r="27" spans="1:7">
      <c r="A27" s="79"/>
      <c r="B27" s="80"/>
      <c r="C27" s="80"/>
      <c r="D27" s="15"/>
      <c r="E27" s="15"/>
      <c r="F27" s="4"/>
      <c r="G27" s="4"/>
    </row>
    <row r="28" spans="1:7">
      <c r="A28" s="80"/>
      <c r="B28" s="80"/>
      <c r="C28" s="277" t="s">
        <v>63</v>
      </c>
      <c r="D28" s="15"/>
      <c r="E28" s="15"/>
      <c r="F28" s="4"/>
      <c r="G28" s="4"/>
    </row>
    <row r="29" spans="1:7">
      <c r="A29" s="81" t="s">
        <v>64</v>
      </c>
      <c r="B29" s="264"/>
      <c r="C29" s="278">
        <f>'5-Opbouw uurtarief productie'!E21</f>
        <v>0</v>
      </c>
      <c r="D29" s="15"/>
      <c r="E29" s="15"/>
      <c r="G29" s="4"/>
    </row>
    <row r="30" spans="1:7">
      <c r="A30" s="81" t="s">
        <v>65</v>
      </c>
      <c r="B30" s="86" t="s">
        <v>66</v>
      </c>
      <c r="C30" s="279"/>
      <c r="D30" s="15"/>
      <c r="E30" s="15"/>
      <c r="F30" s="5"/>
      <c r="G30" s="4"/>
    </row>
    <row r="31" spans="1:7">
      <c r="A31" s="81" t="s">
        <v>67</v>
      </c>
      <c r="B31" s="264"/>
      <c r="C31" s="215">
        <f>C29+C30</f>
        <v>0</v>
      </c>
      <c r="D31" s="15"/>
      <c r="E31" s="15"/>
      <c r="F31" s="5"/>
      <c r="G31" s="4"/>
    </row>
    <row r="32" spans="1:7">
      <c r="A32" s="280" t="s">
        <v>68</v>
      </c>
      <c r="B32" s="87"/>
      <c r="C32" s="281"/>
      <c r="E32" s="17"/>
      <c r="F32" s="5"/>
      <c r="G32" s="4"/>
    </row>
    <row r="33" spans="1:7">
      <c r="A33" s="79"/>
      <c r="B33" s="282"/>
      <c r="C33" s="216"/>
      <c r="E33" s="3"/>
      <c r="F33" s="4"/>
      <c r="G33" s="4"/>
    </row>
    <row r="34" spans="1:7">
      <c r="A34" s="283" t="s">
        <v>69</v>
      </c>
      <c r="B34" s="284"/>
      <c r="C34" s="285" t="e">
        <f>(C31/C29)*C32</f>
        <v>#DIV/0!</v>
      </c>
      <c r="E34" s="18"/>
      <c r="F34" s="5"/>
      <c r="G34" s="19"/>
    </row>
    <row r="35" spans="1:7">
      <c r="A35" s="79"/>
      <c r="B35" s="80"/>
      <c r="C35" s="80"/>
      <c r="E35" s="18"/>
      <c r="F35" s="5"/>
      <c r="G35" s="4"/>
    </row>
    <row r="36" spans="1:7" ht="21">
      <c r="A36" s="286" t="s">
        <v>70</v>
      </c>
      <c r="B36" s="287"/>
      <c r="C36" s="288"/>
      <c r="E36" s="18"/>
      <c r="F36" s="5"/>
      <c r="G36" s="4"/>
    </row>
    <row r="37" spans="1:7">
      <c r="A37" s="83"/>
      <c r="B37" s="84"/>
      <c r="C37" s="85"/>
      <c r="E37" s="18"/>
      <c r="F37" s="5"/>
      <c r="G37" s="4"/>
    </row>
    <row r="38" spans="1:7" ht="16.2">
      <c r="A38" s="83"/>
      <c r="B38" s="289" t="s">
        <v>71</v>
      </c>
      <c r="C38" s="85"/>
      <c r="E38" s="18"/>
      <c r="F38" s="5"/>
      <c r="G38" s="4"/>
    </row>
    <row r="39" spans="1:7">
      <c r="A39" s="290" t="s">
        <v>72</v>
      </c>
      <c r="B39" s="291">
        <v>365</v>
      </c>
      <c r="C39" s="85"/>
      <c r="E39" s="18"/>
      <c r="F39" s="5"/>
      <c r="G39" s="9"/>
    </row>
    <row r="40" spans="1:7">
      <c r="A40" s="290" t="s">
        <v>73</v>
      </c>
      <c r="B40" s="291">
        <v>104</v>
      </c>
      <c r="C40" s="85"/>
      <c r="E40" s="18"/>
      <c r="F40" s="5"/>
      <c r="G40" s="9"/>
    </row>
    <row r="41" spans="1:7">
      <c r="A41" s="292" t="s">
        <v>74</v>
      </c>
      <c r="B41" s="293">
        <f>B39-B40</f>
        <v>261</v>
      </c>
      <c r="C41" s="85"/>
      <c r="E41" s="18"/>
      <c r="F41" s="5"/>
      <c r="G41" s="6"/>
    </row>
    <row r="42" spans="1:7">
      <c r="A42" s="294"/>
      <c r="B42" s="295"/>
      <c r="C42" s="85"/>
      <c r="E42" s="18"/>
      <c r="F42" s="5"/>
      <c r="G42" s="6"/>
    </row>
    <row r="43" spans="1:7">
      <c r="A43" s="290" t="s">
        <v>75</v>
      </c>
      <c r="B43" s="296"/>
      <c r="C43" s="85"/>
      <c r="E43" s="18"/>
      <c r="F43" s="5"/>
      <c r="G43" s="6"/>
    </row>
    <row r="44" spans="1:7">
      <c r="A44" s="290" t="s">
        <v>76</v>
      </c>
      <c r="B44" s="296"/>
      <c r="C44" s="85"/>
      <c r="E44" s="18"/>
      <c r="F44" s="5"/>
      <c r="G44" s="6"/>
    </row>
    <row r="45" spans="1:7">
      <c r="A45" s="290" t="s">
        <v>77</v>
      </c>
      <c r="B45" s="296"/>
      <c r="C45" s="85"/>
      <c r="E45" s="18"/>
      <c r="F45" s="5"/>
      <c r="G45" s="6"/>
    </row>
    <row r="46" spans="1:7">
      <c r="A46" s="290" t="s">
        <v>78</v>
      </c>
      <c r="B46" s="296"/>
      <c r="C46" s="85"/>
      <c r="E46" s="18"/>
      <c r="F46" s="5"/>
      <c r="G46" s="6"/>
    </row>
    <row r="47" spans="1:7">
      <c r="A47" s="292" t="s">
        <v>79</v>
      </c>
      <c r="B47" s="293">
        <f>B41-SUM(B43:B46)</f>
        <v>261</v>
      </c>
      <c r="C47" s="85"/>
      <c r="E47" s="18"/>
      <c r="F47" s="5"/>
      <c r="G47" s="6"/>
    </row>
    <row r="48" spans="1:7">
      <c r="A48" s="297"/>
      <c r="B48" s="295"/>
      <c r="C48" s="85"/>
      <c r="E48" s="18"/>
      <c r="F48" s="5"/>
      <c r="G48" s="6"/>
    </row>
    <row r="49" spans="1:7">
      <c r="A49" s="298" t="s">
        <v>80</v>
      </c>
      <c r="B49" s="299">
        <f>IF(B43=0,0,B43/$B$47)</f>
        <v>0</v>
      </c>
      <c r="C49" s="85"/>
      <c r="E49" s="18"/>
      <c r="F49" s="5"/>
      <c r="G49" s="6"/>
    </row>
    <row r="50" spans="1:7">
      <c r="A50" s="298" t="s">
        <v>76</v>
      </c>
      <c r="B50" s="299">
        <f>IF(B44=0,0,B44/$B$47)</f>
        <v>0</v>
      </c>
      <c r="C50" s="85"/>
      <c r="E50" s="18"/>
      <c r="F50" s="5"/>
      <c r="G50" s="6"/>
    </row>
    <row r="51" spans="1:7">
      <c r="A51" s="290" t="s">
        <v>77</v>
      </c>
      <c r="B51" s="299">
        <f>IF(B45=0,0,B45/$B$47)</f>
        <v>0</v>
      </c>
      <c r="C51" s="85"/>
      <c r="E51" s="18"/>
      <c r="F51" s="5"/>
      <c r="G51" s="6"/>
    </row>
    <row r="52" spans="1:7">
      <c r="A52" s="298" t="s">
        <v>78</v>
      </c>
      <c r="B52" s="299">
        <f>IF(B46=0,0,B46/$B$47)</f>
        <v>0</v>
      </c>
      <c r="C52" s="85"/>
      <c r="E52" s="18"/>
      <c r="F52" s="5"/>
      <c r="G52" s="10"/>
    </row>
    <row r="53" spans="1:7">
      <c r="A53" s="292" t="s">
        <v>81</v>
      </c>
      <c r="B53" s="300">
        <f>SUM(B49:B52)</f>
        <v>0</v>
      </c>
      <c r="C53" s="85"/>
      <c r="E53" s="18"/>
      <c r="F53" s="5"/>
      <c r="G53" s="11"/>
    </row>
    <row r="54" spans="1:7">
      <c r="A54" s="88"/>
      <c r="B54" s="88"/>
      <c r="C54" s="88"/>
      <c r="E54" s="18"/>
      <c r="F54" s="5"/>
      <c r="G54" s="1"/>
    </row>
    <row r="55" spans="1:7" ht="31.2" customHeight="1">
      <c r="A55" s="406" t="s">
        <v>82</v>
      </c>
      <c r="B55" s="407"/>
      <c r="C55" s="408"/>
      <c r="E55" s="18"/>
      <c r="F55" s="5"/>
      <c r="G55" s="1"/>
    </row>
    <row r="58" spans="1:7" ht="13.8">
      <c r="A58" s="89"/>
      <c r="B58" s="90"/>
    </row>
    <row r="59" spans="1:7" ht="13.8">
      <c r="A59" s="89"/>
      <c r="B59" s="90"/>
    </row>
    <row r="60" spans="1:7" ht="13.8">
      <c r="A60" s="89"/>
      <c r="B60" s="90"/>
    </row>
    <row r="61" spans="1:7" ht="13.8">
      <c r="A61" s="89"/>
      <c r="B61" s="90"/>
    </row>
    <row r="62" spans="1:7" ht="13.8">
      <c r="A62" s="91"/>
      <c r="B62" s="90"/>
    </row>
    <row r="63" spans="1:7" ht="13.8">
      <c r="A63" s="90"/>
      <c r="B63" s="90"/>
    </row>
    <row r="64" spans="1:7" ht="13.8">
      <c r="A64" s="90"/>
      <c r="B64" s="90"/>
    </row>
    <row r="65" spans="1:3" ht="13.8">
      <c r="A65" s="90"/>
      <c r="B65" s="90"/>
    </row>
    <row r="66" spans="1:3" ht="13.8">
      <c r="A66" s="90"/>
      <c r="B66" s="90"/>
    </row>
    <row r="67" spans="1:3" ht="13.8">
      <c r="A67" s="90"/>
      <c r="B67" s="90"/>
    </row>
    <row r="68" spans="1:3" ht="13.8">
      <c r="A68" s="90"/>
      <c r="B68" s="90"/>
    </row>
    <row r="69" spans="1:3" ht="13.8">
      <c r="A69" s="90"/>
      <c r="B69" s="90"/>
    </row>
    <row r="70" spans="1:3" ht="13.8">
      <c r="A70" s="90"/>
      <c r="B70" s="92"/>
    </row>
    <row r="71" spans="1:3" ht="13.8">
      <c r="A71" s="90"/>
      <c r="B71" s="90"/>
    </row>
    <row r="72" spans="1:3" ht="13.8">
      <c r="B72" s="90"/>
    </row>
    <row r="73" spans="1:3" ht="13.8">
      <c r="A73" s="90"/>
      <c r="B73" s="90"/>
      <c r="C73" s="90"/>
    </row>
    <row r="74" spans="1:3" ht="13.8">
      <c r="A74" s="93"/>
      <c r="B74" s="90"/>
      <c r="C74" s="93"/>
    </row>
    <row r="75" spans="1:3" ht="13.8">
      <c r="A75" s="90"/>
      <c r="B75" s="90"/>
      <c r="C75" s="90"/>
    </row>
    <row r="76" spans="1:3" ht="13.8">
      <c r="A76" s="90"/>
      <c r="B76" s="90"/>
      <c r="C76" s="90"/>
    </row>
    <row r="77" spans="1:3" ht="13.8">
      <c r="A77" s="90"/>
      <c r="B77" s="90"/>
      <c r="C77" s="90"/>
    </row>
    <row r="78" spans="1:3" ht="13.8">
      <c r="A78" s="93"/>
      <c r="B78" s="90"/>
      <c r="C78" s="93"/>
    </row>
    <row r="79" spans="1:3" ht="13.8">
      <c r="A79" s="93"/>
      <c r="B79" s="90"/>
      <c r="C79" s="93"/>
    </row>
    <row r="80" spans="1:3" ht="13.8">
      <c r="A80" s="93"/>
      <c r="B80" s="90"/>
      <c r="C80" s="93"/>
    </row>
    <row r="81" spans="1:2" ht="13.8">
      <c r="A81" s="90"/>
      <c r="B81" s="90"/>
    </row>
    <row r="82" spans="1:2" ht="13.8">
      <c r="A82" s="90"/>
      <c r="B82" s="90"/>
    </row>
    <row r="83" spans="1:2" ht="13.8">
      <c r="A83" s="90"/>
      <c r="B83" s="90"/>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activeCell="H11" sqref="H11:N18"/>
    </sheetView>
  </sheetViews>
  <sheetFormatPr defaultColWidth="11.44140625" defaultRowHeight="13.2"/>
  <cols>
    <col min="1" max="1" width="35.88671875" style="55" customWidth="1"/>
    <col min="2" max="2" width="21.6640625" style="55" customWidth="1"/>
    <col min="3" max="3" width="19.33203125" style="55" bestFit="1" customWidth="1"/>
    <col min="4" max="4" width="2" style="55" customWidth="1"/>
    <col min="5" max="5" width="14.44140625" style="55" customWidth="1"/>
    <col min="6" max="6" width="12.33203125" style="55" customWidth="1"/>
    <col min="7" max="7" width="6" style="55" customWidth="1"/>
    <col min="8" max="8" width="27.5546875" style="55" customWidth="1"/>
    <col min="9" max="15" width="11.44140625" style="55"/>
    <col min="16" max="16" width="10.5546875" style="55" customWidth="1"/>
    <col min="17" max="21" width="11.44140625" style="55"/>
    <col min="22" max="16384" width="11.44140625" style="2"/>
  </cols>
  <sheetData>
    <row r="1" spans="1:22" ht="12.75" customHeight="1">
      <c r="A1" s="266" t="s">
        <v>4</v>
      </c>
      <c r="B1" s="75"/>
      <c r="C1" s="76"/>
      <c r="D1" s="76"/>
      <c r="E1" s="76"/>
      <c r="F1" s="76"/>
      <c r="H1" s="417"/>
      <c r="I1" s="417"/>
      <c r="J1" s="417"/>
      <c r="K1" s="417"/>
      <c r="L1" s="417"/>
      <c r="M1" s="417"/>
      <c r="N1" s="417"/>
    </row>
    <row r="2" spans="1:22" ht="15">
      <c r="A2" s="171"/>
      <c r="B2" s="95"/>
      <c r="C2" s="96"/>
      <c r="D2" s="95"/>
      <c r="E2" s="97"/>
      <c r="F2" s="98"/>
      <c r="H2" s="417"/>
      <c r="I2" s="417"/>
      <c r="J2" s="417"/>
      <c r="K2" s="417"/>
      <c r="L2" s="417"/>
      <c r="M2" s="417"/>
      <c r="N2" s="417"/>
    </row>
    <row r="3" spans="1:22" ht="14.25" customHeight="1">
      <c r="A3" s="172" t="str">
        <f>'2-Kosten per locatie'!A3</f>
        <v>Naam opdrachtgever</v>
      </c>
      <c r="B3" s="100" t="str">
        <f>'2-Kosten per locatie'!B3</f>
        <v>Gemeente Uithoorn Perceel 2</v>
      </c>
      <c r="C3" s="101"/>
      <c r="D3" s="95"/>
      <c r="E3" s="102"/>
      <c r="F3" s="103"/>
      <c r="H3" s="417"/>
      <c r="I3" s="417"/>
      <c r="J3" s="417"/>
      <c r="K3" s="417"/>
      <c r="L3" s="417"/>
      <c r="M3" s="417"/>
      <c r="N3" s="417"/>
    </row>
    <row r="4" spans="1:22" ht="15.75" customHeight="1">
      <c r="A4" s="172" t="str">
        <f>'2-Kosten per locatie'!A4</f>
        <v>Calculatie onderdeel</v>
      </c>
      <c r="B4" s="104" t="str">
        <f ca="1">MID(CELL("bestandsnaam",$C$9),SEARCH("]",CELL("bestandsnaam",$C$9),1)+1,256)</f>
        <v>5-Opbouw uurtarief productie</v>
      </c>
      <c r="C4" s="105"/>
      <c r="D4" s="106"/>
      <c r="H4" s="417"/>
      <c r="I4" s="417"/>
      <c r="J4" s="417"/>
      <c r="K4" s="417"/>
      <c r="L4" s="417"/>
      <c r="M4" s="417"/>
      <c r="N4" s="417"/>
    </row>
    <row r="5" spans="1:22" ht="18.600000000000001">
      <c r="A5" s="172" t="str">
        <f>'2-Kosten per locatie'!A5</f>
        <v>Gebouw/plaats</v>
      </c>
      <c r="B5" s="100" t="str">
        <f>'2-Kosten per locatie'!B5</f>
        <v>Divers, Uithoorn</v>
      </c>
      <c r="C5" s="105"/>
      <c r="D5" s="106"/>
      <c r="H5" s="417"/>
      <c r="I5" s="417"/>
      <c r="J5" s="417"/>
      <c r="K5" s="417"/>
      <c r="L5" s="417"/>
      <c r="M5" s="417"/>
      <c r="N5" s="417"/>
    </row>
    <row r="6" spans="1:22" ht="18.600000000000001">
      <c r="A6" s="172" t="str">
        <f>'2-Kosten per locatie'!A6</f>
        <v>Referentie nummer</v>
      </c>
      <c r="B6" s="100">
        <f>'2-Kosten per locatie'!B6</f>
        <v>0</v>
      </c>
      <c r="C6" s="105"/>
      <c r="D6" s="106"/>
      <c r="H6" s="107"/>
      <c r="I6" s="107"/>
      <c r="J6" s="107"/>
      <c r="K6" s="107"/>
      <c r="L6" s="107"/>
      <c r="M6" s="107"/>
      <c r="N6" s="107"/>
    </row>
    <row r="7" spans="1:22" ht="18.600000000000001">
      <c r="A7" s="172" t="str">
        <f>'2-Kosten per locatie'!A7</f>
        <v>Naam dienstverlener</v>
      </c>
      <c r="B7" s="100">
        <f>'2-Kosten per locatie'!B7</f>
        <v>0</v>
      </c>
      <c r="C7" s="105"/>
      <c r="D7" s="106"/>
      <c r="H7" s="107"/>
      <c r="I7" s="107"/>
      <c r="J7" s="107"/>
      <c r="K7" s="107"/>
      <c r="L7" s="107"/>
      <c r="M7" s="107"/>
      <c r="N7" s="107"/>
    </row>
    <row r="8" spans="1:22" ht="18.600000000000001">
      <c r="A8" s="172" t="str">
        <f>'2-Kosten per locatie'!A8</f>
        <v>Prijspeil</v>
      </c>
      <c r="B8" s="235">
        <f>'2-Kosten per locatie'!B8</f>
        <v>45658</v>
      </c>
      <c r="C8" s="105"/>
      <c r="D8" s="106"/>
      <c r="J8" s="107"/>
      <c r="K8" s="107"/>
      <c r="L8" s="107"/>
      <c r="M8" s="107"/>
      <c r="N8" s="107"/>
      <c r="O8" s="108"/>
    </row>
    <row r="9" spans="1:22" ht="15.6">
      <c r="A9" s="109"/>
      <c r="B9" s="110"/>
      <c r="C9" s="111"/>
      <c r="D9" s="106"/>
      <c r="E9" s="112"/>
      <c r="F9" s="113"/>
    </row>
    <row r="10" spans="1:22" s="20" customFormat="1" ht="30.75" customHeight="1">
      <c r="A10" s="173" t="s">
        <v>83</v>
      </c>
      <c r="B10" s="301"/>
      <c r="C10" s="302"/>
      <c r="D10" s="169"/>
      <c r="E10" s="415" t="s">
        <v>84</v>
      </c>
      <c r="F10" s="416"/>
      <c r="G10" s="170"/>
      <c r="H10" s="173" t="s">
        <v>85</v>
      </c>
      <c r="I10" s="413" t="s">
        <v>245</v>
      </c>
      <c r="J10" s="414"/>
      <c r="K10" s="414"/>
      <c r="L10" s="414"/>
      <c r="M10" s="414"/>
      <c r="N10" s="414"/>
      <c r="O10" s="108"/>
      <c r="P10"/>
      <c r="Q10"/>
      <c r="R10"/>
      <c r="S10"/>
      <c r="T10"/>
      <c r="U10"/>
      <c r="V10" s="2"/>
    </row>
    <row r="11" spans="1:22" ht="30" customHeight="1">
      <c r="A11" s="121"/>
      <c r="B11" s="303" t="s">
        <v>86</v>
      </c>
      <c r="C11" s="304" t="s">
        <v>86</v>
      </c>
      <c r="D11" s="106"/>
      <c r="E11" s="217"/>
      <c r="F11" s="305"/>
      <c r="H11" s="121"/>
      <c r="I11" s="239">
        <v>1</v>
      </c>
      <c r="J11" s="239">
        <v>2</v>
      </c>
      <c r="K11" s="239">
        <v>3</v>
      </c>
      <c r="L11" s="239">
        <v>4</v>
      </c>
      <c r="M11" s="239">
        <v>5</v>
      </c>
      <c r="N11" s="239">
        <v>6</v>
      </c>
      <c r="P11"/>
      <c r="Q11"/>
      <c r="R11"/>
      <c r="S11"/>
      <c r="T11"/>
      <c r="U11"/>
    </row>
    <row r="12" spans="1:22">
      <c r="A12" s="121" t="s">
        <v>87</v>
      </c>
      <c r="B12" s="306" t="s">
        <v>88</v>
      </c>
      <c r="C12" s="307"/>
      <c r="D12" s="106"/>
      <c r="E12" s="218">
        <f>SUM(I40:N40)</f>
        <v>0</v>
      </c>
      <c r="F12" s="219"/>
      <c r="H12" s="121" t="s">
        <v>89</v>
      </c>
      <c r="I12" s="425">
        <v>11.27</v>
      </c>
      <c r="J12" s="425">
        <v>11.84</v>
      </c>
      <c r="K12" s="425">
        <v>12.38</v>
      </c>
      <c r="L12" s="425">
        <v>13.01</v>
      </c>
      <c r="M12" s="425">
        <v>13.51</v>
      </c>
      <c r="N12" s="425">
        <v>14.19</v>
      </c>
      <c r="P12"/>
      <c r="Q12"/>
      <c r="R12"/>
      <c r="S12"/>
      <c r="T12"/>
      <c r="U12"/>
    </row>
    <row r="13" spans="1:22">
      <c r="A13" s="121" t="s">
        <v>90</v>
      </c>
      <c r="B13" s="306" t="s">
        <v>88</v>
      </c>
      <c r="C13" s="308"/>
      <c r="D13" s="106"/>
      <c r="E13" s="220">
        <v>0</v>
      </c>
      <c r="F13" s="219"/>
      <c r="H13" s="121" t="s">
        <v>91</v>
      </c>
      <c r="I13" s="425">
        <v>11.97</v>
      </c>
      <c r="J13" s="425">
        <v>12.58</v>
      </c>
      <c r="K13" s="425">
        <v>13.14</v>
      </c>
      <c r="L13" s="425">
        <v>13.82</v>
      </c>
      <c r="M13" s="425">
        <v>14.35</v>
      </c>
      <c r="N13" s="425">
        <v>15.07</v>
      </c>
      <c r="P13"/>
      <c r="Q13"/>
      <c r="R13"/>
      <c r="S13"/>
      <c r="T13"/>
      <c r="U13"/>
    </row>
    <row r="14" spans="1:22">
      <c r="A14" s="116" t="s">
        <v>92</v>
      </c>
      <c r="B14" s="306" t="s">
        <v>88</v>
      </c>
      <c r="C14" s="117"/>
      <c r="D14" s="106"/>
      <c r="E14" s="220">
        <v>0</v>
      </c>
      <c r="F14" s="219"/>
      <c r="H14" s="121" t="s">
        <v>93</v>
      </c>
      <c r="I14" s="425">
        <v>12.67</v>
      </c>
      <c r="J14" s="425">
        <v>13.31</v>
      </c>
      <c r="K14" s="425">
        <v>13.91</v>
      </c>
      <c r="L14" s="425">
        <v>14.63</v>
      </c>
      <c r="M14" s="425">
        <v>15.19</v>
      </c>
      <c r="N14" s="425">
        <v>15.95</v>
      </c>
      <c r="P14"/>
      <c r="Q14"/>
      <c r="R14"/>
      <c r="S14"/>
      <c r="T14"/>
      <c r="U14"/>
    </row>
    <row r="15" spans="1:22">
      <c r="A15" s="309" t="s">
        <v>94</v>
      </c>
      <c r="B15" s="310"/>
      <c r="C15" s="311"/>
      <c r="D15" s="118"/>
      <c r="E15" s="221">
        <f>SUM(E12:E14)</f>
        <v>0</v>
      </c>
      <c r="F15" s="219"/>
      <c r="H15" s="121" t="s">
        <v>95</v>
      </c>
      <c r="I15" s="425">
        <v>14.56</v>
      </c>
      <c r="J15" s="425">
        <v>15.32</v>
      </c>
      <c r="K15" s="425">
        <v>16.010000000000002</v>
      </c>
      <c r="L15" s="425">
        <v>16.829999999999998</v>
      </c>
      <c r="M15" s="425">
        <v>17.48</v>
      </c>
      <c r="N15" s="425">
        <v>18.36</v>
      </c>
      <c r="P15"/>
      <c r="Q15"/>
      <c r="R15"/>
      <c r="S15"/>
      <c r="T15"/>
      <c r="U15"/>
    </row>
    <row r="16" spans="1:22">
      <c r="A16" s="116"/>
      <c r="B16" s="312"/>
      <c r="C16" s="313"/>
      <c r="D16" s="106"/>
      <c r="E16" s="222"/>
      <c r="F16" s="219"/>
      <c r="H16" s="121" t="s">
        <v>96</v>
      </c>
      <c r="I16" s="425">
        <v>15.12</v>
      </c>
      <c r="J16" s="425">
        <v>15.85</v>
      </c>
      <c r="K16" s="425">
        <v>16.600000000000001</v>
      </c>
      <c r="L16" s="425">
        <v>17.41</v>
      </c>
      <c r="M16" s="425">
        <v>18.079999999999998</v>
      </c>
      <c r="N16" s="425">
        <v>19</v>
      </c>
      <c r="P16"/>
      <c r="Q16"/>
      <c r="R16"/>
      <c r="S16"/>
      <c r="T16"/>
      <c r="U16"/>
    </row>
    <row r="17" spans="1:22">
      <c r="A17" s="314" t="s">
        <v>97</v>
      </c>
      <c r="B17" s="306" t="s">
        <v>88</v>
      </c>
      <c r="C17" s="315">
        <v>0</v>
      </c>
      <c r="D17" s="106"/>
      <c r="E17" s="223">
        <f>$C17*E15</f>
        <v>0</v>
      </c>
      <c r="F17" s="219"/>
      <c r="H17" s="121" t="s">
        <v>98</v>
      </c>
      <c r="I17" s="425">
        <v>15.58</v>
      </c>
      <c r="J17" s="425">
        <v>16.38</v>
      </c>
      <c r="K17" s="425">
        <v>17.13</v>
      </c>
      <c r="L17" s="425">
        <v>17.989999999999998</v>
      </c>
      <c r="M17" s="425">
        <v>18.690000000000001</v>
      </c>
      <c r="N17" s="425">
        <v>19.63</v>
      </c>
      <c r="P17"/>
      <c r="Q17"/>
      <c r="R17"/>
      <c r="S17"/>
      <c r="T17"/>
      <c r="U17"/>
    </row>
    <row r="18" spans="1:22">
      <c r="A18" s="314" t="s">
        <v>99</v>
      </c>
      <c r="B18" s="306" t="s">
        <v>88</v>
      </c>
      <c r="C18" s="315">
        <v>0</v>
      </c>
      <c r="D18" s="106"/>
      <c r="E18" s="224">
        <f>$C18*E15</f>
        <v>0</v>
      </c>
      <c r="F18" s="219"/>
      <c r="H18" s="121" t="s">
        <v>100</v>
      </c>
      <c r="I18" s="425">
        <v>16.059999999999999</v>
      </c>
      <c r="J18" s="425">
        <v>16.89</v>
      </c>
      <c r="K18" s="425">
        <v>17.7</v>
      </c>
      <c r="L18" s="425">
        <v>18.55</v>
      </c>
      <c r="M18" s="425">
        <v>19.28</v>
      </c>
      <c r="N18" s="425">
        <v>20.260000000000002</v>
      </c>
      <c r="P18"/>
      <c r="Q18"/>
      <c r="R18"/>
      <c r="S18"/>
      <c r="T18"/>
      <c r="U18"/>
    </row>
    <row r="19" spans="1:22">
      <c r="A19" s="309" t="s">
        <v>101</v>
      </c>
      <c r="B19" s="316"/>
      <c r="C19" s="117"/>
      <c r="D19" s="106"/>
      <c r="E19" s="221">
        <f>SUM(E15:E18)</f>
        <v>0</v>
      </c>
      <c r="F19" s="317">
        <f>IF(E19=0,0,E19/E$47)</f>
        <v>0</v>
      </c>
    </row>
    <row r="20" spans="1:22" ht="15">
      <c r="A20" s="116"/>
      <c r="B20" s="312"/>
      <c r="C20" s="313"/>
      <c r="D20" s="106"/>
      <c r="E20" s="222"/>
      <c r="F20" s="219"/>
      <c r="H20" s="173" t="s">
        <v>85</v>
      </c>
      <c r="I20" s="418" t="s">
        <v>102</v>
      </c>
      <c r="J20" s="419"/>
      <c r="K20" s="419"/>
      <c r="L20" s="419"/>
      <c r="M20" s="419"/>
      <c r="N20" s="420"/>
    </row>
    <row r="21" spans="1:22">
      <c r="A21" s="318" t="s">
        <v>103</v>
      </c>
      <c r="B21" s="319"/>
      <c r="C21" s="313"/>
      <c r="D21" s="119"/>
      <c r="E21" s="225">
        <f>E19*0.96</f>
        <v>0</v>
      </c>
      <c r="F21" s="226"/>
      <c r="G21" s="120"/>
      <c r="H21" s="121"/>
      <c r="I21" s="239">
        <v>1</v>
      </c>
      <c r="J21" s="239">
        <v>2</v>
      </c>
      <c r="K21" s="239">
        <v>3</v>
      </c>
      <c r="L21" s="239">
        <v>4</v>
      </c>
      <c r="M21" s="239">
        <v>5</v>
      </c>
      <c r="N21" s="239">
        <v>6</v>
      </c>
      <c r="O21" s="234"/>
      <c r="P21" s="120"/>
      <c r="Q21" s="120"/>
      <c r="R21" s="120"/>
      <c r="S21" s="120"/>
      <c r="T21" s="120"/>
      <c r="U21" s="120"/>
      <c r="V21" s="13"/>
    </row>
    <row r="22" spans="1:22" s="13" customFormat="1">
      <c r="A22" s="314" t="s">
        <v>104</v>
      </c>
      <c r="B22" s="319"/>
      <c r="C22" s="320" t="s">
        <v>105</v>
      </c>
      <c r="D22" s="106"/>
      <c r="E22" s="223" t="e">
        <f>E21*'4-Premies en opslagen'!$C24</f>
        <v>#DIV/0!</v>
      </c>
      <c r="F22" s="219"/>
      <c r="G22" s="55"/>
      <c r="H22" s="121" t="s">
        <v>89</v>
      </c>
      <c r="I22" s="321"/>
      <c r="J22" s="321"/>
      <c r="K22" s="321"/>
      <c r="L22" s="321"/>
      <c r="M22" s="321"/>
      <c r="N22" s="321"/>
      <c r="O22" s="205"/>
      <c r="P22" s="55"/>
      <c r="Q22" s="55"/>
      <c r="R22" s="55"/>
      <c r="S22" s="55"/>
      <c r="T22" s="55"/>
      <c r="U22" s="55"/>
      <c r="V22" s="2"/>
    </row>
    <row r="23" spans="1:22" ht="14.25" customHeight="1">
      <c r="A23" s="309" t="s">
        <v>106</v>
      </c>
      <c r="B23" s="322"/>
      <c r="C23" s="117"/>
      <c r="D23" s="106"/>
      <c r="E23" s="221" t="e">
        <f>E22+E19</f>
        <v>#DIV/0!</v>
      </c>
      <c r="F23" s="317" t="e">
        <f>IF(E23=0,0,E23/E$47)</f>
        <v>#DIV/0!</v>
      </c>
      <c r="H23" s="121" t="s">
        <v>91</v>
      </c>
      <c r="I23" s="321"/>
      <c r="J23" s="321"/>
      <c r="K23" s="321"/>
      <c r="L23" s="321"/>
      <c r="M23" s="321"/>
      <c r="N23" s="321"/>
      <c r="O23" s="205"/>
    </row>
    <row r="24" spans="1:22" ht="12.75" customHeight="1">
      <c r="A24" s="116"/>
      <c r="B24" s="316"/>
      <c r="C24" s="117"/>
      <c r="D24" s="106"/>
      <c r="E24" s="217"/>
      <c r="F24" s="219"/>
      <c r="H24" s="121" t="s">
        <v>93</v>
      </c>
      <c r="I24" s="321"/>
      <c r="J24" s="321"/>
      <c r="K24" s="321"/>
      <c r="L24" s="321"/>
      <c r="M24" s="321"/>
      <c r="N24" s="321"/>
      <c r="O24" s="205"/>
    </row>
    <row r="25" spans="1:22" ht="12.75" customHeight="1">
      <c r="A25" s="314" t="s">
        <v>107</v>
      </c>
      <c r="B25" s="319"/>
      <c r="C25" s="320" t="s">
        <v>105</v>
      </c>
      <c r="D25" s="106"/>
      <c r="E25" s="223" t="e">
        <f>E23*'4-Premies en opslagen'!$B53</f>
        <v>#DIV/0!</v>
      </c>
      <c r="F25" s="219"/>
      <c r="H25" s="121" t="s">
        <v>95</v>
      </c>
      <c r="I25" s="321"/>
      <c r="J25" s="321"/>
      <c r="K25" s="321"/>
      <c r="L25" s="321"/>
      <c r="M25" s="321"/>
      <c r="N25" s="321"/>
      <c r="O25" s="205"/>
    </row>
    <row r="26" spans="1:22">
      <c r="A26" s="309" t="s">
        <v>108</v>
      </c>
      <c r="B26" s="316"/>
      <c r="C26" s="117"/>
      <c r="D26" s="106"/>
      <c r="E26" s="221" t="e">
        <f>SUM(E23:E25)</f>
        <v>#DIV/0!</v>
      </c>
      <c r="F26" s="317" t="e">
        <f>IF(E26=0,0,E26/E$47)</f>
        <v>#DIV/0!</v>
      </c>
      <c r="H26" s="121" t="s">
        <v>96</v>
      </c>
      <c r="I26" s="321"/>
      <c r="J26" s="321"/>
      <c r="K26" s="321"/>
      <c r="L26" s="321"/>
      <c r="M26" s="321"/>
      <c r="N26" s="321"/>
      <c r="O26" s="205"/>
    </row>
    <row r="27" spans="1:22">
      <c r="A27" s="116"/>
      <c r="B27" s="316"/>
      <c r="C27" s="117"/>
      <c r="D27" s="106"/>
      <c r="E27" s="217"/>
      <c r="F27" s="219"/>
      <c r="H27" s="121" t="s">
        <v>98</v>
      </c>
      <c r="I27" s="321"/>
      <c r="J27" s="321"/>
      <c r="K27" s="321"/>
      <c r="L27" s="321"/>
      <c r="M27" s="321"/>
      <c r="N27" s="321"/>
      <c r="O27" s="205"/>
    </row>
    <row r="28" spans="1:22">
      <c r="A28" s="116" t="s">
        <v>109</v>
      </c>
      <c r="B28" s="323"/>
      <c r="C28" s="308" t="s">
        <v>110</v>
      </c>
      <c r="D28" s="106"/>
      <c r="E28" s="220">
        <v>0</v>
      </c>
      <c r="F28" s="219">
        <v>0</v>
      </c>
      <c r="H28" s="121" t="s">
        <v>100</v>
      </c>
      <c r="I28" s="321"/>
      <c r="J28" s="321"/>
      <c r="K28" s="321"/>
      <c r="L28" s="321"/>
      <c r="M28" s="321"/>
      <c r="N28" s="321"/>
      <c r="O28" s="205"/>
    </row>
    <row r="29" spans="1:22">
      <c r="A29" s="116" t="s">
        <v>111</v>
      </c>
      <c r="B29" s="324"/>
      <c r="C29" s="308" t="s">
        <v>110</v>
      </c>
      <c r="D29" s="106"/>
      <c r="E29" s="220">
        <v>0</v>
      </c>
      <c r="F29" s="219">
        <v>0</v>
      </c>
      <c r="H29" s="122" t="s">
        <v>112</v>
      </c>
      <c r="I29" s="325">
        <f t="shared" ref="I29:N29" si="0">SUM(I22:I28)</f>
        <v>0</v>
      </c>
      <c r="J29" s="325">
        <f t="shared" si="0"/>
        <v>0</v>
      </c>
      <c r="K29" s="325">
        <f t="shared" si="0"/>
        <v>0</v>
      </c>
      <c r="L29" s="325">
        <f t="shared" si="0"/>
        <v>0</v>
      </c>
      <c r="M29" s="325">
        <f t="shared" si="0"/>
        <v>0</v>
      </c>
      <c r="N29" s="325">
        <f t="shared" si="0"/>
        <v>0</v>
      </c>
      <c r="O29" s="326">
        <f>SUM(I29:N29)</f>
        <v>0</v>
      </c>
    </row>
    <row r="30" spans="1:22">
      <c r="A30" s="116" t="s">
        <v>113</v>
      </c>
      <c r="B30" s="316"/>
      <c r="C30" s="117" t="s">
        <v>86</v>
      </c>
      <c r="D30" s="106"/>
      <c r="E30" s="220">
        <v>0</v>
      </c>
      <c r="F30" s="219"/>
      <c r="H30" s="120"/>
      <c r="I30" s="120"/>
      <c r="J30" s="120"/>
      <c r="K30" s="120"/>
      <c r="L30" s="120"/>
      <c r="M30" s="120"/>
      <c r="N30" s="120"/>
    </row>
    <row r="31" spans="1:22" ht="12.75" customHeight="1">
      <c r="A31" s="327"/>
      <c r="B31" s="328"/>
      <c r="C31" s="329" t="s">
        <v>86</v>
      </c>
      <c r="D31" s="106"/>
      <c r="E31" s="220"/>
      <c r="F31" s="219"/>
      <c r="H31" s="173" t="s">
        <v>85</v>
      </c>
      <c r="I31" s="413" t="s">
        <v>114</v>
      </c>
      <c r="J31" s="414"/>
      <c r="K31" s="414"/>
      <c r="L31" s="414"/>
      <c r="M31" s="414"/>
      <c r="N31" s="414"/>
    </row>
    <row r="32" spans="1:22" ht="12.75" customHeight="1">
      <c r="A32" s="309" t="s">
        <v>115</v>
      </c>
      <c r="B32" s="316"/>
      <c r="C32" s="117"/>
      <c r="D32" s="106"/>
      <c r="E32" s="221" t="e">
        <f>SUM(E26:E31)</f>
        <v>#DIV/0!</v>
      </c>
      <c r="F32" s="317" t="e">
        <f>IF(E32=0,0,E32/E$47)</f>
        <v>#DIV/0!</v>
      </c>
      <c r="H32" s="121"/>
      <c r="I32" s="115">
        <v>1</v>
      </c>
      <c r="J32" s="115">
        <v>2</v>
      </c>
      <c r="K32" s="115">
        <v>3</v>
      </c>
      <c r="L32" s="115">
        <v>4</v>
      </c>
      <c r="M32" s="115">
        <v>5</v>
      </c>
      <c r="N32" s="115">
        <v>6</v>
      </c>
    </row>
    <row r="33" spans="1:16" ht="12.75" customHeight="1">
      <c r="A33" s="116"/>
      <c r="B33" s="316"/>
      <c r="C33" s="117"/>
      <c r="D33" s="106"/>
      <c r="E33" s="217"/>
      <c r="F33" s="219"/>
      <c r="H33" s="121" t="s">
        <v>89</v>
      </c>
      <c r="I33" s="236">
        <f t="shared" ref="I33:N39" si="1">I22*I12</f>
        <v>0</v>
      </c>
      <c r="J33" s="236">
        <f t="shared" si="1"/>
        <v>0</v>
      </c>
      <c r="K33" s="236">
        <f t="shared" si="1"/>
        <v>0</v>
      </c>
      <c r="L33" s="236">
        <f t="shared" si="1"/>
        <v>0</v>
      </c>
      <c r="M33" s="236">
        <f t="shared" si="1"/>
        <v>0</v>
      </c>
      <c r="N33" s="237">
        <f t="shared" si="1"/>
        <v>0</v>
      </c>
    </row>
    <row r="34" spans="1:16" ht="12.75" customHeight="1">
      <c r="A34" s="116" t="s">
        <v>116</v>
      </c>
      <c r="B34" s="316"/>
      <c r="C34" s="330"/>
      <c r="D34" s="106"/>
      <c r="E34" s="220">
        <v>0</v>
      </c>
      <c r="F34" s="227" t="e">
        <f t="shared" ref="F34:F42" si="2">E34/$E$47</f>
        <v>#DIV/0!</v>
      </c>
      <c r="H34" s="121" t="s">
        <v>91</v>
      </c>
      <c r="I34" s="236">
        <f t="shared" si="1"/>
        <v>0</v>
      </c>
      <c r="J34" s="236">
        <f t="shared" si="1"/>
        <v>0</v>
      </c>
      <c r="K34" s="236">
        <f t="shared" si="1"/>
        <v>0</v>
      </c>
      <c r="L34" s="236">
        <f t="shared" si="1"/>
        <v>0</v>
      </c>
      <c r="M34" s="236">
        <f t="shared" si="1"/>
        <v>0</v>
      </c>
      <c r="N34" s="237">
        <f t="shared" si="1"/>
        <v>0</v>
      </c>
    </row>
    <row r="35" spans="1:16" ht="12.75" customHeight="1">
      <c r="A35" s="116" t="s">
        <v>117</v>
      </c>
      <c r="B35" s="316"/>
      <c r="C35" s="330"/>
      <c r="D35" s="106"/>
      <c r="E35" s="220">
        <v>0</v>
      </c>
      <c r="F35" s="227" t="e">
        <f t="shared" si="2"/>
        <v>#DIV/0!</v>
      </c>
      <c r="H35" s="121" t="s">
        <v>93</v>
      </c>
      <c r="I35" s="236">
        <f t="shared" si="1"/>
        <v>0</v>
      </c>
      <c r="J35" s="236">
        <f t="shared" si="1"/>
        <v>0</v>
      </c>
      <c r="K35" s="236">
        <f t="shared" si="1"/>
        <v>0</v>
      </c>
      <c r="L35" s="236">
        <f t="shared" si="1"/>
        <v>0</v>
      </c>
      <c r="M35" s="236">
        <f t="shared" si="1"/>
        <v>0</v>
      </c>
      <c r="N35" s="237">
        <f t="shared" si="1"/>
        <v>0</v>
      </c>
      <c r="O35" s="120"/>
    </row>
    <row r="36" spans="1:16" ht="14.25" customHeight="1">
      <c r="A36" s="116" t="s">
        <v>118</v>
      </c>
      <c r="B36" s="316"/>
      <c r="C36" s="330"/>
      <c r="D36" s="106"/>
      <c r="E36" s="220">
        <v>0</v>
      </c>
      <c r="F36" s="227" t="e">
        <f t="shared" si="2"/>
        <v>#DIV/0!</v>
      </c>
      <c r="H36" s="121" t="s">
        <v>95</v>
      </c>
      <c r="I36" s="236">
        <f t="shared" si="1"/>
        <v>0</v>
      </c>
      <c r="J36" s="236">
        <f t="shared" si="1"/>
        <v>0</v>
      </c>
      <c r="K36" s="236">
        <f t="shared" si="1"/>
        <v>0</v>
      </c>
      <c r="L36" s="236">
        <f t="shared" si="1"/>
        <v>0</v>
      </c>
      <c r="M36" s="236">
        <f t="shared" si="1"/>
        <v>0</v>
      </c>
      <c r="N36" s="237">
        <f t="shared" si="1"/>
        <v>0</v>
      </c>
      <c r="O36" s="120"/>
    </row>
    <row r="37" spans="1:16">
      <c r="A37" s="116" t="s">
        <v>119</v>
      </c>
      <c r="B37" s="316"/>
      <c r="C37" s="331"/>
      <c r="D37" s="106"/>
      <c r="E37" s="220">
        <v>0</v>
      </c>
      <c r="F37" s="227" t="e">
        <f t="shared" si="2"/>
        <v>#DIV/0!</v>
      </c>
      <c r="H37" s="121" t="s">
        <v>96</v>
      </c>
      <c r="I37" s="236">
        <f t="shared" si="1"/>
        <v>0</v>
      </c>
      <c r="J37" s="236">
        <f t="shared" si="1"/>
        <v>0</v>
      </c>
      <c r="K37" s="236">
        <f t="shared" si="1"/>
        <v>0</v>
      </c>
      <c r="L37" s="236">
        <f t="shared" si="1"/>
        <v>0</v>
      </c>
      <c r="M37" s="236">
        <f t="shared" si="1"/>
        <v>0</v>
      </c>
      <c r="N37" s="237">
        <f t="shared" si="1"/>
        <v>0</v>
      </c>
      <c r="O37" s="120"/>
    </row>
    <row r="38" spans="1:16">
      <c r="A38" s="116" t="s">
        <v>120</v>
      </c>
      <c r="B38" s="316"/>
      <c r="C38" s="330"/>
      <c r="D38" s="106"/>
      <c r="E38" s="220">
        <v>0</v>
      </c>
      <c r="F38" s="227" t="e">
        <f t="shared" si="2"/>
        <v>#DIV/0!</v>
      </c>
      <c r="H38" s="121" t="s">
        <v>98</v>
      </c>
      <c r="I38" s="236">
        <f t="shared" si="1"/>
        <v>0</v>
      </c>
      <c r="J38" s="236">
        <f t="shared" si="1"/>
        <v>0</v>
      </c>
      <c r="K38" s="236">
        <f t="shared" si="1"/>
        <v>0</v>
      </c>
      <c r="L38" s="236">
        <f t="shared" si="1"/>
        <v>0</v>
      </c>
      <c r="M38" s="236">
        <f t="shared" si="1"/>
        <v>0</v>
      </c>
      <c r="N38" s="237">
        <f t="shared" si="1"/>
        <v>0</v>
      </c>
      <c r="O38" s="120"/>
    </row>
    <row r="39" spans="1:16">
      <c r="A39" s="116" t="s">
        <v>121</v>
      </c>
      <c r="B39" s="316"/>
      <c r="C39" s="331"/>
      <c r="D39" s="106"/>
      <c r="E39" s="220">
        <v>0</v>
      </c>
      <c r="F39" s="227" t="e">
        <f t="shared" si="2"/>
        <v>#DIV/0!</v>
      </c>
      <c r="H39" s="121" t="s">
        <v>100</v>
      </c>
      <c r="I39" s="236">
        <f t="shared" si="1"/>
        <v>0</v>
      </c>
      <c r="J39" s="236">
        <f t="shared" si="1"/>
        <v>0</v>
      </c>
      <c r="K39" s="236">
        <f t="shared" si="1"/>
        <v>0</v>
      </c>
      <c r="L39" s="236">
        <f t="shared" si="1"/>
        <v>0</v>
      </c>
      <c r="M39" s="236">
        <f t="shared" si="1"/>
        <v>0</v>
      </c>
      <c r="N39" s="237">
        <f t="shared" si="1"/>
        <v>0</v>
      </c>
      <c r="O39" s="120"/>
    </row>
    <row r="40" spans="1:16">
      <c r="A40" s="116" t="s">
        <v>122</v>
      </c>
      <c r="B40" s="316"/>
      <c r="C40" s="308" t="s">
        <v>110</v>
      </c>
      <c r="D40" s="106"/>
      <c r="E40" s="220">
        <v>0</v>
      </c>
      <c r="F40" s="227" t="e">
        <f t="shared" si="2"/>
        <v>#DIV/0!</v>
      </c>
      <c r="H40" s="122" t="s">
        <v>112</v>
      </c>
      <c r="I40" s="238">
        <f t="shared" ref="I40:N40" si="3">SUM(I33:I39)</f>
        <v>0</v>
      </c>
      <c r="J40" s="238">
        <f t="shared" si="3"/>
        <v>0</v>
      </c>
      <c r="K40" s="238">
        <f t="shared" si="3"/>
        <v>0</v>
      </c>
      <c r="L40" s="238">
        <f t="shared" si="3"/>
        <v>0</v>
      </c>
      <c r="M40" s="238">
        <f t="shared" si="3"/>
        <v>0</v>
      </c>
      <c r="N40" s="238">
        <f t="shared" si="3"/>
        <v>0</v>
      </c>
      <c r="O40" s="120"/>
    </row>
    <row r="41" spans="1:16">
      <c r="A41" s="116" t="s">
        <v>123</v>
      </c>
      <c r="B41" s="316"/>
      <c r="C41" s="308"/>
      <c r="D41" s="106"/>
      <c r="E41" s="220">
        <v>0</v>
      </c>
      <c r="F41" s="227" t="e">
        <f t="shared" si="2"/>
        <v>#DIV/0!</v>
      </c>
      <c r="H41" s="120"/>
      <c r="I41" s="120"/>
      <c r="J41" s="120"/>
      <c r="K41" s="120"/>
      <c r="L41" s="120"/>
      <c r="M41" s="120"/>
      <c r="N41" s="120"/>
      <c r="O41" s="120"/>
    </row>
    <row r="42" spans="1:16">
      <c r="A42" s="327"/>
      <c r="B42" s="328"/>
      <c r="C42" s="332"/>
      <c r="D42" s="106"/>
      <c r="E42" s="220">
        <v>0</v>
      </c>
      <c r="F42" s="219" t="e">
        <f t="shared" si="2"/>
        <v>#DIV/0!</v>
      </c>
      <c r="H42" s="120"/>
      <c r="I42" s="120"/>
      <c r="J42" s="120"/>
      <c r="K42" s="120"/>
      <c r="L42" s="120"/>
      <c r="M42" s="120"/>
      <c r="N42" s="120"/>
      <c r="O42" s="120"/>
    </row>
    <row r="43" spans="1:16" ht="45">
      <c r="A43" s="309" t="s">
        <v>124</v>
      </c>
      <c r="B43" s="316"/>
      <c r="C43" s="117"/>
      <c r="D43" s="106"/>
      <c r="E43" s="221" t="e">
        <f>SUM(E32:E42)</f>
        <v>#DIV/0!</v>
      </c>
      <c r="F43" s="317" t="e">
        <f>IF(E43=0,0,E43/E$47)</f>
        <v>#DIV/0!</v>
      </c>
      <c r="H43" s="173" t="s">
        <v>125</v>
      </c>
      <c r="I43" s="301"/>
      <c r="J43" s="302"/>
      <c r="K43" s="174" t="s">
        <v>84</v>
      </c>
      <c r="L43" s="120"/>
      <c r="M43" s="120"/>
      <c r="N43" s="120"/>
    </row>
    <row r="44" spans="1:16">
      <c r="A44" s="116"/>
      <c r="B44" s="316"/>
      <c r="C44" s="117"/>
      <c r="D44" s="106"/>
      <c r="E44" s="217"/>
      <c r="F44" s="228"/>
      <c r="H44" s="121"/>
      <c r="I44" s="303" t="s">
        <v>86</v>
      </c>
      <c r="J44" s="304" t="s">
        <v>86</v>
      </c>
      <c r="K44" s="217"/>
      <c r="L44" s="120"/>
      <c r="M44" s="120"/>
      <c r="N44" s="120"/>
    </row>
    <row r="45" spans="1:16">
      <c r="A45" s="116" t="s">
        <v>126</v>
      </c>
      <c r="B45" s="316"/>
      <c r="C45" s="331"/>
      <c r="D45" s="106"/>
      <c r="E45" s="220">
        <v>0</v>
      </c>
      <c r="F45" s="317">
        <f>(IF(E45=0,0,E45/E$47))</f>
        <v>0</v>
      </c>
      <c r="H45" s="124" t="s">
        <v>94</v>
      </c>
      <c r="I45" s="125"/>
      <c r="J45" s="126"/>
      <c r="K45" s="221">
        <f>E15</f>
        <v>0</v>
      </c>
      <c r="L45" s="120"/>
      <c r="M45" s="120"/>
      <c r="N45" s="120"/>
    </row>
    <row r="46" spans="1:16" ht="30" customHeight="1">
      <c r="A46" s="116"/>
      <c r="B46" s="333"/>
      <c r="C46" s="117"/>
      <c r="D46" s="106"/>
      <c r="E46" s="217"/>
      <c r="F46" s="219"/>
      <c r="H46" s="127" t="s">
        <v>97</v>
      </c>
      <c r="I46" s="128"/>
      <c r="J46" s="129"/>
      <c r="K46" s="223">
        <f>E17</f>
        <v>0</v>
      </c>
      <c r="L46" s="120"/>
      <c r="M46" s="120"/>
      <c r="N46" s="120"/>
    </row>
    <row r="47" spans="1:16">
      <c r="A47" s="309" t="s">
        <v>127</v>
      </c>
      <c r="B47" s="334"/>
      <c r="C47" s="335"/>
      <c r="D47" s="106"/>
      <c r="E47" s="229" t="e">
        <f>SUM(E43:E46)</f>
        <v>#DIV/0!</v>
      </c>
      <c r="F47" s="230" t="e">
        <f>SUM(F43:F46)</f>
        <v>#DIV/0!</v>
      </c>
      <c r="H47" s="314" t="s">
        <v>99</v>
      </c>
      <c r="I47" s="128"/>
      <c r="J47" s="129"/>
      <c r="K47" s="224">
        <f>E18</f>
        <v>0</v>
      </c>
      <c r="L47" s="120"/>
      <c r="M47" s="120"/>
      <c r="N47" s="120"/>
      <c r="O47" s="120"/>
    </row>
    <row r="48" spans="1:16">
      <c r="B48" s="123"/>
      <c r="C48" s="336"/>
      <c r="D48" s="106"/>
      <c r="E48" s="205"/>
      <c r="F48" s="231"/>
      <c r="H48" s="314" t="s">
        <v>104</v>
      </c>
      <c r="I48" s="128"/>
      <c r="J48" s="129"/>
      <c r="K48" s="223" t="e">
        <f>E22</f>
        <v>#DIV/0!</v>
      </c>
      <c r="L48" s="120"/>
      <c r="M48" s="120"/>
      <c r="N48" s="120"/>
      <c r="O48" s="120"/>
      <c r="P48" s="120"/>
    </row>
    <row r="49" spans="1:22">
      <c r="A49" s="337" t="s">
        <v>128</v>
      </c>
      <c r="B49" s="338"/>
      <c r="C49" s="339"/>
      <c r="D49" s="120"/>
      <c r="E49" s="232" t="e">
        <f>(E$26*1.3)+($E$47-$E$26)</f>
        <v>#DIV/0!</v>
      </c>
      <c r="F49" s="233"/>
      <c r="G49" s="120"/>
      <c r="H49" s="314" t="s">
        <v>107</v>
      </c>
      <c r="I49" s="319"/>
      <c r="J49" s="320"/>
      <c r="K49" s="223" t="e">
        <f>E25</f>
        <v>#DIV/0!</v>
      </c>
      <c r="L49" s="120"/>
      <c r="M49" s="120"/>
      <c r="N49" s="120"/>
      <c r="O49" s="120"/>
      <c r="P49" s="120"/>
      <c r="Q49" s="120"/>
      <c r="R49" s="120"/>
      <c r="S49" s="120"/>
      <c r="T49" s="120"/>
      <c r="U49" s="120"/>
      <c r="V49" s="13"/>
    </row>
    <row r="50" spans="1:22" s="13" customFormat="1">
      <c r="A50" s="120"/>
      <c r="B50" s="130"/>
      <c r="C50" s="131"/>
      <c r="D50" s="120"/>
      <c r="E50" s="234"/>
      <c r="F50" s="234"/>
      <c r="G50" s="120"/>
      <c r="H50" s="116" t="s">
        <v>109</v>
      </c>
      <c r="I50" s="323"/>
      <c r="J50" s="308"/>
      <c r="K50" s="218">
        <f>E28</f>
        <v>0</v>
      </c>
      <c r="L50" s="120"/>
      <c r="M50" s="120"/>
      <c r="N50" s="120"/>
      <c r="O50" s="120"/>
      <c r="P50" s="120"/>
      <c r="Q50" s="120"/>
      <c r="R50" s="120"/>
      <c r="S50" s="120"/>
      <c r="T50" s="120"/>
      <c r="U50" s="120"/>
    </row>
    <row r="51" spans="1:22" s="13" customFormat="1">
      <c r="A51" s="337" t="s">
        <v>129</v>
      </c>
      <c r="B51" s="338"/>
      <c r="C51" s="339"/>
      <c r="D51" s="120"/>
      <c r="E51" s="232" t="e">
        <f>(E$26*1.5)+($E$47-$E$26)</f>
        <v>#DIV/0!</v>
      </c>
      <c r="F51" s="233"/>
      <c r="G51" s="120"/>
      <c r="H51" s="116" t="s">
        <v>111</v>
      </c>
      <c r="I51" s="324"/>
      <c r="J51" s="308"/>
      <c r="K51" s="218">
        <f>E29</f>
        <v>0</v>
      </c>
      <c r="L51" s="120"/>
      <c r="M51" s="55"/>
      <c r="N51" s="120"/>
      <c r="O51" s="120"/>
      <c r="P51" s="120"/>
      <c r="Q51" s="120"/>
      <c r="R51" s="120"/>
      <c r="S51" s="120"/>
      <c r="T51" s="120"/>
      <c r="U51" s="120"/>
    </row>
    <row r="52" spans="1:22" s="13" customFormat="1">
      <c r="A52" s="120"/>
      <c r="B52" s="130"/>
      <c r="C52" s="131"/>
      <c r="D52" s="120"/>
      <c r="E52" s="234"/>
      <c r="F52" s="234"/>
      <c r="G52" s="120"/>
      <c r="H52" s="116" t="s">
        <v>113</v>
      </c>
      <c r="I52" s="316"/>
      <c r="J52" s="117" t="s">
        <v>86</v>
      </c>
      <c r="K52" s="218">
        <f>E30</f>
        <v>0</v>
      </c>
      <c r="L52" s="120"/>
      <c r="M52" s="55"/>
      <c r="N52" s="120"/>
      <c r="O52" s="120"/>
      <c r="P52" s="120"/>
      <c r="Q52" s="120"/>
      <c r="R52" s="120"/>
      <c r="S52" s="120"/>
      <c r="T52" s="120"/>
      <c r="U52" s="120"/>
    </row>
    <row r="53" spans="1:22" s="13" customFormat="1">
      <c r="A53" s="337" t="s">
        <v>130</v>
      </c>
      <c r="B53" s="338"/>
      <c r="C53" s="339"/>
      <c r="D53" s="120"/>
      <c r="E53" s="232" t="e">
        <f>(E$26*2.5)+($E$47-$E$26)</f>
        <v>#DIV/0!</v>
      </c>
      <c r="F53" s="234"/>
      <c r="G53" s="120"/>
      <c r="H53" s="116" t="s">
        <v>116</v>
      </c>
      <c r="I53" s="316"/>
      <c r="J53" s="330"/>
      <c r="K53" s="218">
        <f>E34</f>
        <v>0</v>
      </c>
      <c r="L53" s="120"/>
      <c r="M53" s="55"/>
      <c r="N53" s="120"/>
      <c r="O53" s="120"/>
      <c r="P53" s="120"/>
      <c r="Q53" s="120"/>
      <c r="R53" s="120"/>
      <c r="S53" s="120"/>
      <c r="T53" s="120"/>
      <c r="U53" s="120"/>
    </row>
    <row r="54" spans="1:22" s="13" customFormat="1">
      <c r="A54" s="120"/>
      <c r="B54" s="130"/>
      <c r="C54" s="132"/>
      <c r="D54" s="120"/>
      <c r="E54" s="120"/>
      <c r="F54" s="133"/>
      <c r="G54" s="120"/>
      <c r="H54" s="116" t="s">
        <v>117</v>
      </c>
      <c r="I54" s="316"/>
      <c r="J54" s="330"/>
      <c r="K54" s="218">
        <f t="shared" ref="K54:K60" si="4">E35</f>
        <v>0</v>
      </c>
      <c r="L54" s="120"/>
      <c r="M54" s="55"/>
      <c r="N54" s="120"/>
      <c r="O54" s="120"/>
      <c r="P54" s="120"/>
      <c r="Q54" s="120"/>
      <c r="R54" s="120"/>
      <c r="S54" s="120"/>
      <c r="T54" s="120"/>
      <c r="U54" s="120"/>
    </row>
    <row r="55" spans="1:22" s="13" customFormat="1">
      <c r="A55" s="120"/>
      <c r="B55" s="130"/>
      <c r="C55" s="132"/>
      <c r="D55" s="120"/>
      <c r="E55" s="120"/>
      <c r="F55" s="133"/>
      <c r="G55" s="120"/>
      <c r="H55" s="116" t="s">
        <v>118</v>
      </c>
      <c r="I55" s="316"/>
      <c r="J55" s="330"/>
      <c r="K55" s="218">
        <f t="shared" si="4"/>
        <v>0</v>
      </c>
      <c r="L55" s="120"/>
      <c r="M55" s="55"/>
      <c r="N55" s="120"/>
      <c r="O55" s="120"/>
      <c r="P55" s="120"/>
      <c r="Q55" s="120"/>
      <c r="R55" s="120"/>
      <c r="S55" s="120"/>
      <c r="T55" s="120"/>
      <c r="U55" s="120"/>
    </row>
    <row r="56" spans="1:22" s="13" customFormat="1">
      <c r="A56" s="120"/>
      <c r="B56" s="120"/>
      <c r="C56" s="134"/>
      <c r="D56" s="120"/>
      <c r="E56" s="120"/>
      <c r="F56" s="133"/>
      <c r="G56" s="120"/>
      <c r="H56" s="116" t="s">
        <v>119</v>
      </c>
      <c r="I56" s="316"/>
      <c r="J56" s="331"/>
      <c r="K56" s="218">
        <f t="shared" si="4"/>
        <v>0</v>
      </c>
      <c r="L56" s="120"/>
      <c r="M56" s="55"/>
      <c r="N56" s="120"/>
      <c r="O56" s="120"/>
      <c r="P56" s="120"/>
      <c r="Q56" s="120"/>
      <c r="R56" s="120"/>
      <c r="S56" s="120"/>
      <c r="T56" s="120"/>
      <c r="U56" s="120"/>
    </row>
    <row r="57" spans="1:22" s="13" customFormat="1">
      <c r="A57" s="120"/>
      <c r="B57" s="120"/>
      <c r="C57" s="134"/>
      <c r="D57" s="120"/>
      <c r="E57" s="120"/>
      <c r="F57" s="133"/>
      <c r="G57" s="120"/>
      <c r="H57" s="116" t="s">
        <v>120</v>
      </c>
      <c r="I57" s="316"/>
      <c r="J57" s="330"/>
      <c r="K57" s="218">
        <f t="shared" si="4"/>
        <v>0</v>
      </c>
      <c r="L57" s="120"/>
      <c r="M57" s="55"/>
      <c r="N57" s="120"/>
      <c r="O57" s="120"/>
      <c r="P57" s="120"/>
      <c r="Q57" s="120"/>
      <c r="R57" s="120"/>
      <c r="S57" s="120"/>
      <c r="T57" s="120"/>
      <c r="U57" s="120"/>
    </row>
    <row r="58" spans="1:22" s="13" customFormat="1">
      <c r="A58" s="55"/>
      <c r="B58" s="120"/>
      <c r="C58" s="134"/>
      <c r="D58" s="120"/>
      <c r="E58" s="120"/>
      <c r="F58" s="133"/>
      <c r="G58" s="120"/>
      <c r="H58" s="116" t="s">
        <v>121</v>
      </c>
      <c r="I58" s="316"/>
      <c r="J58" s="331"/>
      <c r="K58" s="218">
        <f t="shared" si="4"/>
        <v>0</v>
      </c>
      <c r="L58" s="120"/>
      <c r="M58" s="55"/>
      <c r="N58" s="55"/>
      <c r="O58" s="120"/>
      <c r="P58" s="120"/>
      <c r="Q58" s="120"/>
      <c r="R58" s="120"/>
      <c r="S58" s="120"/>
      <c r="T58" s="120"/>
      <c r="U58" s="120"/>
    </row>
    <row r="59" spans="1:22" s="13" customFormat="1">
      <c r="A59" s="120"/>
      <c r="B59" s="120"/>
      <c r="C59" s="134"/>
      <c r="D59" s="120"/>
      <c r="E59" s="120"/>
      <c r="F59" s="133"/>
      <c r="G59" s="120"/>
      <c r="H59" s="116" t="s">
        <v>122</v>
      </c>
      <c r="I59" s="316"/>
      <c r="J59" s="308"/>
      <c r="K59" s="218">
        <f t="shared" si="4"/>
        <v>0</v>
      </c>
      <c r="L59" s="120"/>
      <c r="M59" s="55"/>
      <c r="N59" s="55"/>
      <c r="O59" s="120"/>
      <c r="P59" s="120"/>
      <c r="Q59" s="120"/>
      <c r="R59" s="120"/>
      <c r="S59" s="120"/>
      <c r="T59" s="120"/>
      <c r="U59" s="120"/>
    </row>
    <row r="60" spans="1:22" s="13" customFormat="1">
      <c r="A60" s="120"/>
      <c r="B60" s="120"/>
      <c r="C60" s="134"/>
      <c r="D60" s="120"/>
      <c r="E60" s="120"/>
      <c r="F60" s="133"/>
      <c r="G60" s="120"/>
      <c r="H60" s="116" t="s">
        <v>123</v>
      </c>
      <c r="I60" s="316"/>
      <c r="J60" s="308"/>
      <c r="K60" s="218">
        <f t="shared" si="4"/>
        <v>0</v>
      </c>
      <c r="L60" s="120"/>
      <c r="M60" s="55"/>
      <c r="N60" s="55"/>
      <c r="O60" s="120"/>
      <c r="P60" s="120"/>
      <c r="Q60" s="120"/>
      <c r="R60" s="120"/>
      <c r="S60" s="120"/>
      <c r="T60" s="120"/>
      <c r="U60" s="120"/>
    </row>
    <row r="61" spans="1:22" s="13" customFormat="1">
      <c r="A61" s="120"/>
      <c r="B61" s="120"/>
      <c r="C61" s="134"/>
      <c r="D61" s="120"/>
      <c r="E61" s="120"/>
      <c r="F61" s="133"/>
      <c r="G61" s="120"/>
      <c r="H61" s="116" t="s">
        <v>126</v>
      </c>
      <c r="I61" s="316"/>
      <c r="J61" s="331"/>
      <c r="K61" s="218">
        <f>E45</f>
        <v>0</v>
      </c>
      <c r="L61" s="120"/>
      <c r="M61" s="55"/>
      <c r="N61" s="55"/>
      <c r="O61" s="120"/>
      <c r="P61" s="120"/>
      <c r="Q61" s="120"/>
      <c r="R61" s="120"/>
      <c r="S61" s="120"/>
      <c r="T61" s="120"/>
      <c r="U61" s="120"/>
    </row>
    <row r="62" spans="1:22" s="13" customFormat="1">
      <c r="A62" s="120"/>
      <c r="B62" s="120"/>
      <c r="C62" s="134"/>
      <c r="D62" s="120"/>
      <c r="E62" s="120"/>
      <c r="F62" s="133"/>
      <c r="G62" s="120"/>
      <c r="H62" s="116"/>
      <c r="I62" s="333"/>
      <c r="J62" s="117"/>
      <c r="K62" s="217"/>
      <c r="L62" s="120"/>
      <c r="M62" s="55"/>
      <c r="N62" s="55"/>
      <c r="O62" s="120"/>
      <c r="P62" s="120"/>
      <c r="Q62" s="120"/>
      <c r="R62" s="120"/>
      <c r="S62" s="120"/>
      <c r="T62" s="120"/>
      <c r="U62" s="120"/>
    </row>
    <row r="63" spans="1:22" s="13" customFormat="1">
      <c r="A63" s="120"/>
      <c r="B63" s="120"/>
      <c r="C63" s="134"/>
      <c r="D63" s="120"/>
      <c r="E63" s="120"/>
      <c r="F63" s="133"/>
      <c r="G63" s="120"/>
      <c r="H63" s="309" t="s">
        <v>127</v>
      </c>
      <c r="I63" s="334"/>
      <c r="J63" s="335"/>
      <c r="K63" s="229" t="e">
        <f>SUM(K45:K62)</f>
        <v>#DIV/0!</v>
      </c>
      <c r="L63" s="120"/>
      <c r="M63" s="55"/>
      <c r="N63" s="55"/>
      <c r="O63" s="120"/>
      <c r="P63" s="120"/>
      <c r="Q63" s="120"/>
      <c r="R63" s="120"/>
      <c r="S63" s="120"/>
      <c r="T63" s="120"/>
      <c r="U63" s="120"/>
    </row>
    <row r="64" spans="1:22" s="13" customFormat="1">
      <c r="A64" s="120"/>
      <c r="B64" s="120"/>
      <c r="C64" s="134"/>
      <c r="D64" s="120"/>
      <c r="E64" s="398"/>
      <c r="F64" s="133"/>
      <c r="G64" s="120"/>
      <c r="H64" s="55"/>
      <c r="I64" s="123"/>
      <c r="J64" s="336"/>
      <c r="K64" s="205"/>
      <c r="L64" s="120"/>
      <c r="M64" s="55"/>
      <c r="N64" s="55"/>
      <c r="O64" s="55"/>
      <c r="P64" s="120"/>
      <c r="Q64" s="120"/>
      <c r="R64" s="120"/>
      <c r="S64" s="120"/>
      <c r="T64" s="120"/>
      <c r="U64" s="120"/>
    </row>
    <row r="65" spans="1:22" s="13" customFormat="1">
      <c r="A65" s="120"/>
      <c r="B65" s="120"/>
      <c r="C65" s="134"/>
      <c r="D65" s="120"/>
      <c r="E65" s="55"/>
      <c r="F65" s="133"/>
      <c r="G65" s="120"/>
      <c r="H65" s="337" t="s">
        <v>128</v>
      </c>
      <c r="I65" s="338"/>
      <c r="J65" s="339"/>
      <c r="K65" s="232" t="e">
        <f>E49</f>
        <v>#DIV/0!</v>
      </c>
      <c r="L65" s="120"/>
      <c r="M65" s="55"/>
      <c r="N65" s="55"/>
      <c r="O65" s="55"/>
      <c r="P65" s="55"/>
      <c r="Q65" s="120"/>
      <c r="R65" s="120"/>
      <c r="S65" s="120"/>
      <c r="T65" s="120"/>
      <c r="U65" s="120"/>
    </row>
    <row r="66" spans="1:22" s="13" customFormat="1">
      <c r="A66" s="55"/>
      <c r="B66" s="55"/>
      <c r="C66" s="55"/>
      <c r="D66" s="55"/>
      <c r="E66" s="55"/>
      <c r="F66" s="55"/>
      <c r="G66" s="55"/>
      <c r="H66" s="120"/>
      <c r="I66" s="130"/>
      <c r="J66" s="131"/>
      <c r="K66" s="234"/>
      <c r="L66" s="120"/>
      <c r="M66" s="55"/>
      <c r="N66" s="55"/>
      <c r="O66" s="55"/>
      <c r="P66" s="55"/>
      <c r="Q66" s="55"/>
      <c r="R66" s="55"/>
      <c r="S66" s="55"/>
      <c r="T66" s="55"/>
      <c r="U66" s="55"/>
      <c r="V66" s="2"/>
    </row>
    <row r="67" spans="1:22">
      <c r="H67" s="337" t="s">
        <v>129</v>
      </c>
      <c r="I67" s="338"/>
      <c r="J67" s="339"/>
      <c r="K67" s="232" t="e">
        <f>E51</f>
        <v>#DIV/0!</v>
      </c>
      <c r="L67" s="120"/>
    </row>
    <row r="68" spans="1:22">
      <c r="H68" s="120"/>
      <c r="I68" s="130"/>
      <c r="J68" s="131"/>
      <c r="K68" s="234"/>
      <c r="L68" s="120"/>
    </row>
    <row r="69" spans="1:22">
      <c r="H69" s="337" t="s">
        <v>130</v>
      </c>
      <c r="I69" s="338"/>
      <c r="J69" s="339"/>
      <c r="K69" s="232" t="e">
        <f>E53</f>
        <v>#DIV/0!</v>
      </c>
      <c r="L69" s="120"/>
    </row>
    <row r="70" spans="1:22">
      <c r="L70" s="120"/>
    </row>
    <row r="71" spans="1:22">
      <c r="L71" s="120"/>
    </row>
    <row r="72" spans="1:22">
      <c r="L72" s="120"/>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U76"/>
  <sheetViews>
    <sheetView showGridLines="0" zoomScale="89" zoomScaleNormal="89" zoomScalePageLayoutView="50" workbookViewId="0">
      <pane ySplit="9" topLeftCell="A10" activePane="bottomLeft" state="frozen"/>
      <selection activeCell="B1" sqref="B1"/>
      <selection pane="bottomLeft" activeCell="O8" sqref="O8"/>
    </sheetView>
  </sheetViews>
  <sheetFormatPr defaultColWidth="11.44140625" defaultRowHeight="13.2"/>
  <cols>
    <col min="1" max="1" width="35.88671875" style="55" customWidth="1"/>
    <col min="2" max="2" width="21.33203125" style="55" customWidth="1"/>
    <col min="3" max="3" width="19.33203125" style="55" bestFit="1" customWidth="1"/>
    <col min="4" max="4" width="2" style="55" customWidth="1"/>
    <col min="5" max="5" width="14.44140625" style="55" customWidth="1"/>
    <col min="6" max="6" width="11.6640625" style="55" customWidth="1"/>
    <col min="7" max="7" width="6" style="55" customWidth="1"/>
    <col min="8" max="8" width="27.88671875" style="55" customWidth="1"/>
    <col min="9" max="9" width="11.44140625" style="55"/>
    <col min="10" max="10" width="11.44140625" style="55" customWidth="1"/>
    <col min="11" max="15" width="11.44140625" style="55"/>
    <col min="16" max="16384" width="11.44140625" style="2"/>
  </cols>
  <sheetData>
    <row r="1" spans="1:21" ht="12.75" customHeight="1">
      <c r="A1" s="402" t="s">
        <v>4</v>
      </c>
      <c r="B1" s="75"/>
      <c r="C1" s="76"/>
      <c r="D1" s="76"/>
      <c r="E1" s="76"/>
      <c r="F1" s="76"/>
      <c r="H1" s="417"/>
      <c r="I1" s="417"/>
      <c r="J1" s="417"/>
      <c r="K1" s="417"/>
      <c r="L1" s="417"/>
      <c r="M1" s="417"/>
      <c r="N1" s="417"/>
    </row>
    <row r="2" spans="1:21">
      <c r="A2" s="94"/>
      <c r="B2" s="95"/>
      <c r="C2" s="96"/>
      <c r="D2" s="95"/>
      <c r="E2" s="97"/>
      <c r="F2" s="98"/>
      <c r="H2" s="417"/>
      <c r="I2" s="417"/>
      <c r="J2" s="417"/>
      <c r="K2" s="417"/>
      <c r="L2" s="417"/>
      <c r="M2" s="417"/>
      <c r="N2" s="417"/>
    </row>
    <row r="3" spans="1:21" ht="14.25" customHeight="1">
      <c r="A3" s="99" t="str">
        <f>'2-Kosten per locatie'!A3</f>
        <v>Naam opdrachtgever</v>
      </c>
      <c r="B3" s="100" t="str">
        <f>'2-Kosten per locatie'!B3</f>
        <v>Gemeente Uithoorn Perceel 2</v>
      </c>
      <c r="C3" s="101"/>
      <c r="D3" s="95"/>
      <c r="E3" s="102"/>
      <c r="F3" s="103"/>
      <c r="H3" s="417"/>
      <c r="I3" s="417"/>
      <c r="J3" s="417"/>
      <c r="K3" s="417"/>
      <c r="L3" s="417"/>
      <c r="M3" s="417"/>
      <c r="N3" s="417"/>
    </row>
    <row r="4" spans="1:21" ht="15.75" customHeight="1">
      <c r="A4" s="99" t="str">
        <f>'2-Kosten per locatie'!A4</f>
        <v>Calculatie onderdeel</v>
      </c>
      <c r="B4" s="104" t="str">
        <f ca="1">MID(CELL("bestandsnaam",$C$9),SEARCH("]",CELL("bestandsnaam",$C$9),1)+1,256)</f>
        <v>6-Opbouw uurtarief toezicht</v>
      </c>
      <c r="C4" s="105"/>
      <c r="D4" s="106"/>
      <c r="H4" s="417"/>
      <c r="I4" s="417"/>
      <c r="J4" s="417"/>
      <c r="K4" s="417"/>
      <c r="L4" s="417"/>
      <c r="M4" s="417"/>
      <c r="N4" s="417"/>
    </row>
    <row r="5" spans="1:21" ht="15.6">
      <c r="A5" s="99" t="str">
        <f>'2-Kosten per locatie'!A5</f>
        <v>Gebouw/plaats</v>
      </c>
      <c r="B5" s="100" t="str">
        <f>'2-Kosten per locatie'!B5</f>
        <v>Divers, Uithoorn</v>
      </c>
      <c r="C5" s="105"/>
      <c r="D5" s="106"/>
      <c r="H5" s="417"/>
      <c r="I5" s="417"/>
      <c r="J5" s="417"/>
      <c r="K5" s="417"/>
      <c r="L5" s="417"/>
      <c r="M5" s="417"/>
      <c r="N5" s="417"/>
    </row>
    <row r="6" spans="1:21" ht="15.6">
      <c r="A6" s="99" t="str">
        <f>'2-Kosten per locatie'!A6</f>
        <v>Referentie nummer</v>
      </c>
      <c r="B6" s="100">
        <f>'2-Kosten per locatie'!B6</f>
        <v>0</v>
      </c>
      <c r="C6" s="105"/>
      <c r="D6" s="106"/>
      <c r="H6" s="107"/>
      <c r="I6" s="107"/>
      <c r="J6" s="107"/>
      <c r="K6" s="107"/>
      <c r="L6" s="107"/>
      <c r="M6" s="107"/>
      <c r="N6" s="107"/>
    </row>
    <row r="7" spans="1:21" ht="15.6">
      <c r="A7" s="99" t="str">
        <f>'2-Kosten per locatie'!A7</f>
        <v>Naam dienstverlener</v>
      </c>
      <c r="B7" s="100">
        <f>'2-Kosten per locatie'!B7</f>
        <v>0</v>
      </c>
      <c r="C7" s="105"/>
      <c r="D7" s="106"/>
      <c r="H7" s="107"/>
      <c r="I7" s="107"/>
      <c r="J7" s="107"/>
      <c r="K7" s="107"/>
      <c r="L7" s="107"/>
      <c r="M7" s="107"/>
      <c r="N7" s="107"/>
    </row>
    <row r="8" spans="1:21" ht="15.6">
      <c r="A8" s="99" t="str">
        <f>'2-Kosten per locatie'!A8</f>
        <v>Prijspeil</v>
      </c>
      <c r="B8" s="235">
        <f>'2-Kosten per locatie'!B8</f>
        <v>45658</v>
      </c>
      <c r="C8" s="105"/>
      <c r="D8" s="106"/>
      <c r="J8" s="107"/>
      <c r="K8" s="107"/>
      <c r="L8" s="107"/>
      <c r="M8" s="107"/>
      <c r="N8" s="107"/>
      <c r="O8" s="108"/>
    </row>
    <row r="9" spans="1:21" ht="15.6">
      <c r="A9" s="109"/>
      <c r="B9" s="110"/>
      <c r="C9" s="111"/>
      <c r="D9" s="106"/>
      <c r="E9" s="112"/>
      <c r="F9" s="113"/>
      <c r="P9"/>
      <c r="Q9"/>
      <c r="R9"/>
      <c r="S9"/>
      <c r="T9"/>
      <c r="U9"/>
    </row>
    <row r="10" spans="1:21" s="20" customFormat="1" ht="30.75" customHeight="1">
      <c r="A10" s="340" t="s">
        <v>131</v>
      </c>
      <c r="B10" s="301"/>
      <c r="C10" s="302"/>
      <c r="D10" s="169"/>
      <c r="E10" s="415" t="s">
        <v>132</v>
      </c>
      <c r="F10" s="416"/>
      <c r="G10" s="108"/>
      <c r="H10" s="173" t="s">
        <v>85</v>
      </c>
      <c r="I10" s="413" t="s">
        <v>245</v>
      </c>
      <c r="J10" s="414"/>
      <c r="K10" s="414"/>
      <c r="L10" s="414"/>
      <c r="M10" s="414"/>
      <c r="N10" s="414"/>
      <c r="O10" s="108"/>
      <c r="P10"/>
      <c r="Q10"/>
      <c r="R10"/>
      <c r="S10"/>
      <c r="T10"/>
      <c r="U10"/>
    </row>
    <row r="11" spans="1:21" ht="14.4" customHeight="1">
      <c r="A11" s="121"/>
      <c r="B11" s="303" t="s">
        <v>86</v>
      </c>
      <c r="C11" s="304" t="s">
        <v>86</v>
      </c>
      <c r="D11" s="106"/>
      <c r="E11" s="114"/>
      <c r="F11" s="341"/>
      <c r="H11" s="121"/>
      <c r="I11" s="239">
        <v>1</v>
      </c>
      <c r="J11" s="239">
        <v>2</v>
      </c>
      <c r="K11" s="239">
        <v>3</v>
      </c>
      <c r="L11" s="239">
        <v>4</v>
      </c>
      <c r="M11" s="239">
        <v>5</v>
      </c>
      <c r="N11" s="239">
        <v>6</v>
      </c>
      <c r="P11"/>
      <c r="Q11"/>
      <c r="R11"/>
      <c r="S11"/>
      <c r="T11"/>
      <c r="U11"/>
    </row>
    <row r="12" spans="1:21" ht="12.75" customHeight="1">
      <c r="A12" s="121" t="s">
        <v>87</v>
      </c>
      <c r="B12" s="306" t="s">
        <v>88</v>
      </c>
      <c r="C12" s="307"/>
      <c r="D12" s="106"/>
      <c r="E12" s="218">
        <f>SUM(I31:N31)</f>
        <v>0</v>
      </c>
      <c r="F12" s="219"/>
      <c r="H12" s="121" t="s">
        <v>95</v>
      </c>
      <c r="I12" s="425">
        <v>14.56</v>
      </c>
      <c r="J12" s="425">
        <v>15.32</v>
      </c>
      <c r="K12" s="425">
        <v>16.010000000000002</v>
      </c>
      <c r="L12" s="425">
        <v>16.829999999999998</v>
      </c>
      <c r="M12" s="425">
        <v>17.48</v>
      </c>
      <c r="N12" s="425">
        <v>18.36</v>
      </c>
      <c r="P12"/>
      <c r="Q12"/>
      <c r="R12"/>
      <c r="S12"/>
      <c r="T12"/>
      <c r="U12"/>
    </row>
    <row r="13" spans="1:21">
      <c r="A13" s="121" t="s">
        <v>90</v>
      </c>
      <c r="B13" s="306" t="s">
        <v>88</v>
      </c>
      <c r="C13" s="308"/>
      <c r="D13" s="106"/>
      <c r="E13" s="220">
        <v>0</v>
      </c>
      <c r="F13" s="219"/>
      <c r="H13" s="121" t="s">
        <v>96</v>
      </c>
      <c r="I13" s="425">
        <v>15.12</v>
      </c>
      <c r="J13" s="425">
        <v>15.85</v>
      </c>
      <c r="K13" s="425">
        <v>16.600000000000001</v>
      </c>
      <c r="L13" s="425">
        <v>17.41</v>
      </c>
      <c r="M13" s="425">
        <v>18.079999999999998</v>
      </c>
      <c r="N13" s="425">
        <v>19</v>
      </c>
      <c r="P13"/>
      <c r="Q13"/>
      <c r="R13"/>
      <c r="S13"/>
      <c r="T13"/>
      <c r="U13"/>
    </row>
    <row r="14" spans="1:21">
      <c r="A14" s="116" t="s">
        <v>92</v>
      </c>
      <c r="B14" s="306" t="s">
        <v>88</v>
      </c>
      <c r="C14" s="117"/>
      <c r="D14" s="106"/>
      <c r="E14" s="220">
        <v>0</v>
      </c>
      <c r="F14" s="219"/>
      <c r="H14" s="121" t="s">
        <v>98</v>
      </c>
      <c r="I14" s="425">
        <v>15.58</v>
      </c>
      <c r="J14" s="425">
        <v>16.38</v>
      </c>
      <c r="K14" s="425">
        <v>17.13</v>
      </c>
      <c r="L14" s="425">
        <v>17.989999999999998</v>
      </c>
      <c r="M14" s="425">
        <v>18.690000000000001</v>
      </c>
      <c r="N14" s="425">
        <v>19.63</v>
      </c>
      <c r="P14"/>
      <c r="Q14"/>
      <c r="R14"/>
      <c r="S14"/>
      <c r="T14"/>
      <c r="U14"/>
    </row>
    <row r="15" spans="1:21">
      <c r="A15" s="309" t="s">
        <v>94</v>
      </c>
      <c r="B15" s="310"/>
      <c r="C15" s="311"/>
      <c r="D15" s="118"/>
      <c r="E15" s="221">
        <f>SUM(E12:E14)</f>
        <v>0</v>
      </c>
      <c r="F15" s="219"/>
      <c r="H15" s="121" t="s">
        <v>100</v>
      </c>
      <c r="I15" s="425">
        <v>16.059999999999999</v>
      </c>
      <c r="J15" s="425">
        <v>16.89</v>
      </c>
      <c r="K15" s="425">
        <v>17.7</v>
      </c>
      <c r="L15" s="425">
        <v>18.55</v>
      </c>
      <c r="M15" s="425">
        <v>19.28</v>
      </c>
      <c r="N15" s="425">
        <v>20.260000000000002</v>
      </c>
      <c r="P15"/>
      <c r="Q15"/>
      <c r="R15"/>
      <c r="S15"/>
      <c r="T15"/>
      <c r="U15"/>
    </row>
    <row r="16" spans="1:21">
      <c r="A16" s="116"/>
      <c r="B16" s="312"/>
      <c r="C16" s="313"/>
      <c r="D16" s="106"/>
      <c r="E16" s="222"/>
      <c r="F16" s="219"/>
    </row>
    <row r="17" spans="1:15" ht="14.4" customHeight="1">
      <c r="A17" s="314" t="s">
        <v>97</v>
      </c>
      <c r="B17" s="306" t="s">
        <v>88</v>
      </c>
      <c r="C17" s="315">
        <v>0</v>
      </c>
      <c r="D17" s="106"/>
      <c r="E17" s="223">
        <f>$C17*E15</f>
        <v>0</v>
      </c>
      <c r="F17" s="219"/>
      <c r="H17" s="173" t="s">
        <v>85</v>
      </c>
      <c r="I17" s="418" t="s">
        <v>102</v>
      </c>
      <c r="J17" s="421"/>
      <c r="K17" s="421"/>
      <c r="L17" s="421"/>
      <c r="M17" s="421"/>
      <c r="N17" s="422"/>
    </row>
    <row r="18" spans="1:15" ht="13.2" customHeight="1">
      <c r="A18" s="314" t="s">
        <v>99</v>
      </c>
      <c r="B18" s="306" t="s">
        <v>88</v>
      </c>
      <c r="C18" s="315">
        <v>0</v>
      </c>
      <c r="D18" s="106"/>
      <c r="E18" s="224">
        <f>$C18*E15</f>
        <v>0</v>
      </c>
      <c r="F18" s="219"/>
      <c r="H18" s="121"/>
      <c r="I18" s="239">
        <v>1</v>
      </c>
      <c r="J18" s="239">
        <v>2</v>
      </c>
      <c r="K18" s="239">
        <v>3</v>
      </c>
      <c r="L18" s="239">
        <v>4</v>
      </c>
      <c r="M18" s="239">
        <v>5</v>
      </c>
      <c r="N18" s="239">
        <v>6</v>
      </c>
      <c r="O18" s="205"/>
    </row>
    <row r="19" spans="1:15">
      <c r="A19" s="309" t="s">
        <v>101</v>
      </c>
      <c r="B19" s="316"/>
      <c r="C19" s="117"/>
      <c r="D19" s="106"/>
      <c r="E19" s="221">
        <f>SUM(E15:E18)</f>
        <v>0</v>
      </c>
      <c r="F19" s="317">
        <f>IF(E19=0,0,E19/E$47)</f>
        <v>0</v>
      </c>
      <c r="H19" s="121" t="s">
        <v>95</v>
      </c>
      <c r="I19" s="321"/>
      <c r="J19" s="321"/>
      <c r="K19" s="321"/>
      <c r="L19" s="321"/>
      <c r="M19" s="321"/>
      <c r="N19" s="321"/>
      <c r="O19" s="205"/>
    </row>
    <row r="20" spans="1:15">
      <c r="A20" s="116"/>
      <c r="B20" s="312"/>
      <c r="C20" s="313"/>
      <c r="D20" s="106"/>
      <c r="E20" s="222"/>
      <c r="F20" s="219"/>
      <c r="H20" s="121" t="s">
        <v>96</v>
      </c>
      <c r="I20" s="321"/>
      <c r="J20" s="321"/>
      <c r="K20" s="321"/>
      <c r="L20" s="321"/>
      <c r="M20" s="321"/>
      <c r="N20" s="321"/>
      <c r="O20" s="234"/>
    </row>
    <row r="21" spans="1:15">
      <c r="A21" s="318" t="s">
        <v>103</v>
      </c>
      <c r="B21" s="319"/>
      <c r="C21" s="313"/>
      <c r="D21" s="119"/>
      <c r="E21" s="225">
        <f>E19*0.96</f>
        <v>0</v>
      </c>
      <c r="F21" s="226"/>
      <c r="G21" s="120"/>
      <c r="H21" s="121" t="s">
        <v>98</v>
      </c>
      <c r="I21" s="321"/>
      <c r="J21" s="321"/>
      <c r="K21" s="321"/>
      <c r="L21" s="321"/>
      <c r="M21" s="321"/>
      <c r="N21" s="321"/>
      <c r="O21" s="205"/>
    </row>
    <row r="22" spans="1:15" s="13" customFormat="1">
      <c r="A22" s="314" t="s">
        <v>104</v>
      </c>
      <c r="B22" s="319"/>
      <c r="C22" s="320" t="s">
        <v>105</v>
      </c>
      <c r="D22" s="106"/>
      <c r="E22" s="223" t="e">
        <f>E21*'4-Premies en opslagen'!$C24</f>
        <v>#DIV/0!</v>
      </c>
      <c r="F22" s="219"/>
      <c r="G22" s="55"/>
      <c r="H22" s="121" t="s">
        <v>100</v>
      </c>
      <c r="I22" s="321"/>
      <c r="J22" s="321"/>
      <c r="K22" s="321"/>
      <c r="L22" s="321"/>
      <c r="M22" s="321"/>
      <c r="N22" s="321"/>
      <c r="O22" s="205"/>
    </row>
    <row r="23" spans="1:15" ht="14.25" customHeight="1">
      <c r="A23" s="309" t="s">
        <v>106</v>
      </c>
      <c r="B23" s="322"/>
      <c r="C23" s="117"/>
      <c r="D23" s="106"/>
      <c r="E23" s="221" t="e">
        <f>E22+E19</f>
        <v>#DIV/0!</v>
      </c>
      <c r="F23" s="317" t="e">
        <f>IF(E23=0,0,E23/E$47)</f>
        <v>#DIV/0!</v>
      </c>
      <c r="H23" s="122" t="s">
        <v>112</v>
      </c>
      <c r="I23" s="325">
        <f t="shared" ref="I23:N23" si="0">SUM(I19:I22)</f>
        <v>0</v>
      </c>
      <c r="J23" s="325">
        <f t="shared" si="0"/>
        <v>0</v>
      </c>
      <c r="K23" s="325">
        <f t="shared" si="0"/>
        <v>0</v>
      </c>
      <c r="L23" s="325">
        <f t="shared" si="0"/>
        <v>0</v>
      </c>
      <c r="M23" s="325">
        <f t="shared" si="0"/>
        <v>0</v>
      </c>
      <c r="N23" s="325">
        <f t="shared" si="0"/>
        <v>0</v>
      </c>
      <c r="O23" s="326">
        <f>SUM(I23:N23)</f>
        <v>0</v>
      </c>
    </row>
    <row r="24" spans="1:15" ht="12.75" customHeight="1">
      <c r="A24" s="116"/>
      <c r="B24" s="316"/>
      <c r="C24" s="117"/>
      <c r="D24" s="106"/>
      <c r="E24" s="217"/>
      <c r="F24" s="219"/>
    </row>
    <row r="25" spans="1:15" ht="12.75" customHeight="1">
      <c r="A25" s="314" t="s">
        <v>107</v>
      </c>
      <c r="B25" s="319"/>
      <c r="C25" s="320" t="s">
        <v>105</v>
      </c>
      <c r="D25" s="106"/>
      <c r="E25" s="223" t="e">
        <f>E23*'4-Premies en opslagen'!$B53</f>
        <v>#DIV/0!</v>
      </c>
      <c r="F25" s="219"/>
      <c r="H25" s="173" t="s">
        <v>85</v>
      </c>
      <c r="I25" s="413" t="s">
        <v>114</v>
      </c>
      <c r="J25" s="414"/>
      <c r="K25" s="414"/>
      <c r="L25" s="414"/>
      <c r="M25" s="414"/>
      <c r="N25" s="414"/>
    </row>
    <row r="26" spans="1:15">
      <c r="A26" s="309" t="s">
        <v>108</v>
      </c>
      <c r="B26" s="316"/>
      <c r="C26" s="117"/>
      <c r="D26" s="106"/>
      <c r="E26" s="221" t="e">
        <f>SUM(E23:E25)</f>
        <v>#DIV/0!</v>
      </c>
      <c r="F26" s="317" t="e">
        <f>IF(E26=0,0,E26/E$47)</f>
        <v>#DIV/0!</v>
      </c>
      <c r="H26" s="240"/>
      <c r="I26" s="239">
        <v>1</v>
      </c>
      <c r="J26" s="239">
        <v>2</v>
      </c>
      <c r="K26" s="239">
        <v>3</v>
      </c>
      <c r="L26" s="239">
        <v>4</v>
      </c>
      <c r="M26" s="239">
        <v>5</v>
      </c>
      <c r="N26" s="239">
        <v>6</v>
      </c>
    </row>
    <row r="27" spans="1:15" ht="13.2" customHeight="1">
      <c r="A27" s="116"/>
      <c r="B27" s="316"/>
      <c r="C27" s="117"/>
      <c r="D27" s="106"/>
      <c r="E27" s="217"/>
      <c r="F27" s="219"/>
      <c r="H27" s="121" t="s">
        <v>95</v>
      </c>
      <c r="I27" s="342">
        <f t="shared" ref="I27:N30" si="1">I19*I12</f>
        <v>0</v>
      </c>
      <c r="J27" s="342">
        <f t="shared" si="1"/>
        <v>0</v>
      </c>
      <c r="K27" s="342">
        <f t="shared" si="1"/>
        <v>0</v>
      </c>
      <c r="L27" s="342">
        <f t="shared" si="1"/>
        <v>0</v>
      </c>
      <c r="M27" s="342">
        <f t="shared" si="1"/>
        <v>0</v>
      </c>
      <c r="N27" s="342">
        <f t="shared" si="1"/>
        <v>0</v>
      </c>
    </row>
    <row r="28" spans="1:15">
      <c r="A28" s="116" t="s">
        <v>109</v>
      </c>
      <c r="B28" s="323"/>
      <c r="C28" s="308" t="s">
        <v>110</v>
      </c>
      <c r="D28" s="106"/>
      <c r="E28" s="220">
        <v>0</v>
      </c>
      <c r="F28" s="219">
        <v>0</v>
      </c>
      <c r="H28" s="121" t="s">
        <v>96</v>
      </c>
      <c r="I28" s="342">
        <f t="shared" si="1"/>
        <v>0</v>
      </c>
      <c r="J28" s="342">
        <f t="shared" si="1"/>
        <v>0</v>
      </c>
      <c r="K28" s="342">
        <f t="shared" si="1"/>
        <v>0</v>
      </c>
      <c r="L28" s="342">
        <f t="shared" si="1"/>
        <v>0</v>
      </c>
      <c r="M28" s="342">
        <f t="shared" si="1"/>
        <v>0</v>
      </c>
      <c r="N28" s="342">
        <f t="shared" si="1"/>
        <v>0</v>
      </c>
    </row>
    <row r="29" spans="1:15">
      <c r="A29" s="116" t="s">
        <v>111</v>
      </c>
      <c r="B29" s="324"/>
      <c r="C29" s="308" t="s">
        <v>110</v>
      </c>
      <c r="D29" s="106"/>
      <c r="E29" s="220">
        <v>0</v>
      </c>
      <c r="F29" s="219">
        <v>0</v>
      </c>
      <c r="H29" s="121" t="s">
        <v>98</v>
      </c>
      <c r="I29" s="342">
        <f t="shared" si="1"/>
        <v>0</v>
      </c>
      <c r="J29" s="342">
        <f t="shared" si="1"/>
        <v>0</v>
      </c>
      <c r="K29" s="342">
        <f t="shared" si="1"/>
        <v>0</v>
      </c>
      <c r="L29" s="342">
        <f t="shared" si="1"/>
        <v>0</v>
      </c>
      <c r="M29" s="342">
        <f t="shared" si="1"/>
        <v>0</v>
      </c>
      <c r="N29" s="342">
        <f t="shared" si="1"/>
        <v>0</v>
      </c>
    </row>
    <row r="30" spans="1:15">
      <c r="A30" s="116"/>
      <c r="B30" s="316"/>
      <c r="C30" s="117"/>
      <c r="D30" s="106"/>
      <c r="E30" s="220">
        <v>0</v>
      </c>
      <c r="F30" s="219"/>
      <c r="H30" s="121" t="s">
        <v>100</v>
      </c>
      <c r="I30" s="342">
        <f t="shared" si="1"/>
        <v>0</v>
      </c>
      <c r="J30" s="342">
        <f t="shared" si="1"/>
        <v>0</v>
      </c>
      <c r="K30" s="342">
        <f t="shared" si="1"/>
        <v>0</v>
      </c>
      <c r="L30" s="342">
        <f t="shared" si="1"/>
        <v>0</v>
      </c>
      <c r="M30" s="342">
        <f t="shared" si="1"/>
        <v>0</v>
      </c>
      <c r="N30" s="342">
        <f t="shared" si="1"/>
        <v>0</v>
      </c>
    </row>
    <row r="31" spans="1:15" ht="12.75" customHeight="1">
      <c r="A31" s="327"/>
      <c r="B31" s="328"/>
      <c r="C31" s="329" t="s">
        <v>86</v>
      </c>
      <c r="D31" s="106"/>
      <c r="E31" s="220">
        <v>0</v>
      </c>
      <c r="F31" s="219"/>
      <c r="H31" s="122" t="s">
        <v>112</v>
      </c>
      <c r="I31" s="343">
        <f t="shared" ref="I31:N31" si="2">SUM(I27:I30)</f>
        <v>0</v>
      </c>
      <c r="J31" s="343">
        <f t="shared" si="2"/>
        <v>0</v>
      </c>
      <c r="K31" s="343">
        <f t="shared" si="2"/>
        <v>0</v>
      </c>
      <c r="L31" s="343">
        <f t="shared" si="2"/>
        <v>0</v>
      </c>
      <c r="M31" s="343">
        <f t="shared" si="2"/>
        <v>0</v>
      </c>
      <c r="N31" s="343">
        <f t="shared" si="2"/>
        <v>0</v>
      </c>
    </row>
    <row r="32" spans="1:15" ht="12.75" customHeight="1">
      <c r="A32" s="309" t="s">
        <v>115</v>
      </c>
      <c r="B32" s="316"/>
      <c r="C32" s="117"/>
      <c r="D32" s="106"/>
      <c r="E32" s="221" t="e">
        <f>SUM(E26:E31)</f>
        <v>#DIV/0!</v>
      </c>
      <c r="F32" s="317" t="e">
        <f>IF(E32=0,0,E32/E$47)</f>
        <v>#DIV/0!</v>
      </c>
    </row>
    <row r="33" spans="1:15" ht="12.75" customHeight="1">
      <c r="A33" s="116"/>
      <c r="B33" s="316"/>
      <c r="C33" s="117"/>
      <c r="D33" s="106"/>
      <c r="E33" s="217"/>
      <c r="F33" s="219"/>
    </row>
    <row r="34" spans="1:15" ht="12.75" customHeight="1">
      <c r="A34" s="116" t="s">
        <v>116</v>
      </c>
      <c r="B34" s="316"/>
      <c r="C34" s="330"/>
      <c r="D34" s="106"/>
      <c r="E34" s="220">
        <v>0</v>
      </c>
      <c r="F34" s="227" t="e">
        <f>E34/$E$47</f>
        <v>#DIV/0!</v>
      </c>
    </row>
    <row r="35" spans="1:15" ht="12.75" customHeight="1">
      <c r="A35" s="116" t="s">
        <v>117</v>
      </c>
      <c r="B35" s="316"/>
      <c r="C35" s="330"/>
      <c r="D35" s="106"/>
      <c r="E35" s="220">
        <v>0</v>
      </c>
      <c r="F35" s="227" t="e">
        <f t="shared" ref="F35:F41" si="3">E35/$E$47</f>
        <v>#DIV/0!</v>
      </c>
    </row>
    <row r="36" spans="1:15" ht="14.25" customHeight="1">
      <c r="A36" s="116" t="s">
        <v>118</v>
      </c>
      <c r="B36" s="316"/>
      <c r="C36" s="330"/>
      <c r="D36" s="106"/>
      <c r="E36" s="220">
        <v>0</v>
      </c>
      <c r="F36" s="227" t="e">
        <f t="shared" si="3"/>
        <v>#DIV/0!</v>
      </c>
    </row>
    <row r="37" spans="1:15">
      <c r="A37" s="116" t="s">
        <v>119</v>
      </c>
      <c r="B37" s="316"/>
      <c r="C37" s="331"/>
      <c r="D37" s="106"/>
      <c r="E37" s="220">
        <v>0</v>
      </c>
      <c r="F37" s="227" t="e">
        <f t="shared" si="3"/>
        <v>#DIV/0!</v>
      </c>
    </row>
    <row r="38" spans="1:15">
      <c r="A38" s="116" t="s">
        <v>120</v>
      </c>
      <c r="B38" s="316"/>
      <c r="C38" s="330"/>
      <c r="D38" s="106"/>
      <c r="E38" s="220">
        <v>0</v>
      </c>
      <c r="F38" s="227" t="e">
        <f t="shared" si="3"/>
        <v>#DIV/0!</v>
      </c>
    </row>
    <row r="39" spans="1:15">
      <c r="A39" s="116" t="s">
        <v>121</v>
      </c>
      <c r="B39" s="316"/>
      <c r="C39" s="331"/>
      <c r="D39" s="106"/>
      <c r="E39" s="220">
        <v>0</v>
      </c>
      <c r="F39" s="227" t="e">
        <f t="shared" si="3"/>
        <v>#DIV/0!</v>
      </c>
    </row>
    <row r="40" spans="1:15">
      <c r="A40" s="116" t="s">
        <v>122</v>
      </c>
      <c r="B40" s="316"/>
      <c r="C40" s="308" t="s">
        <v>110</v>
      </c>
      <c r="D40" s="106"/>
      <c r="E40" s="220">
        <v>0</v>
      </c>
      <c r="F40" s="227" t="e">
        <f t="shared" si="3"/>
        <v>#DIV/0!</v>
      </c>
    </row>
    <row r="41" spans="1:15">
      <c r="A41" s="116" t="s">
        <v>123</v>
      </c>
      <c r="B41" s="316"/>
      <c r="C41" s="308"/>
      <c r="D41" s="106"/>
      <c r="E41" s="220">
        <v>0</v>
      </c>
      <c r="F41" s="227" t="e">
        <f t="shared" si="3"/>
        <v>#DIV/0!</v>
      </c>
      <c r="H41" s="120"/>
      <c r="I41" s="120"/>
      <c r="J41" s="120"/>
      <c r="K41" s="120"/>
      <c r="L41" s="120"/>
      <c r="M41" s="120"/>
      <c r="N41" s="120"/>
      <c r="O41" s="120"/>
    </row>
    <row r="42" spans="1:15">
      <c r="A42" s="327"/>
      <c r="B42" s="328"/>
      <c r="C42" s="332"/>
      <c r="D42" s="106"/>
      <c r="E42" s="220">
        <v>0</v>
      </c>
      <c r="F42" s="219"/>
      <c r="H42" s="120"/>
      <c r="I42" s="120"/>
      <c r="J42" s="120"/>
      <c r="K42" s="120"/>
      <c r="L42" s="120"/>
      <c r="M42" s="120"/>
      <c r="N42" s="120"/>
      <c r="O42" s="120"/>
    </row>
    <row r="43" spans="1:15" ht="45">
      <c r="A43" s="309" t="s">
        <v>124</v>
      </c>
      <c r="B43" s="316"/>
      <c r="C43" s="117"/>
      <c r="D43" s="106"/>
      <c r="E43" s="221" t="e">
        <f>SUM(E32:E42)</f>
        <v>#DIV/0!</v>
      </c>
      <c r="F43" s="317" t="e">
        <f>IF(E43=0,0,E43/E$47)</f>
        <v>#DIV/0!</v>
      </c>
      <c r="H43" s="340" t="s">
        <v>125</v>
      </c>
      <c r="I43" s="301"/>
      <c r="J43" s="302"/>
      <c r="K43" s="174" t="s">
        <v>84</v>
      </c>
      <c r="L43" s="120"/>
      <c r="M43" s="120"/>
      <c r="N43" s="120"/>
    </row>
    <row r="44" spans="1:15">
      <c r="A44" s="116"/>
      <c r="B44" s="316"/>
      <c r="C44" s="117"/>
      <c r="D44" s="106"/>
      <c r="E44" s="217"/>
      <c r="F44" s="228"/>
      <c r="H44" s="121"/>
      <c r="I44" s="303" t="s">
        <v>86</v>
      </c>
      <c r="J44" s="304" t="s">
        <v>86</v>
      </c>
      <c r="K44" s="217"/>
      <c r="L44" s="120"/>
      <c r="M44" s="120"/>
      <c r="N44" s="120"/>
    </row>
    <row r="45" spans="1:15">
      <c r="A45" s="116" t="s">
        <v>126</v>
      </c>
      <c r="B45" s="316"/>
      <c r="C45" s="331"/>
      <c r="D45" s="106"/>
      <c r="E45" s="220">
        <v>0</v>
      </c>
      <c r="F45" s="317">
        <f>(IF(E45=0,0,E45/E$47))</f>
        <v>0</v>
      </c>
      <c r="H45" s="124" t="s">
        <v>94</v>
      </c>
      <c r="I45" s="125"/>
      <c r="J45" s="126"/>
      <c r="K45" s="221">
        <f>E15</f>
        <v>0</v>
      </c>
      <c r="L45" s="120"/>
      <c r="M45" s="120"/>
      <c r="N45" s="120"/>
    </row>
    <row r="46" spans="1:15">
      <c r="A46" s="116"/>
      <c r="B46" s="333"/>
      <c r="C46" s="117"/>
      <c r="D46" s="106"/>
      <c r="E46" s="217"/>
      <c r="F46" s="219"/>
      <c r="H46" s="127" t="s">
        <v>97</v>
      </c>
      <c r="I46" s="128"/>
      <c r="J46" s="129"/>
      <c r="K46" s="223">
        <f>E17</f>
        <v>0</v>
      </c>
      <c r="L46" s="120"/>
      <c r="M46" s="120"/>
      <c r="N46" s="120"/>
    </row>
    <row r="47" spans="1:15">
      <c r="A47" s="309" t="s">
        <v>127</v>
      </c>
      <c r="B47" s="334"/>
      <c r="C47" s="335"/>
      <c r="D47" s="106"/>
      <c r="E47" s="229" t="e">
        <f>SUM(E43:E46)</f>
        <v>#DIV/0!</v>
      </c>
      <c r="F47" s="230" t="e">
        <f>SUM(F43:F46)</f>
        <v>#DIV/0!</v>
      </c>
      <c r="H47" s="314" t="s">
        <v>99</v>
      </c>
      <c r="I47" s="128"/>
      <c r="J47" s="129"/>
      <c r="K47" s="224">
        <f>E18</f>
        <v>0</v>
      </c>
      <c r="L47" s="120"/>
      <c r="M47" s="120"/>
      <c r="N47" s="120"/>
      <c r="O47" s="120"/>
    </row>
    <row r="48" spans="1:15">
      <c r="B48" s="123"/>
      <c r="C48" s="336"/>
      <c r="D48" s="106"/>
      <c r="E48" s="205"/>
      <c r="F48" s="231"/>
      <c r="H48" s="314" t="s">
        <v>104</v>
      </c>
      <c r="I48" s="128"/>
      <c r="J48" s="129"/>
      <c r="K48" s="223" t="e">
        <f>E22</f>
        <v>#DIV/0!</v>
      </c>
      <c r="L48" s="120"/>
      <c r="M48" s="120"/>
      <c r="N48" s="120"/>
      <c r="O48" s="120"/>
    </row>
    <row r="49" spans="1:15">
      <c r="A49" s="337" t="s">
        <v>128</v>
      </c>
      <c r="B49" s="338"/>
      <c r="C49" s="339"/>
      <c r="D49" s="120"/>
      <c r="E49" s="232" t="e">
        <f>(E$26*1.3)+($E$47-$E$26)</f>
        <v>#DIV/0!</v>
      </c>
      <c r="F49" s="233"/>
      <c r="G49" s="120"/>
      <c r="H49" s="314" t="s">
        <v>107</v>
      </c>
      <c r="I49" s="319"/>
      <c r="J49" s="320"/>
      <c r="K49" s="223" t="e">
        <f>E25</f>
        <v>#DIV/0!</v>
      </c>
      <c r="L49" s="120"/>
      <c r="M49" s="120"/>
      <c r="N49" s="120"/>
      <c r="O49" s="120"/>
    </row>
    <row r="50" spans="1:15" s="13" customFormat="1">
      <c r="A50" s="120"/>
      <c r="B50" s="130"/>
      <c r="C50" s="131"/>
      <c r="D50" s="120"/>
      <c r="E50" s="234"/>
      <c r="F50" s="234"/>
      <c r="G50" s="120"/>
      <c r="H50" s="116" t="s">
        <v>109</v>
      </c>
      <c r="I50" s="323"/>
      <c r="J50" s="308"/>
      <c r="K50" s="218">
        <f>E28</f>
        <v>0</v>
      </c>
      <c r="L50" s="120"/>
      <c r="M50" s="120"/>
      <c r="N50" s="120"/>
      <c r="O50" s="120"/>
    </row>
    <row r="51" spans="1:15" s="13" customFormat="1">
      <c r="A51" s="337" t="s">
        <v>129</v>
      </c>
      <c r="B51" s="338"/>
      <c r="C51" s="339"/>
      <c r="D51" s="120"/>
      <c r="E51" s="232" t="e">
        <f>(E$26*1.5)+($E$47-$E$26)</f>
        <v>#DIV/0!</v>
      </c>
      <c r="F51" s="233"/>
      <c r="G51" s="120"/>
      <c r="H51" s="116" t="s">
        <v>111</v>
      </c>
      <c r="I51" s="324"/>
      <c r="J51" s="308"/>
      <c r="K51" s="218">
        <f>E29</f>
        <v>0</v>
      </c>
      <c r="L51" s="120"/>
      <c r="M51" s="55"/>
      <c r="N51" s="120"/>
      <c r="O51" s="120"/>
    </row>
    <row r="52" spans="1:15" s="13" customFormat="1">
      <c r="A52" s="120"/>
      <c r="B52" s="130"/>
      <c r="C52" s="131"/>
      <c r="D52" s="120"/>
      <c r="E52" s="234"/>
      <c r="F52" s="234"/>
      <c r="G52" s="120"/>
      <c r="H52" s="116" t="s">
        <v>113</v>
      </c>
      <c r="I52" s="316"/>
      <c r="J52" s="117" t="s">
        <v>86</v>
      </c>
      <c r="K52" s="218">
        <f>E30</f>
        <v>0</v>
      </c>
      <c r="L52" s="120"/>
      <c r="M52" s="55"/>
      <c r="N52" s="120"/>
      <c r="O52" s="120"/>
    </row>
    <row r="53" spans="1:15" s="13" customFormat="1">
      <c r="A53" s="337" t="s">
        <v>130</v>
      </c>
      <c r="B53" s="338"/>
      <c r="C53" s="339"/>
      <c r="D53" s="120"/>
      <c r="E53" s="232" t="e">
        <f>(E$26*2.5)+($E$47-$E$26)</f>
        <v>#DIV/0!</v>
      </c>
      <c r="F53" s="234"/>
      <c r="G53" s="120"/>
      <c r="H53" s="116" t="s">
        <v>116</v>
      </c>
      <c r="I53" s="316"/>
      <c r="J53" s="330"/>
      <c r="K53" s="218">
        <f>E34</f>
        <v>0</v>
      </c>
      <c r="L53" s="120"/>
      <c r="M53" s="55"/>
      <c r="N53" s="120"/>
      <c r="O53" s="120"/>
    </row>
    <row r="54" spans="1:15" s="13" customFormat="1">
      <c r="A54" s="120"/>
      <c r="B54" s="130"/>
      <c r="C54" s="132"/>
      <c r="D54" s="120"/>
      <c r="E54" s="120"/>
      <c r="F54" s="133"/>
      <c r="G54" s="120"/>
      <c r="H54" s="116" t="s">
        <v>117</v>
      </c>
      <c r="I54" s="316"/>
      <c r="J54" s="330"/>
      <c r="K54" s="218">
        <f t="shared" ref="K54:K60" si="4">E35</f>
        <v>0</v>
      </c>
      <c r="L54" s="120"/>
      <c r="M54" s="55"/>
      <c r="N54" s="120"/>
      <c r="O54" s="120"/>
    </row>
    <row r="55" spans="1:15" s="13" customFormat="1">
      <c r="A55" s="120"/>
      <c r="B55" s="130"/>
      <c r="C55" s="132"/>
      <c r="D55" s="120"/>
      <c r="E55" s="120"/>
      <c r="F55" s="133"/>
      <c r="G55" s="120"/>
      <c r="H55" s="116" t="s">
        <v>118</v>
      </c>
      <c r="I55" s="316"/>
      <c r="J55" s="330"/>
      <c r="K55" s="218">
        <f t="shared" si="4"/>
        <v>0</v>
      </c>
      <c r="L55" s="120"/>
      <c r="M55" s="55"/>
      <c r="N55" s="120"/>
      <c r="O55" s="120"/>
    </row>
    <row r="56" spans="1:15" s="13" customFormat="1">
      <c r="A56" s="120"/>
      <c r="B56" s="120"/>
      <c r="C56" s="134"/>
      <c r="D56" s="120"/>
      <c r="E56" s="120"/>
      <c r="F56" s="133"/>
      <c r="G56" s="120"/>
      <c r="H56" s="116" t="s">
        <v>119</v>
      </c>
      <c r="I56" s="316"/>
      <c r="J56" s="331"/>
      <c r="K56" s="218">
        <f t="shared" si="4"/>
        <v>0</v>
      </c>
      <c r="L56" s="120"/>
      <c r="M56" s="55"/>
      <c r="N56" s="120"/>
      <c r="O56" s="120"/>
    </row>
    <row r="57" spans="1:15" s="13" customFormat="1">
      <c r="A57" s="120"/>
      <c r="B57" s="120"/>
      <c r="C57" s="134"/>
      <c r="D57" s="120"/>
      <c r="E57" s="120"/>
      <c r="F57" s="133"/>
      <c r="G57" s="120"/>
      <c r="H57" s="116" t="s">
        <v>120</v>
      </c>
      <c r="I57" s="316"/>
      <c r="J57" s="330"/>
      <c r="K57" s="218">
        <f t="shared" si="4"/>
        <v>0</v>
      </c>
      <c r="L57" s="120"/>
      <c r="M57" s="55"/>
      <c r="N57" s="120"/>
      <c r="O57" s="120"/>
    </row>
    <row r="58" spans="1:15" s="13" customFormat="1">
      <c r="A58" s="55"/>
      <c r="B58" s="120"/>
      <c r="C58" s="134"/>
      <c r="D58" s="120"/>
      <c r="E58" s="120"/>
      <c r="F58" s="133"/>
      <c r="G58" s="120"/>
      <c r="H58" s="116" t="s">
        <v>121</v>
      </c>
      <c r="I58" s="316"/>
      <c r="J58" s="331"/>
      <c r="K58" s="218">
        <f t="shared" si="4"/>
        <v>0</v>
      </c>
      <c r="L58" s="120"/>
      <c r="M58" s="55"/>
      <c r="N58" s="55"/>
      <c r="O58" s="120"/>
    </row>
    <row r="59" spans="1:15" s="13" customFormat="1">
      <c r="A59" s="120"/>
      <c r="B59" s="120"/>
      <c r="C59" s="134"/>
      <c r="D59" s="120"/>
      <c r="E59" s="120"/>
      <c r="F59" s="133"/>
      <c r="G59" s="120"/>
      <c r="H59" s="116" t="s">
        <v>122</v>
      </c>
      <c r="I59" s="316"/>
      <c r="J59" s="308"/>
      <c r="K59" s="218">
        <f t="shared" si="4"/>
        <v>0</v>
      </c>
      <c r="L59" s="120"/>
      <c r="M59" s="55"/>
      <c r="N59" s="55"/>
      <c r="O59" s="120"/>
    </row>
    <row r="60" spans="1:15" s="13" customFormat="1">
      <c r="A60" s="120"/>
      <c r="B60" s="120"/>
      <c r="C60" s="134"/>
      <c r="D60" s="120"/>
      <c r="E60" s="120"/>
      <c r="F60" s="133"/>
      <c r="G60" s="120"/>
      <c r="H60" s="116" t="s">
        <v>123</v>
      </c>
      <c r="I60" s="316"/>
      <c r="J60" s="308"/>
      <c r="K60" s="218">
        <f t="shared" si="4"/>
        <v>0</v>
      </c>
      <c r="L60" s="120"/>
      <c r="M60" s="55"/>
      <c r="N60" s="55"/>
      <c r="O60" s="120"/>
    </row>
    <row r="61" spans="1:15" s="13" customFormat="1">
      <c r="A61" s="120"/>
      <c r="B61" s="120"/>
      <c r="C61" s="134"/>
      <c r="D61" s="120"/>
      <c r="E61" s="120"/>
      <c r="F61" s="133"/>
      <c r="G61" s="120"/>
      <c r="H61" s="116" t="s">
        <v>126</v>
      </c>
      <c r="I61" s="316"/>
      <c r="J61" s="331"/>
      <c r="K61" s="218">
        <f>E45</f>
        <v>0</v>
      </c>
      <c r="L61" s="120"/>
      <c r="M61" s="55"/>
      <c r="N61" s="55"/>
      <c r="O61" s="120"/>
    </row>
    <row r="62" spans="1:15" s="13" customFormat="1">
      <c r="A62" s="120"/>
      <c r="B62" s="120"/>
      <c r="C62" s="134"/>
      <c r="D62" s="120"/>
      <c r="E62" s="120"/>
      <c r="F62" s="133"/>
      <c r="G62" s="120"/>
      <c r="H62" s="116"/>
      <c r="I62" s="333"/>
      <c r="J62" s="117"/>
      <c r="K62" s="217"/>
      <c r="L62" s="120"/>
      <c r="M62" s="55"/>
      <c r="N62" s="55"/>
      <c r="O62" s="120"/>
    </row>
    <row r="63" spans="1:15" s="13" customFormat="1">
      <c r="A63" s="120"/>
      <c r="B63" s="120"/>
      <c r="C63" s="134"/>
      <c r="D63" s="120"/>
      <c r="E63" s="120"/>
      <c r="F63" s="133"/>
      <c r="G63" s="120"/>
      <c r="H63" s="309" t="s">
        <v>127</v>
      </c>
      <c r="I63" s="334"/>
      <c r="J63" s="335"/>
      <c r="K63" s="229" t="e">
        <f>SUM(K45:K62)</f>
        <v>#DIV/0!</v>
      </c>
      <c r="L63" s="120"/>
      <c r="M63" s="55"/>
      <c r="N63" s="55"/>
      <c r="O63" s="120"/>
    </row>
    <row r="64" spans="1:15" s="13" customFormat="1">
      <c r="A64" s="120"/>
      <c r="B64" s="120"/>
      <c r="C64" s="134"/>
      <c r="D64" s="120"/>
      <c r="E64" s="120"/>
      <c r="F64" s="133"/>
      <c r="G64" s="120"/>
      <c r="H64" s="55"/>
      <c r="I64" s="123"/>
      <c r="J64" s="336"/>
      <c r="K64" s="205"/>
      <c r="L64" s="120"/>
      <c r="M64" s="55"/>
      <c r="N64" s="55"/>
      <c r="O64" s="55"/>
    </row>
    <row r="65" spans="1:15" s="13" customFormat="1">
      <c r="A65" s="120"/>
      <c r="B65" s="120"/>
      <c r="C65" s="134"/>
      <c r="D65" s="120"/>
      <c r="E65" s="55"/>
      <c r="F65" s="133"/>
      <c r="G65" s="120"/>
      <c r="H65" s="337" t="s">
        <v>128</v>
      </c>
      <c r="I65" s="338"/>
      <c r="J65" s="339"/>
      <c r="K65" s="232" t="e">
        <f>E49</f>
        <v>#DIV/0!</v>
      </c>
      <c r="L65" s="120"/>
      <c r="M65" s="55"/>
      <c r="N65" s="55"/>
      <c r="O65" s="55"/>
    </row>
    <row r="66" spans="1:15">
      <c r="H66" s="120"/>
      <c r="I66" s="130"/>
      <c r="J66" s="131"/>
      <c r="K66" s="234"/>
      <c r="L66" s="120"/>
    </row>
    <row r="67" spans="1:15">
      <c r="H67" s="337" t="s">
        <v>129</v>
      </c>
      <c r="I67" s="338"/>
      <c r="J67" s="339"/>
      <c r="K67" s="232" t="e">
        <f>E51</f>
        <v>#DIV/0!</v>
      </c>
      <c r="L67" s="120"/>
    </row>
    <row r="68" spans="1:15">
      <c r="H68" s="120"/>
      <c r="I68" s="130"/>
      <c r="J68" s="131"/>
      <c r="K68" s="234"/>
      <c r="L68" s="120"/>
    </row>
    <row r="69" spans="1:15">
      <c r="H69" s="337" t="s">
        <v>130</v>
      </c>
      <c r="I69" s="338"/>
      <c r="J69" s="339"/>
      <c r="K69" s="232" t="e">
        <f>E53</f>
        <v>#DIV/0!</v>
      </c>
      <c r="L69" s="120"/>
    </row>
    <row r="70" spans="1:15">
      <c r="L70" s="120"/>
      <c r="O70" s="120"/>
    </row>
    <row r="71" spans="1:15">
      <c r="O71" s="120"/>
    </row>
    <row r="72" spans="1:15">
      <c r="O72" s="120"/>
    </row>
    <row r="73" spans="1:15">
      <c r="O73" s="120"/>
    </row>
    <row r="74" spans="1:15">
      <c r="O74" s="120"/>
    </row>
    <row r="75" spans="1:15">
      <c r="O75" s="120"/>
    </row>
    <row r="76" spans="1:15">
      <c r="O76" s="120"/>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5"/>
  <sheetViews>
    <sheetView showGridLines="0" zoomScaleNormal="100" workbookViewId="0">
      <pane ySplit="10" topLeftCell="A11" activePane="bottomLeft" state="frozen"/>
      <selection activeCell="B1" sqref="B1"/>
      <selection pane="bottomLeft" activeCell="B19" sqref="B19"/>
    </sheetView>
  </sheetViews>
  <sheetFormatPr defaultColWidth="9.109375" defaultRowHeight="13.2"/>
  <cols>
    <col min="1" max="1" width="28.109375" style="55" customWidth="1"/>
    <col min="2" max="2" width="68.6640625" style="55" customWidth="1"/>
    <col min="3" max="3" width="15" style="55" customWidth="1"/>
    <col min="4" max="4" width="12.88671875" style="55" customWidth="1"/>
    <col min="5" max="5" width="19.88671875" style="55" customWidth="1"/>
    <col min="6" max="6" width="15.33203125" style="55" customWidth="1"/>
    <col min="7" max="7" width="12.88671875" style="55" customWidth="1"/>
    <col min="8" max="8" width="12.33203125" style="55" bestFit="1" customWidth="1"/>
    <col min="9" max="9" width="13.6640625" style="55" bestFit="1" customWidth="1"/>
    <col min="10" max="10" width="19.88671875" style="2" customWidth="1"/>
    <col min="11" max="16384" width="9.109375" style="2"/>
  </cols>
  <sheetData>
    <row r="1" spans="1:10" ht="16.2">
      <c r="A1" s="344" t="s">
        <v>4</v>
      </c>
      <c r="E1" s="176" t="s">
        <v>133</v>
      </c>
      <c r="F1" s="177"/>
      <c r="G1" s="177"/>
      <c r="H1" s="178"/>
      <c r="I1" s="179" t="s">
        <v>134</v>
      </c>
    </row>
    <row r="2" spans="1:10">
      <c r="E2" s="135" t="s">
        <v>135</v>
      </c>
      <c r="F2" s="136"/>
      <c r="G2" s="136"/>
      <c r="H2" s="137"/>
      <c r="I2" s="241">
        <v>0</v>
      </c>
    </row>
    <row r="3" spans="1:10" ht="18.600000000000001">
      <c r="A3" s="175" t="str">
        <f>'2-Kosten per locatie'!A3</f>
        <v>Naam opdrachtgever</v>
      </c>
      <c r="B3" s="138" t="str">
        <f>'2-Kosten per locatie'!B3</f>
        <v>Gemeente Uithoorn Perceel 2</v>
      </c>
      <c r="C3" s="138"/>
      <c r="E3" s="135" t="s">
        <v>136</v>
      </c>
      <c r="F3" s="136"/>
      <c r="G3" s="136"/>
      <c r="H3" s="137"/>
      <c r="I3" s="241">
        <v>0</v>
      </c>
    </row>
    <row r="4" spans="1:10" ht="18.600000000000001">
      <c r="A4" s="175" t="str">
        <f>'2-Kosten per locatie'!A4</f>
        <v>Calculatie onderdeel</v>
      </c>
      <c r="B4" s="44" t="str">
        <f ca="1">MID(CELL("bestandsnaam",$D$9),SEARCH("]",CELL("bestandsnaam",$D$9),1)+1,256)</f>
        <v>7-Additionele kosten</v>
      </c>
      <c r="C4" s="44"/>
      <c r="E4" s="135" t="s">
        <v>137</v>
      </c>
      <c r="F4" s="136"/>
      <c r="G4" s="136"/>
      <c r="H4" s="137"/>
      <c r="I4" s="241">
        <v>0</v>
      </c>
    </row>
    <row r="5" spans="1:10" ht="18.600000000000001">
      <c r="A5" s="175" t="str">
        <f>'2-Kosten per locatie'!A5</f>
        <v>Gebouw/plaats</v>
      </c>
      <c r="B5" s="138" t="str">
        <f>'2-Kosten per locatie'!B5</f>
        <v>Divers, Uithoorn</v>
      </c>
      <c r="C5" s="138"/>
      <c r="J5" s="55"/>
    </row>
    <row r="6" spans="1:10" ht="18.600000000000001">
      <c r="A6" s="175" t="str">
        <f>'2-Kosten per locatie'!A6</f>
        <v>Referentie nummer</v>
      </c>
      <c r="B6" s="138">
        <f>'2-Kosten per locatie'!B6</f>
        <v>0</v>
      </c>
      <c r="C6" s="138"/>
      <c r="J6" s="55"/>
    </row>
    <row r="7" spans="1:10" ht="15" customHeight="1">
      <c r="A7" s="175" t="str">
        <f>'2-Kosten per locatie'!A7</f>
        <v>Naam dienstverlener</v>
      </c>
      <c r="B7" s="138">
        <f>'2-Kosten per locatie'!B7</f>
        <v>0</v>
      </c>
      <c r="C7" s="138"/>
      <c r="J7" s="55"/>
    </row>
    <row r="8" spans="1:10" ht="18.600000000000001">
      <c r="A8" s="175" t="str">
        <f>'2-Kosten per locatie'!A8</f>
        <v>Prijspeil</v>
      </c>
      <c r="B8" s="242">
        <f>'2-Kosten per locatie'!B8</f>
        <v>45658</v>
      </c>
      <c r="C8" s="242"/>
      <c r="J8" s="55"/>
    </row>
    <row r="10" spans="1:10" ht="32.4">
      <c r="A10" s="345" t="s">
        <v>15</v>
      </c>
      <c r="B10" s="345" t="s">
        <v>138</v>
      </c>
      <c r="C10" s="388" t="s">
        <v>217</v>
      </c>
      <c r="D10" s="388" t="s">
        <v>167</v>
      </c>
      <c r="E10" s="345" t="s">
        <v>139</v>
      </c>
      <c r="F10" s="345" t="s">
        <v>140</v>
      </c>
      <c r="G10" s="345" t="s">
        <v>141</v>
      </c>
      <c r="H10" s="345" t="s">
        <v>142</v>
      </c>
      <c r="I10" s="345" t="s">
        <v>143</v>
      </c>
    </row>
    <row r="11" spans="1:10">
      <c r="A11" s="249" t="s">
        <v>185</v>
      </c>
      <c r="B11" s="56" t="s">
        <v>221</v>
      </c>
      <c r="C11" s="387" t="s">
        <v>218</v>
      </c>
      <c r="D11" s="346">
        <v>152.69999999999999</v>
      </c>
      <c r="E11" s="346">
        <v>52</v>
      </c>
      <c r="F11" s="244"/>
      <c r="G11" s="347">
        <f>F11*E11</f>
        <v>0</v>
      </c>
      <c r="H11" s="348">
        <f>I2</f>
        <v>0</v>
      </c>
      <c r="I11" s="192">
        <f>H11*G11</f>
        <v>0</v>
      </c>
    </row>
    <row r="12" spans="1:10">
      <c r="A12" s="249" t="s">
        <v>185</v>
      </c>
      <c r="B12" s="56" t="s">
        <v>219</v>
      </c>
      <c r="C12" s="387" t="s">
        <v>220</v>
      </c>
      <c r="D12" s="346">
        <v>62</v>
      </c>
      <c r="E12" s="346">
        <v>255</v>
      </c>
      <c r="F12" s="389"/>
      <c r="G12" s="347">
        <f t="shared" ref="G12:G13" si="0">F12*E12</f>
        <v>0</v>
      </c>
      <c r="H12" s="348">
        <f>I2</f>
        <v>0</v>
      </c>
      <c r="I12" s="192">
        <f t="shared" ref="I12:I13" si="1">H12*G12</f>
        <v>0</v>
      </c>
    </row>
    <row r="13" spans="1:10">
      <c r="A13" s="249" t="s">
        <v>185</v>
      </c>
      <c r="B13" s="56" t="s">
        <v>238</v>
      </c>
      <c r="C13" s="56"/>
      <c r="D13" s="346"/>
      <c r="E13" s="346">
        <v>104</v>
      </c>
      <c r="F13" s="389"/>
      <c r="G13" s="347">
        <f t="shared" si="0"/>
        <v>0</v>
      </c>
      <c r="H13" s="348">
        <f>I2</f>
        <v>0</v>
      </c>
      <c r="I13" s="192">
        <f t="shared" si="1"/>
        <v>0</v>
      </c>
    </row>
    <row r="14" spans="1:10">
      <c r="I14" s="205"/>
    </row>
    <row r="15" spans="1:10" s="12" customFormat="1">
      <c r="A15" s="272" t="s">
        <v>20</v>
      </c>
      <c r="B15" s="284"/>
      <c r="C15" s="284"/>
      <c r="D15" s="284"/>
      <c r="E15" s="284"/>
      <c r="F15" s="284"/>
      <c r="G15" s="349">
        <f>SUM(G11:G13)</f>
        <v>0</v>
      </c>
      <c r="H15" s="284"/>
      <c r="I15" s="238">
        <f>SUM(I11:I14)</f>
        <v>0</v>
      </c>
    </row>
  </sheetData>
  <pageMargins left="0.59375" right="0.7" top="0.75" bottom="0.75" header="0.3" footer="0.3"/>
  <pageSetup paperSize="9" fitToHeight="0" orientation="landscape" r:id="rId1"/>
  <headerFooter>
    <oddFooter>&amp;L&amp;F-&amp;A
Atir b.v. ©&amp;Rprintversie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38"/>
  <sheetViews>
    <sheetView showGridLines="0" showZeros="0" zoomScaleNormal="100" zoomScaleSheetLayoutView="75" zoomScalePageLayoutView="50" workbookViewId="0">
      <pane ySplit="9" topLeftCell="A10" activePane="bottomLeft" state="frozen"/>
      <selection activeCell="B1" sqref="B1"/>
      <selection pane="bottomLeft" activeCell="C17" sqref="C17"/>
    </sheetView>
  </sheetViews>
  <sheetFormatPr defaultColWidth="11.44140625" defaultRowHeight="13.2"/>
  <cols>
    <col min="1" max="1" width="29" style="55" customWidth="1"/>
    <col min="2" max="2" width="95.5546875" style="55" bestFit="1" customWidth="1"/>
    <col min="3" max="3" width="11.77734375" style="55" customWidth="1"/>
    <col min="4" max="4" width="19.109375" style="55" bestFit="1" customWidth="1"/>
    <col min="5" max="7" width="17.5546875" style="55" customWidth="1"/>
    <col min="8" max="16384" width="11.44140625" style="2"/>
  </cols>
  <sheetData>
    <row r="1" spans="1:5" ht="16.2">
      <c r="A1" s="344" t="s">
        <v>4</v>
      </c>
      <c r="B1" s="139"/>
      <c r="C1" s="139"/>
      <c r="D1" s="139"/>
      <c r="E1" s="140"/>
    </row>
    <row r="2" spans="1:5" ht="16.2">
      <c r="A2" s="164"/>
    </row>
    <row r="3" spans="1:5" ht="18.600000000000001">
      <c r="A3" s="162" t="str">
        <f>'2-Kosten per locatie'!A3</f>
        <v>Naam opdrachtgever</v>
      </c>
      <c r="B3" s="44" t="str">
        <f>'2-Kosten per locatie'!B3</f>
        <v>Gemeente Uithoorn Perceel 2</v>
      </c>
      <c r="C3" s="44"/>
      <c r="D3" s="141"/>
      <c r="E3" s="141"/>
    </row>
    <row r="4" spans="1:5" ht="18.600000000000001">
      <c r="A4" s="162" t="str">
        <f>'2-Kosten per locatie'!A4</f>
        <v>Calculatie onderdeel</v>
      </c>
      <c r="B4" s="44" t="str">
        <f ca="1">MID(CELL("bestandsnaam",$D$9),SEARCH("]",CELL("bestandsnaam",$D$9),1)+1,256)</f>
        <v>8-Afroep- en beurtprijzen</v>
      </c>
      <c r="C4" s="44"/>
      <c r="D4" s="142"/>
      <c r="E4" s="143"/>
    </row>
    <row r="5" spans="1:5" ht="18.600000000000001">
      <c r="A5" s="162" t="str">
        <f>'2-Kosten per locatie'!A5</f>
        <v>Gebouw/plaats</v>
      </c>
      <c r="B5" s="44" t="str">
        <f>'2-Kosten per locatie'!B5</f>
        <v>Divers, Uithoorn</v>
      </c>
      <c r="C5" s="44"/>
      <c r="D5" s="142"/>
      <c r="E5" s="143"/>
    </row>
    <row r="6" spans="1:5" ht="18.600000000000001">
      <c r="A6" s="162" t="str">
        <f>'2-Kosten per locatie'!A6</f>
        <v>Referentie nummer</v>
      </c>
      <c r="B6" s="44">
        <f>'2-Kosten per locatie'!B6</f>
        <v>0</v>
      </c>
      <c r="C6" s="44"/>
      <c r="D6" s="142"/>
      <c r="E6" s="143"/>
    </row>
    <row r="7" spans="1:5" ht="18.600000000000001">
      <c r="A7" s="162" t="str">
        <f>'2-Kosten per locatie'!A7</f>
        <v>Naam dienstverlener</v>
      </c>
      <c r="B7" s="44">
        <f>'2-Kosten per locatie'!B7</f>
        <v>0</v>
      </c>
      <c r="C7" s="44"/>
      <c r="D7" s="142"/>
      <c r="E7" s="143"/>
    </row>
    <row r="8" spans="1:5" ht="18.600000000000001">
      <c r="A8" s="162" t="str">
        <f>'2-Kosten per locatie'!A8</f>
        <v>Prijspeil</v>
      </c>
      <c r="B8" s="213">
        <f>'2-Kosten per locatie'!B8</f>
        <v>45658</v>
      </c>
      <c r="C8" s="213"/>
      <c r="D8" s="142"/>
      <c r="E8" s="143"/>
    </row>
    <row r="9" spans="1:5" ht="15.6">
      <c r="A9" s="35"/>
      <c r="B9" s="399"/>
      <c r="C9" s="399"/>
      <c r="D9" s="400"/>
      <c r="E9" s="401"/>
    </row>
    <row r="10" spans="1:5" ht="18.600000000000001">
      <c r="A10" s="350" t="s">
        <v>226</v>
      </c>
      <c r="B10" s="351"/>
      <c r="C10" s="351"/>
      <c r="D10" s="351"/>
      <c r="E10" s="352"/>
    </row>
    <row r="12" spans="1:5">
      <c r="A12" s="353"/>
      <c r="B12" s="354"/>
      <c r="C12" s="392"/>
      <c r="D12" s="423" t="s">
        <v>144</v>
      </c>
      <c r="E12" s="424"/>
    </row>
    <row r="13" spans="1:5">
      <c r="A13" s="355" t="s">
        <v>15</v>
      </c>
      <c r="B13" s="355" t="s">
        <v>168</v>
      </c>
      <c r="C13" s="360" t="s">
        <v>220</v>
      </c>
      <c r="D13" s="360" t="s">
        <v>227</v>
      </c>
      <c r="E13" s="360" t="s">
        <v>155</v>
      </c>
    </row>
    <row r="14" spans="1:5">
      <c r="A14" s="356" t="s">
        <v>185</v>
      </c>
      <c r="B14" s="356" t="s">
        <v>228</v>
      </c>
      <c r="C14" s="394">
        <v>1793.33</v>
      </c>
      <c r="D14" s="393">
        <v>0</v>
      </c>
      <c r="E14" s="391">
        <f>D14*D24</f>
        <v>0</v>
      </c>
    </row>
    <row r="15" spans="1:5">
      <c r="A15" s="356" t="s">
        <v>185</v>
      </c>
      <c r="B15" s="356" t="s">
        <v>229</v>
      </c>
      <c r="C15" s="394">
        <v>1793.33</v>
      </c>
      <c r="D15" s="393">
        <v>0</v>
      </c>
      <c r="E15" s="391">
        <f>D15*D25</f>
        <v>0</v>
      </c>
    </row>
    <row r="16" spans="1:5">
      <c r="A16" s="356" t="s">
        <v>185</v>
      </c>
      <c r="B16" s="356" t="s">
        <v>230</v>
      </c>
      <c r="C16" s="394">
        <v>1793.33</v>
      </c>
      <c r="D16" s="393">
        <v>0</v>
      </c>
      <c r="E16" s="391">
        <f>D16*D26</f>
        <v>0</v>
      </c>
    </row>
    <row r="17" spans="1:5">
      <c r="A17" s="356" t="s">
        <v>185</v>
      </c>
      <c r="B17" s="356" t="s">
        <v>231</v>
      </c>
      <c r="C17" s="394">
        <v>466.22</v>
      </c>
      <c r="D17" s="393">
        <v>0</v>
      </c>
      <c r="E17" s="391">
        <f>D17*D24</f>
        <v>0</v>
      </c>
    </row>
    <row r="18" spans="1:5">
      <c r="A18" s="356" t="s">
        <v>185</v>
      </c>
      <c r="B18" s="356" t="s">
        <v>232</v>
      </c>
      <c r="C18" s="394">
        <v>466.22</v>
      </c>
      <c r="D18" s="393">
        <v>0</v>
      </c>
      <c r="E18" s="391">
        <f>D18*D25</f>
        <v>0</v>
      </c>
    </row>
    <row r="19" spans="1:5">
      <c r="A19" s="356" t="s">
        <v>185</v>
      </c>
      <c r="B19" s="356" t="s">
        <v>233</v>
      </c>
      <c r="C19" s="394">
        <v>466.22</v>
      </c>
      <c r="D19" s="393">
        <v>0</v>
      </c>
      <c r="E19" s="391">
        <f>D19*D26</f>
        <v>0</v>
      </c>
    </row>
    <row r="20" spans="1:5">
      <c r="A20" s="144"/>
      <c r="B20" s="144"/>
      <c r="C20" s="144"/>
      <c r="D20" s="144"/>
      <c r="E20" s="139"/>
    </row>
    <row r="21" spans="1:5" ht="18.600000000000001">
      <c r="A21" s="350" t="s">
        <v>236</v>
      </c>
      <c r="B21" s="358"/>
      <c r="C21" s="358"/>
      <c r="D21" s="359"/>
      <c r="E21" s="139"/>
    </row>
    <row r="22" spans="1:5">
      <c r="A22" s="145"/>
      <c r="B22" s="144"/>
      <c r="C22" s="144"/>
      <c r="E22" s="139"/>
    </row>
    <row r="23" spans="1:5">
      <c r="A23" s="355" t="s">
        <v>145</v>
      </c>
      <c r="B23" s="353" t="s">
        <v>146</v>
      </c>
      <c r="C23" s="392"/>
      <c r="D23" s="361" t="s">
        <v>147</v>
      </c>
      <c r="E23" s="139"/>
    </row>
    <row r="24" spans="1:5">
      <c r="A24" s="356" t="s">
        <v>148</v>
      </c>
      <c r="B24" s="146" t="s">
        <v>234</v>
      </c>
      <c r="C24" s="146"/>
      <c r="D24" s="357">
        <v>0</v>
      </c>
      <c r="E24" s="397"/>
    </row>
    <row r="25" spans="1:5">
      <c r="A25" s="356" t="s">
        <v>148</v>
      </c>
      <c r="B25" s="146" t="s">
        <v>136</v>
      </c>
      <c r="C25" s="146"/>
      <c r="D25" s="357">
        <v>0</v>
      </c>
      <c r="E25" s="139"/>
    </row>
    <row r="26" spans="1:5">
      <c r="A26" s="356" t="s">
        <v>148</v>
      </c>
      <c r="B26" s="146" t="s">
        <v>137</v>
      </c>
      <c r="C26" s="146"/>
      <c r="D26" s="357">
        <v>0</v>
      </c>
      <c r="E26" s="139"/>
    </row>
    <row r="27" spans="1:5">
      <c r="A27" s="356" t="s">
        <v>149</v>
      </c>
      <c r="B27" s="146" t="s">
        <v>234</v>
      </c>
      <c r="C27" s="146"/>
      <c r="D27" s="357">
        <v>0</v>
      </c>
      <c r="E27" s="139"/>
    </row>
    <row r="28" spans="1:5" ht="15.6">
      <c r="A28" s="180" t="s">
        <v>150</v>
      </c>
      <c r="B28" s="139"/>
      <c r="C28" s="139"/>
      <c r="D28" s="139"/>
      <c r="E28" s="144"/>
    </row>
    <row r="30" spans="1:5">
      <c r="A30" s="144" t="s">
        <v>151</v>
      </c>
    </row>
    <row r="31" spans="1:5" ht="12.75" customHeight="1">
      <c r="A31" s="144"/>
      <c r="B31" s="139"/>
      <c r="C31" s="139"/>
      <c r="D31" s="139"/>
      <c r="E31" s="144"/>
    </row>
    <row r="32" spans="1:5">
      <c r="A32" s="144"/>
      <c r="B32" s="139"/>
      <c r="C32" s="139"/>
      <c r="D32" s="139"/>
      <c r="E32" s="144"/>
    </row>
    <row r="33" spans="1:5">
      <c r="A33" s="144"/>
      <c r="B33" s="139"/>
      <c r="C33" s="139"/>
      <c r="D33" s="139"/>
      <c r="E33" s="144"/>
    </row>
    <row r="35" spans="1:5">
      <c r="A35" s="147"/>
      <c r="B35" s="139"/>
      <c r="C35" s="139"/>
      <c r="D35" s="139"/>
      <c r="E35" s="139"/>
    </row>
    <row r="36" spans="1:5">
      <c r="A36" s="147"/>
    </row>
    <row r="37" spans="1:5">
      <c r="A37" s="147"/>
    </row>
    <row r="38" spans="1:5">
      <c r="A38" s="147"/>
    </row>
  </sheetData>
  <mergeCells count="1">
    <mergeCell ref="D12:E12"/>
  </mergeCells>
  <phoneticPr fontId="11"/>
  <conditionalFormatting sqref="D24:D2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16"/>
  <sheetViews>
    <sheetView showGridLines="0" zoomScale="85" zoomScaleNormal="85" zoomScaleSheetLayoutView="50" zoomScalePageLayoutView="50" workbookViewId="0">
      <pane ySplit="12" topLeftCell="A13" activePane="bottomLeft" state="frozen"/>
      <selection activeCell="B1" sqref="B1"/>
      <selection pane="bottomLeft" activeCell="F12" sqref="F12"/>
    </sheetView>
  </sheetViews>
  <sheetFormatPr defaultColWidth="13.6640625" defaultRowHeight="13.2"/>
  <cols>
    <col min="1" max="1" width="29.109375" style="155" customWidth="1"/>
    <col min="2" max="2" width="49.109375" style="156" customWidth="1"/>
    <col min="3" max="3" width="12.109375" style="155" customWidth="1"/>
    <col min="4" max="4" width="24.33203125" style="157" customWidth="1"/>
    <col min="5" max="5" width="16.109375" style="158" customWidth="1"/>
    <col min="6" max="6" width="19.109375" style="157" customWidth="1"/>
    <col min="7" max="7" width="15.88671875" style="157" customWidth="1"/>
    <col min="8" max="246" width="13.6640625" style="27"/>
    <col min="247" max="247" width="22.109375" style="27" customWidth="1"/>
    <col min="248" max="254" width="13.6640625" style="27" customWidth="1"/>
    <col min="255" max="255" width="15.88671875" style="27" customWidth="1"/>
    <col min="256" max="256" width="16.5546875" style="27" bestFit="1" customWidth="1"/>
    <col min="257" max="257" width="13.6640625" style="27" customWidth="1"/>
    <col min="258" max="258" width="17.109375" style="27" bestFit="1" customWidth="1"/>
    <col min="259" max="259" width="4" style="27" customWidth="1"/>
    <col min="260" max="260" width="13.6640625" style="27" customWidth="1"/>
    <col min="261" max="502" width="13.6640625" style="27"/>
    <col min="503" max="503" width="22.109375" style="27" customWidth="1"/>
    <col min="504" max="510" width="13.6640625" style="27" customWidth="1"/>
    <col min="511" max="511" width="15.88671875" style="27" customWidth="1"/>
    <col min="512" max="512" width="16.5546875" style="27" bestFit="1" customWidth="1"/>
    <col min="513" max="513" width="13.6640625" style="27" customWidth="1"/>
    <col min="514" max="514" width="17.109375" style="27" bestFit="1" customWidth="1"/>
    <col min="515" max="515" width="4" style="27" customWidth="1"/>
    <col min="516" max="516" width="13.6640625" style="27" customWidth="1"/>
    <col min="517" max="758" width="13.6640625" style="27"/>
    <col min="759" max="759" width="22.109375" style="27" customWidth="1"/>
    <col min="760" max="766" width="13.6640625" style="27" customWidth="1"/>
    <col min="767" max="767" width="15.88671875" style="27" customWidth="1"/>
    <col min="768" max="768" width="16.5546875" style="27" bestFit="1" customWidth="1"/>
    <col min="769" max="769" width="13.6640625" style="27" customWidth="1"/>
    <col min="770" max="770" width="17.109375" style="27" bestFit="1" customWidth="1"/>
    <col min="771" max="771" width="4" style="27" customWidth="1"/>
    <col min="772" max="772" width="13.6640625" style="27" customWidth="1"/>
    <col min="773" max="1014" width="13.6640625" style="27"/>
    <col min="1015" max="1015" width="22.109375" style="27" customWidth="1"/>
    <col min="1016" max="1022" width="13.6640625" style="27" customWidth="1"/>
    <col min="1023" max="1023" width="15.88671875" style="27" customWidth="1"/>
    <col min="1024" max="1024" width="16.5546875" style="27" bestFit="1" customWidth="1"/>
    <col min="1025" max="1025" width="13.6640625" style="27" customWidth="1"/>
    <col min="1026" max="1026" width="17.109375" style="27" bestFit="1" customWidth="1"/>
    <col min="1027" max="1027" width="4" style="27" customWidth="1"/>
    <col min="1028" max="1028" width="13.6640625" style="27" customWidth="1"/>
    <col min="1029" max="1270" width="13.6640625" style="27"/>
    <col min="1271" max="1271" width="22.109375" style="27" customWidth="1"/>
    <col min="1272" max="1278" width="13.6640625" style="27" customWidth="1"/>
    <col min="1279" max="1279" width="15.88671875" style="27" customWidth="1"/>
    <col min="1280" max="1280" width="16.5546875" style="27" bestFit="1" customWidth="1"/>
    <col min="1281" max="1281" width="13.6640625" style="27" customWidth="1"/>
    <col min="1282" max="1282" width="17.109375" style="27" bestFit="1" customWidth="1"/>
    <col min="1283" max="1283" width="4" style="27" customWidth="1"/>
    <col min="1284" max="1284" width="13.6640625" style="27" customWidth="1"/>
    <col min="1285" max="1526" width="13.6640625" style="27"/>
    <col min="1527" max="1527" width="22.109375" style="27" customWidth="1"/>
    <col min="1528" max="1534" width="13.6640625" style="27" customWidth="1"/>
    <col min="1535" max="1535" width="15.88671875" style="27" customWidth="1"/>
    <col min="1536" max="1536" width="16.5546875" style="27" bestFit="1" customWidth="1"/>
    <col min="1537" max="1537" width="13.6640625" style="27" customWidth="1"/>
    <col min="1538" max="1538" width="17.109375" style="27" bestFit="1" customWidth="1"/>
    <col min="1539" max="1539" width="4" style="27" customWidth="1"/>
    <col min="1540" max="1540" width="13.6640625" style="27" customWidth="1"/>
    <col min="1541" max="1782" width="13.6640625" style="27"/>
    <col min="1783" max="1783" width="22.109375" style="27" customWidth="1"/>
    <col min="1784" max="1790" width="13.6640625" style="27" customWidth="1"/>
    <col min="1791" max="1791" width="15.88671875" style="27" customWidth="1"/>
    <col min="1792" max="1792" width="16.5546875" style="27" bestFit="1" customWidth="1"/>
    <col min="1793" max="1793" width="13.6640625" style="27" customWidth="1"/>
    <col min="1794" max="1794" width="17.109375" style="27" bestFit="1" customWidth="1"/>
    <col min="1795" max="1795" width="4" style="27" customWidth="1"/>
    <col min="1796" max="1796" width="13.6640625" style="27" customWidth="1"/>
    <col min="1797" max="2038" width="13.6640625" style="27"/>
    <col min="2039" max="2039" width="22.109375" style="27" customWidth="1"/>
    <col min="2040" max="2046" width="13.6640625" style="27" customWidth="1"/>
    <col min="2047" max="2047" width="15.88671875" style="27" customWidth="1"/>
    <col min="2048" max="2048" width="16.5546875" style="27" bestFit="1" customWidth="1"/>
    <col min="2049" max="2049" width="13.6640625" style="27" customWidth="1"/>
    <col min="2050" max="2050" width="17.109375" style="27" bestFit="1" customWidth="1"/>
    <col min="2051" max="2051" width="4" style="27" customWidth="1"/>
    <col min="2052" max="2052" width="13.6640625" style="27" customWidth="1"/>
    <col min="2053" max="2294" width="13.6640625" style="27"/>
    <col min="2295" max="2295" width="22.109375" style="27" customWidth="1"/>
    <col min="2296" max="2302" width="13.6640625" style="27" customWidth="1"/>
    <col min="2303" max="2303" width="15.88671875" style="27" customWidth="1"/>
    <col min="2304" max="2304" width="16.5546875" style="27" bestFit="1" customWidth="1"/>
    <col min="2305" max="2305" width="13.6640625" style="27" customWidth="1"/>
    <col min="2306" max="2306" width="17.109375" style="27" bestFit="1" customWidth="1"/>
    <col min="2307" max="2307" width="4" style="27" customWidth="1"/>
    <col min="2308" max="2308" width="13.6640625" style="27" customWidth="1"/>
    <col min="2309" max="2550" width="13.6640625" style="27"/>
    <col min="2551" max="2551" width="22.109375" style="27" customWidth="1"/>
    <col min="2552" max="2558" width="13.6640625" style="27" customWidth="1"/>
    <col min="2559" max="2559" width="15.88671875" style="27" customWidth="1"/>
    <col min="2560" max="2560" width="16.5546875" style="27" bestFit="1" customWidth="1"/>
    <col min="2561" max="2561" width="13.6640625" style="27" customWidth="1"/>
    <col min="2562" max="2562" width="17.109375" style="27" bestFit="1" customWidth="1"/>
    <col min="2563" max="2563" width="4" style="27" customWidth="1"/>
    <col min="2564" max="2564" width="13.6640625" style="27" customWidth="1"/>
    <col min="2565" max="2806" width="13.6640625" style="27"/>
    <col min="2807" max="2807" width="22.109375" style="27" customWidth="1"/>
    <col min="2808" max="2814" width="13.6640625" style="27" customWidth="1"/>
    <col min="2815" max="2815" width="15.88671875" style="27" customWidth="1"/>
    <col min="2816" max="2816" width="16.5546875" style="27" bestFit="1" customWidth="1"/>
    <col min="2817" max="2817" width="13.6640625" style="27" customWidth="1"/>
    <col min="2818" max="2818" width="17.109375" style="27" bestFit="1" customWidth="1"/>
    <col min="2819" max="2819" width="4" style="27" customWidth="1"/>
    <col min="2820" max="2820" width="13.6640625" style="27" customWidth="1"/>
    <col min="2821" max="3062" width="13.6640625" style="27"/>
    <col min="3063" max="3063" width="22.109375" style="27" customWidth="1"/>
    <col min="3064" max="3070" width="13.6640625" style="27" customWidth="1"/>
    <col min="3071" max="3071" width="15.88671875" style="27" customWidth="1"/>
    <col min="3072" max="3072" width="16.5546875" style="27" bestFit="1" customWidth="1"/>
    <col min="3073" max="3073" width="13.6640625" style="27" customWidth="1"/>
    <col min="3074" max="3074" width="17.109375" style="27" bestFit="1" customWidth="1"/>
    <col min="3075" max="3075" width="4" style="27" customWidth="1"/>
    <col min="3076" max="3076" width="13.6640625" style="27" customWidth="1"/>
    <col min="3077" max="3318" width="13.6640625" style="27"/>
    <col min="3319" max="3319" width="22.109375" style="27" customWidth="1"/>
    <col min="3320" max="3326" width="13.6640625" style="27" customWidth="1"/>
    <col min="3327" max="3327" width="15.88671875" style="27" customWidth="1"/>
    <col min="3328" max="3328" width="16.5546875" style="27" bestFit="1" customWidth="1"/>
    <col min="3329" max="3329" width="13.6640625" style="27" customWidth="1"/>
    <col min="3330" max="3330" width="17.109375" style="27" bestFit="1" customWidth="1"/>
    <col min="3331" max="3331" width="4" style="27" customWidth="1"/>
    <col min="3332" max="3332" width="13.6640625" style="27" customWidth="1"/>
    <col min="3333" max="3574" width="13.6640625" style="27"/>
    <col min="3575" max="3575" width="22.109375" style="27" customWidth="1"/>
    <col min="3576" max="3582" width="13.6640625" style="27" customWidth="1"/>
    <col min="3583" max="3583" width="15.88671875" style="27" customWidth="1"/>
    <col min="3584" max="3584" width="16.5546875" style="27" bestFit="1" customWidth="1"/>
    <col min="3585" max="3585" width="13.6640625" style="27" customWidth="1"/>
    <col min="3586" max="3586" width="17.109375" style="27" bestFit="1" customWidth="1"/>
    <col min="3587" max="3587" width="4" style="27" customWidth="1"/>
    <col min="3588" max="3588" width="13.6640625" style="27" customWidth="1"/>
    <col min="3589" max="3830" width="13.6640625" style="27"/>
    <col min="3831" max="3831" width="22.109375" style="27" customWidth="1"/>
    <col min="3832" max="3838" width="13.6640625" style="27" customWidth="1"/>
    <col min="3839" max="3839" width="15.88671875" style="27" customWidth="1"/>
    <col min="3840" max="3840" width="16.5546875" style="27" bestFit="1" customWidth="1"/>
    <col min="3841" max="3841" width="13.6640625" style="27" customWidth="1"/>
    <col min="3842" max="3842" width="17.109375" style="27" bestFit="1" customWidth="1"/>
    <col min="3843" max="3843" width="4" style="27" customWidth="1"/>
    <col min="3844" max="3844" width="13.6640625" style="27" customWidth="1"/>
    <col min="3845" max="4086" width="13.6640625" style="27"/>
    <col min="4087" max="4087" width="22.109375" style="27" customWidth="1"/>
    <col min="4088" max="4094" width="13.6640625" style="27" customWidth="1"/>
    <col min="4095" max="4095" width="15.88671875" style="27" customWidth="1"/>
    <col min="4096" max="4096" width="16.5546875" style="27" bestFit="1" customWidth="1"/>
    <col min="4097" max="4097" width="13.6640625" style="27" customWidth="1"/>
    <col min="4098" max="4098" width="17.109375" style="27" bestFit="1" customWidth="1"/>
    <col min="4099" max="4099" width="4" style="27" customWidth="1"/>
    <col min="4100" max="4100" width="13.6640625" style="27" customWidth="1"/>
    <col min="4101" max="4342" width="13.6640625" style="27"/>
    <col min="4343" max="4343" width="22.109375" style="27" customWidth="1"/>
    <col min="4344" max="4350" width="13.6640625" style="27" customWidth="1"/>
    <col min="4351" max="4351" width="15.88671875" style="27" customWidth="1"/>
    <col min="4352" max="4352" width="16.5546875" style="27" bestFit="1" customWidth="1"/>
    <col min="4353" max="4353" width="13.6640625" style="27" customWidth="1"/>
    <col min="4354" max="4354" width="17.109375" style="27" bestFit="1" customWidth="1"/>
    <col min="4355" max="4355" width="4" style="27" customWidth="1"/>
    <col min="4356" max="4356" width="13.6640625" style="27" customWidth="1"/>
    <col min="4357" max="4598" width="13.6640625" style="27"/>
    <col min="4599" max="4599" width="22.109375" style="27" customWidth="1"/>
    <col min="4600" max="4606" width="13.6640625" style="27" customWidth="1"/>
    <col min="4607" max="4607" width="15.88671875" style="27" customWidth="1"/>
    <col min="4608" max="4608" width="16.5546875" style="27" bestFit="1" customWidth="1"/>
    <col min="4609" max="4609" width="13.6640625" style="27" customWidth="1"/>
    <col min="4610" max="4610" width="17.109375" style="27" bestFit="1" customWidth="1"/>
    <col min="4611" max="4611" width="4" style="27" customWidth="1"/>
    <col min="4612" max="4612" width="13.6640625" style="27" customWidth="1"/>
    <col min="4613" max="4854" width="13.6640625" style="27"/>
    <col min="4855" max="4855" width="22.109375" style="27" customWidth="1"/>
    <col min="4856" max="4862" width="13.6640625" style="27" customWidth="1"/>
    <col min="4863" max="4863" width="15.88671875" style="27" customWidth="1"/>
    <col min="4864" max="4864" width="16.5546875" style="27" bestFit="1" customWidth="1"/>
    <col min="4865" max="4865" width="13.6640625" style="27" customWidth="1"/>
    <col min="4866" max="4866" width="17.109375" style="27" bestFit="1" customWidth="1"/>
    <col min="4867" max="4867" width="4" style="27" customWidth="1"/>
    <col min="4868" max="4868" width="13.6640625" style="27" customWidth="1"/>
    <col min="4869" max="5110" width="13.6640625" style="27"/>
    <col min="5111" max="5111" width="22.109375" style="27" customWidth="1"/>
    <col min="5112" max="5118" width="13.6640625" style="27" customWidth="1"/>
    <col min="5119" max="5119" width="15.88671875" style="27" customWidth="1"/>
    <col min="5120" max="5120" width="16.5546875" style="27" bestFit="1" customWidth="1"/>
    <col min="5121" max="5121" width="13.6640625" style="27" customWidth="1"/>
    <col min="5122" max="5122" width="17.109375" style="27" bestFit="1" customWidth="1"/>
    <col min="5123" max="5123" width="4" style="27" customWidth="1"/>
    <col min="5124" max="5124" width="13.6640625" style="27" customWidth="1"/>
    <col min="5125" max="5366" width="13.6640625" style="27"/>
    <col min="5367" max="5367" width="22.109375" style="27" customWidth="1"/>
    <col min="5368" max="5374" width="13.6640625" style="27" customWidth="1"/>
    <col min="5375" max="5375" width="15.88671875" style="27" customWidth="1"/>
    <col min="5376" max="5376" width="16.5546875" style="27" bestFit="1" customWidth="1"/>
    <col min="5377" max="5377" width="13.6640625" style="27" customWidth="1"/>
    <col min="5378" max="5378" width="17.109375" style="27" bestFit="1" customWidth="1"/>
    <col min="5379" max="5379" width="4" style="27" customWidth="1"/>
    <col min="5380" max="5380" width="13.6640625" style="27" customWidth="1"/>
    <col min="5381" max="5622" width="13.6640625" style="27"/>
    <col min="5623" max="5623" width="22.109375" style="27" customWidth="1"/>
    <col min="5624" max="5630" width="13.6640625" style="27" customWidth="1"/>
    <col min="5631" max="5631" width="15.88671875" style="27" customWidth="1"/>
    <col min="5632" max="5632" width="16.5546875" style="27" bestFit="1" customWidth="1"/>
    <col min="5633" max="5633" width="13.6640625" style="27" customWidth="1"/>
    <col min="5634" max="5634" width="17.109375" style="27" bestFit="1" customWidth="1"/>
    <col min="5635" max="5635" width="4" style="27" customWidth="1"/>
    <col min="5636" max="5636" width="13.6640625" style="27" customWidth="1"/>
    <col min="5637" max="5878" width="13.6640625" style="27"/>
    <col min="5879" max="5879" width="22.109375" style="27" customWidth="1"/>
    <col min="5880" max="5886" width="13.6640625" style="27" customWidth="1"/>
    <col min="5887" max="5887" width="15.88671875" style="27" customWidth="1"/>
    <col min="5888" max="5888" width="16.5546875" style="27" bestFit="1" customWidth="1"/>
    <col min="5889" max="5889" width="13.6640625" style="27" customWidth="1"/>
    <col min="5890" max="5890" width="17.109375" style="27" bestFit="1" customWidth="1"/>
    <col min="5891" max="5891" width="4" style="27" customWidth="1"/>
    <col min="5892" max="5892" width="13.6640625" style="27" customWidth="1"/>
    <col min="5893" max="6134" width="13.6640625" style="27"/>
    <col min="6135" max="6135" width="22.109375" style="27" customWidth="1"/>
    <col min="6136" max="6142" width="13.6640625" style="27" customWidth="1"/>
    <col min="6143" max="6143" width="15.88671875" style="27" customWidth="1"/>
    <col min="6144" max="6144" width="16.5546875" style="27" bestFit="1" customWidth="1"/>
    <col min="6145" max="6145" width="13.6640625" style="27" customWidth="1"/>
    <col min="6146" max="6146" width="17.109375" style="27" bestFit="1" customWidth="1"/>
    <col min="6147" max="6147" width="4" style="27" customWidth="1"/>
    <col min="6148" max="6148" width="13.6640625" style="27" customWidth="1"/>
    <col min="6149" max="6390" width="13.6640625" style="27"/>
    <col min="6391" max="6391" width="22.109375" style="27" customWidth="1"/>
    <col min="6392" max="6398" width="13.6640625" style="27" customWidth="1"/>
    <col min="6399" max="6399" width="15.88671875" style="27" customWidth="1"/>
    <col min="6400" max="6400" width="16.5546875" style="27" bestFit="1" customWidth="1"/>
    <col min="6401" max="6401" width="13.6640625" style="27" customWidth="1"/>
    <col min="6402" max="6402" width="17.109375" style="27" bestFit="1" customWidth="1"/>
    <col min="6403" max="6403" width="4" style="27" customWidth="1"/>
    <col min="6404" max="6404" width="13.6640625" style="27" customWidth="1"/>
    <col min="6405" max="6646" width="13.6640625" style="27"/>
    <col min="6647" max="6647" width="22.109375" style="27" customWidth="1"/>
    <col min="6648" max="6654" width="13.6640625" style="27" customWidth="1"/>
    <col min="6655" max="6655" width="15.88671875" style="27" customWidth="1"/>
    <col min="6656" max="6656" width="16.5546875" style="27" bestFit="1" customWidth="1"/>
    <col min="6657" max="6657" width="13.6640625" style="27" customWidth="1"/>
    <col min="6658" max="6658" width="17.109375" style="27" bestFit="1" customWidth="1"/>
    <col min="6659" max="6659" width="4" style="27" customWidth="1"/>
    <col min="6660" max="6660" width="13.6640625" style="27" customWidth="1"/>
    <col min="6661" max="6902" width="13.6640625" style="27"/>
    <col min="6903" max="6903" width="22.109375" style="27" customWidth="1"/>
    <col min="6904" max="6910" width="13.6640625" style="27" customWidth="1"/>
    <col min="6911" max="6911" width="15.88671875" style="27" customWidth="1"/>
    <col min="6912" max="6912" width="16.5546875" style="27" bestFit="1" customWidth="1"/>
    <col min="6913" max="6913" width="13.6640625" style="27" customWidth="1"/>
    <col min="6914" max="6914" width="17.109375" style="27" bestFit="1" customWidth="1"/>
    <col min="6915" max="6915" width="4" style="27" customWidth="1"/>
    <col min="6916" max="6916" width="13.6640625" style="27" customWidth="1"/>
    <col min="6917" max="7158" width="13.6640625" style="27"/>
    <col min="7159" max="7159" width="22.109375" style="27" customWidth="1"/>
    <col min="7160" max="7166" width="13.6640625" style="27" customWidth="1"/>
    <col min="7167" max="7167" width="15.88671875" style="27" customWidth="1"/>
    <col min="7168" max="7168" width="16.5546875" style="27" bestFit="1" customWidth="1"/>
    <col min="7169" max="7169" width="13.6640625" style="27" customWidth="1"/>
    <col min="7170" max="7170" width="17.109375" style="27" bestFit="1" customWidth="1"/>
    <col min="7171" max="7171" width="4" style="27" customWidth="1"/>
    <col min="7172" max="7172" width="13.6640625" style="27" customWidth="1"/>
    <col min="7173" max="7414" width="13.6640625" style="27"/>
    <col min="7415" max="7415" width="22.109375" style="27" customWidth="1"/>
    <col min="7416" max="7422" width="13.6640625" style="27" customWidth="1"/>
    <col min="7423" max="7423" width="15.88671875" style="27" customWidth="1"/>
    <col min="7424" max="7424" width="16.5546875" style="27" bestFit="1" customWidth="1"/>
    <col min="7425" max="7425" width="13.6640625" style="27" customWidth="1"/>
    <col min="7426" max="7426" width="17.109375" style="27" bestFit="1" customWidth="1"/>
    <col min="7427" max="7427" width="4" style="27" customWidth="1"/>
    <col min="7428" max="7428" width="13.6640625" style="27" customWidth="1"/>
    <col min="7429" max="7670" width="13.6640625" style="27"/>
    <col min="7671" max="7671" width="22.109375" style="27" customWidth="1"/>
    <col min="7672" max="7678" width="13.6640625" style="27" customWidth="1"/>
    <col min="7679" max="7679" width="15.88671875" style="27" customWidth="1"/>
    <col min="7680" max="7680" width="16.5546875" style="27" bestFit="1" customWidth="1"/>
    <col min="7681" max="7681" width="13.6640625" style="27" customWidth="1"/>
    <col min="7682" max="7682" width="17.109375" style="27" bestFit="1" customWidth="1"/>
    <col min="7683" max="7683" width="4" style="27" customWidth="1"/>
    <col min="7684" max="7684" width="13.6640625" style="27" customWidth="1"/>
    <col min="7685" max="7926" width="13.6640625" style="27"/>
    <col min="7927" max="7927" width="22.109375" style="27" customWidth="1"/>
    <col min="7928" max="7934" width="13.6640625" style="27" customWidth="1"/>
    <col min="7935" max="7935" width="15.88671875" style="27" customWidth="1"/>
    <col min="7936" max="7936" width="16.5546875" style="27" bestFit="1" customWidth="1"/>
    <col min="7937" max="7937" width="13.6640625" style="27" customWidth="1"/>
    <col min="7938" max="7938" width="17.109375" style="27" bestFit="1" customWidth="1"/>
    <col min="7939" max="7939" width="4" style="27" customWidth="1"/>
    <col min="7940" max="7940" width="13.6640625" style="27" customWidth="1"/>
    <col min="7941" max="8182" width="13.6640625" style="27"/>
    <col min="8183" max="8183" width="22.109375" style="27" customWidth="1"/>
    <col min="8184" max="8190" width="13.6640625" style="27" customWidth="1"/>
    <col min="8191" max="8191" width="15.88671875" style="27" customWidth="1"/>
    <col min="8192" max="8192" width="16.5546875" style="27" bestFit="1" customWidth="1"/>
    <col min="8193" max="8193" width="13.6640625" style="27" customWidth="1"/>
    <col min="8194" max="8194" width="17.109375" style="27" bestFit="1" customWidth="1"/>
    <col min="8195" max="8195" width="4" style="27" customWidth="1"/>
    <col min="8196" max="8196" width="13.6640625" style="27" customWidth="1"/>
    <col min="8197" max="8438" width="13.6640625" style="27"/>
    <col min="8439" max="8439" width="22.109375" style="27" customWidth="1"/>
    <col min="8440" max="8446" width="13.6640625" style="27" customWidth="1"/>
    <col min="8447" max="8447" width="15.88671875" style="27" customWidth="1"/>
    <col min="8448" max="8448" width="16.5546875" style="27" bestFit="1" customWidth="1"/>
    <col min="8449" max="8449" width="13.6640625" style="27" customWidth="1"/>
    <col min="8450" max="8450" width="17.109375" style="27" bestFit="1" customWidth="1"/>
    <col min="8451" max="8451" width="4" style="27" customWidth="1"/>
    <col min="8452" max="8452" width="13.6640625" style="27" customWidth="1"/>
    <col min="8453" max="8694" width="13.6640625" style="27"/>
    <col min="8695" max="8695" width="22.109375" style="27" customWidth="1"/>
    <col min="8696" max="8702" width="13.6640625" style="27" customWidth="1"/>
    <col min="8703" max="8703" width="15.88671875" style="27" customWidth="1"/>
    <col min="8704" max="8704" width="16.5546875" style="27" bestFit="1" customWidth="1"/>
    <col min="8705" max="8705" width="13.6640625" style="27" customWidth="1"/>
    <col min="8706" max="8706" width="17.109375" style="27" bestFit="1" customWidth="1"/>
    <col min="8707" max="8707" width="4" style="27" customWidth="1"/>
    <col min="8708" max="8708" width="13.6640625" style="27" customWidth="1"/>
    <col min="8709" max="8950" width="13.6640625" style="27"/>
    <col min="8951" max="8951" width="22.109375" style="27" customWidth="1"/>
    <col min="8952" max="8958" width="13.6640625" style="27" customWidth="1"/>
    <col min="8959" max="8959" width="15.88671875" style="27" customWidth="1"/>
    <col min="8960" max="8960" width="16.5546875" style="27" bestFit="1" customWidth="1"/>
    <col min="8961" max="8961" width="13.6640625" style="27" customWidth="1"/>
    <col min="8962" max="8962" width="17.109375" style="27" bestFit="1" customWidth="1"/>
    <col min="8963" max="8963" width="4" style="27" customWidth="1"/>
    <col min="8964" max="8964" width="13.6640625" style="27" customWidth="1"/>
    <col min="8965" max="9206" width="13.6640625" style="27"/>
    <col min="9207" max="9207" width="22.109375" style="27" customWidth="1"/>
    <col min="9208" max="9214" width="13.6640625" style="27" customWidth="1"/>
    <col min="9215" max="9215" width="15.88671875" style="27" customWidth="1"/>
    <col min="9216" max="9216" width="16.5546875" style="27" bestFit="1" customWidth="1"/>
    <col min="9217" max="9217" width="13.6640625" style="27" customWidth="1"/>
    <col min="9218" max="9218" width="17.109375" style="27" bestFit="1" customWidth="1"/>
    <col min="9219" max="9219" width="4" style="27" customWidth="1"/>
    <col min="9220" max="9220" width="13.6640625" style="27" customWidth="1"/>
    <col min="9221" max="9462" width="13.6640625" style="27"/>
    <col min="9463" max="9463" width="22.109375" style="27" customWidth="1"/>
    <col min="9464" max="9470" width="13.6640625" style="27" customWidth="1"/>
    <col min="9471" max="9471" width="15.88671875" style="27" customWidth="1"/>
    <col min="9472" max="9472" width="16.5546875" style="27" bestFit="1" customWidth="1"/>
    <col min="9473" max="9473" width="13.6640625" style="27" customWidth="1"/>
    <col min="9474" max="9474" width="17.109375" style="27" bestFit="1" customWidth="1"/>
    <col min="9475" max="9475" width="4" style="27" customWidth="1"/>
    <col min="9476" max="9476" width="13.6640625" style="27" customWidth="1"/>
    <col min="9477" max="9718" width="13.6640625" style="27"/>
    <col min="9719" max="9719" width="22.109375" style="27" customWidth="1"/>
    <col min="9720" max="9726" width="13.6640625" style="27" customWidth="1"/>
    <col min="9727" max="9727" width="15.88671875" style="27" customWidth="1"/>
    <col min="9728" max="9728" width="16.5546875" style="27" bestFit="1" customWidth="1"/>
    <col min="9729" max="9729" width="13.6640625" style="27" customWidth="1"/>
    <col min="9730" max="9730" width="17.109375" style="27" bestFit="1" customWidth="1"/>
    <col min="9731" max="9731" width="4" style="27" customWidth="1"/>
    <col min="9732" max="9732" width="13.6640625" style="27" customWidth="1"/>
    <col min="9733" max="9974" width="13.6640625" style="27"/>
    <col min="9975" max="9975" width="22.109375" style="27" customWidth="1"/>
    <col min="9976" max="9982" width="13.6640625" style="27" customWidth="1"/>
    <col min="9983" max="9983" width="15.88671875" style="27" customWidth="1"/>
    <col min="9984" max="9984" width="16.5546875" style="27" bestFit="1" customWidth="1"/>
    <col min="9985" max="9985" width="13.6640625" style="27" customWidth="1"/>
    <col min="9986" max="9986" width="17.109375" style="27" bestFit="1" customWidth="1"/>
    <col min="9987" max="9987" width="4" style="27" customWidth="1"/>
    <col min="9988" max="9988" width="13.6640625" style="27" customWidth="1"/>
    <col min="9989" max="10230" width="13.6640625" style="27"/>
    <col min="10231" max="10231" width="22.109375" style="27" customWidth="1"/>
    <col min="10232" max="10238" width="13.6640625" style="27" customWidth="1"/>
    <col min="10239" max="10239" width="15.88671875" style="27" customWidth="1"/>
    <col min="10240" max="10240" width="16.5546875" style="27" bestFit="1" customWidth="1"/>
    <col min="10241" max="10241" width="13.6640625" style="27" customWidth="1"/>
    <col min="10242" max="10242" width="17.109375" style="27" bestFit="1" customWidth="1"/>
    <col min="10243" max="10243" width="4" style="27" customWidth="1"/>
    <col min="10244" max="10244" width="13.6640625" style="27" customWidth="1"/>
    <col min="10245" max="10486" width="13.6640625" style="27"/>
    <col min="10487" max="10487" width="22.109375" style="27" customWidth="1"/>
    <col min="10488" max="10494" width="13.6640625" style="27" customWidth="1"/>
    <col min="10495" max="10495" width="15.88671875" style="27" customWidth="1"/>
    <col min="10496" max="10496" width="16.5546875" style="27" bestFit="1" customWidth="1"/>
    <col min="10497" max="10497" width="13.6640625" style="27" customWidth="1"/>
    <col min="10498" max="10498" width="17.109375" style="27" bestFit="1" customWidth="1"/>
    <col min="10499" max="10499" width="4" style="27" customWidth="1"/>
    <col min="10500" max="10500" width="13.6640625" style="27" customWidth="1"/>
    <col min="10501" max="10742" width="13.6640625" style="27"/>
    <col min="10743" max="10743" width="22.109375" style="27" customWidth="1"/>
    <col min="10744" max="10750" width="13.6640625" style="27" customWidth="1"/>
    <col min="10751" max="10751" width="15.88671875" style="27" customWidth="1"/>
    <col min="10752" max="10752" width="16.5546875" style="27" bestFit="1" customWidth="1"/>
    <col min="10753" max="10753" width="13.6640625" style="27" customWidth="1"/>
    <col min="10754" max="10754" width="17.109375" style="27" bestFit="1" customWidth="1"/>
    <col min="10755" max="10755" width="4" style="27" customWidth="1"/>
    <col min="10756" max="10756" width="13.6640625" style="27" customWidth="1"/>
    <col min="10757" max="10998" width="13.6640625" style="27"/>
    <col min="10999" max="10999" width="22.109375" style="27" customWidth="1"/>
    <col min="11000" max="11006" width="13.6640625" style="27" customWidth="1"/>
    <col min="11007" max="11007" width="15.88671875" style="27" customWidth="1"/>
    <col min="11008" max="11008" width="16.5546875" style="27" bestFit="1" customWidth="1"/>
    <col min="11009" max="11009" width="13.6640625" style="27" customWidth="1"/>
    <col min="11010" max="11010" width="17.109375" style="27" bestFit="1" customWidth="1"/>
    <col min="11011" max="11011" width="4" style="27" customWidth="1"/>
    <col min="11012" max="11012" width="13.6640625" style="27" customWidth="1"/>
    <col min="11013" max="11254" width="13.6640625" style="27"/>
    <col min="11255" max="11255" width="22.109375" style="27" customWidth="1"/>
    <col min="11256" max="11262" width="13.6640625" style="27" customWidth="1"/>
    <col min="11263" max="11263" width="15.88671875" style="27" customWidth="1"/>
    <col min="11264" max="11264" width="16.5546875" style="27" bestFit="1" customWidth="1"/>
    <col min="11265" max="11265" width="13.6640625" style="27" customWidth="1"/>
    <col min="11266" max="11266" width="17.109375" style="27" bestFit="1" customWidth="1"/>
    <col min="11267" max="11267" width="4" style="27" customWidth="1"/>
    <col min="11268" max="11268" width="13.6640625" style="27" customWidth="1"/>
    <col min="11269" max="11510" width="13.6640625" style="27"/>
    <col min="11511" max="11511" width="22.109375" style="27" customWidth="1"/>
    <col min="11512" max="11518" width="13.6640625" style="27" customWidth="1"/>
    <col min="11519" max="11519" width="15.88671875" style="27" customWidth="1"/>
    <col min="11520" max="11520" width="16.5546875" style="27" bestFit="1" customWidth="1"/>
    <col min="11521" max="11521" width="13.6640625" style="27" customWidth="1"/>
    <col min="11522" max="11522" width="17.109375" style="27" bestFit="1" customWidth="1"/>
    <col min="11523" max="11523" width="4" style="27" customWidth="1"/>
    <col min="11524" max="11524" width="13.6640625" style="27" customWidth="1"/>
    <col min="11525" max="11766" width="13.6640625" style="27"/>
    <col min="11767" max="11767" width="22.109375" style="27" customWidth="1"/>
    <col min="11768" max="11774" width="13.6640625" style="27" customWidth="1"/>
    <col min="11775" max="11775" width="15.88671875" style="27" customWidth="1"/>
    <col min="11776" max="11776" width="16.5546875" style="27" bestFit="1" customWidth="1"/>
    <col min="11777" max="11777" width="13.6640625" style="27" customWidth="1"/>
    <col min="11778" max="11778" width="17.109375" style="27" bestFit="1" customWidth="1"/>
    <col min="11779" max="11779" width="4" style="27" customWidth="1"/>
    <col min="11780" max="11780" width="13.6640625" style="27" customWidth="1"/>
    <col min="11781" max="12022" width="13.6640625" style="27"/>
    <col min="12023" max="12023" width="22.109375" style="27" customWidth="1"/>
    <col min="12024" max="12030" width="13.6640625" style="27" customWidth="1"/>
    <col min="12031" max="12031" width="15.88671875" style="27" customWidth="1"/>
    <col min="12032" max="12032" width="16.5546875" style="27" bestFit="1" customWidth="1"/>
    <col min="12033" max="12033" width="13.6640625" style="27" customWidth="1"/>
    <col min="12034" max="12034" width="17.109375" style="27" bestFit="1" customWidth="1"/>
    <col min="12035" max="12035" width="4" style="27" customWidth="1"/>
    <col min="12036" max="12036" width="13.6640625" style="27" customWidth="1"/>
    <col min="12037" max="12278" width="13.6640625" style="27"/>
    <col min="12279" max="12279" width="22.109375" style="27" customWidth="1"/>
    <col min="12280" max="12286" width="13.6640625" style="27" customWidth="1"/>
    <col min="12287" max="12287" width="15.88671875" style="27" customWidth="1"/>
    <col min="12288" max="12288" width="16.5546875" style="27" bestFit="1" customWidth="1"/>
    <col min="12289" max="12289" width="13.6640625" style="27" customWidth="1"/>
    <col min="12290" max="12290" width="17.109375" style="27" bestFit="1" customWidth="1"/>
    <col min="12291" max="12291" width="4" style="27" customWidth="1"/>
    <col min="12292" max="12292" width="13.6640625" style="27" customWidth="1"/>
    <col min="12293" max="12534" width="13.6640625" style="27"/>
    <col min="12535" max="12535" width="22.109375" style="27" customWidth="1"/>
    <col min="12536" max="12542" width="13.6640625" style="27" customWidth="1"/>
    <col min="12543" max="12543" width="15.88671875" style="27" customWidth="1"/>
    <col min="12544" max="12544" width="16.5546875" style="27" bestFit="1" customWidth="1"/>
    <col min="12545" max="12545" width="13.6640625" style="27" customWidth="1"/>
    <col min="12546" max="12546" width="17.109375" style="27" bestFit="1" customWidth="1"/>
    <col min="12547" max="12547" width="4" style="27" customWidth="1"/>
    <col min="12548" max="12548" width="13.6640625" style="27" customWidth="1"/>
    <col min="12549" max="12790" width="13.6640625" style="27"/>
    <col min="12791" max="12791" width="22.109375" style="27" customWidth="1"/>
    <col min="12792" max="12798" width="13.6640625" style="27" customWidth="1"/>
    <col min="12799" max="12799" width="15.88671875" style="27" customWidth="1"/>
    <col min="12800" max="12800" width="16.5546875" style="27" bestFit="1" customWidth="1"/>
    <col min="12801" max="12801" width="13.6640625" style="27" customWidth="1"/>
    <col min="12802" max="12802" width="17.109375" style="27" bestFit="1" customWidth="1"/>
    <col min="12803" max="12803" width="4" style="27" customWidth="1"/>
    <col min="12804" max="12804" width="13.6640625" style="27" customWidth="1"/>
    <col min="12805" max="13046" width="13.6640625" style="27"/>
    <col min="13047" max="13047" width="22.109375" style="27" customWidth="1"/>
    <col min="13048" max="13054" width="13.6640625" style="27" customWidth="1"/>
    <col min="13055" max="13055" width="15.88671875" style="27" customWidth="1"/>
    <col min="13056" max="13056" width="16.5546875" style="27" bestFit="1" customWidth="1"/>
    <col min="13057" max="13057" width="13.6640625" style="27" customWidth="1"/>
    <col min="13058" max="13058" width="17.109375" style="27" bestFit="1" customWidth="1"/>
    <col min="13059" max="13059" width="4" style="27" customWidth="1"/>
    <col min="13060" max="13060" width="13.6640625" style="27" customWidth="1"/>
    <col min="13061" max="13302" width="13.6640625" style="27"/>
    <col min="13303" max="13303" width="22.109375" style="27" customWidth="1"/>
    <col min="13304" max="13310" width="13.6640625" style="27" customWidth="1"/>
    <col min="13311" max="13311" width="15.88671875" style="27" customWidth="1"/>
    <col min="13312" max="13312" width="16.5546875" style="27" bestFit="1" customWidth="1"/>
    <col min="13313" max="13313" width="13.6640625" style="27" customWidth="1"/>
    <col min="13314" max="13314" width="17.109375" style="27" bestFit="1" customWidth="1"/>
    <col min="13315" max="13315" width="4" style="27" customWidth="1"/>
    <col min="13316" max="13316" width="13.6640625" style="27" customWidth="1"/>
    <col min="13317" max="13558" width="13.6640625" style="27"/>
    <col min="13559" max="13559" width="22.109375" style="27" customWidth="1"/>
    <col min="13560" max="13566" width="13.6640625" style="27" customWidth="1"/>
    <col min="13567" max="13567" width="15.88671875" style="27" customWidth="1"/>
    <col min="13568" max="13568" width="16.5546875" style="27" bestFit="1" customWidth="1"/>
    <col min="13569" max="13569" width="13.6640625" style="27" customWidth="1"/>
    <col min="13570" max="13570" width="17.109375" style="27" bestFit="1" customWidth="1"/>
    <col min="13571" max="13571" width="4" style="27" customWidth="1"/>
    <col min="13572" max="13572" width="13.6640625" style="27" customWidth="1"/>
    <col min="13573" max="13814" width="13.6640625" style="27"/>
    <col min="13815" max="13815" width="22.109375" style="27" customWidth="1"/>
    <col min="13816" max="13822" width="13.6640625" style="27" customWidth="1"/>
    <col min="13823" max="13823" width="15.88671875" style="27" customWidth="1"/>
    <col min="13824" max="13824" width="16.5546875" style="27" bestFit="1" customWidth="1"/>
    <col min="13825" max="13825" width="13.6640625" style="27" customWidth="1"/>
    <col min="13826" max="13826" width="17.109375" style="27" bestFit="1" customWidth="1"/>
    <col min="13827" max="13827" width="4" style="27" customWidth="1"/>
    <col min="13828" max="13828" width="13.6640625" style="27" customWidth="1"/>
    <col min="13829" max="14070" width="13.6640625" style="27"/>
    <col min="14071" max="14071" width="22.109375" style="27" customWidth="1"/>
    <col min="14072" max="14078" width="13.6640625" style="27" customWidth="1"/>
    <col min="14079" max="14079" width="15.88671875" style="27" customWidth="1"/>
    <col min="14080" max="14080" width="16.5546875" style="27" bestFit="1" customWidth="1"/>
    <col min="14081" max="14081" width="13.6640625" style="27" customWidth="1"/>
    <col min="14082" max="14082" width="17.109375" style="27" bestFit="1" customWidth="1"/>
    <col min="14083" max="14083" width="4" style="27" customWidth="1"/>
    <col min="14084" max="14084" width="13.6640625" style="27" customWidth="1"/>
    <col min="14085" max="14326" width="13.6640625" style="27"/>
    <col min="14327" max="14327" width="22.109375" style="27" customWidth="1"/>
    <col min="14328" max="14334" width="13.6640625" style="27" customWidth="1"/>
    <col min="14335" max="14335" width="15.88671875" style="27" customWidth="1"/>
    <col min="14336" max="14336" width="16.5546875" style="27" bestFit="1" customWidth="1"/>
    <col min="14337" max="14337" width="13.6640625" style="27" customWidth="1"/>
    <col min="14338" max="14338" width="17.109375" style="27" bestFit="1" customWidth="1"/>
    <col min="14339" max="14339" width="4" style="27" customWidth="1"/>
    <col min="14340" max="14340" width="13.6640625" style="27" customWidth="1"/>
    <col min="14341" max="14582" width="13.6640625" style="27"/>
    <col min="14583" max="14583" width="22.109375" style="27" customWidth="1"/>
    <col min="14584" max="14590" width="13.6640625" style="27" customWidth="1"/>
    <col min="14591" max="14591" width="15.88671875" style="27" customWidth="1"/>
    <col min="14592" max="14592" width="16.5546875" style="27" bestFit="1" customWidth="1"/>
    <col min="14593" max="14593" width="13.6640625" style="27" customWidth="1"/>
    <col min="14594" max="14594" width="17.109375" style="27" bestFit="1" customWidth="1"/>
    <col min="14595" max="14595" width="4" style="27" customWidth="1"/>
    <col min="14596" max="14596" width="13.6640625" style="27" customWidth="1"/>
    <col min="14597" max="14838" width="13.6640625" style="27"/>
    <col min="14839" max="14839" width="22.109375" style="27" customWidth="1"/>
    <col min="14840" max="14846" width="13.6640625" style="27" customWidth="1"/>
    <col min="14847" max="14847" width="15.88671875" style="27" customWidth="1"/>
    <col min="14848" max="14848" width="16.5546875" style="27" bestFit="1" customWidth="1"/>
    <col min="14849" max="14849" width="13.6640625" style="27" customWidth="1"/>
    <col min="14850" max="14850" width="17.109375" style="27" bestFit="1" customWidth="1"/>
    <col min="14851" max="14851" width="4" style="27" customWidth="1"/>
    <col min="14852" max="14852" width="13.6640625" style="27" customWidth="1"/>
    <col min="14853" max="15094" width="13.6640625" style="27"/>
    <col min="15095" max="15095" width="22.109375" style="27" customWidth="1"/>
    <col min="15096" max="15102" width="13.6640625" style="27" customWidth="1"/>
    <col min="15103" max="15103" width="15.88671875" style="27" customWidth="1"/>
    <col min="15104" max="15104" width="16.5546875" style="27" bestFit="1" customWidth="1"/>
    <col min="15105" max="15105" width="13.6640625" style="27" customWidth="1"/>
    <col min="15106" max="15106" width="17.109375" style="27" bestFit="1" customWidth="1"/>
    <col min="15107" max="15107" width="4" style="27" customWidth="1"/>
    <col min="15108" max="15108" width="13.6640625" style="27" customWidth="1"/>
    <col min="15109" max="15350" width="13.6640625" style="27"/>
    <col min="15351" max="15351" width="22.109375" style="27" customWidth="1"/>
    <col min="15352" max="15358" width="13.6640625" style="27" customWidth="1"/>
    <col min="15359" max="15359" width="15.88671875" style="27" customWidth="1"/>
    <col min="15360" max="15360" width="16.5546875" style="27" bestFit="1" customWidth="1"/>
    <col min="15361" max="15361" width="13.6640625" style="27" customWidth="1"/>
    <col min="15362" max="15362" width="17.109375" style="27" bestFit="1" customWidth="1"/>
    <col min="15363" max="15363" width="4" style="27" customWidth="1"/>
    <col min="15364" max="15364" width="13.6640625" style="27" customWidth="1"/>
    <col min="15365" max="15606" width="13.6640625" style="27"/>
    <col min="15607" max="15607" width="22.109375" style="27" customWidth="1"/>
    <col min="15608" max="15614" width="13.6640625" style="27" customWidth="1"/>
    <col min="15615" max="15615" width="15.88671875" style="27" customWidth="1"/>
    <col min="15616" max="15616" width="16.5546875" style="27" bestFit="1" customWidth="1"/>
    <col min="15617" max="15617" width="13.6640625" style="27" customWidth="1"/>
    <col min="15618" max="15618" width="17.109375" style="27" bestFit="1" customWidth="1"/>
    <col min="15619" max="15619" width="4" style="27" customWidth="1"/>
    <col min="15620" max="15620" width="13.6640625" style="27" customWidth="1"/>
    <col min="15621" max="15862" width="13.6640625" style="27"/>
    <col min="15863" max="15863" width="22.109375" style="27" customWidth="1"/>
    <col min="15864" max="15870" width="13.6640625" style="27" customWidth="1"/>
    <col min="15871" max="15871" width="15.88671875" style="27" customWidth="1"/>
    <col min="15872" max="15872" width="16.5546875" style="27" bestFit="1" customWidth="1"/>
    <col min="15873" max="15873" width="13.6640625" style="27" customWidth="1"/>
    <col min="15874" max="15874" width="17.109375" style="27" bestFit="1" customWidth="1"/>
    <col min="15875" max="15875" width="4" style="27" customWidth="1"/>
    <col min="15876" max="15876" width="13.6640625" style="27" customWidth="1"/>
    <col min="15877" max="16118" width="13.6640625" style="27"/>
    <col min="16119" max="16119" width="22.109375" style="27" customWidth="1"/>
    <col min="16120" max="16126" width="13.6640625" style="27" customWidth="1"/>
    <col min="16127" max="16127" width="15.88671875" style="27" customWidth="1"/>
    <col min="16128" max="16128" width="16.5546875" style="27" bestFit="1" customWidth="1"/>
    <col min="16129" max="16129" width="13.6640625" style="27" customWidth="1"/>
    <col min="16130" max="16130" width="17.109375" style="27" bestFit="1" customWidth="1"/>
    <col min="16131" max="16131" width="4" style="27" customWidth="1"/>
    <col min="16132" max="16132" width="13.6640625" style="27" customWidth="1"/>
    <col min="16133" max="16384" width="13.6640625" style="27"/>
  </cols>
  <sheetData>
    <row r="1" spans="1:25" s="21" customFormat="1" ht="16.2">
      <c r="A1" s="266" t="s">
        <v>4</v>
      </c>
      <c r="B1" s="148"/>
      <c r="C1" s="76"/>
      <c r="D1" s="76"/>
      <c r="E1" s="149"/>
      <c r="F1" s="76"/>
      <c r="G1" s="76"/>
    </row>
    <row r="2" spans="1:25" s="21" customFormat="1" ht="16.2">
      <c r="A2" s="181"/>
      <c r="B2" s="148"/>
      <c r="C2" s="150"/>
      <c r="D2" s="150"/>
      <c r="E2" s="150"/>
      <c r="F2" s="150"/>
      <c r="G2" s="76"/>
    </row>
    <row r="3" spans="1:25" s="21" customFormat="1" ht="18.600000000000001">
      <c r="A3" s="175" t="str">
        <f>'2-Kosten per locatie'!A3</f>
        <v>Naam opdrachtgever</v>
      </c>
      <c r="B3" s="138" t="str">
        <f>'2-Kosten per locatie'!B3</f>
        <v>Gemeente Uithoorn Perceel 2</v>
      </c>
      <c r="C3" s="150"/>
      <c r="D3" s="150"/>
      <c r="E3" s="150"/>
      <c r="F3" s="150"/>
      <c r="G3" s="76"/>
    </row>
    <row r="4" spans="1:25" s="21" customFormat="1" ht="18.600000000000001">
      <c r="A4" s="175" t="str">
        <f>'2-Kosten per locatie'!A4</f>
        <v>Calculatie onderdeel</v>
      </c>
      <c r="B4" s="138" t="str">
        <f ca="1">MID(CELL("bestandsnaam",$D$9),SEARCH("]",CELL("bestandsnaam",$D$9),1)+1,256)</f>
        <v>9-Glasbewassing</v>
      </c>
      <c r="C4" s="150"/>
      <c r="D4" s="150"/>
      <c r="E4" s="150"/>
      <c r="F4" s="150"/>
      <c r="G4" s="76"/>
    </row>
    <row r="5" spans="1:25" s="21" customFormat="1" ht="18.600000000000001">
      <c r="A5" s="175" t="str">
        <f>'2-Kosten per locatie'!A5</f>
        <v>Gebouw/plaats</v>
      </c>
      <c r="B5" s="138" t="str">
        <f>'2-Kosten per locatie'!B5</f>
        <v>Divers, Uithoorn</v>
      </c>
      <c r="C5" s="150"/>
      <c r="D5" s="150"/>
      <c r="E5" s="150"/>
      <c r="F5" s="150"/>
      <c r="G5" s="151"/>
      <c r="I5" s="23"/>
      <c r="J5" s="22"/>
      <c r="K5" s="23"/>
      <c r="L5" s="23"/>
      <c r="M5" s="22"/>
      <c r="N5" s="24"/>
      <c r="O5" s="23"/>
      <c r="P5" s="22"/>
      <c r="Q5" s="23"/>
      <c r="R5" s="23"/>
      <c r="S5" s="22"/>
      <c r="T5" s="23"/>
      <c r="U5" s="23"/>
      <c r="V5" s="22"/>
      <c r="W5" s="23"/>
      <c r="X5" s="23"/>
      <c r="Y5" s="22"/>
    </row>
    <row r="6" spans="1:25" s="21" customFormat="1" ht="17.25" customHeight="1">
      <c r="A6" s="175" t="str">
        <f>'2-Kosten per locatie'!A6</f>
        <v>Referentie nummer</v>
      </c>
      <c r="B6" s="138">
        <f>'2-Kosten per locatie'!B6</f>
        <v>0</v>
      </c>
      <c r="C6" s="150"/>
      <c r="D6" s="150"/>
      <c r="E6" s="150"/>
      <c r="F6" s="150"/>
      <c r="G6" s="151"/>
      <c r="I6" s="25"/>
      <c r="J6" s="26"/>
      <c r="K6" s="23"/>
      <c r="L6" s="25"/>
      <c r="M6" s="26"/>
      <c r="N6" s="24"/>
      <c r="O6" s="25"/>
      <c r="P6" s="26"/>
      <c r="Q6" s="23"/>
      <c r="R6" s="25"/>
      <c r="S6" s="26"/>
      <c r="T6" s="23"/>
      <c r="U6" s="25"/>
      <c r="V6" s="26"/>
      <c r="W6" s="23"/>
      <c r="X6" s="25"/>
      <c r="Y6" s="26"/>
    </row>
    <row r="7" spans="1:25" s="21" customFormat="1" ht="17.25" customHeight="1">
      <c r="A7" s="175" t="str">
        <f>'2-Kosten per locatie'!A7</f>
        <v>Naam dienstverlener</v>
      </c>
      <c r="B7" s="138">
        <f>'2-Kosten per locatie'!B7</f>
        <v>0</v>
      </c>
      <c r="C7" s="150"/>
      <c r="D7" s="150"/>
      <c r="E7" s="150"/>
      <c r="F7" s="150"/>
      <c r="G7" s="151"/>
    </row>
    <row r="8" spans="1:25" s="21" customFormat="1" ht="17.25" customHeight="1">
      <c r="A8" s="175" t="str">
        <f>'2-Kosten per locatie'!A8</f>
        <v>Prijspeil</v>
      </c>
      <c r="B8" s="242">
        <f>'2-Kosten per locatie'!B8</f>
        <v>45658</v>
      </c>
      <c r="C8" s="150"/>
      <c r="D8" s="150"/>
      <c r="E8" s="150"/>
      <c r="F8" s="150"/>
      <c r="G8" s="151"/>
    </row>
    <row r="9" spans="1:25" s="21" customFormat="1" ht="17.25" customHeight="1">
      <c r="A9" s="150"/>
      <c r="B9" s="150"/>
      <c r="C9" s="150"/>
      <c r="D9" s="150"/>
      <c r="E9" s="150"/>
      <c r="F9" s="150"/>
      <c r="G9" s="151"/>
    </row>
    <row r="10" spans="1:25" s="21" customFormat="1" ht="17.25" customHeight="1">
      <c r="A10" s="150"/>
      <c r="B10" s="150"/>
      <c r="C10" s="150"/>
      <c r="D10" s="150"/>
      <c r="E10" s="150"/>
      <c r="F10" s="150"/>
      <c r="G10" s="151"/>
    </row>
    <row r="11" spans="1:25" s="21" customFormat="1" ht="15.6">
      <c r="A11" s="152"/>
      <c r="B11" s="150"/>
      <c r="C11" s="153"/>
      <c r="D11" s="150"/>
      <c r="E11" s="154"/>
      <c r="F11" s="153"/>
      <c r="G11" s="151"/>
    </row>
    <row r="12" spans="1:25" s="28" customFormat="1" ht="48.6">
      <c r="A12" s="366" t="s">
        <v>15</v>
      </c>
      <c r="B12" s="367" t="s">
        <v>152</v>
      </c>
      <c r="C12" s="362" t="s">
        <v>153</v>
      </c>
      <c r="D12" s="367" t="s">
        <v>154</v>
      </c>
      <c r="E12" s="367" t="s">
        <v>155</v>
      </c>
      <c r="F12" s="367" t="s">
        <v>222</v>
      </c>
      <c r="G12" s="367" t="s">
        <v>223</v>
      </c>
    </row>
    <row r="13" spans="1:25">
      <c r="A13" s="159" t="s">
        <v>185</v>
      </c>
      <c r="B13" s="363" t="s">
        <v>224</v>
      </c>
      <c r="C13" s="368">
        <v>382</v>
      </c>
      <c r="D13" s="364">
        <v>0</v>
      </c>
      <c r="E13" s="369">
        <f t="shared" ref="E13:E14" si="0">C13*D13</f>
        <v>0</v>
      </c>
      <c r="F13" s="364">
        <v>0</v>
      </c>
      <c r="G13" s="369">
        <f t="shared" ref="G13:G14" si="1">E13+F13</f>
        <v>0</v>
      </c>
    </row>
    <row r="14" spans="1:25">
      <c r="A14" s="370"/>
      <c r="B14" s="365"/>
      <c r="C14" s="368"/>
      <c r="D14" s="364"/>
      <c r="E14" s="369">
        <f t="shared" si="0"/>
        <v>0</v>
      </c>
      <c r="F14" s="364">
        <v>0</v>
      </c>
      <c r="G14" s="369">
        <f t="shared" si="1"/>
        <v>0</v>
      </c>
    </row>
    <row r="15" spans="1:25">
      <c r="B15" s="155"/>
      <c r="C15" s="243"/>
      <c r="D15" s="243"/>
      <c r="E15" s="243"/>
      <c r="F15" s="243"/>
      <c r="G15" s="243"/>
    </row>
    <row r="16" spans="1:25">
      <c r="A16" s="371" t="s">
        <v>20</v>
      </c>
      <c r="B16" s="372"/>
      <c r="C16" s="374">
        <f>SUM(C13:C14)</f>
        <v>382</v>
      </c>
      <c r="D16" s="375"/>
      <c r="E16" s="376"/>
      <c r="F16" s="377"/>
      <c r="G16" s="378">
        <f>SUM(G13:G14)</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BCB921A9-9D1F-460A-90F3-06D741BC3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AC3E4837-CE50-4A32-A54A-9639DA900BA8}">
  <ds:schemaRefs>
    <ds:schemaRef ds:uri="2bdcc3f3-49a5-47c4-ae00-3e6a3f4b5f23"/>
    <ds:schemaRef ds:uri="http://purl.org/dc/terms/"/>
    <ds:schemaRef ds:uri="http://purl.org/dc/elements/1.1/"/>
    <ds:schemaRef ds:uri="96af1940-cf19-4b50-92f4-053594182cfa"/>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3-Basis ruimtestaat</vt:lpstr>
      <vt:lpstr>4-Premies en opslagen</vt:lpstr>
      <vt:lpstr>5-Opbouw uurtarief productie</vt:lpstr>
      <vt:lpstr>6-Opbouw uurtarief toezicht</vt:lpstr>
      <vt:lpstr>7-Additionele kosten</vt:lpstr>
      <vt:lpstr>8-Afroep- en beurtprijzen</vt:lpstr>
      <vt:lpstr>9-Glasbewassing</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'3-Basis ruimtestaat'!Afdrukbereik</vt:lpstr>
      <vt:lpstr>'4-Premies en opslagen'!Afdrukbereik</vt:lpstr>
      <vt:lpstr>'5-Opbouw uurtarief productie'!Afdrukbereik</vt:lpstr>
      <vt:lpstr>'8-Afroep- en beurtprijzen'!Afdrukbereik</vt:lpstr>
      <vt:lpstr>'10-Vloeronderhoud'!Afdruktitels</vt:lpstr>
      <vt:lpstr>'2-Kosten per locatie'!Afdruktitels</vt:lpstr>
      <vt:lpstr>'3-Basis ruimtestaat'!Afdruktitels</vt:lpstr>
      <vt:lpstr>'5-Opbouw uurtarief productie'!Afdruktitels</vt:lpstr>
      <vt:lpstr>'8-Afroep- en beurtprijzen'!Afdruktitels</vt:lpstr>
      <vt:lpstr>'9-Glasbewassing'!Afdruktitels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2024-10-11T12:48:08Z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