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EA_afval/Gedeelde documenten/5. Nota van inlichtingen/NVI (deel 2)/Documenten uploaden Tendernet/"/>
    </mc:Choice>
  </mc:AlternateContent>
  <xr:revisionPtr revIDLastSave="10" documentId="14_{AA33A1F3-2E42-4ABD-9C0F-F5D12FF8266A}" xr6:coauthVersionLast="47" xr6:coauthVersionMax="47" xr10:uidLastSave="{01807FC4-11DD-4BFE-855C-5E979B027979}"/>
  <bookViews>
    <workbookView xWindow="-110" yWindow="-110" windowWidth="19420" windowHeight="10300" xr2:uid="{00000000-000D-0000-FFFF-FFFF00000000}"/>
  </bookViews>
  <sheets>
    <sheet name="Voorblad" sheetId="3" r:id="rId1"/>
    <sheet name="Transport en verwerking" sheetId="1" r:id="rId2"/>
    <sheet name="Lease containers en inzamelmid" sheetId="2" r:id="rId3"/>
    <sheet name="Basis berekening MOB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9" i="1"/>
  <c r="L11" i="1"/>
  <c r="C14" i="1"/>
  <c r="M11" i="1" l="1"/>
  <c r="L9" i="1"/>
  <c r="M9" i="1" s="1"/>
  <c r="G14" i="1" l="1"/>
  <c r="M14" i="1" s="1"/>
  <c r="G8" i="1"/>
  <c r="H11" i="2"/>
  <c r="H10" i="2" l="1"/>
  <c r="H12" i="2"/>
  <c r="H13" i="2"/>
  <c r="H9" i="2"/>
  <c r="H14" i="2" l="1"/>
  <c r="L10" i="1"/>
  <c r="M10" i="1" s="1"/>
  <c r="L12" i="1"/>
  <c r="M12" i="1" s="1"/>
  <c r="L13" i="1"/>
  <c r="M13" i="1" s="1"/>
  <c r="L8" i="1"/>
  <c r="M8" i="1" l="1"/>
  <c r="K24" i="4"/>
  <c r="M24" i="4" s="1"/>
  <c r="J32" i="4" s="1"/>
  <c r="J34" i="4" s="1"/>
  <c r="K23" i="4"/>
  <c r="M23" i="4" s="1"/>
  <c r="I32" i="4" s="1"/>
  <c r="K19" i="4"/>
  <c r="K18" i="4"/>
  <c r="K17" i="4"/>
  <c r="M15" i="1" l="1"/>
  <c r="C20" i="3" s="1"/>
  <c r="I33" i="4"/>
  <c r="I34" i="4"/>
  <c r="J33" i="4"/>
  <c r="C21" i="3" l="1"/>
  <c r="C22" i="3" s="1"/>
  <c r="C23" i="3" s="1"/>
  <c r="C24" i="3" s="1"/>
  <c r="C26" i="3" s="1"/>
</calcChain>
</file>

<file path=xl/sharedStrings.xml><?xml version="1.0" encoding="utf-8"?>
<sst xmlns="http://schemas.openxmlformats.org/spreadsheetml/2006/main" count="154" uniqueCount="115">
  <si>
    <t>Offerteaanvraag Europese Openbare aanbesteding</t>
  </si>
  <si>
    <t xml:space="preserve">Afvalinzamelingsmiddelen, -transport en -verwerking </t>
  </si>
  <si>
    <t xml:space="preserve">Naam onderneming: </t>
  </si>
  <si>
    <t>Adres:</t>
  </si>
  <si>
    <t xml:space="preserve">Postcode en woonplaats: </t>
  </si>
  <si>
    <t xml:space="preserve"> </t>
  </si>
  <si>
    <t>Onderdeel</t>
  </si>
  <si>
    <t>Totaal</t>
  </si>
  <si>
    <t>Transport en Verwerking</t>
  </si>
  <si>
    <t>Lease inzamelmiddelen</t>
  </si>
  <si>
    <t>Totaal per jaar exclusief BTW</t>
  </si>
  <si>
    <t>BTW 21%</t>
  </si>
  <si>
    <t>Totaal per jaar inclusief BTW</t>
  </si>
  <si>
    <t>Vergelijkingswaarde 4 jaar</t>
  </si>
  <si>
    <t>Ondertekening Inschrijver</t>
  </si>
  <si>
    <t>Plaats</t>
  </si>
  <si>
    <t>Naam</t>
  </si>
  <si>
    <t xml:space="preserve">Functie </t>
  </si>
  <si>
    <t>Datum</t>
  </si>
  <si>
    <t>Handtekening</t>
  </si>
  <si>
    <t>Instructie:</t>
  </si>
  <si>
    <t>Verwerking</t>
  </si>
  <si>
    <t>transport</t>
  </si>
  <si>
    <t>Omschrijving</t>
  </si>
  <si>
    <t>Tonnage   AMC</t>
  </si>
  <si>
    <t>Tonnage Vumc</t>
  </si>
  <si>
    <t>tarief per ton AMC</t>
  </si>
  <si>
    <t>Kosten</t>
  </si>
  <si>
    <t>Aantal Transporten AMC</t>
  </si>
  <si>
    <t>Aantal transporten Vumc</t>
  </si>
  <si>
    <t>Tarief transport per rit AMC</t>
  </si>
  <si>
    <t>Kosten transport</t>
  </si>
  <si>
    <t>Totale kosten excl. BTW</t>
  </si>
  <si>
    <t>Vumc  Papier en Karton</t>
  </si>
  <si>
    <t>AMC Karton</t>
  </si>
  <si>
    <t>AMC Kantoor papier (incl. confidentieel)/(Vumc Confidentieel papier)</t>
  </si>
  <si>
    <t>Afvoer van vervuild archief op pallets (de pallets zijn ingeseald)</t>
  </si>
  <si>
    <t>gegevensdragers (ADICT) 77,12</t>
  </si>
  <si>
    <t>gegevensdragers (overig materiaal)</t>
  </si>
  <si>
    <t>Folies</t>
  </si>
  <si>
    <t>in karton</t>
  </si>
  <si>
    <t>ter informatie:</t>
  </si>
  <si>
    <t>Voorwaarden:</t>
  </si>
  <si>
    <t>Gegevens in deze modellen zijn gebaseerd op huidige cijfers en werkwijzen en dienen ter indicatie, aan genoemde containers, aantallen, tonnages, frequenties etc. kunnen geen rechten worden ontleend.</t>
  </si>
  <si>
    <t>Kosten niet benoemd in het prijzenblad dienen tijdens de gehele contractperiode inclusief te zijn.</t>
  </si>
  <si>
    <t>De huurprijzen van alle inzamelmiddelen zijn inclusief preventief en correctief onderhoud en inclusief reinigingskosten. Het onderhoud kan plaatsvinden op verzoek van de opdrachtgever(s).</t>
  </si>
  <si>
    <t>Bij het Amsterdam UMC wordt het archief transportgereed gezet. Hierdoor kan het materiaal direct worden ingeladen op de laad en losplek.  Hierdoor mogen er alleen laad en handelingskosten in rekening</t>
  </si>
  <si>
    <t>als de chauffeur langer dan een kwartier moet wachten, voordat de vrachtwagen kan worden beladen.</t>
  </si>
  <si>
    <t>containers en verzamelmiddelen</t>
  </si>
  <si>
    <t>Omschrijving inzamelmiddel lease</t>
  </si>
  <si>
    <t>Soort</t>
  </si>
  <si>
    <t>Materiaal</t>
  </si>
  <si>
    <t>Inhoud / vermogen</t>
  </si>
  <si>
    <t>Inschatting Aantal</t>
  </si>
  <si>
    <t>Leasetarief 
per maand</t>
  </si>
  <si>
    <t>Totaal
per jaar</t>
  </si>
  <si>
    <t>Perscontainer</t>
  </si>
  <si>
    <t>Staal</t>
  </si>
  <si>
    <t>22 M3</t>
  </si>
  <si>
    <t>Rolcontainer</t>
  </si>
  <si>
    <t>kunststof</t>
  </si>
  <si>
    <t>400 liter</t>
  </si>
  <si>
    <t>Karton  afvaldepot AMC</t>
  </si>
  <si>
    <t>24 M3</t>
  </si>
  <si>
    <t>Papier  (incl. confidentieel) afvaldepot AMC</t>
  </si>
  <si>
    <t>Gegevensdragers meibergdreef 9 AMC</t>
  </si>
  <si>
    <t>660 liter</t>
  </si>
  <si>
    <t>Totaal per jaar lease</t>
  </si>
  <si>
    <t>Voor dezelfde inzamelmiddelen dienen gelijke prijzen te worden aangeboden en of berekend.</t>
  </si>
  <si>
    <t>Kosten niet benoemd in het prijzenblad dienen inclusief te zijn.</t>
  </si>
  <si>
    <t>Voorbeeldberekening voor indexering t.a.v. MOB</t>
  </si>
  <si>
    <t>De bedragen van juni 2019,  blauwe cellen,  zijn werkelijke cijfers en vormen de basis voor de gehele contractperiode</t>
  </si>
  <si>
    <t xml:space="preserve">Overige cijfers, witte cellen,  zijn fictief </t>
  </si>
  <si>
    <t>Berekening van nieuwe prijzen n.a.v. MOB bestaat uit 3 stappen.</t>
  </si>
  <si>
    <t>stap 1</t>
  </si>
  <si>
    <r>
      <t xml:space="preserve">Voor de bepaling van het </t>
    </r>
    <r>
      <rPr>
        <b/>
        <u/>
        <sz val="11"/>
        <color theme="1"/>
        <rFont val="Calibri"/>
        <family val="2"/>
        <scheme val="minor"/>
      </rPr>
      <t>gemiddelde</t>
    </r>
    <r>
      <rPr>
        <b/>
        <sz val="11"/>
        <color theme="1"/>
        <rFont val="Calibri"/>
        <family val="2"/>
        <scheme val="minor"/>
      </rPr>
      <t xml:space="preserve"> van de MOB wordt de volgende berekening toegepast:</t>
    </r>
  </si>
  <si>
    <t>Marktberichten oud papier</t>
  </si>
  <si>
    <t>NL+Belgie</t>
  </si>
  <si>
    <t>verre Oosten</t>
  </si>
  <si>
    <t>Bont</t>
  </si>
  <si>
    <t>Karton</t>
  </si>
  <si>
    <t>Laag</t>
  </si>
  <si>
    <t>hoog</t>
  </si>
  <si>
    <t>gemiddelde:</t>
  </si>
  <si>
    <t>stap 2</t>
  </si>
  <si>
    <t>Het verschil van het gemiddelde van juni van het betreffende jaar wordt berekend ten opzichte van het basisjaar 2019 in %</t>
  </si>
  <si>
    <t xml:space="preserve">gemiddelde 2020: </t>
  </si>
  <si>
    <t xml:space="preserve"> min gemiddelde juni 2019:</t>
  </si>
  <si>
    <t>verschil:</t>
  </si>
  <si>
    <t>indexatie:</t>
  </si>
  <si>
    <t xml:space="preserve">gemiddelde 2021: </t>
  </si>
  <si>
    <t xml:space="preserve">stap 3: </t>
  </si>
  <si>
    <t>De indexatie wordt toegepast op het tarief opgegeven in het jaar van de aanbesteding, het basisjaar 2019.</t>
  </si>
  <si>
    <t>Aanname: voor kantoorpapier wordt een tarief van 100 aangeboden, voor karton 80</t>
  </si>
  <si>
    <t>nieuwe prijzen na indexatie:</t>
  </si>
  <si>
    <t>In aanbesteding afgegeven prijzen:</t>
  </si>
  <si>
    <t>Indexatie MOB</t>
  </si>
  <si>
    <t xml:space="preserve">kantoorpapier </t>
  </si>
  <si>
    <t>karton</t>
  </si>
  <si>
    <t>Papier en karton (gemengd) milieuplein VUmc</t>
  </si>
  <si>
    <t>Gegevensdragers locatie VUmc</t>
  </si>
  <si>
    <t>Tarief transport per rit Vumc</t>
  </si>
  <si>
    <t>tarief per ton Vumc</t>
  </si>
  <si>
    <t>Lease containers en inzamelmiddelen</t>
  </si>
  <si>
    <t>Prijzenblad papier, karton, archief en gegevensdragers</t>
  </si>
  <si>
    <t>Verklaart zich door ondertekening van dit blad tot het uitvoeren van de werkzaamheden tegen de in dit prijzenblad geoffreerde tarieven betreffende de aanbesteding  'afvaltransport en -verwerking en afvalcontainers en afvalinzamelmiddelen' conform het gestelde in de aanbestedingsdocumenten.</t>
  </si>
  <si>
    <t>Geen indexatie inzamelmiddelen.</t>
  </si>
  <si>
    <t>Opbrengsten dienen als negatief getal te worden ingevoerd.</t>
  </si>
  <si>
    <t>Opgegeven tonnages VUmc zijn die van de oude(karton en papier confidentieel) stromen.</t>
  </si>
  <si>
    <t>Per april 2019 zijn bij Vumc de 2 afvalstromen: Papier Karton en Confidentieel papier omgezet naar 2 nieuwe afvalstromen: Karton en Kantoor papier ( incl. confidentieel).</t>
  </si>
  <si>
    <t>AMC hanteert in 2024 de 2 afvalstromen:  Karton en Kantoor papier ( incl. confidentieel) tonnage uit 2023 is gebaseerd op deze stromen.</t>
  </si>
  <si>
    <t>Gelijke prijzen voor gelijke containers voorbeeld:  indien de perscontainer voor karton dezelfde is als voor papier of indien de gegevensdrager van locatie VUmc dezelfde is als voor locatie AMC.</t>
  </si>
  <si>
    <t xml:space="preserve">Transport en verwerking </t>
  </si>
  <si>
    <t xml:space="preserve">Prijzenblad Totaal </t>
  </si>
  <si>
    <t>Alleen de oranje cellen in te vullen door de leverancier.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</si>
</sst>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0.00;&quot;-&quot;#0.00;\ "/>
    <numFmt numFmtId="166" formatCode="#,##0.000;\-#,##0.000;\ "/>
    <numFmt numFmtId="167" formatCode="#,##0.00;&quot;-&quot;#,##0.00;\ "/>
    <numFmt numFmtId="168" formatCode="#,##0.000_ ;\-#,##0.0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sz val="8"/>
      <color rgb="FFFF0000"/>
      <name val="Tahoma"/>
      <family val="2"/>
    </font>
    <font>
      <sz val="8"/>
      <color rgb="FF000000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3399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167" fontId="5" fillId="0" borderId="0" xfId="0" applyNumberFormat="1" applyFont="1" applyAlignment="1">
      <alignment horizontal="right" vertical="top"/>
    </xf>
    <xf numFmtId="0" fontId="5" fillId="7" borderId="0" xfId="0" applyFont="1" applyFill="1" applyAlignment="1">
      <alignment vertical="top"/>
    </xf>
    <xf numFmtId="0" fontId="3" fillId="5" borderId="40" xfId="0" applyFont="1" applyFill="1" applyBorder="1" applyAlignment="1">
      <alignment horizontal="center" vertical="top" wrapText="1"/>
    </xf>
    <xf numFmtId="168" fontId="0" fillId="0" borderId="0" xfId="0" applyNumberFormat="1"/>
    <xf numFmtId="0" fontId="2" fillId="0" borderId="0" xfId="0" applyFont="1"/>
    <xf numFmtId="0" fontId="0" fillId="5" borderId="13" xfId="0" applyFill="1" applyBorder="1"/>
    <xf numFmtId="17" fontId="0" fillId="0" borderId="0" xfId="0" applyNumberFormat="1"/>
    <xf numFmtId="0" fontId="12" fillId="0" borderId="0" xfId="0" applyFont="1"/>
    <xf numFmtId="0" fontId="0" fillId="5" borderId="42" xfId="0" applyFill="1" applyBorder="1"/>
    <xf numFmtId="0" fontId="2" fillId="5" borderId="42" xfId="0" applyFont="1" applyFill="1" applyBorder="1"/>
    <xf numFmtId="0" fontId="0" fillId="0" borderId="13" xfId="0" applyBorder="1"/>
    <xf numFmtId="17" fontId="0" fillId="0" borderId="13" xfId="0" applyNumberFormat="1" applyBorder="1"/>
    <xf numFmtId="0" fontId="0" fillId="8" borderId="13" xfId="0" applyFill="1" applyBorder="1"/>
    <xf numFmtId="10" fontId="0" fillId="0" borderId="0" xfId="5" applyNumberFormat="1" applyFont="1"/>
    <xf numFmtId="0" fontId="0" fillId="0" borderId="26" xfId="0" applyBorder="1"/>
    <xf numFmtId="0" fontId="0" fillId="0" borderId="43" xfId="0" applyBorder="1"/>
    <xf numFmtId="0" fontId="0" fillId="0" borderId="41" xfId="0" applyBorder="1"/>
    <xf numFmtId="0" fontId="0" fillId="5" borderId="26" xfId="0" applyFill="1" applyBorder="1"/>
    <xf numFmtId="0" fontId="0" fillId="5" borderId="41" xfId="0" applyFill="1" applyBorder="1"/>
    <xf numFmtId="0" fontId="0" fillId="5" borderId="43" xfId="0" applyFill="1" applyBorder="1"/>
    <xf numFmtId="10" fontId="0" fillId="0" borderId="13" xfId="0" applyNumberFormat="1" applyBorder="1"/>
    <xf numFmtId="43" fontId="0" fillId="0" borderId="13" xfId="1" applyFont="1" applyBorder="1"/>
    <xf numFmtId="0" fontId="14" fillId="0" borderId="0" xfId="0" applyFont="1"/>
    <xf numFmtId="0" fontId="7" fillId="0" borderId="0" xfId="0" applyFont="1"/>
    <xf numFmtId="0" fontId="11" fillId="0" borderId="0" xfId="0" applyFont="1"/>
    <xf numFmtId="0" fontId="9" fillId="0" borderId="0" xfId="0" applyFont="1"/>
    <xf numFmtId="166" fontId="3" fillId="0" borderId="12" xfId="0" applyNumberFormat="1" applyFont="1" applyBorder="1" applyAlignment="1">
      <alignment horizontal="right" vertical="top"/>
    </xf>
    <xf numFmtId="164" fontId="3" fillId="7" borderId="7" xfId="1" applyNumberFormat="1" applyFont="1" applyFill="1" applyBorder="1" applyAlignment="1">
      <alignment horizontal="right" vertical="top"/>
    </xf>
    <xf numFmtId="164" fontId="3" fillId="7" borderId="8" xfId="1" applyNumberFormat="1" applyFont="1" applyFill="1" applyBorder="1" applyAlignment="1">
      <alignment horizontal="right" vertical="top"/>
    </xf>
    <xf numFmtId="43" fontId="3" fillId="5" borderId="7" xfId="1" applyFont="1" applyFill="1" applyBorder="1" applyAlignment="1">
      <alignment horizontal="center" vertical="top" wrapText="1"/>
    </xf>
    <xf numFmtId="43" fontId="3" fillId="5" borderId="8" xfId="1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9" fillId="11" borderId="6" xfId="3" applyFont="1" applyFill="1" applyBorder="1" applyAlignment="1" applyProtection="1">
      <alignment horizontal="left" vertical="center"/>
      <protection locked="0"/>
    </xf>
    <xf numFmtId="0" fontId="9" fillId="11" borderId="14" xfId="3" applyFont="1" applyFill="1" applyBorder="1" applyAlignment="1" applyProtection="1">
      <alignment vertical="center"/>
      <protection locked="0"/>
    </xf>
    <xf numFmtId="0" fontId="9" fillId="11" borderId="36" xfId="3" applyFont="1" applyFill="1" applyBorder="1" applyAlignment="1" applyProtection="1">
      <alignment vertical="center"/>
      <protection locked="0"/>
    </xf>
    <xf numFmtId="0" fontId="0" fillId="11" borderId="6" xfId="2" applyFont="1" applyFill="1" applyBorder="1" applyAlignment="1" applyProtection="1">
      <alignment horizontal="left" vertical="center"/>
      <protection locked="0"/>
    </xf>
    <xf numFmtId="0" fontId="0" fillId="11" borderId="14" xfId="2" applyFont="1" applyFill="1" applyBorder="1" applyAlignment="1" applyProtection="1">
      <alignment horizontal="left" vertical="center"/>
      <protection locked="0"/>
    </xf>
    <xf numFmtId="43" fontId="4" fillId="5" borderId="9" xfId="1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164" fontId="3" fillId="7" borderId="22" xfId="1" applyNumberFormat="1" applyFont="1" applyFill="1" applyBorder="1" applyAlignment="1">
      <alignment horizontal="right" vertical="top"/>
    </xf>
    <xf numFmtId="164" fontId="3" fillId="7" borderId="12" xfId="1" applyNumberFormat="1" applyFont="1" applyFill="1" applyBorder="1" applyAlignment="1">
      <alignment horizontal="right" vertical="top"/>
    </xf>
    <xf numFmtId="0" fontId="11" fillId="0" borderId="0" xfId="0" applyFont="1" applyAlignment="1">
      <alignment wrapText="1"/>
    </xf>
    <xf numFmtId="168" fontId="3" fillId="0" borderId="7" xfId="0" applyNumberFormat="1" applyFont="1" applyBorder="1" applyAlignment="1">
      <alignment horizontal="right" vertical="top"/>
    </xf>
    <xf numFmtId="166" fontId="16" fillId="0" borderId="22" xfId="0" applyNumberFormat="1" applyFont="1" applyBorder="1" applyAlignment="1">
      <alignment horizontal="right" vertical="top"/>
    </xf>
    <xf numFmtId="164" fontId="16" fillId="7" borderId="12" xfId="1" applyNumberFormat="1" applyFont="1" applyFill="1" applyBorder="1" applyAlignment="1">
      <alignment horizontal="right" vertical="top"/>
    </xf>
    <xf numFmtId="165" fontId="16" fillId="5" borderId="8" xfId="0" applyNumberFormat="1" applyFont="1" applyFill="1" applyBorder="1" applyAlignment="1">
      <alignment horizontal="right" vertical="top"/>
    </xf>
    <xf numFmtId="165" fontId="16" fillId="5" borderId="27" xfId="0" applyNumberFormat="1" applyFont="1" applyFill="1" applyBorder="1" applyAlignment="1">
      <alignment horizontal="right" vertical="top"/>
    </xf>
    <xf numFmtId="0" fontId="3" fillId="7" borderId="12" xfId="0" applyFont="1" applyFill="1" applyBorder="1" applyAlignment="1">
      <alignment vertical="top"/>
    </xf>
    <xf numFmtId="166" fontId="3" fillId="0" borderId="22" xfId="0" applyNumberFormat="1" applyFont="1" applyBorder="1" applyAlignment="1">
      <alignment horizontal="right" vertical="top"/>
    </xf>
    <xf numFmtId="0" fontId="3" fillId="0" borderId="22" xfId="0" applyFont="1" applyBorder="1" applyAlignment="1">
      <alignment vertical="top"/>
    </xf>
    <xf numFmtId="167" fontId="3" fillId="0" borderId="0" xfId="0" applyNumberFormat="1" applyFont="1" applyAlignment="1">
      <alignment horizontal="right" vertical="top"/>
    </xf>
    <xf numFmtId="164" fontId="17" fillId="7" borderId="22" xfId="1" applyNumberFormat="1" applyFont="1" applyFill="1" applyBorder="1" applyAlignment="1">
      <alignment horizontal="right" vertical="top"/>
    </xf>
    <xf numFmtId="166" fontId="17" fillId="0" borderId="23" xfId="0" applyNumberFormat="1" applyFont="1" applyBorder="1" applyAlignment="1">
      <alignment horizontal="right" vertical="top"/>
    </xf>
    <xf numFmtId="166" fontId="17" fillId="0" borderId="13" xfId="0" applyNumberFormat="1" applyFont="1" applyBorder="1" applyAlignment="1">
      <alignment horizontal="right" vertical="top"/>
    </xf>
    <xf numFmtId="166" fontId="17" fillId="0" borderId="8" xfId="0" applyNumberFormat="1" applyFont="1" applyBorder="1" applyAlignment="1">
      <alignment horizontal="right" vertical="top"/>
    </xf>
    <xf numFmtId="165" fontId="16" fillId="9" borderId="23" xfId="0" applyNumberFormat="1" applyFont="1" applyFill="1" applyBorder="1" applyAlignment="1">
      <alignment horizontal="right" vertical="top"/>
    </xf>
    <xf numFmtId="165" fontId="16" fillId="9" borderId="39" xfId="0" applyNumberFormat="1" applyFont="1" applyFill="1" applyBorder="1" applyAlignment="1">
      <alignment horizontal="right" vertical="top"/>
    </xf>
    <xf numFmtId="165" fontId="16" fillId="9" borderId="26" xfId="0" applyNumberFormat="1" applyFont="1" applyFill="1" applyBorder="1" applyAlignment="1">
      <alignment horizontal="right" vertical="top"/>
    </xf>
    <xf numFmtId="165" fontId="16" fillId="9" borderId="13" xfId="0" applyNumberFormat="1" applyFont="1" applyFill="1" applyBorder="1" applyAlignment="1">
      <alignment horizontal="right" vertical="top"/>
    </xf>
    <xf numFmtId="164" fontId="17" fillId="7" borderId="23" xfId="1" applyNumberFormat="1" applyFont="1" applyFill="1" applyBorder="1" applyAlignment="1">
      <alignment horizontal="right" vertical="top"/>
    </xf>
    <xf numFmtId="164" fontId="17" fillId="7" borderId="13" xfId="1" applyNumberFormat="1" applyFont="1" applyFill="1" applyBorder="1" applyAlignment="1">
      <alignment horizontal="right" vertical="top"/>
    </xf>
    <xf numFmtId="165" fontId="3" fillId="0" borderId="26" xfId="0" applyNumberFormat="1" applyFont="1" applyBorder="1" applyAlignment="1">
      <alignment horizontal="right" vertical="top"/>
    </xf>
    <xf numFmtId="43" fontId="17" fillId="6" borderId="16" xfId="0" applyNumberFormat="1" applyFont="1" applyFill="1" applyBorder="1" applyAlignment="1">
      <alignment horizontal="right" vertical="top"/>
    </xf>
    <xf numFmtId="43" fontId="3" fillId="10" borderId="39" xfId="1" applyFont="1" applyFill="1" applyBorder="1" applyAlignment="1">
      <alignment horizontal="right" vertical="top"/>
    </xf>
    <xf numFmtId="43" fontId="3" fillId="10" borderId="27" xfId="1" applyFont="1" applyFill="1" applyBorder="1" applyAlignment="1">
      <alignment horizontal="right" vertical="top"/>
    </xf>
    <xf numFmtId="0" fontId="18" fillId="0" borderId="0" xfId="0" applyFont="1"/>
    <xf numFmtId="0" fontId="19" fillId="0" borderId="0" xfId="0" applyFont="1"/>
    <xf numFmtId="0" fontId="19" fillId="12" borderId="0" xfId="0" applyFont="1" applyFill="1"/>
    <xf numFmtId="0" fontId="20" fillId="0" borderId="0" xfId="0" applyFont="1"/>
    <xf numFmtId="43" fontId="16" fillId="9" borderId="23" xfId="1" applyFont="1" applyFill="1" applyBorder="1" applyAlignment="1">
      <alignment vertical="top"/>
    </xf>
    <xf numFmtId="43" fontId="16" fillId="9" borderId="13" xfId="1" applyFont="1" applyFill="1" applyBorder="1" applyAlignment="1">
      <alignment vertical="top"/>
    </xf>
    <xf numFmtId="43" fontId="3" fillId="9" borderId="13" xfId="1" applyFont="1" applyFill="1" applyBorder="1" applyAlignment="1">
      <alignment vertical="top"/>
    </xf>
    <xf numFmtId="43" fontId="3" fillId="10" borderId="24" xfId="1" applyFont="1" applyFill="1" applyBorder="1" applyAlignment="1">
      <alignment horizontal="right" vertical="top"/>
    </xf>
    <xf numFmtId="43" fontId="3" fillId="0" borderId="9" xfId="1" applyFont="1" applyFill="1" applyBorder="1" applyAlignment="1">
      <alignment horizontal="right" vertical="top"/>
    </xf>
    <xf numFmtId="43" fontId="17" fillId="4" borderId="25" xfId="0" applyNumberFormat="1" applyFont="1" applyFill="1" applyBorder="1" applyAlignment="1">
      <alignment vertical="top"/>
    </xf>
    <xf numFmtId="43" fontId="0" fillId="11" borderId="13" xfId="2" applyNumberFormat="1" applyFont="1" applyFill="1" applyBorder="1" applyProtection="1">
      <protection locked="0"/>
    </xf>
    <xf numFmtId="0" fontId="9" fillId="11" borderId="36" xfId="3" applyFont="1" applyFill="1" applyBorder="1" applyAlignment="1" applyProtection="1">
      <alignment vertical="center"/>
      <protection locked="0"/>
    </xf>
    <xf numFmtId="0" fontId="0" fillId="11" borderId="19" xfId="0" applyFill="1" applyBorder="1" applyProtection="1">
      <protection locked="0"/>
    </xf>
    <xf numFmtId="0" fontId="0" fillId="11" borderId="38" xfId="0" applyFill="1" applyBorder="1" applyProtection="1">
      <protection locked="0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46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Protection="1"/>
    <xf numFmtId="0" fontId="0" fillId="0" borderId="0" xfId="0" applyProtection="1"/>
    <xf numFmtId="0" fontId="19" fillId="0" borderId="0" xfId="0" applyFont="1" applyProtection="1"/>
    <xf numFmtId="0" fontId="18" fillId="0" borderId="0" xfId="0" applyFont="1" applyProtection="1"/>
    <xf numFmtId="0" fontId="15" fillId="5" borderId="0" xfId="2" applyFont="1" applyFill="1" applyProtection="1"/>
    <xf numFmtId="0" fontId="21" fillId="5" borderId="0" xfId="0" applyFont="1" applyFill="1" applyProtection="1"/>
    <xf numFmtId="0" fontId="9" fillId="0" borderId="4" xfId="3" applyFont="1" applyBorder="1" applyAlignment="1" applyProtection="1">
      <alignment horizontal="left" vertical="center"/>
    </xf>
    <xf numFmtId="0" fontId="9" fillId="0" borderId="12" xfId="3" applyFont="1" applyBorder="1" applyAlignment="1" applyProtection="1">
      <alignment horizontal="left" vertical="center"/>
    </xf>
    <xf numFmtId="0" fontId="7" fillId="0" borderId="12" xfId="3" applyFont="1" applyBorder="1" applyAlignment="1" applyProtection="1">
      <alignment horizontal="center" vertical="center"/>
    </xf>
    <xf numFmtId="0" fontId="0" fillId="0" borderId="14" xfId="2" applyFont="1" applyBorder="1" applyAlignment="1" applyProtection="1">
      <alignment horizontal="center" vertical="center"/>
    </xf>
    <xf numFmtId="0" fontId="7" fillId="0" borderId="32" xfId="3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7" fillId="0" borderId="11" xfId="3" applyFont="1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9" fillId="5" borderId="12" xfId="2" applyFont="1" applyFill="1" applyBorder="1" applyProtection="1"/>
    <xf numFmtId="0" fontId="9" fillId="5" borderId="14" xfId="2" applyFont="1" applyFill="1" applyBorder="1" applyProtection="1"/>
    <xf numFmtId="0" fontId="6" fillId="0" borderId="12" xfId="2" applyFont="1" applyBorder="1" applyAlignment="1" applyProtection="1">
      <alignment vertical="center" wrapText="1"/>
    </xf>
    <xf numFmtId="44" fontId="6" fillId="6" borderId="14" xfId="4" applyFont="1" applyFill="1" applyBorder="1" applyProtection="1"/>
    <xf numFmtId="0" fontId="6" fillId="0" borderId="28" xfId="2" applyFont="1" applyBorder="1" applyAlignment="1" applyProtection="1">
      <alignment vertical="center" wrapText="1"/>
    </xf>
    <xf numFmtId="44" fontId="6" fillId="6" borderId="29" xfId="4" applyFont="1" applyFill="1" applyBorder="1" applyProtection="1"/>
    <xf numFmtId="0" fontId="8" fillId="0" borderId="18" xfId="2" applyFont="1" applyBorder="1" applyAlignment="1" applyProtection="1">
      <alignment vertical="center" wrapText="1"/>
    </xf>
    <xf numFmtId="44" fontId="8" fillId="4" borderId="19" xfId="4" applyFont="1" applyFill="1" applyBorder="1" applyProtection="1"/>
    <xf numFmtId="0" fontId="8" fillId="0" borderId="44" xfId="2" applyFont="1" applyBorder="1" applyAlignment="1" applyProtection="1">
      <alignment vertical="center" wrapText="1"/>
    </xf>
    <xf numFmtId="44" fontId="8" fillId="4" borderId="45" xfId="4" applyFont="1" applyFill="1" applyBorder="1" applyProtection="1"/>
    <xf numFmtId="0" fontId="8" fillId="0" borderId="30" xfId="2" applyFont="1" applyBorder="1" applyAlignment="1" applyProtection="1">
      <alignment vertical="center" wrapText="1"/>
    </xf>
    <xf numFmtId="0" fontId="0" fillId="0" borderId="31" xfId="0" applyBorder="1" applyProtection="1"/>
    <xf numFmtId="0" fontId="2" fillId="3" borderId="33" xfId="2" applyFont="1" applyFill="1" applyBorder="1" applyProtection="1"/>
    <xf numFmtId="44" fontId="2" fillId="3" borderId="34" xfId="2" applyNumberFormat="1" applyFont="1" applyFill="1" applyBorder="1" applyProtection="1"/>
    <xf numFmtId="0" fontId="0" fillId="0" borderId="1" xfId="2" applyFont="1" applyBorder="1" applyProtection="1"/>
    <xf numFmtId="0" fontId="0" fillId="0" borderId="3" xfId="0" applyBorder="1" applyProtection="1"/>
    <xf numFmtId="0" fontId="9" fillId="0" borderId="12" xfId="3" applyFont="1" applyBorder="1" applyAlignment="1" applyProtection="1">
      <alignment vertical="center"/>
    </xf>
    <xf numFmtId="0" fontId="9" fillId="0" borderId="35" xfId="3" applyFont="1" applyBorder="1" applyAlignment="1" applyProtection="1">
      <alignment vertical="center"/>
    </xf>
    <xf numFmtId="0" fontId="9" fillId="9" borderId="35" xfId="3" applyFont="1" applyFill="1" applyBorder="1" applyAlignment="1" applyProtection="1">
      <alignment vertical="center"/>
    </xf>
    <xf numFmtId="0" fontId="9" fillId="9" borderId="18" xfId="3" applyFont="1" applyFill="1" applyBorder="1" applyAlignment="1" applyProtection="1">
      <alignment vertical="center"/>
    </xf>
    <xf numFmtId="0" fontId="9" fillId="9" borderId="37" xfId="3" applyFont="1" applyFill="1" applyBorder="1" applyAlignment="1" applyProtection="1">
      <alignment vertical="center"/>
    </xf>
    <xf numFmtId="0" fontId="2" fillId="0" borderId="0" xfId="0" applyFont="1" applyProtection="1"/>
    <xf numFmtId="0" fontId="0" fillId="0" borderId="0" xfId="0" applyProtection="1">
      <protection locked="0"/>
    </xf>
    <xf numFmtId="43" fontId="17" fillId="11" borderId="23" xfId="1" applyFont="1" applyFill="1" applyBorder="1" applyAlignment="1" applyProtection="1">
      <alignment vertical="top"/>
      <protection locked="0"/>
    </xf>
    <xf numFmtId="43" fontId="17" fillId="11" borderId="13" xfId="1" applyFont="1" applyFill="1" applyBorder="1" applyAlignment="1" applyProtection="1">
      <alignment vertical="top"/>
      <protection locked="0"/>
    </xf>
    <xf numFmtId="43" fontId="17" fillId="11" borderId="8" xfId="1" applyFont="1" applyFill="1" applyBorder="1" applyAlignment="1" applyProtection="1">
      <alignment vertical="top"/>
      <protection locked="0"/>
    </xf>
    <xf numFmtId="43" fontId="17" fillId="11" borderId="39" xfId="0" applyNumberFormat="1" applyFont="1" applyFill="1" applyBorder="1" applyAlignment="1" applyProtection="1">
      <alignment horizontal="right" vertical="top"/>
      <protection locked="0"/>
    </xf>
    <xf numFmtId="43" fontId="17" fillId="11" borderId="23" xfId="0" applyNumberFormat="1" applyFont="1" applyFill="1" applyBorder="1" applyAlignment="1" applyProtection="1">
      <alignment horizontal="right" vertical="top"/>
      <protection locked="0"/>
    </xf>
    <xf numFmtId="43" fontId="17" fillId="11" borderId="13" xfId="0" applyNumberFormat="1" applyFont="1" applyFill="1" applyBorder="1" applyAlignment="1" applyProtection="1">
      <alignment horizontal="right" vertical="top"/>
      <protection locked="0"/>
    </xf>
    <xf numFmtId="43" fontId="17" fillId="11" borderId="26" xfId="0" applyNumberFormat="1" applyFont="1" applyFill="1" applyBorder="1" applyAlignment="1" applyProtection="1">
      <alignment horizontal="right" vertical="top"/>
      <protection locked="0"/>
    </xf>
    <xf numFmtId="43" fontId="3" fillId="11" borderId="13" xfId="0" applyNumberFormat="1" applyFont="1" applyFill="1" applyBorder="1" applyAlignment="1" applyProtection="1">
      <alignment horizontal="right" vertical="top"/>
      <protection locked="0"/>
    </xf>
    <xf numFmtId="0" fontId="19" fillId="12" borderId="0" xfId="0" applyFont="1" applyFill="1" applyAlignment="1" applyProtection="1">
      <alignment horizontal="left"/>
    </xf>
    <xf numFmtId="0" fontId="0" fillId="2" borderId="1" xfId="0" applyFill="1" applyBorder="1" applyProtection="1"/>
    <xf numFmtId="0" fontId="0" fillId="0" borderId="2" xfId="0" applyBorder="1" applyProtection="1"/>
    <xf numFmtId="0" fontId="9" fillId="5" borderId="4" xfId="2" applyFont="1" applyFill="1" applyBorder="1" applyAlignment="1" applyProtection="1">
      <alignment vertical="center" wrapText="1"/>
    </xf>
    <xf numFmtId="0" fontId="9" fillId="5" borderId="5" xfId="2" applyFont="1" applyFill="1" applyBorder="1" applyAlignment="1" applyProtection="1">
      <alignment vertical="center" wrapText="1"/>
    </xf>
    <xf numFmtId="0" fontId="9" fillId="5" borderId="5" xfId="2" applyFont="1" applyFill="1" applyBorder="1" applyAlignment="1" applyProtection="1">
      <alignment horizontal="center" vertical="center" wrapText="1"/>
    </xf>
    <xf numFmtId="0" fontId="9" fillId="5" borderId="6" xfId="2" applyFont="1" applyFill="1" applyBorder="1" applyAlignment="1" applyProtection="1">
      <alignment horizontal="center" vertical="center" wrapText="1"/>
    </xf>
    <xf numFmtId="0" fontId="6" fillId="0" borderId="23" xfId="2" applyFont="1" applyBorder="1" applyAlignment="1" applyProtection="1">
      <alignment vertical="center" wrapText="1"/>
    </xf>
    <xf numFmtId="0" fontId="6" fillId="9" borderId="23" xfId="2" applyFont="1" applyFill="1" applyBorder="1" applyAlignment="1" applyProtection="1">
      <alignment vertical="center" wrapText="1"/>
    </xf>
    <xf numFmtId="0" fontId="0" fillId="0" borderId="13" xfId="2" applyFont="1" applyBorder="1" applyAlignment="1" applyProtection="1">
      <alignment horizontal="center"/>
    </xf>
    <xf numFmtId="43" fontId="0" fillId="10" borderId="14" xfId="2" applyNumberFormat="1" applyFont="1" applyFill="1" applyBorder="1" applyProtection="1"/>
    <xf numFmtId="0" fontId="7" fillId="0" borderId="23" xfId="2" applyFont="1" applyBorder="1" applyAlignment="1" applyProtection="1">
      <alignment vertical="center" wrapText="1"/>
    </xf>
    <xf numFmtId="0" fontId="6" fillId="10" borderId="8" xfId="2" applyFont="1" applyFill="1" applyBorder="1" applyAlignment="1" applyProtection="1">
      <alignment vertical="center" wrapText="1"/>
    </xf>
    <xf numFmtId="0" fontId="0" fillId="10" borderId="8" xfId="2" applyFont="1" applyFill="1" applyBorder="1" applyProtection="1"/>
    <xf numFmtId="44" fontId="0" fillId="10" borderId="8" xfId="2" applyNumberFormat="1" applyFont="1" applyFill="1" applyBorder="1" applyProtection="1"/>
    <xf numFmtId="43" fontId="0" fillId="6" borderId="9" xfId="2" applyNumberFormat="1" applyFont="1" applyFill="1" applyBorder="1" applyProtection="1"/>
    <xf numFmtId="0" fontId="7" fillId="0" borderId="0" xfId="0" applyFont="1" applyProtection="1"/>
  </cellXfs>
  <cellStyles count="6">
    <cellStyle name="Komma" xfId="1" builtinId="3"/>
    <cellStyle name="Procent" xfId="5" builtinId="5"/>
    <cellStyle name="Standaard" xfId="0" builtinId="0"/>
    <cellStyle name="Standaard 2" xfId="3" xr:uid="{00000000-0005-0000-0000-000003000000}"/>
    <cellStyle name="Standaard 3" xfId="2" xr:uid="{00000000-0005-0000-0000-000004000000}"/>
    <cellStyle name="Valuta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41"/>
  <sheetViews>
    <sheetView showGridLines="0" tabSelected="1" zoomScale="67" workbookViewId="0">
      <selection activeCell="C11" sqref="C11"/>
    </sheetView>
  </sheetViews>
  <sheetFormatPr defaultRowHeight="14.5" x14ac:dyDescent="0.35"/>
  <cols>
    <col min="1" max="1" width="8.7265625" style="96"/>
    <col min="2" max="3" width="44.453125" style="96" customWidth="1"/>
    <col min="4" max="6" width="8.7265625" style="96"/>
    <col min="7" max="7" width="13.81640625" style="96" customWidth="1"/>
    <col min="8" max="8" width="14.1796875" style="96" customWidth="1"/>
    <col min="9" max="9" width="10.7265625" style="96" bestFit="1" customWidth="1"/>
    <col min="10" max="16384" width="8.7265625" style="96"/>
  </cols>
  <sheetData>
    <row r="3" spans="2:6" x14ac:dyDescent="0.35">
      <c r="B3" s="95" t="s">
        <v>0</v>
      </c>
      <c r="C3" s="95"/>
    </row>
    <row r="4" spans="2:6" x14ac:dyDescent="0.35">
      <c r="B4" s="95" t="s">
        <v>1</v>
      </c>
      <c r="C4" s="95"/>
    </row>
    <row r="6" spans="2:6" s="98" customFormat="1" ht="18.5" x14ac:dyDescent="0.45">
      <c r="B6" s="97" t="s">
        <v>104</v>
      </c>
      <c r="C6" s="97"/>
    </row>
    <row r="8" spans="2:6" s="98" customFormat="1" ht="18.5" x14ac:dyDescent="0.45">
      <c r="B8" s="99" t="s">
        <v>113</v>
      </c>
      <c r="C8" s="100"/>
    </row>
    <row r="9" spans="2:6" ht="15" thickBot="1" x14ac:dyDescent="0.4"/>
    <row r="10" spans="2:6" x14ac:dyDescent="0.35">
      <c r="B10" s="101" t="s">
        <v>2</v>
      </c>
      <c r="C10" s="40"/>
    </row>
    <row r="11" spans="2:6" x14ac:dyDescent="0.35">
      <c r="B11" s="102" t="s">
        <v>3</v>
      </c>
      <c r="C11" s="41"/>
    </row>
    <row r="12" spans="2:6" x14ac:dyDescent="0.35">
      <c r="B12" s="102" t="s">
        <v>4</v>
      </c>
      <c r="C12" s="41"/>
    </row>
    <row r="13" spans="2:6" x14ac:dyDescent="0.35">
      <c r="B13" s="103"/>
      <c r="C13" s="104"/>
      <c r="F13" s="135"/>
    </row>
    <row r="14" spans="2:6" x14ac:dyDescent="0.35">
      <c r="B14" s="105" t="s">
        <v>105</v>
      </c>
      <c r="C14" s="106"/>
    </row>
    <row r="15" spans="2:6" x14ac:dyDescent="0.35">
      <c r="B15" s="107"/>
      <c r="C15" s="108"/>
    </row>
    <row r="16" spans="2:6" x14ac:dyDescent="0.35">
      <c r="B16" s="107"/>
      <c r="C16" s="108"/>
    </row>
    <row r="17" spans="2:3" x14ac:dyDescent="0.35">
      <c r="B17" s="109"/>
      <c r="C17" s="110"/>
    </row>
    <row r="18" spans="2:3" x14ac:dyDescent="0.35">
      <c r="B18" s="111"/>
      <c r="C18" s="112"/>
    </row>
    <row r="19" spans="2:3" x14ac:dyDescent="0.35">
      <c r="B19" s="113" t="s">
        <v>6</v>
      </c>
      <c r="C19" s="114" t="s">
        <v>7</v>
      </c>
    </row>
    <row r="20" spans="2:3" x14ac:dyDescent="0.35">
      <c r="B20" s="115" t="s">
        <v>8</v>
      </c>
      <c r="C20" s="116">
        <f>'Transport en verwerking'!M15</f>
        <v>0</v>
      </c>
    </row>
    <row r="21" spans="2:3" x14ac:dyDescent="0.35">
      <c r="B21" s="117" t="s">
        <v>9</v>
      </c>
      <c r="C21" s="118">
        <f>'Lease containers en inzamelmid'!H14</f>
        <v>0</v>
      </c>
    </row>
    <row r="22" spans="2:3" x14ac:dyDescent="0.35">
      <c r="B22" s="119" t="s">
        <v>10</v>
      </c>
      <c r="C22" s="120">
        <f>SUM(C20:C21)</f>
        <v>0</v>
      </c>
    </row>
    <row r="23" spans="2:3" x14ac:dyDescent="0.35">
      <c r="B23" s="117" t="s">
        <v>11</v>
      </c>
      <c r="C23" s="118">
        <f>C22*0.21</f>
        <v>0</v>
      </c>
    </row>
    <row r="24" spans="2:3" x14ac:dyDescent="0.35">
      <c r="B24" s="121" t="s">
        <v>12</v>
      </c>
      <c r="C24" s="122">
        <f>SUM(C22:C23)</f>
        <v>0</v>
      </c>
    </row>
    <row r="25" spans="2:3" ht="15" thickBot="1" x14ac:dyDescent="0.4">
      <c r="B25" s="123"/>
      <c r="C25" s="124"/>
    </row>
    <row r="26" spans="2:3" ht="15" thickBot="1" x14ac:dyDescent="0.4">
      <c r="B26" s="125" t="s">
        <v>13</v>
      </c>
      <c r="C26" s="126">
        <f>C24*4</f>
        <v>0</v>
      </c>
    </row>
    <row r="27" spans="2:3" ht="15" thickBot="1" x14ac:dyDescent="0.4">
      <c r="B27" s="127"/>
      <c r="C27" s="128"/>
    </row>
    <row r="28" spans="2:3" x14ac:dyDescent="0.35">
      <c r="B28" s="101" t="s">
        <v>14</v>
      </c>
      <c r="C28" s="37"/>
    </row>
    <row r="29" spans="2:3" x14ac:dyDescent="0.35">
      <c r="B29" s="129" t="s">
        <v>15</v>
      </c>
      <c r="C29" s="38"/>
    </row>
    <row r="30" spans="2:3" x14ac:dyDescent="0.35">
      <c r="B30" s="129" t="s">
        <v>16</v>
      </c>
      <c r="C30" s="38"/>
    </row>
    <row r="31" spans="2:3" x14ac:dyDescent="0.35">
      <c r="B31" s="130" t="s">
        <v>17</v>
      </c>
      <c r="C31" s="39"/>
    </row>
    <row r="32" spans="2:3" x14ac:dyDescent="0.35">
      <c r="B32" s="130" t="s">
        <v>18</v>
      </c>
      <c r="C32" s="39"/>
    </row>
    <row r="33" spans="2:3" x14ac:dyDescent="0.35">
      <c r="B33" s="131" t="s">
        <v>19</v>
      </c>
      <c r="C33" s="82"/>
    </row>
    <row r="34" spans="2:3" x14ac:dyDescent="0.35">
      <c r="B34" s="132"/>
      <c r="C34" s="83"/>
    </row>
    <row r="35" spans="2:3" x14ac:dyDescent="0.35">
      <c r="B35" s="132"/>
      <c r="C35" s="83"/>
    </row>
    <row r="36" spans="2:3" ht="15" thickBot="1" x14ac:dyDescent="0.4">
      <c r="B36" s="133"/>
      <c r="C36" s="84"/>
    </row>
    <row r="39" spans="2:3" x14ac:dyDescent="0.35">
      <c r="B39" s="134" t="s">
        <v>20</v>
      </c>
    </row>
    <row r="40" spans="2:3" x14ac:dyDescent="0.35">
      <c r="B40" s="96" t="s">
        <v>114</v>
      </c>
    </row>
    <row r="41" spans="2:3" x14ac:dyDescent="0.35">
      <c r="B41" s="96" t="s">
        <v>5</v>
      </c>
    </row>
  </sheetData>
  <sheetProtection algorithmName="SHA-512" hashValue="kK5v1OcnfPxvHHyoafrg2c8nLxIWX62K0iHLTSog7mrUzHnTkhNLNwD0DEjajXREM75BYyIEk6vB8s/aS/6a/g==" saltValue="Up2iGmGPocojgAf/s8WfBQ==" spinCount="100000" sheet="1" objects="1" scenarios="1"/>
  <mergeCells count="8">
    <mergeCell ref="B18:C18"/>
    <mergeCell ref="B27:C27"/>
    <mergeCell ref="C33:C36"/>
    <mergeCell ref="B3:C3"/>
    <mergeCell ref="B4:C4"/>
    <mergeCell ref="B8:C8"/>
    <mergeCell ref="B13:C13"/>
    <mergeCell ref="B14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33"/>
  <sheetViews>
    <sheetView showGridLines="0" zoomScale="50" zoomScaleNormal="110" workbookViewId="0">
      <selection activeCell="N23" sqref="N23"/>
    </sheetView>
  </sheetViews>
  <sheetFormatPr defaultRowHeight="14.5" x14ac:dyDescent="0.35"/>
  <cols>
    <col min="2" max="2" width="50.81640625" customWidth="1"/>
    <col min="3" max="3" width="9.26953125" customWidth="1"/>
    <col min="4" max="4" width="9.81640625" bestFit="1" customWidth="1"/>
    <col min="7" max="7" width="12.26953125" style="27" customWidth="1"/>
    <col min="8" max="9" width="11.26953125" customWidth="1"/>
    <col min="10" max="11" width="12.453125" customWidth="1"/>
    <col min="12" max="12" width="12.26953125" style="27" customWidth="1"/>
    <col min="13" max="13" width="12.7265625" customWidth="1"/>
  </cols>
  <sheetData>
    <row r="2" spans="2:15" s="71" customFormat="1" ht="18.5" x14ac:dyDescent="0.45">
      <c r="B2" s="72" t="s">
        <v>104</v>
      </c>
      <c r="G2" s="74"/>
      <c r="L2" s="74"/>
    </row>
    <row r="3" spans="2:15" ht="18.5" x14ac:dyDescent="0.45">
      <c r="B3" s="72"/>
    </row>
    <row r="4" spans="2:15" s="71" customFormat="1" ht="18.5" x14ac:dyDescent="0.45">
      <c r="B4" s="73" t="s">
        <v>112</v>
      </c>
      <c r="G4" s="74"/>
      <c r="L4" s="74"/>
    </row>
    <row r="5" spans="2:15" ht="24" thickBot="1" x14ac:dyDescent="0.6">
      <c r="B5" s="26"/>
    </row>
    <row r="6" spans="2:15" ht="12.75" customHeight="1" thickBot="1" x14ac:dyDescent="0.4">
      <c r="C6" s="89" t="s">
        <v>21</v>
      </c>
      <c r="D6" s="90"/>
      <c r="E6" s="90"/>
      <c r="F6" s="91"/>
      <c r="G6" s="92"/>
      <c r="H6" s="85" t="s">
        <v>22</v>
      </c>
      <c r="I6" s="86"/>
      <c r="J6" s="86"/>
      <c r="K6" s="87"/>
      <c r="L6" s="88"/>
      <c r="N6" s="1"/>
    </row>
    <row r="7" spans="2:15" s="3" customFormat="1" ht="30.5" thickBot="1" x14ac:dyDescent="0.4">
      <c r="B7" s="6" t="s">
        <v>23</v>
      </c>
      <c r="C7" s="36" t="s">
        <v>24</v>
      </c>
      <c r="D7" s="35" t="s">
        <v>25</v>
      </c>
      <c r="E7" s="34" t="s">
        <v>26</v>
      </c>
      <c r="F7" s="34" t="s">
        <v>102</v>
      </c>
      <c r="G7" s="42" t="s">
        <v>27</v>
      </c>
      <c r="H7" s="33" t="s">
        <v>28</v>
      </c>
      <c r="I7" s="34" t="s">
        <v>29</v>
      </c>
      <c r="J7" s="35" t="s">
        <v>30</v>
      </c>
      <c r="K7" s="35" t="s">
        <v>101</v>
      </c>
      <c r="L7" s="43" t="s">
        <v>31</v>
      </c>
      <c r="M7" s="44" t="s">
        <v>32</v>
      </c>
      <c r="N7" s="2"/>
      <c r="O7" s="47"/>
    </row>
    <row r="8" spans="2:15" x14ac:dyDescent="0.35">
      <c r="B8" s="55" t="s">
        <v>33</v>
      </c>
      <c r="C8" s="49"/>
      <c r="D8" s="58">
        <v>159.9</v>
      </c>
      <c r="E8" s="75"/>
      <c r="F8" s="136">
        <v>0</v>
      </c>
      <c r="G8" s="69">
        <f>(C8*E8)+(D8*F8)</f>
        <v>0</v>
      </c>
      <c r="H8" s="45"/>
      <c r="I8" s="65">
        <v>52</v>
      </c>
      <c r="J8" s="61"/>
      <c r="K8" s="139">
        <v>0</v>
      </c>
      <c r="L8" s="78">
        <f>(H8*J8)+(I8*K8)</f>
        <v>0</v>
      </c>
      <c r="M8" s="68">
        <f>G8+L8</f>
        <v>0</v>
      </c>
      <c r="N8" s="4"/>
      <c r="O8" s="28" t="s">
        <v>5</v>
      </c>
    </row>
    <row r="9" spans="2:15" x14ac:dyDescent="0.35">
      <c r="B9" s="55" t="s">
        <v>34</v>
      </c>
      <c r="C9" s="54">
        <v>206.08</v>
      </c>
      <c r="D9" s="58"/>
      <c r="E9" s="136">
        <v>0</v>
      </c>
      <c r="F9" s="75"/>
      <c r="G9" s="69">
        <f t="shared" ref="G9:G14" si="0">(C9*E9)+(D9*F9)</f>
        <v>0</v>
      </c>
      <c r="H9" s="57">
        <v>53</v>
      </c>
      <c r="I9" s="65"/>
      <c r="J9" s="140">
        <v>0</v>
      </c>
      <c r="K9" s="62"/>
      <c r="L9" s="78">
        <f>(H9*J9)+(I9*K9)</f>
        <v>0</v>
      </c>
      <c r="M9" s="68">
        <f t="shared" ref="M9:M14" si="1">G9+L9</f>
        <v>0</v>
      </c>
      <c r="N9" s="4"/>
      <c r="O9" s="28"/>
    </row>
    <row r="10" spans="2:15" x14ac:dyDescent="0.35">
      <c r="B10" s="53" t="s">
        <v>35</v>
      </c>
      <c r="C10" s="30">
        <v>62.74</v>
      </c>
      <c r="D10" s="59">
        <v>45.36</v>
      </c>
      <c r="E10" s="136">
        <v>0</v>
      </c>
      <c r="F10" s="136">
        <v>0</v>
      </c>
      <c r="G10" s="69">
        <f t="shared" si="0"/>
        <v>0</v>
      </c>
      <c r="H10" s="46">
        <v>7</v>
      </c>
      <c r="I10" s="66">
        <v>13</v>
      </c>
      <c r="J10" s="141">
        <v>0</v>
      </c>
      <c r="K10" s="142">
        <v>0</v>
      </c>
      <c r="L10" s="78">
        <f t="shared" ref="L10:L13" si="2">(H10*J10)+(I10*K10)</f>
        <v>0</v>
      </c>
      <c r="M10" s="68">
        <f t="shared" si="1"/>
        <v>0</v>
      </c>
      <c r="N10" s="4"/>
      <c r="O10" s="28" t="s">
        <v>5</v>
      </c>
    </row>
    <row r="11" spans="2:15" x14ac:dyDescent="0.35">
      <c r="B11" s="53" t="s">
        <v>36</v>
      </c>
      <c r="C11" s="30">
        <v>4.2699999999999996</v>
      </c>
      <c r="D11" s="59"/>
      <c r="E11" s="136">
        <v>0</v>
      </c>
      <c r="F11" s="75"/>
      <c r="G11" s="69">
        <f t="shared" si="0"/>
        <v>0</v>
      </c>
      <c r="H11" s="46">
        <v>1</v>
      </c>
      <c r="I11" s="66"/>
      <c r="J11" s="141">
        <v>0</v>
      </c>
      <c r="K11" s="63"/>
      <c r="L11" s="78">
        <f t="shared" si="2"/>
        <v>0</v>
      </c>
      <c r="M11" s="68">
        <f t="shared" si="1"/>
        <v>0</v>
      </c>
      <c r="N11" s="4"/>
      <c r="O11" s="28"/>
    </row>
    <row r="12" spans="2:15" x14ac:dyDescent="0.35">
      <c r="B12" s="53" t="s">
        <v>37</v>
      </c>
      <c r="C12" s="50">
        <v>0</v>
      </c>
      <c r="D12" s="59">
        <v>1.3080000000000001</v>
      </c>
      <c r="E12" s="76"/>
      <c r="F12" s="137">
        <v>0</v>
      </c>
      <c r="G12" s="69">
        <f t="shared" si="0"/>
        <v>0</v>
      </c>
      <c r="H12" s="50">
        <v>0</v>
      </c>
      <c r="I12" s="66">
        <v>1</v>
      </c>
      <c r="J12" s="64"/>
      <c r="K12" s="142">
        <v>0</v>
      </c>
      <c r="L12" s="78">
        <f t="shared" si="2"/>
        <v>0</v>
      </c>
      <c r="M12" s="68">
        <f t="shared" si="1"/>
        <v>0</v>
      </c>
      <c r="N12" s="4"/>
      <c r="O12" s="28" t="s">
        <v>5</v>
      </c>
    </row>
    <row r="13" spans="2:15" s="27" customFormat="1" x14ac:dyDescent="0.35">
      <c r="B13" s="53" t="s">
        <v>38</v>
      </c>
      <c r="C13" s="30">
        <v>3.109</v>
      </c>
      <c r="D13" s="59">
        <v>0</v>
      </c>
      <c r="E13" s="137">
        <v>0</v>
      </c>
      <c r="F13" s="77"/>
      <c r="G13" s="69">
        <f t="shared" si="0"/>
        <v>0</v>
      </c>
      <c r="H13" s="46">
        <v>3</v>
      </c>
      <c r="I13" s="66">
        <v>0</v>
      </c>
      <c r="J13" s="143">
        <v>0</v>
      </c>
      <c r="K13" s="67"/>
      <c r="L13" s="78">
        <f t="shared" si="2"/>
        <v>0</v>
      </c>
      <c r="M13" s="68">
        <f t="shared" si="1"/>
        <v>0</v>
      </c>
      <c r="N13" s="56"/>
      <c r="O13" s="27" t="s">
        <v>5</v>
      </c>
    </row>
    <row r="14" spans="2:15" ht="15" thickBot="1" x14ac:dyDescent="0.4">
      <c r="B14" s="53" t="s">
        <v>39</v>
      </c>
      <c r="C14" s="48">
        <f>(504*7.6)/1000</f>
        <v>3.8303999999999996</v>
      </c>
      <c r="D14" s="60">
        <v>0.82899999999999996</v>
      </c>
      <c r="E14" s="138">
        <v>0</v>
      </c>
      <c r="F14" s="138">
        <v>0</v>
      </c>
      <c r="G14" s="70">
        <f t="shared" si="0"/>
        <v>0</v>
      </c>
      <c r="H14" s="31" t="s">
        <v>40</v>
      </c>
      <c r="I14" s="32" t="s">
        <v>40</v>
      </c>
      <c r="J14" s="51">
        <v>0</v>
      </c>
      <c r="K14" s="52"/>
      <c r="L14" s="79"/>
      <c r="M14" s="68">
        <f t="shared" si="1"/>
        <v>0</v>
      </c>
      <c r="N14" s="4"/>
      <c r="O14" s="28" t="s">
        <v>5</v>
      </c>
    </row>
    <row r="15" spans="2:15" ht="15" thickBot="1" x14ac:dyDescent="0.4">
      <c r="B15" s="5"/>
      <c r="C15" s="4"/>
      <c r="D15" s="4"/>
      <c r="E15" s="4"/>
      <c r="F15" s="4"/>
      <c r="G15" s="56"/>
      <c r="H15" s="4"/>
      <c r="I15" s="4"/>
      <c r="J15" s="4"/>
      <c r="K15" s="4"/>
      <c r="L15" s="56"/>
      <c r="M15" s="80">
        <f>SUM(M8:M14)</f>
        <v>0</v>
      </c>
      <c r="N15" s="4"/>
    </row>
    <row r="17" spans="2:12" x14ac:dyDescent="0.35">
      <c r="B17" s="8" t="s">
        <v>41</v>
      </c>
      <c r="L17" s="56"/>
    </row>
    <row r="18" spans="2:12" x14ac:dyDescent="0.35">
      <c r="B18" t="s">
        <v>109</v>
      </c>
      <c r="L18" s="56"/>
    </row>
    <row r="19" spans="2:12" x14ac:dyDescent="0.35">
      <c r="B19" t="s">
        <v>108</v>
      </c>
      <c r="L19" s="56"/>
    </row>
    <row r="20" spans="2:12" x14ac:dyDescent="0.35">
      <c r="B20" t="s">
        <v>110</v>
      </c>
    </row>
    <row r="22" spans="2:12" x14ac:dyDescent="0.35">
      <c r="B22" s="8" t="s">
        <v>20</v>
      </c>
    </row>
    <row r="23" spans="2:12" x14ac:dyDescent="0.35">
      <c r="B23" t="s">
        <v>114</v>
      </c>
    </row>
    <row r="24" spans="2:12" x14ac:dyDescent="0.35">
      <c r="B24" t="s">
        <v>106</v>
      </c>
      <c r="C24" s="7"/>
    </row>
    <row r="25" spans="2:12" x14ac:dyDescent="0.35">
      <c r="B25" t="s">
        <v>107</v>
      </c>
      <c r="C25" s="7"/>
    </row>
    <row r="27" spans="2:12" x14ac:dyDescent="0.35">
      <c r="B27" s="29" t="s">
        <v>42</v>
      </c>
    </row>
    <row r="28" spans="2:12" x14ac:dyDescent="0.35">
      <c r="B28" s="27" t="s">
        <v>43</v>
      </c>
    </row>
    <row r="29" spans="2:12" x14ac:dyDescent="0.35">
      <c r="B29" s="27" t="s">
        <v>44</v>
      </c>
    </row>
    <row r="30" spans="2:12" x14ac:dyDescent="0.35">
      <c r="B30" t="s">
        <v>45</v>
      </c>
    </row>
    <row r="32" spans="2:12" x14ac:dyDescent="0.35">
      <c r="B32" t="s">
        <v>46</v>
      </c>
    </row>
    <row r="33" spans="2:2" x14ac:dyDescent="0.35">
      <c r="B33" t="s">
        <v>47</v>
      </c>
    </row>
  </sheetData>
  <sheetProtection algorithmName="SHA-512" hashValue="nejQNPwlBq8c2coprKa7F/tTFDHQT51Gc+bUuG4L0iIjOwaHkW/bRx5T/mXaI8lLBsC1ImDxOt1xok1DDiZXEw==" saltValue="W7FOUBGI/WqLO/wbHRUI1g==" spinCount="100000" sheet="1" objects="1" scenarios="1"/>
  <mergeCells count="2">
    <mergeCell ref="H6:L6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24"/>
  <sheetViews>
    <sheetView showGridLines="0" topLeftCell="A2" zoomScale="49" workbookViewId="0">
      <selection activeCell="D12" sqref="D12"/>
    </sheetView>
  </sheetViews>
  <sheetFormatPr defaultRowHeight="14.5" x14ac:dyDescent="0.35"/>
  <cols>
    <col min="1" max="1" width="8.7265625" style="96"/>
    <col min="2" max="2" width="48.54296875" style="96" customWidth="1"/>
    <col min="3" max="3" width="19.26953125" style="96" customWidth="1"/>
    <col min="4" max="4" width="11.7265625" style="96" customWidth="1"/>
    <col min="5" max="6" width="18.453125" style="96" customWidth="1"/>
    <col min="7" max="7" width="20.26953125" style="96" customWidth="1"/>
    <col min="8" max="8" width="15.453125" style="96" bestFit="1" customWidth="1"/>
    <col min="9" max="16384" width="8.7265625" style="96"/>
  </cols>
  <sheetData>
    <row r="3" spans="2:10" s="98" customFormat="1" ht="18.5" x14ac:dyDescent="0.45">
      <c r="B3" s="97" t="s">
        <v>104</v>
      </c>
    </row>
    <row r="5" spans="2:10" s="98" customFormat="1" ht="18.5" x14ac:dyDescent="0.45">
      <c r="B5" s="144" t="s">
        <v>103</v>
      </c>
    </row>
    <row r="6" spans="2:10" ht="15" thickBot="1" x14ac:dyDescent="0.4"/>
    <row r="7" spans="2:10" ht="15" thickBot="1" x14ac:dyDescent="0.4">
      <c r="C7" s="145" t="s">
        <v>48</v>
      </c>
      <c r="D7" s="146"/>
      <c r="E7" s="146"/>
      <c r="F7" s="146"/>
      <c r="G7" s="146"/>
      <c r="H7" s="128"/>
    </row>
    <row r="8" spans="2:10" ht="29" x14ac:dyDescent="0.35">
      <c r="B8" s="147" t="s">
        <v>49</v>
      </c>
      <c r="C8" s="148" t="s">
        <v>50</v>
      </c>
      <c r="D8" s="148" t="s">
        <v>51</v>
      </c>
      <c r="E8" s="149" t="s">
        <v>52</v>
      </c>
      <c r="F8" s="148" t="s">
        <v>53</v>
      </c>
      <c r="G8" s="149" t="s">
        <v>54</v>
      </c>
      <c r="H8" s="150" t="s">
        <v>55</v>
      </c>
    </row>
    <row r="9" spans="2:10" x14ac:dyDescent="0.35">
      <c r="B9" s="115" t="s">
        <v>99</v>
      </c>
      <c r="C9" s="151" t="s">
        <v>56</v>
      </c>
      <c r="D9" s="151" t="s">
        <v>57</v>
      </c>
      <c r="E9" s="152" t="s">
        <v>58</v>
      </c>
      <c r="F9" s="153">
        <v>1</v>
      </c>
      <c r="G9" s="81">
        <v>0</v>
      </c>
      <c r="H9" s="154">
        <f>(F9*G9)*12</f>
        <v>0</v>
      </c>
    </row>
    <row r="10" spans="2:10" x14ac:dyDescent="0.35">
      <c r="B10" s="115" t="s">
        <v>100</v>
      </c>
      <c r="C10" s="151" t="s">
        <v>59</v>
      </c>
      <c r="D10" s="151" t="s">
        <v>60</v>
      </c>
      <c r="E10" s="152" t="s">
        <v>61</v>
      </c>
      <c r="F10" s="153">
        <v>6</v>
      </c>
      <c r="G10" s="81">
        <v>0</v>
      </c>
      <c r="H10" s="154">
        <f t="shared" ref="H10:H13" si="0">(F10*G10)*12</f>
        <v>0</v>
      </c>
    </row>
    <row r="11" spans="2:10" x14ac:dyDescent="0.35">
      <c r="B11" s="115" t="s">
        <v>62</v>
      </c>
      <c r="C11" s="151" t="s">
        <v>56</v>
      </c>
      <c r="D11" s="151" t="s">
        <v>57</v>
      </c>
      <c r="E11" s="155" t="s">
        <v>63</v>
      </c>
      <c r="F11" s="153">
        <v>1</v>
      </c>
      <c r="G11" s="81">
        <v>0</v>
      </c>
      <c r="H11" s="154">
        <f>(F11*G11)*12</f>
        <v>0</v>
      </c>
    </row>
    <row r="12" spans="2:10" x14ac:dyDescent="0.35">
      <c r="B12" s="115" t="s">
        <v>64</v>
      </c>
      <c r="C12" s="151" t="s">
        <v>56</v>
      </c>
      <c r="D12" s="151" t="s">
        <v>57</v>
      </c>
      <c r="E12" s="155" t="s">
        <v>63</v>
      </c>
      <c r="F12" s="153">
        <v>1</v>
      </c>
      <c r="G12" s="81">
        <v>0</v>
      </c>
      <c r="H12" s="154">
        <f t="shared" si="0"/>
        <v>0</v>
      </c>
    </row>
    <row r="13" spans="2:10" x14ac:dyDescent="0.35">
      <c r="B13" s="115" t="s">
        <v>65</v>
      </c>
      <c r="C13" s="151" t="s">
        <v>59</v>
      </c>
      <c r="D13" s="151" t="s">
        <v>60</v>
      </c>
      <c r="E13" s="151" t="s">
        <v>66</v>
      </c>
      <c r="F13" s="153">
        <v>6</v>
      </c>
      <c r="G13" s="81">
        <v>0</v>
      </c>
      <c r="H13" s="154">
        <f t="shared" si="0"/>
        <v>0</v>
      </c>
      <c r="J13" s="96" t="s">
        <v>5</v>
      </c>
    </row>
    <row r="14" spans="2:10" ht="15" thickBot="1" x14ac:dyDescent="0.4">
      <c r="B14" s="123" t="s">
        <v>67</v>
      </c>
      <c r="C14" s="156"/>
      <c r="D14" s="156"/>
      <c r="E14" s="156"/>
      <c r="F14" s="157"/>
      <c r="G14" s="158"/>
      <c r="H14" s="159">
        <f>SUM(H9:H13)</f>
        <v>0</v>
      </c>
    </row>
    <row r="16" spans="2:10" x14ac:dyDescent="0.35">
      <c r="B16" s="134" t="s">
        <v>20</v>
      </c>
    </row>
    <row r="17" spans="2:2" x14ac:dyDescent="0.35">
      <c r="B17" s="96" t="s">
        <v>114</v>
      </c>
    </row>
    <row r="18" spans="2:2" x14ac:dyDescent="0.35">
      <c r="B18" s="96" t="s">
        <v>106</v>
      </c>
    </row>
    <row r="20" spans="2:2" x14ac:dyDescent="0.35">
      <c r="B20" s="134" t="s">
        <v>42</v>
      </c>
    </row>
    <row r="21" spans="2:2" x14ac:dyDescent="0.35">
      <c r="B21" s="96" t="s">
        <v>68</v>
      </c>
    </row>
    <row r="22" spans="2:2" x14ac:dyDescent="0.35">
      <c r="B22" s="96" t="s">
        <v>111</v>
      </c>
    </row>
    <row r="23" spans="2:2" x14ac:dyDescent="0.35">
      <c r="B23" s="160" t="s">
        <v>43</v>
      </c>
    </row>
    <row r="24" spans="2:2" x14ac:dyDescent="0.35">
      <c r="B24" s="160" t="s">
        <v>69</v>
      </c>
    </row>
  </sheetData>
  <sheetProtection algorithmName="SHA-512" hashValue="DNWm5ZsgckObgYyYr+V5uKKtM+GlUV3A6CA7HnLKeXNnMy7lwBg04ErSrx6e5wbbZ/JiD8IcO+xymEm7JP9pIA==" saltValue="H8UzsSYmE3prJd1JZ7FQow==" spinCount="100000" sheet="1" objects="1" scenarios="1"/>
  <mergeCells count="1">
    <mergeCell ref="C7:H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N38"/>
  <sheetViews>
    <sheetView showGridLines="0" workbookViewId="0"/>
  </sheetViews>
  <sheetFormatPr defaultRowHeight="14.5" x14ac:dyDescent="0.35"/>
  <cols>
    <col min="9" max="9" width="10" bestFit="1" customWidth="1"/>
    <col min="10" max="10" width="9.26953125" bestFit="1" customWidth="1"/>
    <col min="11" max="11" width="15.453125" customWidth="1"/>
    <col min="12" max="12" width="10.81640625" customWidth="1"/>
  </cols>
  <sheetData>
    <row r="4" spans="2:11" ht="23.5" x14ac:dyDescent="0.55000000000000004">
      <c r="C4" s="26" t="s">
        <v>70</v>
      </c>
    </row>
    <row r="5" spans="2:11" ht="21" x14ac:dyDescent="0.5">
      <c r="C5" s="11"/>
    </row>
    <row r="6" spans="2:11" x14ac:dyDescent="0.35">
      <c r="C6" s="8" t="s">
        <v>71</v>
      </c>
    </row>
    <row r="7" spans="2:11" x14ac:dyDescent="0.35">
      <c r="C7" s="8" t="s">
        <v>72</v>
      </c>
    </row>
    <row r="8" spans="2:11" x14ac:dyDescent="0.35">
      <c r="C8" s="8" t="s">
        <v>73</v>
      </c>
    </row>
    <row r="9" spans="2:11" x14ac:dyDescent="0.35">
      <c r="C9" s="8"/>
    </row>
    <row r="10" spans="2:11" x14ac:dyDescent="0.35">
      <c r="B10" s="8" t="s">
        <v>74</v>
      </c>
      <c r="C10" s="8" t="s">
        <v>75</v>
      </c>
    </row>
    <row r="12" spans="2:11" x14ac:dyDescent="0.35">
      <c r="C12" s="8" t="s">
        <v>76</v>
      </c>
    </row>
    <row r="13" spans="2:11" x14ac:dyDescent="0.35">
      <c r="C13" s="93" t="s">
        <v>77</v>
      </c>
      <c r="D13" s="94"/>
      <c r="E13" s="94"/>
      <c r="F13" s="94"/>
      <c r="G13" s="93" t="s">
        <v>78</v>
      </c>
      <c r="H13" s="94"/>
      <c r="I13" s="94"/>
      <c r="J13" s="94"/>
    </row>
    <row r="14" spans="2:11" x14ac:dyDescent="0.35">
      <c r="C14" s="93" t="s">
        <v>79</v>
      </c>
      <c r="D14" s="94"/>
      <c r="E14" s="93" t="s">
        <v>80</v>
      </c>
      <c r="F14" s="94"/>
      <c r="G14" s="93" t="s">
        <v>79</v>
      </c>
      <c r="H14" s="94"/>
      <c r="I14" s="93" t="s">
        <v>80</v>
      </c>
      <c r="J14" s="94"/>
    </row>
    <row r="15" spans="2:11" x14ac:dyDescent="0.35">
      <c r="C15" s="12" t="s">
        <v>81</v>
      </c>
      <c r="D15" s="12" t="s">
        <v>82</v>
      </c>
      <c r="E15" s="12" t="s">
        <v>81</v>
      </c>
      <c r="F15" s="12" t="s">
        <v>82</v>
      </c>
      <c r="G15" s="12" t="s">
        <v>81</v>
      </c>
      <c r="H15" s="12" t="s">
        <v>82</v>
      </c>
      <c r="I15" s="12" t="s">
        <v>81</v>
      </c>
      <c r="J15" s="12" t="s">
        <v>82</v>
      </c>
      <c r="K15" s="13" t="s">
        <v>83</v>
      </c>
    </row>
    <row r="16" spans="2:11" x14ac:dyDescent="0.35">
      <c r="B16" s="14" t="s">
        <v>5</v>
      </c>
      <c r="C16" s="14"/>
      <c r="D16" s="14"/>
      <c r="E16" s="14"/>
      <c r="F16" s="14"/>
      <c r="G16" s="14"/>
      <c r="H16" s="14"/>
      <c r="I16" s="14"/>
      <c r="J16" s="14"/>
      <c r="K16" s="14"/>
    </row>
    <row r="17" spans="2:14" x14ac:dyDescent="0.35">
      <c r="B17" s="15">
        <v>43617</v>
      </c>
      <c r="C17" s="16">
        <v>50</v>
      </c>
      <c r="D17" s="16">
        <v>55</v>
      </c>
      <c r="E17" s="16">
        <v>57.5</v>
      </c>
      <c r="F17" s="16">
        <v>62.5</v>
      </c>
      <c r="G17" s="16">
        <v>20</v>
      </c>
      <c r="H17" s="16">
        <v>30</v>
      </c>
      <c r="I17" s="16">
        <v>50</v>
      </c>
      <c r="J17" s="16">
        <v>56</v>
      </c>
      <c r="K17" s="16">
        <f>AVERAGE(C17:J17)</f>
        <v>47.625</v>
      </c>
    </row>
    <row r="18" spans="2:14" x14ac:dyDescent="0.35">
      <c r="B18" s="15">
        <v>43983</v>
      </c>
      <c r="C18" s="14">
        <v>60</v>
      </c>
      <c r="D18" s="14">
        <v>65</v>
      </c>
      <c r="E18" s="14">
        <v>60</v>
      </c>
      <c r="F18" s="14">
        <v>65</v>
      </c>
      <c r="G18" s="14">
        <v>55</v>
      </c>
      <c r="H18" s="14">
        <v>60</v>
      </c>
      <c r="I18" s="14">
        <v>55</v>
      </c>
      <c r="J18" s="14">
        <v>60</v>
      </c>
      <c r="K18" s="14">
        <f>AVERAGE(C18:J18)</f>
        <v>60</v>
      </c>
    </row>
    <row r="19" spans="2:14" x14ac:dyDescent="0.35">
      <c r="B19" s="15">
        <v>44348</v>
      </c>
      <c r="C19" s="14">
        <v>40</v>
      </c>
      <c r="D19" s="14">
        <v>45</v>
      </c>
      <c r="E19" s="14">
        <v>40</v>
      </c>
      <c r="F19" s="14">
        <v>45</v>
      </c>
      <c r="G19" s="14">
        <v>35</v>
      </c>
      <c r="H19" s="14">
        <v>40</v>
      </c>
      <c r="I19" s="14">
        <v>35</v>
      </c>
      <c r="J19" s="14">
        <v>40</v>
      </c>
      <c r="K19" s="14">
        <f>AVERAGE(C19:J19)</f>
        <v>40</v>
      </c>
    </row>
    <row r="20" spans="2:14" x14ac:dyDescent="0.35">
      <c r="B20" s="10"/>
    </row>
    <row r="21" spans="2:14" x14ac:dyDescent="0.35">
      <c r="B21" s="8" t="s">
        <v>84</v>
      </c>
      <c r="C21" s="8" t="s">
        <v>85</v>
      </c>
    </row>
    <row r="23" spans="2:14" x14ac:dyDescent="0.35">
      <c r="B23">
        <v>2020</v>
      </c>
      <c r="C23" t="s">
        <v>86</v>
      </c>
      <c r="E23">
        <v>60</v>
      </c>
      <c r="F23" t="s">
        <v>87</v>
      </c>
      <c r="I23">
        <v>47.625</v>
      </c>
      <c r="J23" t="s">
        <v>88</v>
      </c>
      <c r="K23">
        <f>E23-I23</f>
        <v>12.375</v>
      </c>
      <c r="L23" t="s">
        <v>89</v>
      </c>
      <c r="M23" s="17">
        <f>K23/I23</f>
        <v>0.25984251968503935</v>
      </c>
      <c r="N23" t="s">
        <v>5</v>
      </c>
    </row>
    <row r="24" spans="2:14" x14ac:dyDescent="0.35">
      <c r="B24">
        <v>2021</v>
      </c>
      <c r="C24" t="s">
        <v>90</v>
      </c>
      <c r="E24">
        <v>40</v>
      </c>
      <c r="F24" t="s">
        <v>87</v>
      </c>
      <c r="I24">
        <v>47.625</v>
      </c>
      <c r="J24" t="s">
        <v>88</v>
      </c>
      <c r="K24">
        <f>E24-I24</f>
        <v>-7.625</v>
      </c>
      <c r="L24" t="s">
        <v>89</v>
      </c>
      <c r="M24" s="17">
        <f>K24/I24</f>
        <v>-0.16010498687664043</v>
      </c>
    </row>
    <row r="27" spans="2:14" x14ac:dyDescent="0.35">
      <c r="B27" s="8" t="s">
        <v>91</v>
      </c>
      <c r="C27" s="8" t="s">
        <v>92</v>
      </c>
    </row>
    <row r="28" spans="2:14" x14ac:dyDescent="0.35">
      <c r="C28" t="s">
        <v>93</v>
      </c>
    </row>
    <row r="30" spans="2:14" x14ac:dyDescent="0.35">
      <c r="I30" t="s">
        <v>94</v>
      </c>
    </row>
    <row r="31" spans="2:14" x14ac:dyDescent="0.35">
      <c r="B31" t="s">
        <v>5</v>
      </c>
      <c r="C31" s="21" t="s">
        <v>95</v>
      </c>
      <c r="D31" s="23"/>
      <c r="E31" s="23"/>
      <c r="F31" s="23"/>
      <c r="G31" s="22">
        <v>2019</v>
      </c>
      <c r="I31" s="9">
        <v>2020</v>
      </c>
      <c r="J31" s="9">
        <v>2021</v>
      </c>
    </row>
    <row r="32" spans="2:14" x14ac:dyDescent="0.35">
      <c r="C32" s="18"/>
      <c r="D32" s="19"/>
      <c r="E32" s="19" t="s">
        <v>96</v>
      </c>
      <c r="F32" s="19"/>
      <c r="G32" s="20" t="s">
        <v>5</v>
      </c>
      <c r="I32" s="24">
        <f>M23</f>
        <v>0.25984251968503935</v>
      </c>
      <c r="J32" s="24">
        <f>M24</f>
        <v>-0.16010498687664043</v>
      </c>
    </row>
    <row r="33" spans="3:10" x14ac:dyDescent="0.35">
      <c r="C33" s="18" t="s">
        <v>97</v>
      </c>
      <c r="D33" s="19"/>
      <c r="E33" s="19"/>
      <c r="F33" s="19"/>
      <c r="G33" s="20">
        <v>100</v>
      </c>
      <c r="I33" s="25">
        <f>(I32*G33)+G33</f>
        <v>125.98425196850394</v>
      </c>
      <c r="J33" s="25">
        <f>(J32*G33)+G33</f>
        <v>83.98950131233596</v>
      </c>
    </row>
    <row r="34" spans="3:10" x14ac:dyDescent="0.35">
      <c r="C34" s="18" t="s">
        <v>98</v>
      </c>
      <c r="D34" s="19"/>
      <c r="E34" s="19"/>
      <c r="F34" s="19"/>
      <c r="G34" s="20">
        <v>80</v>
      </c>
      <c r="I34" s="25">
        <f>(G34*I32)+80</f>
        <v>100.78740157480314</v>
      </c>
      <c r="J34" s="25">
        <f>(G34*J32)+80</f>
        <v>67.191601049868765</v>
      </c>
    </row>
    <row r="38" spans="3:10" x14ac:dyDescent="0.35">
      <c r="E38" t="s">
        <v>5</v>
      </c>
    </row>
  </sheetData>
  <mergeCells count="6">
    <mergeCell ref="C13:F13"/>
    <mergeCell ref="G13:J13"/>
    <mergeCell ref="C14:D14"/>
    <mergeCell ref="E14:F14"/>
    <mergeCell ref="G14:H14"/>
    <mergeCell ref="I14:J14"/>
  </mergeCells>
  <pageMargins left="0.7" right="0.7" top="0.75" bottom="0.75" header="0.3" footer="0.3"/>
  <ignoredErrors>
    <ignoredError sqref="K17:K1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B78777F2A0F4CA1A88B12983602B1" ma:contentTypeVersion="12" ma:contentTypeDescription="Een nieuw document maken." ma:contentTypeScope="" ma:versionID="3bf0c3d15a4ac5540fd0d2a381e24755">
  <xsd:schema xmlns:xsd="http://www.w3.org/2001/XMLSchema" xmlns:xs="http://www.w3.org/2001/XMLSchema" xmlns:p="http://schemas.microsoft.com/office/2006/metadata/properties" xmlns:ns2="a3739775-edeb-4f80-9611-dc751def26b5" xmlns:ns3="658a28e9-53de-462c-8919-f4d9d5138fb8" targetNamespace="http://schemas.microsoft.com/office/2006/metadata/properties" ma:root="true" ma:fieldsID="bb72297f3fbf0fa283a408e9cfbc1240" ns2:_="" ns3:_="">
    <xsd:import namespace="a3739775-edeb-4f80-9611-dc751def26b5"/>
    <xsd:import namespace="658a28e9-53de-462c-8919-f4d9d5138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39775-edeb-4f80-9611-dc751def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28e9-53de-462c-8919-f4d9d5138f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46184d-8a53-426b-ae9a-a52fd0fb7c65}" ma:internalName="TaxCatchAll" ma:showField="CatchAllData" ma:web="658a28e9-53de-462c-8919-f4d9d5138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a28e9-53de-462c-8919-f4d9d5138fb8" xsi:nil="true"/>
    <lcf76f155ced4ddcb4097134ff3c332f xmlns="a3739775-edeb-4f80-9611-dc751def26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0988F4-47AA-4AD1-9007-F8B473007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39775-edeb-4f80-9611-dc751def26b5"/>
    <ds:schemaRef ds:uri="658a28e9-53de-462c-8919-f4d9d5138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59485D-787B-4E61-B102-20E6CD434536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658a28e9-53de-462c-8919-f4d9d5138fb8"/>
    <ds:schemaRef ds:uri="http://schemas.openxmlformats.org/package/2006/metadata/core-properties"/>
    <ds:schemaRef ds:uri="http://schemas.microsoft.com/office/infopath/2007/PartnerControls"/>
    <ds:schemaRef ds:uri="a3739775-edeb-4f80-9611-dc751def26b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6CE174E-50ED-4C7D-BCBE-5B803839A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Transport en verwerking</vt:lpstr>
      <vt:lpstr>Lease containers en inzamelmid</vt:lpstr>
      <vt:lpstr>Basis berekening MOB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Loesberg, P.J.H. (Pamela)</dc:creator>
  <cp:keywords/>
  <dc:description/>
  <cp:lastModifiedBy>Janzen, J.O. (Jelle)</cp:lastModifiedBy>
  <cp:revision/>
  <dcterms:created xsi:type="dcterms:W3CDTF">2019-04-17T12:21:23Z</dcterms:created>
  <dcterms:modified xsi:type="dcterms:W3CDTF">2024-07-18T12:52:20Z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0x010100D18B78777F2A0F4CA1A88B12983602B1</vt:lpwstr>
  </property>
  <property fmtid="{D5CDD505-2E9C-101B-9397-08002B2CF9AE}" pid="3" name="MediaServiceImageTags">
    <vt:lpwstr/>
  </property>
</Properties>
</file>