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m.bergers\Question Mark Group\Schoonmaak - General\Projecten algemeen\In behandeling\Fijnder\8. NvI\"/>
    </mc:Choice>
  </mc:AlternateContent>
  <xr:revisionPtr revIDLastSave="0" documentId="13_ncr:1_{37497296-8CAE-4BB3-B3EF-B2964F4FD39A}" xr6:coauthVersionLast="47" xr6:coauthVersionMax="47" xr10:uidLastSave="{00000000-0000-0000-0000-000000000000}"/>
  <bookViews>
    <workbookView xWindow="28680" yWindow="-12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Vloeronderhoud" sheetId="39" r:id="rId11"/>
    <sheet name="12-Sanitaire voorzieningen" sheetId="42" r:id="rId12"/>
    <sheet name="13-Machinekosten" sheetId="40" r:id="rId13"/>
  </sheets>
  <externalReferences>
    <externalReference r:id="rId14"/>
    <externalReference r:id="rId15"/>
    <externalReference r:id="rId16"/>
    <externalReference r:id="rId17"/>
    <externalReference r:id="rId18"/>
    <externalReference r:id="rId19"/>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1" hidden="1">'[2]#REF'!#REF!</definedName>
    <definedName name="_Fill" localSheetId="1" hidden="1">'[3]#REF'!#REF!</definedName>
    <definedName name="_Fill" hidden="1">'[3]#REF'!#REF!</definedName>
    <definedName name="_filll" hidden="1">'[4]#REF'!#REF!</definedName>
    <definedName name="_xlnm._FilterDatabase" localSheetId="9" hidden="1">'10-Glasbewassing'!$A$12:$X$23</definedName>
    <definedName name="_xlnm._FilterDatabase" localSheetId="10" hidden="1">'11-Vloeronderhoud'!$A$12:$X$19</definedName>
    <definedName name="_xlnm._FilterDatabase" localSheetId="11" hidden="1">'12-Sanitaire voorzieningen'!$A$10:$W$30</definedName>
    <definedName name="_xlnm._FilterDatabase" localSheetId="1" hidden="1">'2-Kosten per locatie'!$A$14:$J$18</definedName>
    <definedName name="_xlnm._FilterDatabase" localSheetId="3" hidden="1">'4-Basis ruimtestaat'!$B$9:$T$111</definedName>
    <definedName name="_Hlk39130726" localSheetId="0">'1-Uitgangspunten'!$A$16</definedName>
    <definedName name="_Key1" localSheetId="9" hidden="1">'[2]#REF'!#REF!</definedName>
    <definedName name="_Key1" localSheetId="10" hidden="1">'[2]#REF'!#REF!</definedName>
    <definedName name="_Key1" localSheetId="11"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locatie'!$A$3:$AB$17</definedName>
    <definedName name="_xlnm.Print_Area" localSheetId="3">'4-Basis ruimtestaat'!$B$3:$T$111</definedName>
    <definedName name="_xlnm.Print_Area" localSheetId="4">'5-Premies en opslagen'!$A$3:$E$55</definedName>
    <definedName name="_xlnm.Print_Area" localSheetId="5">'6-Opbouw uurtarief productie'!$A$1:$R$63</definedName>
    <definedName name="_xlnm.Print_Area" localSheetId="8">'9-Afroepprijs'!$A$3:$F$34</definedName>
    <definedName name="_xlnm.Print_Titles" localSheetId="9">'10-Glasbewassing'!$12:$12</definedName>
    <definedName name="_xlnm.Print_Titles" localSheetId="10">'11-Vloeronderhoud'!$12:$12</definedName>
    <definedName name="_xlnm.Print_Titles" localSheetId="11">'12-Sanitaire voorzieningen'!$10:$10</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1"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31" l="1"/>
  <c r="J12" i="40"/>
  <c r="E18" i="42"/>
  <c r="F18" i="42" s="1"/>
  <c r="E17" i="42"/>
  <c r="F17" i="42" s="1"/>
  <c r="F23" i="42" l="1"/>
  <c r="F16" i="42"/>
  <c r="N76" i="2"/>
  <c r="O76" i="2"/>
  <c r="M76" i="2" s="1"/>
  <c r="P76" i="2"/>
  <c r="Q76" i="2"/>
  <c r="J76" i="2"/>
  <c r="T76" i="2" s="1"/>
  <c r="E15" i="39"/>
  <c r="E14" i="39"/>
  <c r="E13" i="39"/>
  <c r="D15" i="39"/>
  <c r="D14" i="39"/>
  <c r="D13" i="39" s="1"/>
  <c r="E13" i="35"/>
  <c r="F13" i="35" s="1"/>
  <c r="E14" i="35"/>
  <c r="F14" i="35" s="1"/>
  <c r="E15" i="35"/>
  <c r="F15" i="35" s="1"/>
  <c r="E16" i="35"/>
  <c r="F16" i="35" s="1"/>
  <c r="E17" i="35"/>
  <c r="F17" i="35" s="1"/>
  <c r="H14" i="31"/>
  <c r="F14" i="39" l="1"/>
  <c r="H14" i="39" s="1"/>
  <c r="F13" i="39"/>
  <c r="H13" i="39" s="1"/>
  <c r="F15" i="39"/>
  <c r="H15" i="39" s="1"/>
  <c r="H17" i="35"/>
  <c r="H16" i="35"/>
  <c r="H14" i="35"/>
  <c r="H15" i="35"/>
  <c r="H13" i="35"/>
  <c r="B4" i="41" l="1"/>
  <c r="B3" i="41"/>
  <c r="E11" i="42"/>
  <c r="F11" i="42" s="1"/>
  <c r="E12" i="42"/>
  <c r="F12" i="42" s="1"/>
  <c r="E13" i="42"/>
  <c r="F13" i="42" s="1"/>
  <c r="E14" i="42"/>
  <c r="F14" i="42" s="1"/>
  <c r="E15" i="42"/>
  <c r="F15" i="42" s="1"/>
  <c r="B8" i="42"/>
  <c r="A8" i="42"/>
  <c r="B7" i="42"/>
  <c r="A7" i="42"/>
  <c r="B6" i="42"/>
  <c r="A6" i="42"/>
  <c r="B5" i="42"/>
  <c r="A5" i="42"/>
  <c r="B4" i="42"/>
  <c r="A4" i="42"/>
  <c r="B3" i="42"/>
  <c r="A3" i="42"/>
  <c r="F26" i="42" l="1"/>
  <c r="O66" i="2"/>
  <c r="O67" i="2"/>
  <c r="O85" i="2"/>
  <c r="O86" i="2"/>
  <c r="O89" i="2"/>
  <c r="O97" i="2"/>
  <c r="O106" i="2"/>
  <c r="B1" i="41" l="1"/>
  <c r="B2" i="41"/>
  <c r="M66" i="2"/>
  <c r="M67" i="2"/>
  <c r="M85" i="2"/>
  <c r="M86" i="2"/>
  <c r="M89" i="2"/>
  <c r="M97" i="2"/>
  <c r="M106" i="2"/>
  <c r="K52" i="38" l="1"/>
  <c r="N27" i="2"/>
  <c r="N28" i="2"/>
  <c r="N29" i="2"/>
  <c r="N30" i="2"/>
  <c r="N31" i="2"/>
  <c r="N32" i="2"/>
  <c r="N33" i="2"/>
  <c r="N34" i="2"/>
  <c r="N35" i="2"/>
  <c r="N36" i="2"/>
  <c r="N38" i="2"/>
  <c r="N39" i="2"/>
  <c r="N40" i="2"/>
  <c r="N41" i="2"/>
  <c r="N42" i="2"/>
  <c r="N43" i="2"/>
  <c r="N44" i="2"/>
  <c r="N45" i="2"/>
  <c r="N46" i="2"/>
  <c r="N47" i="2"/>
  <c r="N48" i="2"/>
  <c r="N49" i="2"/>
  <c r="N50" i="2"/>
  <c r="N51" i="2"/>
  <c r="N59" i="2"/>
  <c r="N60" i="2"/>
  <c r="N61" i="2"/>
  <c r="N62" i="2"/>
  <c r="N63" i="2"/>
  <c r="N64" i="2"/>
  <c r="N65" i="2"/>
  <c r="N66" i="2"/>
  <c r="N67" i="2"/>
  <c r="N68" i="2"/>
  <c r="N69" i="2"/>
  <c r="N70" i="2"/>
  <c r="N71" i="2"/>
  <c r="N72" i="2"/>
  <c r="N73" i="2"/>
  <c r="N74" i="2"/>
  <c r="N75" i="2"/>
  <c r="N77" i="2"/>
  <c r="N78" i="2"/>
  <c r="N79" i="2"/>
  <c r="N80" i="2"/>
  <c r="N81" i="2"/>
  <c r="N82" i="2"/>
  <c r="N83" i="2"/>
  <c r="N84" i="2"/>
  <c r="N85" i="2"/>
  <c r="N86" i="2"/>
  <c r="N89" i="2"/>
  <c r="N90" i="2"/>
  <c r="N91" i="2"/>
  <c r="N92" i="2"/>
  <c r="N93" i="2"/>
  <c r="N94" i="2"/>
  <c r="N95" i="2"/>
  <c r="N96" i="2"/>
  <c r="N97" i="2"/>
  <c r="N98" i="2"/>
  <c r="N99" i="2"/>
  <c r="N100" i="2"/>
  <c r="N101" i="2"/>
  <c r="N102" i="2"/>
  <c r="N103" i="2"/>
  <c r="N106" i="2"/>
  <c r="N107" i="2"/>
  <c r="N108" i="2"/>
  <c r="N109" i="2"/>
  <c r="N110" i="2"/>
  <c r="K60" i="38" l="1"/>
  <c r="K59" i="38"/>
  <c r="K58" i="38"/>
  <c r="K57" i="38"/>
  <c r="K56" i="38"/>
  <c r="K55" i="38"/>
  <c r="K54" i="38"/>
  <c r="K53" i="38"/>
  <c r="K51" i="38"/>
  <c r="K50" i="38"/>
  <c r="E13" i="40"/>
  <c r="E14" i="40"/>
  <c r="E15" i="40"/>
  <c r="E16" i="40"/>
  <c r="E17" i="40"/>
  <c r="E12" i="40"/>
  <c r="B4" i="40"/>
  <c r="B5" i="40"/>
  <c r="B6" i="40"/>
  <c r="B7" i="40"/>
  <c r="B2" i="40"/>
  <c r="A3" i="40"/>
  <c r="A4" i="40"/>
  <c r="A5" i="40"/>
  <c r="A6" i="40"/>
  <c r="A7" i="40"/>
  <c r="A2" i="40"/>
  <c r="P19" i="40" l="1"/>
  <c r="L17" i="40"/>
  <c r="K17" i="40"/>
  <c r="J17" i="40"/>
  <c r="I17" i="40"/>
  <c r="F17" i="40"/>
  <c r="L16" i="40"/>
  <c r="K16" i="40"/>
  <c r="J16" i="40"/>
  <c r="I16" i="40"/>
  <c r="F16" i="40"/>
  <c r="L15" i="40"/>
  <c r="K15" i="40"/>
  <c r="J15" i="40"/>
  <c r="F15" i="40"/>
  <c r="I15" i="40" s="1"/>
  <c r="L14" i="40"/>
  <c r="K14" i="40"/>
  <c r="J14" i="40"/>
  <c r="F14" i="40"/>
  <c r="I14" i="40" s="1"/>
  <c r="L13" i="40"/>
  <c r="K13" i="40"/>
  <c r="J13" i="40"/>
  <c r="F13" i="40"/>
  <c r="I13" i="40" s="1"/>
  <c r="L12" i="40"/>
  <c r="K12" i="40"/>
  <c r="F12" i="40"/>
  <c r="I12" i="40" s="1"/>
  <c r="B3" i="40"/>
  <c r="N13" i="40" l="1"/>
  <c r="Q13" i="40" s="1"/>
  <c r="N16" i="40"/>
  <c r="Q16" i="40" s="1"/>
  <c r="N14" i="40"/>
  <c r="Q14" i="40" s="1"/>
  <c r="N15" i="40"/>
  <c r="Q15" i="40" s="1"/>
  <c r="N17" i="40"/>
  <c r="Q17" i="40" s="1"/>
  <c r="N12" i="40"/>
  <c r="Q12" i="40" s="1"/>
  <c r="Q19" i="40" l="1"/>
  <c r="H18" i="31" s="1"/>
  <c r="B5" i="39"/>
  <c r="B6" i="39"/>
  <c r="B7" i="39"/>
  <c r="B8" i="39"/>
  <c r="B4" i="39"/>
  <c r="B3" i="39"/>
  <c r="A4" i="39"/>
  <c r="A5" i="39"/>
  <c r="A6" i="39"/>
  <c r="A7" i="39"/>
  <c r="A8" i="39"/>
  <c r="A3" i="39"/>
  <c r="B3" i="35"/>
  <c r="B5" i="35"/>
  <c r="B6" i="35"/>
  <c r="B7" i="35"/>
  <c r="B8" i="35"/>
  <c r="B4" i="35"/>
  <c r="A4" i="35"/>
  <c r="A5" i="35"/>
  <c r="A6" i="35"/>
  <c r="A7" i="35"/>
  <c r="A8" i="35"/>
  <c r="A3" i="35"/>
  <c r="D19" i="39"/>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P27" i="2"/>
  <c r="P28" i="2"/>
  <c r="P29" i="2"/>
  <c r="P30" i="2"/>
  <c r="P31" i="2"/>
  <c r="P32" i="2"/>
  <c r="P33" i="2"/>
  <c r="P34" i="2"/>
  <c r="P35" i="2"/>
  <c r="P36" i="2"/>
  <c r="P38" i="2"/>
  <c r="P39" i="2"/>
  <c r="P40" i="2"/>
  <c r="P41" i="2"/>
  <c r="P42" i="2"/>
  <c r="P43" i="2"/>
  <c r="P44" i="2"/>
  <c r="P45" i="2"/>
  <c r="P46" i="2"/>
  <c r="P47" i="2"/>
  <c r="P48" i="2"/>
  <c r="P49" i="2"/>
  <c r="P50" i="2"/>
  <c r="P51" i="2"/>
  <c r="P59" i="2"/>
  <c r="P60" i="2"/>
  <c r="P61" i="2"/>
  <c r="P62" i="2"/>
  <c r="P63" i="2"/>
  <c r="P64" i="2"/>
  <c r="P65" i="2"/>
  <c r="P66" i="2"/>
  <c r="P67" i="2"/>
  <c r="P68" i="2"/>
  <c r="P69" i="2"/>
  <c r="P70" i="2"/>
  <c r="P71" i="2"/>
  <c r="P72" i="2"/>
  <c r="P73" i="2"/>
  <c r="P74" i="2"/>
  <c r="P75" i="2"/>
  <c r="P77" i="2"/>
  <c r="P78" i="2"/>
  <c r="P79" i="2"/>
  <c r="P80" i="2"/>
  <c r="P81" i="2"/>
  <c r="P82" i="2"/>
  <c r="P83" i="2"/>
  <c r="P84" i="2"/>
  <c r="P85" i="2"/>
  <c r="P86" i="2"/>
  <c r="P89" i="2"/>
  <c r="P90" i="2"/>
  <c r="P91" i="2"/>
  <c r="P92" i="2"/>
  <c r="P93" i="2"/>
  <c r="P94" i="2"/>
  <c r="P95" i="2"/>
  <c r="P96" i="2"/>
  <c r="P97" i="2"/>
  <c r="P98" i="2"/>
  <c r="P99" i="2"/>
  <c r="P100" i="2"/>
  <c r="P101" i="2"/>
  <c r="P102" i="2"/>
  <c r="P103" i="2"/>
  <c r="P106" i="2"/>
  <c r="P107" i="2"/>
  <c r="P108" i="2"/>
  <c r="P109" i="2"/>
  <c r="P110" i="2"/>
  <c r="J11" i="2"/>
  <c r="T11" i="2" s="1"/>
  <c r="J12" i="2"/>
  <c r="T12" i="2" s="1"/>
  <c r="J13" i="2"/>
  <c r="T13" i="2" s="1"/>
  <c r="J14" i="2"/>
  <c r="T14" i="2" s="1"/>
  <c r="J15" i="2"/>
  <c r="T15" i="2" s="1"/>
  <c r="J16" i="2"/>
  <c r="T16" i="2" s="1"/>
  <c r="J17" i="2"/>
  <c r="T17" i="2" s="1"/>
  <c r="J18" i="2"/>
  <c r="T18" i="2" s="1"/>
  <c r="J19" i="2"/>
  <c r="T19" i="2" s="1"/>
  <c r="J20" i="2"/>
  <c r="T20" i="2" s="1"/>
  <c r="J21" i="2"/>
  <c r="T21" i="2" s="1"/>
  <c r="J22" i="2"/>
  <c r="T22" i="2" s="1"/>
  <c r="J23" i="2"/>
  <c r="T23" i="2" s="1"/>
  <c r="J24" i="2"/>
  <c r="T24" i="2" s="1"/>
  <c r="J25" i="2"/>
  <c r="T25" i="2" s="1"/>
  <c r="J26" i="2"/>
  <c r="T26" i="2" s="1"/>
  <c r="J10" i="2"/>
  <c r="T10" i="2" s="1"/>
  <c r="F15" i="31"/>
  <c r="H15" i="31" s="1"/>
  <c r="B6" i="28"/>
  <c r="B5" i="28"/>
  <c r="B3" i="28"/>
  <c r="A4" i="28"/>
  <c r="A5" i="28"/>
  <c r="A6" i="28"/>
  <c r="A3" i="28"/>
  <c r="B7" i="2"/>
  <c r="B6" i="2"/>
  <c r="B5" i="2"/>
  <c r="B4" i="2"/>
  <c r="B3" i="2"/>
  <c r="C7" i="2"/>
  <c r="C6" i="2"/>
  <c r="C5" i="2"/>
  <c r="C3" i="2"/>
  <c r="K54" i="18"/>
  <c r="K55" i="18"/>
  <c r="K56" i="18"/>
  <c r="K57" i="18"/>
  <c r="K58" i="18"/>
  <c r="K59" i="18"/>
  <c r="K60" i="18"/>
  <c r="K53" i="18"/>
  <c r="K51" i="18"/>
  <c r="K50" i="18"/>
  <c r="J27" i="2"/>
  <c r="T27" i="2" s="1"/>
  <c r="J28" i="2"/>
  <c r="T28" i="2" s="1"/>
  <c r="J29" i="2"/>
  <c r="T29" i="2" s="1"/>
  <c r="J30" i="2"/>
  <c r="T30" i="2" s="1"/>
  <c r="J31" i="2"/>
  <c r="T31" i="2" s="1"/>
  <c r="J32" i="2"/>
  <c r="T32" i="2" s="1"/>
  <c r="J33" i="2"/>
  <c r="T33" i="2" s="1"/>
  <c r="J34" i="2"/>
  <c r="T34" i="2" s="1"/>
  <c r="J35" i="2"/>
  <c r="T35" i="2" s="1"/>
  <c r="J36" i="2"/>
  <c r="T36" i="2" s="1"/>
  <c r="J37" i="2"/>
  <c r="T37" i="2" s="1"/>
  <c r="J38" i="2"/>
  <c r="T38" i="2" s="1"/>
  <c r="J39" i="2"/>
  <c r="T39" i="2" s="1"/>
  <c r="J40" i="2"/>
  <c r="T40" i="2" s="1"/>
  <c r="J41" i="2"/>
  <c r="T41" i="2" s="1"/>
  <c r="J42" i="2"/>
  <c r="T42" i="2" s="1"/>
  <c r="J43" i="2"/>
  <c r="T43" i="2" s="1"/>
  <c r="J44" i="2"/>
  <c r="T44" i="2" s="1"/>
  <c r="J45" i="2"/>
  <c r="T45" i="2" s="1"/>
  <c r="J46" i="2"/>
  <c r="T46" i="2" s="1"/>
  <c r="J47" i="2"/>
  <c r="T47" i="2" s="1"/>
  <c r="J48" i="2"/>
  <c r="T48" i="2" s="1"/>
  <c r="J49" i="2"/>
  <c r="T49" i="2" s="1"/>
  <c r="J50" i="2"/>
  <c r="T50" i="2" s="1"/>
  <c r="J51" i="2"/>
  <c r="T51" i="2" s="1"/>
  <c r="J52" i="2"/>
  <c r="T52" i="2" s="1"/>
  <c r="J53" i="2"/>
  <c r="T53" i="2" s="1"/>
  <c r="J54" i="2"/>
  <c r="T54" i="2" s="1"/>
  <c r="J55" i="2"/>
  <c r="T55" i="2" s="1"/>
  <c r="J56" i="2"/>
  <c r="T56" i="2" s="1"/>
  <c r="J57" i="2"/>
  <c r="T57" i="2" s="1"/>
  <c r="J58" i="2"/>
  <c r="T58" i="2" s="1"/>
  <c r="J59" i="2"/>
  <c r="T59" i="2" s="1"/>
  <c r="J60" i="2"/>
  <c r="T60" i="2" s="1"/>
  <c r="J61" i="2"/>
  <c r="T61" i="2" s="1"/>
  <c r="J62" i="2"/>
  <c r="T62" i="2" s="1"/>
  <c r="J63" i="2"/>
  <c r="T63" i="2" s="1"/>
  <c r="J64" i="2"/>
  <c r="T64" i="2" s="1"/>
  <c r="J65" i="2"/>
  <c r="T65" i="2" s="1"/>
  <c r="J66" i="2"/>
  <c r="T66" i="2" s="1"/>
  <c r="J67" i="2"/>
  <c r="T67" i="2" s="1"/>
  <c r="J68" i="2"/>
  <c r="T68" i="2" s="1"/>
  <c r="J69" i="2"/>
  <c r="T69" i="2" s="1"/>
  <c r="J70" i="2"/>
  <c r="T70" i="2" s="1"/>
  <c r="J71" i="2"/>
  <c r="T71" i="2" s="1"/>
  <c r="J72" i="2"/>
  <c r="T72" i="2" s="1"/>
  <c r="J73" i="2"/>
  <c r="T73" i="2" s="1"/>
  <c r="J74" i="2"/>
  <c r="T74" i="2" s="1"/>
  <c r="J75" i="2"/>
  <c r="T75" i="2" s="1"/>
  <c r="J77" i="2"/>
  <c r="T77" i="2" s="1"/>
  <c r="J78" i="2"/>
  <c r="T78" i="2" s="1"/>
  <c r="J79" i="2"/>
  <c r="T79" i="2" s="1"/>
  <c r="J80" i="2"/>
  <c r="T80" i="2" s="1"/>
  <c r="J81" i="2"/>
  <c r="T81" i="2" s="1"/>
  <c r="J82" i="2"/>
  <c r="T82" i="2" s="1"/>
  <c r="J83" i="2"/>
  <c r="T83" i="2" s="1"/>
  <c r="J84" i="2"/>
  <c r="T84" i="2" s="1"/>
  <c r="J85" i="2"/>
  <c r="T85" i="2" s="1"/>
  <c r="J86" i="2"/>
  <c r="T86" i="2" s="1"/>
  <c r="J87" i="2"/>
  <c r="T87" i="2" s="1"/>
  <c r="J88" i="2"/>
  <c r="T88" i="2" s="1"/>
  <c r="J89" i="2"/>
  <c r="T89" i="2" s="1"/>
  <c r="J90" i="2"/>
  <c r="T90" i="2" s="1"/>
  <c r="J91" i="2"/>
  <c r="T91" i="2" s="1"/>
  <c r="J92" i="2"/>
  <c r="T92" i="2" s="1"/>
  <c r="J93" i="2"/>
  <c r="T93" i="2" s="1"/>
  <c r="J94" i="2"/>
  <c r="T94" i="2" s="1"/>
  <c r="J95" i="2"/>
  <c r="T95" i="2" s="1"/>
  <c r="J96" i="2"/>
  <c r="T96" i="2" s="1"/>
  <c r="J97" i="2"/>
  <c r="T97" i="2" s="1"/>
  <c r="J98" i="2"/>
  <c r="T98" i="2" s="1"/>
  <c r="J99" i="2"/>
  <c r="T99" i="2" s="1"/>
  <c r="J100" i="2"/>
  <c r="T100" i="2" s="1"/>
  <c r="J101" i="2"/>
  <c r="T101" i="2" s="1"/>
  <c r="J102" i="2"/>
  <c r="T102" i="2" s="1"/>
  <c r="J103" i="2"/>
  <c r="T103" i="2" s="1"/>
  <c r="J104" i="2"/>
  <c r="T104" i="2" s="1"/>
  <c r="J105" i="2"/>
  <c r="T105" i="2" s="1"/>
  <c r="J106" i="2"/>
  <c r="T106" i="2" s="1"/>
  <c r="J107" i="2"/>
  <c r="T107" i="2" s="1"/>
  <c r="J108" i="2"/>
  <c r="T108" i="2" s="1"/>
  <c r="J109" i="2"/>
  <c r="T109" i="2" s="1"/>
  <c r="J110" i="2"/>
  <c r="T110" i="2" s="1"/>
  <c r="J111" i="2"/>
  <c r="T111" i="2" s="1"/>
  <c r="H20" i="31"/>
  <c r="H19" i="31"/>
  <c r="Q11" i="2" l="1"/>
  <c r="Q19" i="2"/>
  <c r="Q27" i="2"/>
  <c r="Q12" i="2"/>
  <c r="Q20" i="2"/>
  <c r="Q28" i="2"/>
  <c r="Q13" i="2"/>
  <c r="Q21" i="2"/>
  <c r="Q29" i="2"/>
  <c r="Q37" i="2"/>
  <c r="Q45" i="2"/>
  <c r="Q53" i="2"/>
  <c r="Q61" i="2"/>
  <c r="Q69" i="2"/>
  <c r="Q78" i="2"/>
  <c r="Q86" i="2"/>
  <c r="Q94" i="2"/>
  <c r="Q102" i="2"/>
  <c r="Q110" i="2"/>
  <c r="Q23" i="2"/>
  <c r="Q39" i="2"/>
  <c r="Q63" i="2"/>
  <c r="Q80" i="2"/>
  <c r="Q96" i="2"/>
  <c r="Q24" i="2"/>
  <c r="Q40" i="2"/>
  <c r="Q56" i="2"/>
  <c r="Q72" i="2"/>
  <c r="Q97" i="2"/>
  <c r="Q14" i="2"/>
  <c r="Q22" i="2"/>
  <c r="Q30" i="2"/>
  <c r="Q38" i="2"/>
  <c r="Q46" i="2"/>
  <c r="Q54" i="2"/>
  <c r="Q62" i="2"/>
  <c r="Q70" i="2"/>
  <c r="Q79" i="2"/>
  <c r="Q87" i="2"/>
  <c r="Q95" i="2"/>
  <c r="Q103" i="2"/>
  <c r="Q111" i="2"/>
  <c r="Q10" i="2"/>
  <c r="Q15" i="2"/>
  <c r="Q31" i="2"/>
  <c r="Q47" i="2"/>
  <c r="Q55" i="2"/>
  <c r="Q71" i="2"/>
  <c r="Q88" i="2"/>
  <c r="Q104" i="2"/>
  <c r="Q32" i="2"/>
  <c r="Q48" i="2"/>
  <c r="Q64" i="2"/>
  <c r="Q81" i="2"/>
  <c r="Q105" i="2"/>
  <c r="Q16" i="2"/>
  <c r="Q89" i="2"/>
  <c r="Q17" i="2"/>
  <c r="Q25" i="2"/>
  <c r="Q33" i="2"/>
  <c r="Q41" i="2"/>
  <c r="Q49" i="2"/>
  <c r="Q57" i="2"/>
  <c r="Q65" i="2"/>
  <c r="Q73" i="2"/>
  <c r="Q82" i="2"/>
  <c r="Q90" i="2"/>
  <c r="Q98" i="2"/>
  <c r="Q106" i="2"/>
  <c r="Q18" i="2"/>
  <c r="Q26" i="2"/>
  <c r="Q34" i="2"/>
  <c r="Q42" i="2"/>
  <c r="Q50" i="2"/>
  <c r="Q58" i="2"/>
  <c r="Q66" i="2"/>
  <c r="Q74" i="2"/>
  <c r="Q83" i="2"/>
  <c r="Q91" i="2"/>
  <c r="Q99" i="2"/>
  <c r="Q107" i="2"/>
  <c r="Q35" i="2"/>
  <c r="Q67" i="2"/>
  <c r="Q100" i="2"/>
  <c r="Q36" i="2"/>
  <c r="Q68" i="2"/>
  <c r="Q101" i="2"/>
  <c r="Q84" i="2"/>
  <c r="Q43" i="2"/>
  <c r="Q75" i="2"/>
  <c r="Q108" i="2"/>
  <c r="Q77" i="2"/>
  <c r="Q109" i="2"/>
  <c r="Q51" i="2"/>
  <c r="Q44" i="2"/>
  <c r="Q52" i="2"/>
  <c r="Q85" i="2"/>
  <c r="Q60" i="2"/>
  <c r="Q59" i="2"/>
  <c r="Q92" i="2"/>
  <c r="Q93" i="2"/>
  <c r="O34" i="2"/>
  <c r="M34" i="2" s="1"/>
  <c r="O42" i="2"/>
  <c r="M42" i="2" s="1"/>
  <c r="O50" i="2"/>
  <c r="M50" i="2" s="1"/>
  <c r="O58" i="2"/>
  <c r="M58" i="2" s="1"/>
  <c r="O74" i="2"/>
  <c r="M74" i="2" s="1"/>
  <c r="O83" i="2"/>
  <c r="M83" i="2" s="1"/>
  <c r="O91" i="2"/>
  <c r="M91" i="2" s="1"/>
  <c r="O99" i="2"/>
  <c r="M99" i="2" s="1"/>
  <c r="O107" i="2"/>
  <c r="M107" i="2" s="1"/>
  <c r="O46" i="2"/>
  <c r="M46" i="2" s="1"/>
  <c r="O87" i="2"/>
  <c r="M87" i="2" s="1"/>
  <c r="O65" i="2"/>
  <c r="M65" i="2" s="1"/>
  <c r="O27" i="2"/>
  <c r="M27" i="2" s="1"/>
  <c r="O35" i="2"/>
  <c r="M35" i="2" s="1"/>
  <c r="O43" i="2"/>
  <c r="M43" i="2" s="1"/>
  <c r="O51" i="2"/>
  <c r="M51" i="2" s="1"/>
  <c r="O59" i="2"/>
  <c r="M59" i="2" s="1"/>
  <c r="O75" i="2"/>
  <c r="M75" i="2" s="1"/>
  <c r="O84" i="2"/>
  <c r="M84" i="2" s="1"/>
  <c r="O92" i="2"/>
  <c r="M92" i="2" s="1"/>
  <c r="O100" i="2"/>
  <c r="M100" i="2" s="1"/>
  <c r="O108" i="2"/>
  <c r="M108" i="2" s="1"/>
  <c r="O54" i="2"/>
  <c r="M54" i="2" s="1"/>
  <c r="O62" i="2"/>
  <c r="M62" i="2" s="1"/>
  <c r="O95" i="2"/>
  <c r="M95" i="2" s="1"/>
  <c r="O73" i="2"/>
  <c r="M73" i="2" s="1"/>
  <c r="O28" i="2"/>
  <c r="M28" i="2" s="1"/>
  <c r="O36" i="2"/>
  <c r="M36" i="2" s="1"/>
  <c r="O44" i="2"/>
  <c r="M44" i="2" s="1"/>
  <c r="O52" i="2"/>
  <c r="M52" i="2" s="1"/>
  <c r="O60" i="2"/>
  <c r="M60" i="2" s="1"/>
  <c r="O68" i="2"/>
  <c r="M68" i="2" s="1"/>
  <c r="O77" i="2"/>
  <c r="M77" i="2" s="1"/>
  <c r="O93" i="2"/>
  <c r="M93" i="2" s="1"/>
  <c r="O101" i="2"/>
  <c r="M101" i="2" s="1"/>
  <c r="O109" i="2"/>
  <c r="M109" i="2" s="1"/>
  <c r="O30" i="2"/>
  <c r="M30" i="2" s="1"/>
  <c r="O70" i="2"/>
  <c r="M70" i="2" s="1"/>
  <c r="O111" i="2"/>
  <c r="M111" i="2" s="1"/>
  <c r="O49" i="2"/>
  <c r="M49" i="2" s="1"/>
  <c r="O29" i="2"/>
  <c r="M29" i="2" s="1"/>
  <c r="O37" i="2"/>
  <c r="M37" i="2" s="1"/>
  <c r="O45" i="2"/>
  <c r="M45" i="2" s="1"/>
  <c r="O53" i="2"/>
  <c r="M53" i="2" s="1"/>
  <c r="O61" i="2"/>
  <c r="M61" i="2" s="1"/>
  <c r="O69" i="2"/>
  <c r="M69" i="2" s="1"/>
  <c r="O78" i="2"/>
  <c r="M78" i="2" s="1"/>
  <c r="O94" i="2"/>
  <c r="M94" i="2" s="1"/>
  <c r="O102" i="2"/>
  <c r="M102" i="2" s="1"/>
  <c r="O110" i="2"/>
  <c r="M110" i="2" s="1"/>
  <c r="O38" i="2"/>
  <c r="M38" i="2" s="1"/>
  <c r="O79" i="2"/>
  <c r="M79" i="2" s="1"/>
  <c r="O103" i="2"/>
  <c r="M103" i="2" s="1"/>
  <c r="O57" i="2"/>
  <c r="M57" i="2" s="1"/>
  <c r="O31" i="2"/>
  <c r="M31" i="2" s="1"/>
  <c r="O39" i="2"/>
  <c r="M39" i="2" s="1"/>
  <c r="O47" i="2"/>
  <c r="M47" i="2" s="1"/>
  <c r="O55" i="2"/>
  <c r="M55" i="2" s="1"/>
  <c r="O63" i="2"/>
  <c r="M63" i="2" s="1"/>
  <c r="O71" i="2"/>
  <c r="M71" i="2" s="1"/>
  <c r="O80" i="2"/>
  <c r="M80" i="2" s="1"/>
  <c r="O88" i="2"/>
  <c r="M88" i="2" s="1"/>
  <c r="O96" i="2"/>
  <c r="M96" i="2" s="1"/>
  <c r="O104" i="2"/>
  <c r="M104" i="2" s="1"/>
  <c r="O33" i="2"/>
  <c r="M33" i="2" s="1"/>
  <c r="O90" i="2"/>
  <c r="M90" i="2" s="1"/>
  <c r="O32" i="2"/>
  <c r="M32" i="2" s="1"/>
  <c r="O40" i="2"/>
  <c r="M40" i="2" s="1"/>
  <c r="O48" i="2"/>
  <c r="M48" i="2" s="1"/>
  <c r="O56" i="2"/>
  <c r="M56" i="2" s="1"/>
  <c r="O64" i="2"/>
  <c r="M64" i="2" s="1"/>
  <c r="O72" i="2"/>
  <c r="M72" i="2" s="1"/>
  <c r="O81" i="2"/>
  <c r="M81" i="2" s="1"/>
  <c r="O105" i="2"/>
  <c r="M105" i="2" s="1"/>
  <c r="O41" i="2"/>
  <c r="M41" i="2" s="1"/>
  <c r="O82" i="2"/>
  <c r="M82" i="2" s="1"/>
  <c r="O98" i="2"/>
  <c r="M98" i="2" s="1"/>
  <c r="F16" i="37"/>
  <c r="G16" i="37"/>
  <c r="O11" i="2"/>
  <c r="O19" i="2"/>
  <c r="O10" i="2"/>
  <c r="O12" i="2"/>
  <c r="O20" i="2"/>
  <c r="O13" i="2"/>
  <c r="O21" i="2"/>
  <c r="O14" i="2"/>
  <c r="O22" i="2"/>
  <c r="O15" i="2"/>
  <c r="O23" i="2"/>
  <c r="O16" i="2"/>
  <c r="O24" i="2"/>
  <c r="O17" i="2"/>
  <c r="O25" i="2"/>
  <c r="O18" i="2"/>
  <c r="O26" i="2"/>
  <c r="D16" i="37"/>
  <c r="B16" i="37"/>
  <c r="E16" i="37"/>
  <c r="H19" i="39"/>
  <c r="E15" i="37"/>
  <c r="D15"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M15" i="2" l="1"/>
  <c r="M17" i="2"/>
  <c r="M20" i="2"/>
  <c r="M19" i="2"/>
  <c r="M26" i="2"/>
  <c r="M21" i="2"/>
  <c r="M22" i="2"/>
  <c r="M18" i="2"/>
  <c r="M14" i="2"/>
  <c r="M12" i="2"/>
  <c r="M16" i="2"/>
  <c r="M24" i="2"/>
  <c r="M23" i="2"/>
  <c r="M11" i="2"/>
  <c r="M25" i="2"/>
  <c r="M13" i="2"/>
  <c r="M10" i="2"/>
  <c r="J16" i="37"/>
  <c r="H16" i="37"/>
  <c r="K16" i="37"/>
  <c r="I16" i="37"/>
  <c r="I30" i="38"/>
  <c r="I27" i="38"/>
  <c r="J27" i="38"/>
  <c r="K27" i="38"/>
  <c r="L27" i="38"/>
  <c r="M27" i="38"/>
  <c r="N27" i="38"/>
  <c r="I28" i="38"/>
  <c r="J28" i="38"/>
  <c r="K28" i="38"/>
  <c r="L28" i="38"/>
  <c r="M28" i="38"/>
  <c r="N28" i="38"/>
  <c r="I29" i="38"/>
  <c r="J29" i="38"/>
  <c r="K29" i="38"/>
  <c r="L29" i="38"/>
  <c r="M29" i="38"/>
  <c r="N29" i="38"/>
  <c r="F15" i="37" l="1"/>
  <c r="A21" i="37" l="1"/>
  <c r="A20" i="37"/>
  <c r="I20" i="37" s="1"/>
  <c r="I22" i="37" l="1"/>
  <c r="F20" i="37"/>
  <c r="C16" i="17"/>
  <c r="F22" i="37" l="1"/>
  <c r="N33" i="18"/>
  <c r="M33" i="18"/>
  <c r="L33" i="18"/>
  <c r="K33" i="18"/>
  <c r="J33" i="18"/>
  <c r="I33" i="18"/>
  <c r="N30" i="38"/>
  <c r="M30" i="38"/>
  <c r="L30" i="38"/>
  <c r="K30" i="38"/>
  <c r="J30" i="38"/>
  <c r="J31" i="38" l="1"/>
  <c r="I31" i="38"/>
  <c r="M31" i="38"/>
  <c r="L31" i="38"/>
  <c r="I40" i="18"/>
  <c r="N40" i="18"/>
  <c r="M40" i="18"/>
  <c r="G24" i="28"/>
  <c r="G11" i="28"/>
  <c r="G12" i="28"/>
  <c r="G13" i="28"/>
  <c r="G14" i="28"/>
  <c r="G15" i="28"/>
  <c r="G16" i="28"/>
  <c r="G17" i="28"/>
  <c r="G18" i="28"/>
  <c r="G19" i="28"/>
  <c r="G20" i="28"/>
  <c r="G21" i="28"/>
  <c r="G22" i="28"/>
  <c r="G23" i="28"/>
  <c r="G10" i="28"/>
  <c r="N23" i="38"/>
  <c r="M23" i="38"/>
  <c r="L23" i="38"/>
  <c r="K23" i="38"/>
  <c r="J23" i="38"/>
  <c r="I23" i="38"/>
  <c r="B4" i="38"/>
  <c r="E20" i="35"/>
  <c r="F20" i="35" s="1"/>
  <c r="E21" i="35"/>
  <c r="F21" i="35" s="1"/>
  <c r="P8" i="2"/>
  <c r="B4" i="37"/>
  <c r="B4" i="5"/>
  <c r="B4" i="31"/>
  <c r="D23" i="35"/>
  <c r="N29" i="18"/>
  <c r="M29" i="18"/>
  <c r="L29" i="18"/>
  <c r="K29" i="18"/>
  <c r="J29" i="18"/>
  <c r="I29" i="18"/>
  <c r="F13" i="31"/>
  <c r="F12" i="31"/>
  <c r="F11" i="31"/>
  <c r="B4" i="28"/>
  <c r="C4" i="2"/>
  <c r="B4" i="18"/>
  <c r="B4" i="17"/>
  <c r="B41" i="17"/>
  <c r="B47" i="17" s="1"/>
  <c r="B51" i="17" s="1"/>
  <c r="B52" i="17"/>
  <c r="P55" i="2" l="1"/>
  <c r="N55" i="2" s="1"/>
  <c r="P88" i="2"/>
  <c r="N88" i="2" s="1"/>
  <c r="P104" i="2"/>
  <c r="N104" i="2" s="1"/>
  <c r="P56" i="2"/>
  <c r="N56" i="2" s="1"/>
  <c r="P105" i="2"/>
  <c r="N105" i="2" s="1"/>
  <c r="P57" i="2"/>
  <c r="N57" i="2" s="1"/>
  <c r="P58" i="2"/>
  <c r="N58" i="2" s="1"/>
  <c r="P52" i="2"/>
  <c r="N52" i="2" s="1"/>
  <c r="P87" i="2"/>
  <c r="N87" i="2" s="1"/>
  <c r="P37" i="2"/>
  <c r="N37" i="2" s="1"/>
  <c r="P53" i="2"/>
  <c r="N53" i="2" s="1"/>
  <c r="P54" i="2"/>
  <c r="N54" i="2" s="1"/>
  <c r="P111" i="2"/>
  <c r="N111" i="2" s="1"/>
  <c r="P26" i="2"/>
  <c r="N26" i="2" s="1"/>
  <c r="P21" i="2"/>
  <c r="N21" i="2" s="1"/>
  <c r="P24" i="2"/>
  <c r="N24" i="2" s="1"/>
  <c r="P25" i="2"/>
  <c r="N25" i="2" s="1"/>
  <c r="P22" i="2"/>
  <c r="N22" i="2" s="1"/>
  <c r="P14" i="2"/>
  <c r="N14" i="2" s="1"/>
  <c r="B15" i="37"/>
  <c r="P23" i="2"/>
  <c r="N23" i="2" s="1"/>
  <c r="P16" i="2"/>
  <c r="N16" i="2" s="1"/>
  <c r="P19" i="2"/>
  <c r="N19" i="2" s="1"/>
  <c r="P18" i="2"/>
  <c r="N18" i="2" s="1"/>
  <c r="P17" i="2"/>
  <c r="N17" i="2" s="1"/>
  <c r="P20" i="2"/>
  <c r="N20" i="2" s="1"/>
  <c r="P15" i="2"/>
  <c r="N15" i="2" s="1"/>
  <c r="H21" i="35"/>
  <c r="H20" i="35"/>
  <c r="H20" i="37" s="1"/>
  <c r="H19" i="35"/>
  <c r="H18" i="35"/>
  <c r="O29" i="18"/>
  <c r="F22" i="31"/>
  <c r="B49" i="17"/>
  <c r="B50" i="17"/>
  <c r="G26" i="28"/>
  <c r="O23" i="38"/>
  <c r="K31" i="38"/>
  <c r="J40" i="18"/>
  <c r="N31" i="38"/>
  <c r="L40" i="18"/>
  <c r="K40" i="18"/>
  <c r="P10" i="2"/>
  <c r="P13" i="2"/>
  <c r="N13" i="2" s="1"/>
  <c r="P11" i="2"/>
  <c r="N11" i="2" s="1"/>
  <c r="H22" i="37" l="1"/>
  <c r="N10" i="2"/>
  <c r="B17" i="37"/>
  <c r="E12" i="18"/>
  <c r="E15" i="18" s="1"/>
  <c r="H23" i="35"/>
  <c r="B53" i="17"/>
  <c r="E12" i="38"/>
  <c r="E15" i="38" s="1"/>
  <c r="P12" i="2"/>
  <c r="N12" i="2" s="1"/>
  <c r="G15" i="37" l="1"/>
  <c r="E17" i="38"/>
  <c r="K46" i="38" s="1"/>
  <c r="K45" i="38"/>
  <c r="J15" i="37"/>
  <c r="E18" i="18"/>
  <c r="K47" i="18" s="1"/>
  <c r="K45" i="18"/>
  <c r="F17" i="37"/>
  <c r="H15" i="37"/>
  <c r="E18" i="38"/>
  <c r="E17" i="18"/>
  <c r="G6" i="28" l="1"/>
  <c r="K52" i="18"/>
  <c r="J17" i="37"/>
  <c r="E19" i="38"/>
  <c r="E21" i="38" s="1"/>
  <c r="K47" i="38"/>
  <c r="K15" i="37"/>
  <c r="H17" i="37"/>
  <c r="E19" i="18"/>
  <c r="E21" i="18" s="1"/>
  <c r="C29" i="17" s="1"/>
  <c r="C31" i="17" s="1"/>
  <c r="C34" i="17" s="1"/>
  <c r="C21" i="17" s="1"/>
  <c r="C24" i="17" s="1"/>
  <c r="K46" i="18"/>
  <c r="I15" i="37"/>
  <c r="G17" i="37"/>
  <c r="E22" i="38" l="1"/>
  <c r="E23" i="38" s="1"/>
  <c r="E25" i="38" s="1"/>
  <c r="I17" i="37"/>
  <c r="K17" i="37"/>
  <c r="E22" i="18"/>
  <c r="K48" i="38" l="1"/>
  <c r="E26" i="38"/>
  <c r="E32" i="38" s="1"/>
  <c r="E43" i="38" s="1"/>
  <c r="K61" i="38" s="1"/>
  <c r="K49" i="38"/>
  <c r="E23" i="18"/>
  <c r="E25" i="18" s="1"/>
  <c r="K48" i="18"/>
  <c r="K63" i="38" l="1"/>
  <c r="E26" i="18"/>
  <c r="E32" i="18" s="1"/>
  <c r="K49" i="18"/>
  <c r="E47" i="38"/>
  <c r="E20" i="37" l="1"/>
  <c r="D20" i="37"/>
  <c r="F35" i="38"/>
  <c r="F36" i="38"/>
  <c r="F37" i="38"/>
  <c r="F38" i="38"/>
  <c r="F39" i="38"/>
  <c r="F40" i="38"/>
  <c r="F41" i="38"/>
  <c r="E49" i="38"/>
  <c r="K65" i="38" s="1"/>
  <c r="F34" i="38"/>
  <c r="E53" i="38"/>
  <c r="F19" i="38"/>
  <c r="F45" i="38"/>
  <c r="F26" i="38"/>
  <c r="E51" i="38"/>
  <c r="F23" i="38"/>
  <c r="F32" i="38"/>
  <c r="F43" i="38"/>
  <c r="E43" i="18"/>
  <c r="K61" i="18" s="1"/>
  <c r="K63" i="18" s="1"/>
  <c r="K69" i="38" l="1"/>
  <c r="K67" i="38"/>
  <c r="E22" i="37"/>
  <c r="D22" i="37"/>
  <c r="F47" i="38"/>
  <c r="E47" i="18"/>
  <c r="B20" i="37" l="1"/>
  <c r="C20" i="37"/>
  <c r="E49" i="18"/>
  <c r="F35" i="18"/>
  <c r="F36" i="18"/>
  <c r="F37" i="18"/>
  <c r="F38" i="18"/>
  <c r="F39" i="18"/>
  <c r="F40" i="18"/>
  <c r="F41" i="18"/>
  <c r="F34" i="18"/>
  <c r="F42" i="18"/>
  <c r="E51" i="18"/>
  <c r="F45" i="18"/>
  <c r="F19" i="18"/>
  <c r="F23" i="18"/>
  <c r="F26" i="18"/>
  <c r="E53" i="18"/>
  <c r="F32" i="18"/>
  <c r="F43" i="18"/>
  <c r="G12" i="31" l="1"/>
  <c r="H12" i="31" s="1"/>
  <c r="G13" i="31"/>
  <c r="C22" i="37"/>
  <c r="G11" i="31"/>
  <c r="H11" i="31" s="1"/>
  <c r="K69" i="18"/>
  <c r="K67" i="18"/>
  <c r="K65" i="18"/>
  <c r="B22" i="37"/>
  <c r="F47" i="18"/>
  <c r="H13" i="31" l="1"/>
  <c r="H22" i="31" s="1"/>
  <c r="G20" i="37"/>
  <c r="J20" i="37" s="1"/>
  <c r="G22" i="37" l="1"/>
  <c r="K20" i="37" l="1"/>
  <c r="K22" i="37" s="1"/>
  <c r="J22" i="37"/>
  <c r="P1" i="37" s="1"/>
  <c r="P2" i="37" l="1"/>
  <c r="P3" i="37" s="1"/>
</calcChain>
</file>

<file path=xl/sharedStrings.xml><?xml version="1.0" encoding="utf-8"?>
<sst xmlns="http://schemas.openxmlformats.org/spreadsheetml/2006/main" count="1262" uniqueCount="444">
  <si>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</si>
  <si>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</si>
  <si>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</si>
  <si>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</si>
  <si>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</si>
  <si>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</si>
  <si>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</si>
  <si>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</si>
  <si>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</si>
  <si>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</si>
  <si>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</si>
  <si>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</si>
  <si>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</si>
  <si>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</si>
  <si>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</si>
  <si>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</si>
  <si>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</si>
  <si>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</si>
  <si>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</si>
  <si>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</si>
  <si>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</si>
  <si>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</si>
  <si>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</si>
  <si>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</si>
  <si>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</si>
  <si>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</si>
  <si>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</si>
  <si>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</si>
  <si>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</si>
  <si>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</si>
  <si>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</si>
  <si>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</si>
  <si>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</si>
  <si>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</si>
  <si>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</si>
  <si>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</si>
  <si>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</si>
  <si>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</si>
  <si>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</si>
  <si>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</si>
  <si>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</si>
  <si>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</si>
  <si>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</si>
  <si>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</si>
  <si>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</si>
  <si>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</si>
  <si>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</si>
  <si>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</si>
  <si>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</si>
  <si>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</si>
  <si>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</si>
  <si>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</si>
  <si>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</si>
  <si>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</si>
  <si>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</si>
  <si>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</si>
  <si>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</si>
  <si>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</si>
  <si>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</si>
  <si>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</si>
  <si>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</si>
  <si>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</si>
  <si>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</si>
  <si>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</si>
  <si>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</si>
  <si>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</si>
  <si>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</si>
  <si>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</si>
  <si>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</si>
  <si>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</si>
  <si>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</si>
  <si>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</si>
  <si>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</si>
  <si>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</si>
  <si>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</si>
  <si>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</si>
  <si>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</si>
  <si>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</si>
  <si>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</si>
  <si>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</si>
  <si>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</si>
  <si>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</si>
  <si>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</si>
  <si>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</si>
  <si>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</si>
  <si>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</si>
  <si>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</si>
  <si>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</si>
  <si>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</si>
  <si>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</si>
  <si>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Kleedruimte</t>
  </si>
  <si>
    <t>Beton</t>
  </si>
  <si>
    <t>Restauratieve ruimten</t>
  </si>
  <si>
    <t>Locatie</t>
  </si>
  <si>
    <t>frequentie per jaar</t>
  </si>
  <si>
    <t>Kosten per beurt</t>
  </si>
  <si>
    <t>Adres</t>
  </si>
  <si>
    <t>Frequentie van uitvoering (per jaar):</t>
  </si>
  <si>
    <t>VSR Code</t>
  </si>
  <si>
    <t>Freq</t>
  </si>
  <si>
    <t>% van reguliere norm</t>
  </si>
  <si>
    <t>Norm ma t/m vr</t>
  </si>
  <si>
    <t>M² prijs</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</si>
  <si>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</si>
  <si>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</si>
  <si>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</si>
  <si>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</si>
  <si>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</si>
  <si>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</si>
  <si>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</si>
  <si>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</si>
  <si>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</si>
  <si>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</si>
  <si>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</si>
  <si>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</si>
  <si>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</si>
  <si>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</si>
  <si>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</si>
  <si>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</si>
  <si>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</si>
  <si>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</si>
  <si>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</si>
  <si>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</si>
  <si>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</si>
  <si>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</si>
  <si>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</si>
  <si>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</si>
  <si>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</si>
  <si>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Separatieglas dubbelzijdig</t>
  </si>
  <si>
    <t>Aantal m2</t>
  </si>
  <si>
    <t>Totaalkosten per jaar</t>
  </si>
  <si>
    <t>4</t>
  </si>
  <si>
    <t>Aantal of m2</t>
  </si>
  <si>
    <t>uren per m2/ beurt</t>
  </si>
  <si>
    <t>uren per jaar</t>
  </si>
  <si>
    <t>uurtarief</t>
  </si>
  <si>
    <t>kosten per jaar</t>
  </si>
  <si>
    <t>Omschrijving werkzaamheden</t>
  </si>
  <si>
    <t>Merk en productlijn</t>
  </si>
  <si>
    <t>Vloerenonderhoud  (inclusief uit-/inruimen van het meubilair)</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</si>
  <si>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</si>
  <si>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</si>
  <si>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</si>
  <si>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</si>
  <si>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</si>
  <si>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</si>
  <si>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</si>
  <si>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</si>
  <si>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</si>
  <si>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</si>
  <si>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</si>
  <si>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</si>
  <si>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</si>
  <si>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</si>
  <si>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</si>
  <si>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</si>
  <si>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</si>
  <si>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</si>
  <si>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t>Aanvullende omschrijving</t>
  </si>
  <si>
    <t>Naam dienstverlener</t>
  </si>
  <si>
    <t>Let op -/- bedrag</t>
  </si>
  <si>
    <t>Bijzonderheden / opmerkingen</t>
  </si>
  <si>
    <t>Administratieve ruimten</t>
  </si>
  <si>
    <t>Vergaderruimten</t>
  </si>
  <si>
    <t>Gemiddeld tarief  ma t/m vr</t>
  </si>
  <si>
    <t>Tariefopbouw toezicht</t>
  </si>
  <si>
    <t>Tariefopbouw schoonmaak</t>
  </si>
  <si>
    <t>Gemiddeld tarief ma t/m vr</t>
  </si>
  <si>
    <t>PRODUCTIE UREN PER JAAR</t>
  </si>
  <si>
    <t>RAS premie</t>
  </si>
  <si>
    <t>Frequentie verklaring</t>
  </si>
  <si>
    <t>1 x per maand</t>
  </si>
  <si>
    <t>5 x per week (52 weken)</t>
  </si>
  <si>
    <t>2 x per week (52 weken)</t>
  </si>
  <si>
    <t>Totaal eindtarief  [incl. 30% toeslag]</t>
  </si>
  <si>
    <t>Referentie nummer</t>
  </si>
  <si>
    <t>Transitievergoeding</t>
  </si>
  <si>
    <t>Frequentie per jaar</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</si>
  <si>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</si>
  <si>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</si>
  <si>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</si>
  <si>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</si>
  <si>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</si>
  <si>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Omschrijving kostenaspect</t>
  </si>
  <si>
    <t>Tariefsoort</t>
  </si>
  <si>
    <t>Tarief</t>
  </si>
  <si>
    <t>Toezicht percentage</t>
  </si>
  <si>
    <t>per prod. Uur</t>
  </si>
  <si>
    <t>Hoogste frequentie ma t/m vr</t>
  </si>
  <si>
    <t>Hoogste frequentie ma t/m vr naloop</t>
  </si>
  <si>
    <t>Toezicht uren per jaar ma t/m vr naloop</t>
  </si>
  <si>
    <t>Totaal frequentie</t>
  </si>
  <si>
    <t>Locatie factor</t>
  </si>
  <si>
    <t>Bereikbaarheidsvoorzieningen</t>
  </si>
  <si>
    <t>TOEZICHTUREN PER JAAR</t>
  </si>
  <si>
    <t>Handeling</t>
  </si>
  <si>
    <t>Schrobben</t>
  </si>
  <si>
    <t>Vloerafwerking</t>
  </si>
  <si>
    <t>1</t>
  </si>
  <si>
    <t>Harde vloer zonder waslaag</t>
  </si>
  <si>
    <t>Harde vloer zonder waslaag (sanitair)</t>
  </si>
  <si>
    <t>Tapijt</t>
  </si>
  <si>
    <t>Machine</t>
  </si>
  <si>
    <t>Omschrijving</t>
  </si>
  <si>
    <t>Catalogus prijs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</si>
  <si>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</si>
  <si>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</si>
  <si>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</si>
  <si>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</si>
  <si>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</si>
  <si>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</si>
  <si>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</si>
  <si>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</si>
  <si>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</si>
  <si>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</si>
  <si>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Kortings%</t>
  </si>
  <si>
    <t>Kosten vloeronderhoud per jaar</t>
  </si>
  <si>
    <t>Tapijtreiniging (bonnet)</t>
  </si>
  <si>
    <t>M² prijs (incl uit- en inruimen)</t>
  </si>
  <si>
    <t xml:space="preserve">Kosten toezicht per jaar ma t/m vr </t>
  </si>
  <si>
    <t>Kosten toezicht per jaar ma t/m vr naloop</t>
  </si>
  <si>
    <t>Spoelkeuken</t>
  </si>
  <si>
    <t>Naloop opslag ma-vr</t>
  </si>
  <si>
    <t>UREN OPSLAG MINIMALE TAAKGROOTTE PER JAAR</t>
  </si>
  <si>
    <t>Uren minimale taakgrootte ma t/m vrij</t>
  </si>
  <si>
    <t>Uren minimale taakgrootte ma t/m vrij naloop</t>
  </si>
  <si>
    <t>Kosten productie per jaar ma t/m vr incl minimale taakgrootte</t>
  </si>
  <si>
    <t>Kosten productie per jaar ma t/m vr naloop incl minimale taakgrootte</t>
  </si>
  <si>
    <t>Lino-/marmoleum re-coaten</t>
  </si>
  <si>
    <t>Lino-/marmoleum top-coaten</t>
  </si>
  <si>
    <t>Trappenhuis</t>
  </si>
  <si>
    <t>Lift</t>
  </si>
  <si>
    <t>Gang, hal</t>
  </si>
  <si>
    <t>Tarief componenten samenvatting</t>
  </si>
  <si>
    <t>Versie</t>
  </si>
  <si>
    <t>5 - 10%</t>
  </si>
  <si>
    <t>10 - 15%</t>
  </si>
  <si>
    <t>15 - 20%</t>
  </si>
  <si>
    <t>20 - 25%</t>
  </si>
  <si>
    <t>25 - 30%</t>
  </si>
  <si>
    <t>&gt;30%</t>
  </si>
  <si>
    <t>*als referentiepunt wordt de ingangsdatum contract gehanteerd</t>
  </si>
  <si>
    <t>Kosten sanitaire voorzieningen per jaar</t>
  </si>
  <si>
    <t>Staffel bij wijziging aantal gebruikers*</t>
  </si>
  <si>
    <t>Percentage wijziging aantal gebruikers</t>
  </si>
  <si>
    <t>Omschrijving automaat /artikel</t>
  </si>
  <si>
    <t>Aantal</t>
  </si>
  <si>
    <t>Artikel</t>
  </si>
  <si>
    <t>Omschrijving verbruiksartikelen</t>
  </si>
  <si>
    <t>Kosten per week per stuk</t>
  </si>
  <si>
    <t>Kosten per jaar</t>
  </si>
  <si>
    <t>Wijzigings percentage prijs verbruiks artikelen</t>
  </si>
  <si>
    <t>Aan de opgegeven indicatieve eenheden kunnen geen rechten worden ontleend.</t>
  </si>
  <si>
    <t>CAO gebonden kosten</t>
  </si>
  <si>
    <t>Productie uren ma t/m vr</t>
  </si>
  <si>
    <t>Productie uren ma t/m vr naloop</t>
  </si>
  <si>
    <r>
      <t>Kosten per m</t>
    </r>
    <r>
      <rPr>
        <b/>
        <vertAlign val="superscript"/>
        <sz val="10"/>
        <color theme="0"/>
        <rFont val="Arial Black"/>
        <family val="2"/>
      </rPr>
      <t>2</t>
    </r>
  </si>
  <si>
    <t>Fijnder</t>
  </si>
  <si>
    <t>Groenlo</t>
  </si>
  <si>
    <t>Fietsenstalling</t>
  </si>
  <si>
    <t>Keuken, pantry</t>
  </si>
  <si>
    <t>Opslagruimten</t>
  </si>
  <si>
    <t>Werkplaats</t>
  </si>
  <si>
    <t>Niet in onderhoud</t>
  </si>
  <si>
    <t>Om de dag (52 weken)</t>
  </si>
  <si>
    <t>Batterij 12</t>
  </si>
  <si>
    <t>0.1</t>
  </si>
  <si>
    <t>Hal</t>
  </si>
  <si>
    <t>0.2</t>
  </si>
  <si>
    <t>MIVA</t>
  </si>
  <si>
    <t>Steen</t>
  </si>
  <si>
    <t>0.3</t>
  </si>
  <si>
    <t>Toilet</t>
  </si>
  <si>
    <t>Trap</t>
  </si>
  <si>
    <t>0.4</t>
  </si>
  <si>
    <t>Centrale hal</t>
  </si>
  <si>
    <t>0.5</t>
  </si>
  <si>
    <t>Spreekkamer</t>
  </si>
  <si>
    <t>0.6</t>
  </si>
  <si>
    <t>0.7</t>
  </si>
  <si>
    <t>0.8</t>
  </si>
  <si>
    <t>0.9</t>
  </si>
  <si>
    <t>Kantoorruimte</t>
  </si>
  <si>
    <t>0.10</t>
  </si>
  <si>
    <t>Vergaderzaal</t>
  </si>
  <si>
    <t>0.11</t>
  </si>
  <si>
    <t>Gang</t>
  </si>
  <si>
    <t>0.12</t>
  </si>
  <si>
    <t>Trap / Opslag</t>
  </si>
  <si>
    <t>0.13</t>
  </si>
  <si>
    <t>Werkplaats / computerzaal</t>
  </si>
  <si>
    <t>0.14</t>
  </si>
  <si>
    <t>0.15</t>
  </si>
  <si>
    <t>0.16</t>
  </si>
  <si>
    <t>Bergruimte</t>
  </si>
  <si>
    <t>0.17</t>
  </si>
  <si>
    <t>Reproruimte</t>
  </si>
  <si>
    <t>0.18</t>
  </si>
  <si>
    <t>0.19</t>
  </si>
  <si>
    <t>Ontwikkellab</t>
  </si>
  <si>
    <t>0.20</t>
  </si>
  <si>
    <t>0.21</t>
  </si>
  <si>
    <t>0.22</t>
  </si>
  <si>
    <t>Toilet/douche</t>
  </si>
  <si>
    <t>0.23</t>
  </si>
  <si>
    <t>0.24</t>
  </si>
  <si>
    <t>Pantry</t>
  </si>
  <si>
    <t>PVC</t>
  </si>
  <si>
    <t>0.25</t>
  </si>
  <si>
    <t>Personeelsentree</t>
  </si>
  <si>
    <t>Schoonloopmat</t>
  </si>
  <si>
    <t>0.26</t>
  </si>
  <si>
    <t>Staal</t>
  </si>
  <si>
    <t>0.27</t>
  </si>
  <si>
    <t>0.28</t>
  </si>
  <si>
    <t>Wasmachineruimte</t>
  </si>
  <si>
    <t>0.29</t>
  </si>
  <si>
    <t>0.30</t>
  </si>
  <si>
    <t>0.31</t>
  </si>
  <si>
    <t>0.32</t>
  </si>
  <si>
    <t>Bedrijfsrestaurant</t>
  </si>
  <si>
    <t>0.33</t>
  </si>
  <si>
    <t>Keuken</t>
  </si>
  <si>
    <t>Gietvloer</t>
  </si>
  <si>
    <t>0.34</t>
  </si>
  <si>
    <t>0.35</t>
  </si>
  <si>
    <t>0.36</t>
  </si>
  <si>
    <t>0.37</t>
  </si>
  <si>
    <t>0.38</t>
  </si>
  <si>
    <t>0.39</t>
  </si>
  <si>
    <t>0.40</t>
  </si>
  <si>
    <t>0.41</t>
  </si>
  <si>
    <t>0.42</t>
  </si>
  <si>
    <t>0.43</t>
  </si>
  <si>
    <t>0.44</t>
  </si>
  <si>
    <t>0.45</t>
  </si>
  <si>
    <t>0.46</t>
  </si>
  <si>
    <t>0.47</t>
  </si>
  <si>
    <t>0.48</t>
  </si>
  <si>
    <t>Callcenter</t>
  </si>
  <si>
    <t>0.49</t>
  </si>
  <si>
    <t>Gang, garderobe</t>
  </si>
  <si>
    <t>0.50</t>
  </si>
  <si>
    <t>Technische ruimte</t>
  </si>
  <si>
    <t>0.51</t>
  </si>
  <si>
    <t>0.52</t>
  </si>
  <si>
    <t>0.53</t>
  </si>
  <si>
    <t>Entreeportaal</t>
  </si>
  <si>
    <t>0.56</t>
  </si>
  <si>
    <t>0.57</t>
  </si>
  <si>
    <t>0.58</t>
  </si>
  <si>
    <t>0.59</t>
  </si>
  <si>
    <t>Rustruimte / kolfruimte</t>
  </si>
  <si>
    <t>0.62</t>
  </si>
  <si>
    <t>0.63</t>
  </si>
  <si>
    <t>1e</t>
  </si>
  <si>
    <t>1.1</t>
  </si>
  <si>
    <t>1.2</t>
  </si>
  <si>
    <t>1.3</t>
  </si>
  <si>
    <t>1.4</t>
  </si>
  <si>
    <t>Kantoortuin</t>
  </si>
  <si>
    <t>1.5</t>
  </si>
  <si>
    <t>1.6</t>
  </si>
  <si>
    <t>1.7</t>
  </si>
  <si>
    <t>1.8</t>
  </si>
  <si>
    <t>1.9</t>
  </si>
  <si>
    <t>1.10</t>
  </si>
  <si>
    <t>1.11</t>
  </si>
  <si>
    <t>1.12</t>
  </si>
  <si>
    <t>1.13</t>
  </si>
  <si>
    <t>1.14</t>
  </si>
  <si>
    <t>1.15</t>
  </si>
  <si>
    <t>1.16</t>
  </si>
  <si>
    <t>Hout</t>
  </si>
  <si>
    <t>1.17</t>
  </si>
  <si>
    <t>Pantry in spreekkamer 1.17</t>
  </si>
  <si>
    <t>1.18</t>
  </si>
  <si>
    <t>1.19</t>
  </si>
  <si>
    <t>1.20</t>
  </si>
  <si>
    <t>1.21</t>
  </si>
  <si>
    <t>1.22</t>
  </si>
  <si>
    <t>1.23</t>
  </si>
  <si>
    <t>1.24</t>
  </si>
  <si>
    <t>1.25</t>
  </si>
  <si>
    <t>1.26</t>
  </si>
  <si>
    <t>1.27</t>
  </si>
  <si>
    <t>1.28</t>
  </si>
  <si>
    <t>1.29</t>
  </si>
  <si>
    <t>1.30</t>
  </si>
  <si>
    <t>1.31</t>
  </si>
  <si>
    <t>1.32</t>
  </si>
  <si>
    <t>1.33</t>
  </si>
  <si>
    <t>nio</t>
  </si>
  <si>
    <t>Asbak/peuktegel legen en aanvegen indien nodig</t>
  </si>
  <si>
    <t>Uitzuigen akoestiekplaten werkplaatsen, incl afhalen en terughangen en rolsteiger</t>
  </si>
  <si>
    <t>Uitzuigen akoestiekplaten restaurant, incl afhalen en terughangen en rolsteiger</t>
  </si>
  <si>
    <t>Inzet rolsteiger of hoogwerker voor akoestiekplaten</t>
  </si>
  <si>
    <t>Roldeur</t>
  </si>
  <si>
    <t>Dubbelzijdig gemeten en te wassen</t>
  </si>
  <si>
    <t>Lichtkoepels dak</t>
  </si>
  <si>
    <t>Lichtstraten dak</t>
  </si>
  <si>
    <t>52</t>
  </si>
  <si>
    <t>Toiletrolhouder</t>
  </si>
  <si>
    <t>Antibac handzeep</t>
  </si>
  <si>
    <t>Afvalbak</t>
  </si>
  <si>
    <t>kunststof, zwart</t>
  </si>
  <si>
    <t>Kunststof, zwart</t>
  </si>
  <si>
    <t>Dameshygiene box</t>
  </si>
  <si>
    <t>2 wekelijkse wisseling</t>
  </si>
  <si>
    <t>Handdoekdispenser</t>
  </si>
  <si>
    <t>Lucart, art 078892343</t>
  </si>
  <si>
    <t>2-laags Z-vouw, 21x21cm</t>
  </si>
  <si>
    <t>Zeepdispenser</t>
  </si>
  <si>
    <t>Lucart, art 078892345</t>
  </si>
  <si>
    <t>Toiletborstelgarnituur</t>
  </si>
  <si>
    <t>Toiletbrilreiniger dispenser</t>
  </si>
  <si>
    <t>Lucart, art 84431199</t>
  </si>
  <si>
    <t>6x400ml</t>
  </si>
  <si>
    <t>Luchtverfrisser</t>
  </si>
  <si>
    <t>Lucart, art 82450720</t>
  </si>
  <si>
    <t>Diverse geuren, 12x100ml</t>
  </si>
  <si>
    <t>Lucart, Quartz Mini Duo Jumbo, art 078431114</t>
  </si>
  <si>
    <t>2-laags, 180m per rol</t>
  </si>
  <si>
    <t>Kosten per stuk</t>
  </si>
  <si>
    <t xml:space="preserve">Alle prijzen zijn all-in, inclusief loonkosten, materiaal-, reis- en verblijfskosten, sociale lasten, voorrijkosten, parkeerkosten, reserveringskosten, (de)montagekosten, </t>
  </si>
  <si>
    <t xml:space="preserve">transportkosten, aflever- verpakkingen, milieubelastingen, administratie, andere belastingen dan btw, verzekeringspremies e.d. </t>
  </si>
  <si>
    <t>Midi rollen, nader in te vullen na gunning</t>
  </si>
  <si>
    <t>Alternatief merk en productlijn</t>
  </si>
  <si>
    <t>Alternatief verbruiksartikelen</t>
  </si>
  <si>
    <t>Suppletietoeslag</t>
  </si>
  <si>
    <t>Fijnder-EA-MH-MB-2024/TN451691</t>
  </si>
  <si>
    <t>Uurlonen 1 januari 2025</t>
  </si>
  <si>
    <t>MAXIMALE BOVENGRENS PLAFONDBEDRAG INSCHRIJVINGSBEDRAG EXCL BTW</t>
  </si>
  <si>
    <t>MAXIMALE ONDERGRENS INSCHRIJVINGSBEDRAG EXCL BTW</t>
  </si>
  <si>
    <t>Reinigen en doorspoelen koffieautomaten</t>
  </si>
  <si>
    <t>Handdoekrol midirol/poetsrol</t>
  </si>
  <si>
    <t>Indicatief verbruik per jaar</t>
  </si>
  <si>
    <t>48 cans à 5 liter</t>
  </si>
  <si>
    <t>geen informatie beschikbaar</t>
  </si>
  <si>
    <t>4 dozen à 12 flacons</t>
  </si>
  <si>
    <t>100 dozen à 6 rollen</t>
  </si>
  <si>
    <t>60 dozen à 12 rollen</t>
  </si>
  <si>
    <t>60 dozen à 3800 stuks</t>
  </si>
  <si>
    <t>Aanbesteding V1_NvI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</si>
</sst>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 numFmtId="198" formatCode="&quot;€&quot;\ #,##0.00"/>
  </numFmts>
  <fonts count="155">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sz val="8"/>
      <name val="MS Sans Serif"/>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0"/>
      <color indexed="20"/>
      <name val="Georgia"/>
      <family val="1"/>
    </font>
    <font>
      <i/>
      <sz val="10"/>
      <name val="Georgia"/>
      <family val="1"/>
    </font>
    <font>
      <b/>
      <sz val="9"/>
      <color rgb="FFFF0000"/>
      <name val="Georgia"/>
      <family val="1"/>
    </font>
    <font>
      <b/>
      <sz val="12"/>
      <color indexed="10"/>
      <name val="Georgia"/>
      <family val="1"/>
    </font>
    <font>
      <b/>
      <sz val="10"/>
      <color theme="1" tint="0.34998626667073579"/>
      <name val="Georgia"/>
      <family val="1"/>
    </font>
    <font>
      <b/>
      <sz val="12"/>
      <name val="Arial Black"/>
      <family val="2"/>
    </font>
    <font>
      <b/>
      <sz val="10"/>
      <color theme="1"/>
      <name val="Arial Black"/>
      <family val="2"/>
    </font>
    <font>
      <sz val="10"/>
      <name val="Arial Black"/>
      <family val="2"/>
    </font>
    <font>
      <b/>
      <sz val="10"/>
      <color theme="0"/>
      <name val="Arial Black"/>
      <family val="2"/>
    </font>
    <font>
      <b/>
      <sz val="1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b/>
      <sz val="9"/>
      <color indexed="20"/>
      <name val="Arial Black"/>
      <family val="2"/>
    </font>
    <font>
      <sz val="10"/>
      <color indexed="10"/>
      <name val="Arial Black"/>
      <family val="2"/>
    </font>
    <font>
      <sz val="9"/>
      <color theme="0"/>
      <name val="Arial Black"/>
      <family val="2"/>
    </font>
    <font>
      <b/>
      <vertAlign val="superscript"/>
      <sz val="10"/>
      <color theme="0"/>
      <name val="Arial Black"/>
      <family val="2"/>
    </font>
    <font>
      <b/>
      <sz val="10"/>
      <color indexed="20"/>
      <name val="Arial Black"/>
      <family val="2"/>
    </font>
    <font>
      <b/>
      <sz val="10"/>
      <color theme="1"/>
      <name val="Times New Roman"/>
      <family val="1"/>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theme="1"/>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52886">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13" applyNumberFormat="0" applyFill="0" applyAlignment="0" applyProtection="0"/>
    <xf numFmtId="0" fontId="16" fillId="0" borderId="14" applyNumberFormat="0" applyFill="0" applyAlignment="0" applyProtection="0"/>
    <xf numFmtId="0" fontId="17" fillId="0" borderId="15"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6" applyNumberFormat="0" applyAlignment="0" applyProtection="0"/>
    <xf numFmtId="0" fontId="22" fillId="7" borderId="17" applyNumberFormat="0" applyAlignment="0" applyProtection="0"/>
    <xf numFmtId="0" fontId="23" fillId="7" borderId="16" applyNumberFormat="0" applyAlignment="0" applyProtection="0"/>
    <xf numFmtId="0" fontId="24" fillId="0" borderId="18" applyNumberFormat="0" applyFill="0" applyAlignment="0" applyProtection="0"/>
    <xf numFmtId="0" fontId="25" fillId="8" borderId="19"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1"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20"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22" applyNumberFormat="0" applyAlignment="0" applyProtection="0"/>
    <xf numFmtId="0" fontId="7" fillId="0" borderId="0"/>
    <xf numFmtId="0" fontId="40" fillId="55" borderId="22" applyNumberFormat="0" applyAlignment="0" applyProtection="0"/>
    <xf numFmtId="0" fontId="41" fillId="56" borderId="23" applyNumberFormat="0" applyAlignment="0" applyProtection="0"/>
    <xf numFmtId="0" fontId="41" fillId="56" borderId="23" applyNumberFormat="0" applyAlignment="0" applyProtection="0"/>
    <xf numFmtId="0" fontId="42" fillId="0" borderId="0" applyNumberFormat="0" applyFill="0" applyBorder="0" applyAlignment="0" applyProtection="0"/>
    <xf numFmtId="0" fontId="43" fillId="0" borderId="24"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5" applyNumberFormat="0" applyFill="0" applyAlignment="0" applyProtection="0"/>
    <xf numFmtId="0" fontId="46" fillId="0" borderId="26" applyNumberFormat="0" applyFill="0" applyAlignment="0" applyProtection="0"/>
    <xf numFmtId="0" fontId="47" fillId="0" borderId="27" applyNumberFormat="0" applyFill="0" applyAlignment="0" applyProtection="0"/>
    <xf numFmtId="0" fontId="47" fillId="0" borderId="0" applyNumberFormat="0" applyFill="0" applyBorder="0" applyAlignment="0" applyProtection="0"/>
    <xf numFmtId="0" fontId="48" fillId="57" borderId="22" applyNumberFormat="0" applyAlignment="0" applyProtection="0"/>
    <xf numFmtId="0" fontId="35" fillId="58" borderId="1"/>
    <xf numFmtId="0" fontId="49" fillId="0" borderId="28" applyNumberFormat="0" applyFill="0" applyAlignment="0" applyProtection="0"/>
    <xf numFmtId="0" fontId="50" fillId="0" borderId="29" applyNumberFormat="0" applyFill="0" applyAlignment="0" applyProtection="0"/>
    <xf numFmtId="0" fontId="51" fillId="0" borderId="30"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31"/>
    <xf numFmtId="0" fontId="54" fillId="0" borderId="32"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33" applyNumberFormat="0" applyFont="0" applyAlignment="0" applyProtection="0"/>
    <xf numFmtId="0" fontId="34" fillId="59" borderId="33" applyNumberFormat="0" applyFont="0" applyAlignment="0" applyProtection="0"/>
    <xf numFmtId="0" fontId="56" fillId="37" borderId="0" applyNumberFormat="0" applyBorder="0" applyAlignment="0" applyProtection="0"/>
    <xf numFmtId="0" fontId="57" fillId="55" borderId="34" applyNumberFormat="0" applyAlignment="0" applyProtection="0"/>
    <xf numFmtId="0" fontId="53" fillId="60" borderId="35"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6" applyNumberFormat="0" applyFill="0" applyAlignment="0" applyProtection="0"/>
    <xf numFmtId="0" fontId="60" fillId="0" borderId="37" applyNumberFormat="0" applyFill="0" applyAlignment="0" applyProtection="0"/>
    <xf numFmtId="0" fontId="57" fillId="54" borderId="34"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31"/>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cellStyleXfs>
  <cellXfs count="592">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9" fillId="0" borderId="0" xfId="13" applyFont="1" applyAlignment="1" applyProtection="1">
      <alignment vertical="center"/>
      <protection hidden="1"/>
    </xf>
    <xf numFmtId="2" fontId="65" fillId="0" borderId="0" xfId="0" applyNumberFormat="1" applyFont="1" applyAlignment="1">
      <alignment vertical="center"/>
    </xf>
    <xf numFmtId="176" fontId="71"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70" fillId="0" borderId="0" xfId="0" applyFont="1"/>
    <xf numFmtId="0" fontId="67" fillId="0" borderId="0" xfId="0" applyFont="1"/>
    <xf numFmtId="2" fontId="67" fillId="0" borderId="0" xfId="8" applyNumberFormat="1" applyFont="1" applyFill="1" applyBorder="1" applyAlignment="1">
      <alignment horizontal="center"/>
    </xf>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9"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8" fillId="0" borderId="0" xfId="0" applyFont="1" applyAlignment="1">
      <alignment wrapText="1"/>
    </xf>
    <xf numFmtId="0" fontId="65" fillId="0" borderId="0" xfId="84" applyFont="1"/>
    <xf numFmtId="175" fontId="66" fillId="0" borderId="0" xfId="3" applyNumberFormat="1" applyFont="1" applyFill="1" applyBorder="1" applyAlignment="1" applyProtection="1">
      <alignment horizontal="center"/>
      <protection hidden="1"/>
    </xf>
    <xf numFmtId="169" fontId="66" fillId="0" borderId="0" xfId="3" applyFont="1" applyFill="1" applyBorder="1" applyAlignment="1" applyProtection="1">
      <alignment horizontal="center"/>
      <protection hidden="1"/>
    </xf>
    <xf numFmtId="0" fontId="66" fillId="0" borderId="0" xfId="13" applyFont="1" applyAlignment="1" applyProtection="1">
      <alignment horizontal="center"/>
      <protection hidden="1"/>
    </xf>
    <xf numFmtId="0" fontId="65" fillId="0" borderId="0" xfId="84" applyFont="1" applyAlignment="1">
      <alignment horizontal="center" vertical="center"/>
    </xf>
    <xf numFmtId="175" fontId="65" fillId="0" borderId="0" xfId="84" applyNumberFormat="1" applyFont="1" applyAlignment="1">
      <alignment horizontal="center" vertical="center"/>
    </xf>
    <xf numFmtId="0" fontId="65" fillId="0" borderId="0" xfId="103" applyFont="1"/>
    <xf numFmtId="0" fontId="70" fillId="0" borderId="0" xfId="103" applyFont="1"/>
    <xf numFmtId="0" fontId="72" fillId="0" borderId="0" xfId="13" applyFont="1" applyProtection="1">
      <protection hidden="1"/>
    </xf>
    <xf numFmtId="0" fontId="72" fillId="0" borderId="0" xfId="13" applyFont="1" applyAlignment="1" applyProtection="1">
      <alignment horizontal="right" vertical="center"/>
      <protection hidden="1"/>
    </xf>
    <xf numFmtId="2" fontId="72" fillId="0" borderId="0" xfId="13" applyNumberFormat="1" applyFont="1" applyAlignment="1" applyProtection="1">
      <alignment vertical="center"/>
      <protection hidden="1"/>
    </xf>
    <xf numFmtId="0" fontId="72" fillId="0" borderId="0" xfId="13" applyFont="1" applyAlignment="1" applyProtection="1">
      <alignment vertical="center"/>
      <protection hidden="1"/>
    </xf>
    <xf numFmtId="0" fontId="72" fillId="0" borderId="0" xfId="0" applyFont="1"/>
    <xf numFmtId="0" fontId="65" fillId="0" borderId="0" xfId="84" applyFont="1" applyAlignment="1">
      <alignment wrapText="1"/>
    </xf>
    <xf numFmtId="0" fontId="74" fillId="0" borderId="0" xfId="84" applyFont="1"/>
    <xf numFmtId="0" fontId="75" fillId="0" borderId="0" xfId="0" applyFont="1"/>
    <xf numFmtId="2" fontId="76" fillId="0" borderId="0" xfId="12" applyNumberFormat="1" applyFont="1"/>
    <xf numFmtId="2" fontId="77" fillId="2" borderId="0" xfId="12" applyNumberFormat="1" applyFont="1" applyFill="1"/>
    <xf numFmtId="0" fontId="79" fillId="0" borderId="0" xfId="89" applyFont="1"/>
    <xf numFmtId="167" fontId="79" fillId="0" borderId="0" xfId="8" applyFont="1"/>
    <xf numFmtId="173" fontId="81" fillId="0" borderId="0" xfId="8" applyNumberFormat="1" applyFont="1" applyAlignment="1">
      <alignment horizontal="center"/>
    </xf>
    <xf numFmtId="167" fontId="79" fillId="0" borderId="41" xfId="8" applyFont="1" applyBorder="1"/>
    <xf numFmtId="49" fontId="83" fillId="0" borderId="0" xfId="63" applyNumberFormat="1" applyFont="1"/>
    <xf numFmtId="0" fontId="83" fillId="0" borderId="0" xfId="63" applyFont="1"/>
    <xf numFmtId="10" fontId="83" fillId="0" borderId="0" xfId="63" applyNumberFormat="1" applyFont="1" applyAlignment="1">
      <alignment horizontal="left"/>
    </xf>
    <xf numFmtId="2" fontId="77" fillId="0" borderId="0" xfId="12" applyNumberFormat="1" applyFont="1"/>
    <xf numFmtId="188" fontId="84" fillId="0" borderId="0" xfId="63" applyNumberFormat="1" applyFont="1" applyAlignment="1">
      <alignment horizontal="left"/>
    </xf>
    <xf numFmtId="0" fontId="79" fillId="0" borderId="0" xfId="63" applyFont="1"/>
    <xf numFmtId="2" fontId="84" fillId="0" borderId="0" xfId="12" applyNumberFormat="1" applyFont="1"/>
    <xf numFmtId="0" fontId="83" fillId="0" borderId="0" xfId="89" applyFont="1"/>
    <xf numFmtId="167" fontId="83" fillId="0" borderId="0" xfId="8" applyFont="1"/>
    <xf numFmtId="2" fontId="81" fillId="0" borderId="0" xfId="89" applyNumberFormat="1" applyFont="1"/>
    <xf numFmtId="2" fontId="79" fillId="0" borderId="1" xfId="0" applyNumberFormat="1" applyFont="1" applyBorder="1"/>
    <xf numFmtId="2" fontId="79" fillId="0" borderId="1" xfId="89" applyNumberFormat="1" applyFont="1" applyBorder="1"/>
    <xf numFmtId="0" fontId="85" fillId="0" borderId="1" xfId="0" applyFont="1" applyBorder="1"/>
    <xf numFmtId="0" fontId="86" fillId="0" borderId="0" xfId="89" applyFont="1"/>
    <xf numFmtId="166" fontId="79" fillId="2" borderId="1" xfId="18" applyFont="1" applyFill="1" applyBorder="1" applyAlignment="1">
      <alignment horizontal="right"/>
    </xf>
    <xf numFmtId="166" fontId="79" fillId="2" borderId="43" xfId="18" applyFont="1" applyFill="1" applyBorder="1" applyAlignment="1">
      <alignment horizontal="right"/>
    </xf>
    <xf numFmtId="166" fontId="79" fillId="2" borderId="43" xfId="18" applyFont="1" applyFill="1" applyBorder="1" applyAlignment="1">
      <alignment horizontal="center"/>
    </xf>
    <xf numFmtId="166" fontId="79" fillId="2" borderId="1" xfId="18" applyFont="1" applyFill="1" applyBorder="1" applyAlignment="1">
      <alignment horizontal="center"/>
    </xf>
    <xf numFmtId="166" fontId="81" fillId="2" borderId="1" xfId="18" applyFont="1" applyFill="1" applyBorder="1"/>
    <xf numFmtId="0" fontId="81" fillId="0" borderId="0" xfId="89" applyFont="1"/>
    <xf numFmtId="0" fontId="79" fillId="0" borderId="0" xfId="0" applyFont="1"/>
    <xf numFmtId="0" fontId="79" fillId="0" borderId="0" xfId="0" applyFont="1" applyAlignment="1">
      <alignment horizontal="center" vertical="center"/>
    </xf>
    <xf numFmtId="2" fontId="87" fillId="0" borderId="0" xfId="12" applyNumberFormat="1" applyFont="1"/>
    <xf numFmtId="0" fontId="79" fillId="0" borderId="0" xfId="17" applyFont="1" applyAlignment="1">
      <alignment horizontal="center"/>
    </xf>
    <xf numFmtId="2" fontId="79" fillId="0" borderId="0" xfId="8" applyNumberFormat="1" applyFont="1" applyAlignment="1">
      <alignment horizontal="left"/>
    </xf>
    <xf numFmtId="172" fontId="79" fillId="0" borderId="0" xfId="17" applyNumberFormat="1" applyFont="1" applyAlignment="1">
      <alignment horizontal="center"/>
    </xf>
    <xf numFmtId="172" fontId="88" fillId="0" borderId="0" xfId="12" applyNumberFormat="1" applyFont="1"/>
    <xf numFmtId="3" fontId="88" fillId="0" borderId="0" xfId="12" applyNumberFormat="1" applyFont="1" applyAlignment="1">
      <alignment horizontal="right"/>
    </xf>
    <xf numFmtId="3" fontId="79" fillId="0" borderId="0" xfId="8" applyNumberFormat="1" applyFont="1" applyAlignment="1">
      <alignment horizontal="right"/>
    </xf>
    <xf numFmtId="0" fontId="79" fillId="0" borderId="0" xfId="17" applyFont="1"/>
    <xf numFmtId="0" fontId="79" fillId="0" borderId="0" xfId="17" applyFont="1" applyAlignment="1">
      <alignment horizontal="center" vertical="center"/>
    </xf>
    <xf numFmtId="0" fontId="89" fillId="0" borderId="0" xfId="17" applyFont="1"/>
    <xf numFmtId="0" fontId="79" fillId="2" borderId="1" xfId="0" applyFont="1" applyFill="1" applyBorder="1" applyAlignment="1">
      <alignment vertical="center"/>
    </xf>
    <xf numFmtId="173" fontId="79" fillId="0" borderId="0" xfId="0" applyNumberFormat="1" applyFont="1"/>
    <xf numFmtId="0" fontId="79" fillId="0" borderId="1" xfId="0" applyFont="1" applyBorder="1" applyAlignment="1">
      <alignment horizontal="center" vertical="center"/>
    </xf>
    <xf numFmtId="0" fontId="79" fillId="0" borderId="1" xfId="0" applyFont="1" applyBorder="1" applyAlignment="1">
      <alignment vertical="center"/>
    </xf>
    <xf numFmtId="0" fontId="81" fillId="0" borderId="1" xfId="0" applyFont="1" applyBorder="1" applyAlignment="1">
      <alignment vertical="center"/>
    </xf>
    <xf numFmtId="0" fontId="81" fillId="0" borderId="1" xfId="0" applyFont="1" applyBorder="1"/>
    <xf numFmtId="0" fontId="81" fillId="0" borderId="1" xfId="0" applyFont="1" applyBorder="1" applyAlignment="1">
      <alignment horizontal="center" vertical="center"/>
    </xf>
    <xf numFmtId="0" fontId="79" fillId="0" borderId="43" xfId="0" applyFont="1" applyBorder="1"/>
    <xf numFmtId="1" fontId="79" fillId="0" borderId="43" xfId="61" applyNumberFormat="1" applyFont="1" applyBorder="1" applyAlignment="1">
      <alignment horizontal="center"/>
    </xf>
    <xf numFmtId="1" fontId="89" fillId="0" borderId="43" xfId="61" applyNumberFormat="1" applyFont="1" applyBorder="1" applyAlignment="1">
      <alignment horizontal="center"/>
    </xf>
    <xf numFmtId="0" fontId="83" fillId="0" borderId="0" xfId="0" applyFont="1"/>
    <xf numFmtId="0" fontId="86" fillId="0" borderId="0" xfId="0" applyFont="1" applyAlignment="1">
      <alignment horizontal="center"/>
    </xf>
    <xf numFmtId="2" fontId="90" fillId="0" borderId="0" xfId="0" applyNumberFormat="1" applyFont="1"/>
    <xf numFmtId="2" fontId="81" fillId="0" borderId="0" xfId="0" applyNumberFormat="1" applyFont="1" applyAlignment="1">
      <alignment horizontal="center"/>
    </xf>
    <xf numFmtId="2" fontId="81" fillId="0" borderId="0" xfId="0" applyNumberFormat="1" applyFont="1"/>
    <xf numFmtId="0" fontId="81" fillId="0" borderId="0" xfId="0" applyFont="1"/>
    <xf numFmtId="1" fontId="81" fillId="0" borderId="0" xfId="0" applyNumberFormat="1" applyFont="1" applyAlignment="1">
      <alignment horizontal="center"/>
    </xf>
    <xf numFmtId="0" fontId="82" fillId="0" borderId="0" xfId="0" applyFont="1"/>
    <xf numFmtId="0" fontId="78" fillId="0" borderId="0" xfId="0" applyFont="1"/>
    <xf numFmtId="167" fontId="81" fillId="0" borderId="0" xfId="8" applyFont="1"/>
    <xf numFmtId="0" fontId="79" fillId="0" borderId="0" xfId="0" applyFont="1" applyAlignment="1">
      <alignment horizontal="center"/>
    </xf>
    <xf numFmtId="1" fontId="79" fillId="0" borderId="1" xfId="0" applyNumberFormat="1" applyFont="1" applyBorder="1" applyAlignment="1">
      <alignment horizontal="center"/>
    </xf>
    <xf numFmtId="0" fontId="79" fillId="0" borderId="1" xfId="0" applyFont="1" applyBorder="1"/>
    <xf numFmtId="2" fontId="86" fillId="0" borderId="1" xfId="8" applyNumberFormat="1" applyFont="1" applyFill="1" applyBorder="1" applyAlignment="1">
      <alignment horizontal="center"/>
    </xf>
    <xf numFmtId="0" fontId="79" fillId="0" borderId="10" xfId="0" applyFont="1" applyBorder="1"/>
    <xf numFmtId="0" fontId="79" fillId="0" borderId="7" xfId="0" applyFont="1" applyBorder="1"/>
    <xf numFmtId="1" fontId="79" fillId="0" borderId="10" xfId="0" applyNumberFormat="1" applyFont="1" applyBorder="1" applyAlignment="1">
      <alignment horizontal="center"/>
    </xf>
    <xf numFmtId="0" fontId="79" fillId="0" borderId="4" xfId="0" applyFont="1" applyBorder="1"/>
    <xf numFmtId="2" fontId="79" fillId="0" borderId="8" xfId="0" applyNumberFormat="1" applyFont="1" applyBorder="1"/>
    <xf numFmtId="1" fontId="79" fillId="0" borderId="8" xfId="0" applyNumberFormat="1" applyFont="1" applyBorder="1" applyAlignment="1">
      <alignment horizontal="center"/>
    </xf>
    <xf numFmtId="0" fontId="79" fillId="0" borderId="8" xfId="8" applyNumberFormat="1" applyFont="1" applyFill="1" applyBorder="1" applyAlignment="1"/>
    <xf numFmtId="0" fontId="79" fillId="0" borderId="8" xfId="0" applyFont="1" applyBorder="1"/>
    <xf numFmtId="2" fontId="79" fillId="0" borderId="8" xfId="0" applyNumberFormat="1" applyFont="1" applyBorder="1" applyAlignment="1">
      <alignment horizontal="right"/>
    </xf>
    <xf numFmtId="1" fontId="83" fillId="0" borderId="8" xfId="0" applyNumberFormat="1" applyFont="1" applyBorder="1" applyAlignment="1">
      <alignment horizontal="center"/>
    </xf>
    <xf numFmtId="1" fontId="85" fillId="0" borderId="8" xfId="0" applyNumberFormat="1" applyFont="1" applyBorder="1" applyAlignment="1">
      <alignment horizontal="center"/>
    </xf>
    <xf numFmtId="43" fontId="86" fillId="0" borderId="8" xfId="8" applyNumberFormat="1" applyFont="1" applyFill="1" applyBorder="1" applyAlignment="1">
      <alignment horizontal="center"/>
    </xf>
    <xf numFmtId="167" fontId="86" fillId="0" borderId="8" xfId="8" applyFont="1" applyFill="1" applyBorder="1" applyAlignment="1">
      <alignment horizontal="center"/>
    </xf>
    <xf numFmtId="167" fontId="86" fillId="0" borderId="0" xfId="8" applyFont="1" applyFill="1" applyBorder="1" applyAlignment="1">
      <alignment horizontal="center"/>
    </xf>
    <xf numFmtId="2" fontId="86" fillId="0" borderId="0" xfId="8" applyNumberFormat="1" applyFont="1" applyFill="1" applyBorder="1" applyAlignment="1">
      <alignment horizontal="center"/>
    </xf>
    <xf numFmtId="2" fontId="79" fillId="0" borderId="0" xfId="0" applyNumberFormat="1" applyFont="1"/>
    <xf numFmtId="1" fontId="79" fillId="0" borderId="0" xfId="0" applyNumberFormat="1" applyFont="1" applyAlignment="1">
      <alignment horizontal="center"/>
    </xf>
    <xf numFmtId="0" fontId="79" fillId="0" borderId="0" xfId="8" applyNumberFormat="1" applyFont="1" applyFill="1" applyBorder="1" applyAlignment="1"/>
    <xf numFmtId="2" fontId="79" fillId="0" borderId="0" xfId="0" applyNumberFormat="1" applyFont="1" applyAlignment="1">
      <alignment horizontal="right"/>
    </xf>
    <xf numFmtId="1" fontId="83" fillId="0" borderId="0" xfId="0" applyNumberFormat="1" applyFont="1" applyAlignment="1">
      <alignment horizontal="center"/>
    </xf>
    <xf numFmtId="1" fontId="85" fillId="0" borderId="0" xfId="0" applyNumberFormat="1" applyFont="1" applyAlignment="1">
      <alignment horizontal="center"/>
    </xf>
    <xf numFmtId="43" fontId="86" fillId="0" borderId="0" xfId="8" applyNumberFormat="1" applyFont="1" applyFill="1" applyBorder="1" applyAlignment="1">
      <alignment horizontal="center"/>
    </xf>
    <xf numFmtId="0" fontId="85" fillId="0" borderId="0" xfId="0" applyFont="1"/>
    <xf numFmtId="0" fontId="86" fillId="0" borderId="0" xfId="13" applyFont="1" applyProtection="1">
      <protection hidden="1"/>
    </xf>
    <xf numFmtId="0" fontId="79" fillId="0" borderId="0" xfId="13" applyFont="1" applyProtection="1">
      <protection hidden="1"/>
    </xf>
    <xf numFmtId="0" fontId="81" fillId="0" borderId="0" xfId="0" applyFont="1" applyAlignment="1">
      <alignment horizontal="center"/>
    </xf>
    <xf numFmtId="2" fontId="79" fillId="0" borderId="0" xfId="13" applyNumberFormat="1" applyFont="1" applyAlignment="1" applyProtection="1">
      <alignment vertical="center"/>
      <protection hidden="1"/>
    </xf>
    <xf numFmtId="2" fontId="79" fillId="0" borderId="3" xfId="11" applyNumberFormat="1" applyFont="1" applyBorder="1" applyProtection="1">
      <protection hidden="1"/>
    </xf>
    <xf numFmtId="2" fontId="79" fillId="0" borderId="0" xfId="11" applyNumberFormat="1" applyFont="1" applyProtection="1">
      <protection hidden="1"/>
    </xf>
    <xf numFmtId="2" fontId="79" fillId="0" borderId="5" xfId="11" applyNumberFormat="1" applyFont="1" applyBorder="1" applyProtection="1">
      <protection hidden="1"/>
    </xf>
    <xf numFmtId="2" fontId="79" fillId="0" borderId="7" xfId="11" applyNumberFormat="1" applyFont="1" applyBorder="1" applyProtection="1">
      <protection hidden="1"/>
    </xf>
    <xf numFmtId="0" fontId="79" fillId="0" borderId="5" xfId="0" applyFont="1" applyBorder="1"/>
    <xf numFmtId="0" fontId="81" fillId="0" borderId="5" xfId="0" applyFont="1" applyBorder="1"/>
    <xf numFmtId="0" fontId="81" fillId="0" borderId="7" xfId="0" applyFont="1" applyBorder="1"/>
    <xf numFmtId="0" fontId="79" fillId="0" borderId="42" xfId="0" applyFont="1" applyBorder="1"/>
    <xf numFmtId="0" fontId="79" fillId="0" borderId="41" xfId="0" applyFont="1" applyBorder="1" applyAlignment="1">
      <alignment horizontal="left"/>
    </xf>
    <xf numFmtId="0" fontId="93" fillId="0" borderId="3" xfId="13" applyFont="1" applyBorder="1" applyAlignment="1" applyProtection="1">
      <alignment horizontal="left" vertical="center"/>
      <protection hidden="1"/>
    </xf>
    <xf numFmtId="0" fontId="79" fillId="0" borderId="0" xfId="0" applyFont="1" applyAlignment="1">
      <alignment vertical="center"/>
    </xf>
    <xf numFmtId="0" fontId="93" fillId="0" borderId="0" xfId="13" applyFont="1" applyAlignment="1" applyProtection="1">
      <alignment horizontal="left" vertical="center"/>
      <protection hidden="1"/>
    </xf>
    <xf numFmtId="2" fontId="81" fillId="0" borderId="1" xfId="11" applyNumberFormat="1" applyFont="1" applyBorder="1" applyAlignment="1" applyProtection="1">
      <alignment horizontal="center"/>
      <protection hidden="1"/>
    </xf>
    <xf numFmtId="0" fontId="83" fillId="0" borderId="41" xfId="0" applyFont="1" applyBorder="1"/>
    <xf numFmtId="0" fontId="79" fillId="0" borderId="5" xfId="11" applyFont="1" applyBorder="1" applyAlignment="1" applyProtection="1">
      <alignment vertical="center"/>
      <protection hidden="1"/>
    </xf>
    <xf numFmtId="0" fontId="79" fillId="0" borderId="2" xfId="0" applyFont="1" applyBorder="1"/>
    <xf numFmtId="0" fontId="79" fillId="0" borderId="6" xfId="0" applyFont="1" applyBorder="1"/>
    <xf numFmtId="0" fontId="81" fillId="0" borderId="5" xfId="13" applyFont="1" applyBorder="1" applyAlignment="1" applyProtection="1">
      <alignment vertical="center"/>
      <protection hidden="1"/>
    </xf>
    <xf numFmtId="0" fontId="81" fillId="0" borderId="6" xfId="0" applyFont="1" applyBorder="1"/>
    <xf numFmtId="0" fontId="89" fillId="0" borderId="1" xfId="13" applyFont="1" applyBorder="1" applyAlignment="1" applyProtection="1">
      <alignment horizontal="left" vertical="center"/>
      <protection hidden="1"/>
    </xf>
    <xf numFmtId="0" fontId="81" fillId="0" borderId="1" xfId="13" applyFont="1" applyBorder="1" applyAlignment="1" applyProtection="1">
      <alignment vertical="center"/>
      <protection hidden="1"/>
    </xf>
    <xf numFmtId="0" fontId="93" fillId="0" borderId="1" xfId="13" applyFont="1" applyBorder="1" applyAlignment="1" applyProtection="1">
      <alignment vertical="center"/>
      <protection hidden="1"/>
    </xf>
    <xf numFmtId="0" fontId="94" fillId="0" borderId="1" xfId="13" applyFont="1" applyBorder="1" applyAlignment="1" applyProtection="1">
      <alignment vertical="center"/>
      <protection hidden="1"/>
    </xf>
    <xf numFmtId="0" fontId="79" fillId="0" borderId="1" xfId="13" applyFont="1" applyBorder="1" applyAlignment="1" applyProtection="1">
      <alignment vertical="center"/>
      <protection hidden="1"/>
    </xf>
    <xf numFmtId="0" fontId="90" fillId="0" borderId="0" xfId="13" applyFont="1" applyProtection="1">
      <protection hidden="1"/>
    </xf>
    <xf numFmtId="0" fontId="95" fillId="0" borderId="0" xfId="0" applyFont="1" applyAlignment="1">
      <alignment horizontal="left" indent="3"/>
    </xf>
    <xf numFmtId="0" fontId="95" fillId="0" borderId="0" xfId="0" applyFont="1"/>
    <xf numFmtId="0" fontId="95" fillId="0" borderId="0" xfId="0" applyFont="1" applyAlignment="1">
      <alignment horizontal="left" indent="1"/>
    </xf>
    <xf numFmtId="180" fontId="95" fillId="0" borderId="0" xfId="0" applyNumberFormat="1" applyFont="1"/>
    <xf numFmtId="179" fontId="95" fillId="0" borderId="0" xfId="0" applyNumberFormat="1" applyFont="1"/>
    <xf numFmtId="0" fontId="96" fillId="0" borderId="0" xfId="13" applyFont="1" applyProtection="1">
      <protection hidden="1"/>
    </xf>
    <xf numFmtId="0" fontId="96" fillId="0" borderId="0" xfId="13" applyFont="1" applyAlignment="1" applyProtection="1">
      <alignment horizontal="center"/>
      <protection hidden="1"/>
    </xf>
    <xf numFmtId="0" fontId="96" fillId="0" borderId="0" xfId="13" applyFont="1" applyAlignment="1" applyProtection="1">
      <alignment horizontal="right"/>
      <protection hidden="1"/>
    </xf>
    <xf numFmtId="169" fontId="96" fillId="0" borderId="0" xfId="3" applyFont="1" applyFill="1" applyBorder="1" applyAlignment="1" applyProtection="1">
      <alignment horizontal="center"/>
      <protection hidden="1"/>
    </xf>
    <xf numFmtId="175" fontId="96" fillId="0" borderId="0" xfId="3" applyNumberFormat="1" applyFont="1" applyFill="1" applyBorder="1" applyAlignment="1" applyProtection="1">
      <alignment horizontal="center"/>
      <protection hidden="1"/>
    </xf>
    <xf numFmtId="2" fontId="76" fillId="0" borderId="0" xfId="0" applyNumberFormat="1" applyFont="1"/>
    <xf numFmtId="2" fontId="77" fillId="0" borderId="0" xfId="0" applyNumberFormat="1" applyFont="1"/>
    <xf numFmtId="0" fontId="97" fillId="0" borderId="0" xfId="13" applyFont="1" applyAlignment="1" applyProtection="1">
      <alignment horizontal="right"/>
      <protection hidden="1"/>
    </xf>
    <xf numFmtId="0" fontId="98" fillId="0" borderId="0" xfId="0" applyFont="1" applyAlignment="1">
      <alignment horizontal="center" vertical="center"/>
    </xf>
    <xf numFmtId="175" fontId="98" fillId="0" borderId="0" xfId="0" applyNumberFormat="1" applyFont="1" applyAlignment="1">
      <alignment horizontal="center" vertical="center"/>
    </xf>
    <xf numFmtId="1" fontId="77" fillId="0" borderId="0" xfId="0" applyNumberFormat="1" applyFont="1" applyAlignment="1">
      <alignment horizontal="left"/>
    </xf>
    <xf numFmtId="2" fontId="97" fillId="0" borderId="0" xfId="13" applyNumberFormat="1" applyFont="1" applyAlignment="1" applyProtection="1">
      <alignment horizontal="right"/>
      <protection hidden="1"/>
    </xf>
    <xf numFmtId="2" fontId="99" fillId="0" borderId="0" xfId="13" applyNumberFormat="1" applyFont="1" applyAlignment="1" applyProtection="1">
      <alignment horizontal="center"/>
      <protection hidden="1"/>
    </xf>
    <xf numFmtId="0" fontId="79" fillId="0" borderId="0" xfId="0" applyFont="1" applyAlignment="1">
      <alignment vertical="top" wrapText="1"/>
    </xf>
    <xf numFmtId="0" fontId="79" fillId="0" borderId="0" xfId="0" applyFont="1" applyAlignment="1">
      <alignment horizontal="center" wrapText="1"/>
    </xf>
    <xf numFmtId="2" fontId="91" fillId="0" borderId="0" xfId="0" applyNumberFormat="1" applyFont="1"/>
    <xf numFmtId="1" fontId="100" fillId="0" borderId="0" xfId="0" applyNumberFormat="1" applyFont="1" applyAlignment="1">
      <alignment horizontal="left"/>
    </xf>
    <xf numFmtId="2" fontId="99" fillId="0" borderId="0" xfId="13" applyNumberFormat="1" applyFont="1" applyAlignment="1" applyProtection="1">
      <alignment horizontal="right"/>
      <protection hidden="1"/>
    </xf>
    <xf numFmtId="2" fontId="88" fillId="0" borderId="0" xfId="0" applyNumberFormat="1" applyFont="1" applyAlignment="1">
      <alignment horizontal="center" vertical="center"/>
    </xf>
    <xf numFmtId="175" fontId="88" fillId="0" borderId="0" xfId="0" applyNumberFormat="1" applyFont="1" applyAlignment="1">
      <alignment horizontal="center" vertical="center"/>
    </xf>
    <xf numFmtId="2" fontId="79" fillId="0" borderId="5" xfId="13" applyNumberFormat="1" applyFont="1" applyBorder="1" applyProtection="1">
      <protection hidden="1"/>
    </xf>
    <xf numFmtId="2" fontId="101" fillId="0" borderId="6" xfId="3" applyNumberFormat="1" applyFont="1" applyFill="1" applyBorder="1" applyAlignment="1" applyProtection="1">
      <alignment horizontal="center" vertical="center"/>
      <protection hidden="1"/>
    </xf>
    <xf numFmtId="2" fontId="101" fillId="0" borderId="7" xfId="3" applyNumberFormat="1" applyFont="1" applyFill="1" applyBorder="1" applyAlignment="1" applyProtection="1">
      <alignment horizontal="right" vertical="center"/>
      <protection hidden="1"/>
    </xf>
    <xf numFmtId="2" fontId="89" fillId="0" borderId="43" xfId="3" applyNumberFormat="1" applyFont="1" applyFill="1" applyBorder="1" applyAlignment="1" applyProtection="1">
      <protection hidden="1"/>
    </xf>
    <xf numFmtId="175" fontId="88" fillId="0" borderId="9" xfId="0" applyNumberFormat="1" applyFont="1" applyBorder="1" applyAlignment="1">
      <alignment horizontal="center" vertical="center"/>
    </xf>
    <xf numFmtId="1" fontId="81" fillId="0" borderId="43" xfId="13" applyNumberFormat="1" applyFont="1" applyBorder="1" applyAlignment="1" applyProtection="1">
      <alignment horizontal="center"/>
      <protection hidden="1"/>
    </xf>
    <xf numFmtId="2" fontId="102" fillId="0" borderId="6" xfId="3" applyNumberFormat="1" applyFont="1" applyFill="1" applyBorder="1" applyAlignment="1" applyProtection="1">
      <alignment horizontal="left" vertical="center"/>
      <protection hidden="1"/>
    </xf>
    <xf numFmtId="2" fontId="96" fillId="0" borderId="7" xfId="3" applyNumberFormat="1" applyFont="1" applyFill="1" applyBorder="1" applyAlignment="1" applyProtection="1">
      <alignment horizontal="right" vertical="center"/>
      <protection hidden="1"/>
    </xf>
    <xf numFmtId="10" fontId="103" fillId="0" borderId="7" xfId="16" applyNumberFormat="1" applyFont="1" applyFill="1" applyBorder="1" applyAlignment="1" applyProtection="1">
      <alignment horizontal="right"/>
      <protection hidden="1"/>
    </xf>
    <xf numFmtId="0" fontId="79" fillId="0" borderId="42" xfId="13" applyFont="1" applyBorder="1" applyProtection="1">
      <protection hidden="1"/>
    </xf>
    <xf numFmtId="0" fontId="104" fillId="0" borderId="41" xfId="13" applyFont="1" applyBorder="1" applyAlignment="1" applyProtection="1">
      <alignment horizontal="right"/>
      <protection hidden="1"/>
    </xf>
    <xf numFmtId="0" fontId="81" fillId="0" borderId="5" xfId="13" applyFont="1" applyBorder="1" applyProtection="1">
      <protection hidden="1"/>
    </xf>
    <xf numFmtId="0" fontId="105" fillId="0" borderId="6" xfId="13" applyFont="1" applyBorder="1" applyProtection="1">
      <protection hidden="1"/>
    </xf>
    <xf numFmtId="0" fontId="105" fillId="0" borderId="7" xfId="13" applyFont="1" applyBorder="1" applyAlignment="1" applyProtection="1">
      <alignment horizontal="right"/>
      <protection hidden="1"/>
    </xf>
    <xf numFmtId="2" fontId="97" fillId="0" borderId="0" xfId="13" applyNumberFormat="1" applyFont="1" applyAlignment="1" applyProtection="1">
      <alignment horizontal="center"/>
      <protection hidden="1"/>
    </xf>
    <xf numFmtId="0" fontId="79" fillId="0" borderId="5" xfId="13" applyFont="1" applyBorder="1" applyProtection="1">
      <protection hidden="1"/>
    </xf>
    <xf numFmtId="0" fontId="103" fillId="0" borderId="6" xfId="13" applyFont="1" applyBorder="1" applyAlignment="1" applyProtection="1">
      <alignment horizontal="right"/>
      <protection hidden="1"/>
    </xf>
    <xf numFmtId="0" fontId="103" fillId="0" borderId="7" xfId="13" applyFont="1" applyBorder="1" applyAlignment="1" applyProtection="1">
      <alignment horizontal="right"/>
      <protection hidden="1"/>
    </xf>
    <xf numFmtId="0" fontId="89" fillId="0" borderId="5" xfId="13" applyFont="1" applyBorder="1" applyProtection="1">
      <protection hidden="1"/>
    </xf>
    <xf numFmtId="0" fontId="104" fillId="0" borderId="6" xfId="13" applyFont="1" applyBorder="1" applyAlignment="1" applyProtection="1">
      <alignment horizontal="center"/>
      <protection hidden="1"/>
    </xf>
    <xf numFmtId="0" fontId="104" fillId="0" borderId="7" xfId="13" applyFont="1" applyBorder="1" applyAlignment="1" applyProtection="1">
      <alignment horizontal="right"/>
      <protection hidden="1"/>
    </xf>
    <xf numFmtId="0" fontId="86" fillId="0" borderId="5" xfId="13" applyFont="1" applyBorder="1" applyProtection="1">
      <protection hidden="1"/>
    </xf>
    <xf numFmtId="10" fontId="103" fillId="0" borderId="6" xfId="13" applyNumberFormat="1" applyFont="1" applyBorder="1" applyAlignment="1" applyProtection="1">
      <alignment horizontal="right"/>
      <protection hidden="1"/>
    </xf>
    <xf numFmtId="2" fontId="106" fillId="0" borderId="0" xfId="13" applyNumberFormat="1" applyFont="1" applyAlignment="1" applyProtection="1">
      <alignment horizontal="center"/>
      <protection hidden="1"/>
    </xf>
    <xf numFmtId="0" fontId="86" fillId="0" borderId="0" xfId="0" applyFont="1"/>
    <xf numFmtId="175" fontId="104" fillId="0" borderId="7" xfId="16" applyNumberFormat="1" applyFont="1" applyFill="1" applyBorder="1" applyAlignment="1" applyProtection="1">
      <alignment horizontal="right"/>
      <protection hidden="1"/>
    </xf>
    <xf numFmtId="0" fontId="107" fillId="0" borderId="6" xfId="13" applyFont="1" applyBorder="1" applyAlignment="1" applyProtection="1">
      <alignment horizontal="center"/>
      <protection hidden="1"/>
    </xf>
    <xf numFmtId="169" fontId="104" fillId="0" borderId="6" xfId="13" applyNumberFormat="1" applyFont="1" applyBorder="1" applyAlignment="1" applyProtection="1">
      <alignment horizontal="center"/>
      <protection hidden="1"/>
    </xf>
    <xf numFmtId="165" fontId="104" fillId="0" borderId="6" xfId="13" applyNumberFormat="1" applyFont="1" applyBorder="1" applyAlignment="1" applyProtection="1">
      <alignment horizontal="center"/>
      <protection hidden="1"/>
    </xf>
    <xf numFmtId="167" fontId="104" fillId="0" borderId="7" xfId="8" applyFont="1" applyFill="1" applyBorder="1" applyAlignment="1" applyProtection="1">
      <alignment horizontal="right"/>
      <protection hidden="1"/>
    </xf>
    <xf numFmtId="2" fontId="79" fillId="0" borderId="42" xfId="13" applyNumberFormat="1" applyFont="1" applyBorder="1" applyProtection="1">
      <protection hidden="1"/>
    </xf>
    <xf numFmtId="10" fontId="104" fillId="0" borderId="7" xfId="16" applyNumberFormat="1" applyFont="1" applyFill="1" applyBorder="1" applyAlignment="1" applyProtection="1">
      <alignment horizontal="right"/>
      <protection hidden="1"/>
    </xf>
    <xf numFmtId="0" fontId="81" fillId="0" borderId="43" xfId="0" applyFont="1" applyBorder="1"/>
    <xf numFmtId="0" fontId="104" fillId="0" borderId="6" xfId="13" applyFont="1" applyBorder="1" applyProtection="1">
      <protection hidden="1"/>
    </xf>
    <xf numFmtId="169" fontId="105" fillId="0" borderId="6" xfId="13" applyNumberFormat="1" applyFont="1" applyBorder="1" applyProtection="1">
      <protection hidden="1"/>
    </xf>
    <xf numFmtId="169" fontId="104" fillId="0" borderId="7" xfId="13" applyNumberFormat="1" applyFont="1" applyBorder="1" applyAlignment="1" applyProtection="1">
      <alignment horizontal="right"/>
      <protection hidden="1"/>
    </xf>
    <xf numFmtId="0" fontId="105" fillId="0" borderId="0" xfId="0" applyFont="1"/>
    <xf numFmtId="0" fontId="105" fillId="0" borderId="9" xfId="0" applyFont="1" applyBorder="1" applyAlignment="1">
      <alignment horizontal="right"/>
    </xf>
    <xf numFmtId="0" fontId="108" fillId="0" borderId="42" xfId="13" applyFont="1" applyBorder="1" applyProtection="1">
      <protection hidden="1"/>
    </xf>
    <xf numFmtId="0" fontId="109" fillId="0" borderId="44" xfId="13" applyFont="1" applyBorder="1" applyProtection="1">
      <protection hidden="1"/>
    </xf>
    <xf numFmtId="0" fontId="109" fillId="0" borderId="41" xfId="13" applyFont="1" applyBorder="1" applyAlignment="1" applyProtection="1">
      <alignment horizontal="right"/>
      <protection hidden="1"/>
    </xf>
    <xf numFmtId="0" fontId="90" fillId="0" borderId="5" xfId="13" applyFont="1" applyBorder="1" applyProtection="1">
      <protection hidden="1"/>
    </xf>
    <xf numFmtId="169" fontId="103" fillId="0" borderId="6" xfId="13" applyNumberFormat="1" applyFont="1" applyBorder="1" applyProtection="1">
      <protection hidden="1"/>
    </xf>
    <xf numFmtId="169" fontId="103" fillId="0" borderId="7" xfId="13" applyNumberFormat="1" applyFont="1" applyBorder="1" applyAlignment="1" applyProtection="1">
      <alignment horizontal="right"/>
      <protection hidden="1"/>
    </xf>
    <xf numFmtId="0" fontId="89" fillId="0" borderId="40" xfId="13" applyFont="1" applyBorder="1" applyProtection="1">
      <protection hidden="1"/>
    </xf>
    <xf numFmtId="10" fontId="103" fillId="0" borderId="2" xfId="13" applyNumberFormat="1" applyFont="1" applyBorder="1" applyAlignment="1" applyProtection="1">
      <alignment horizontal="right"/>
      <protection hidden="1"/>
    </xf>
    <xf numFmtId="175" fontId="104" fillId="0" borderId="12" xfId="16" applyNumberFormat="1" applyFont="1" applyFill="1" applyBorder="1" applyAlignment="1" applyProtection="1">
      <alignment horizontal="right"/>
      <protection hidden="1"/>
    </xf>
    <xf numFmtId="0" fontId="103" fillId="0" borderId="0" xfId="0" applyFont="1"/>
    <xf numFmtId="0" fontId="103" fillId="0" borderId="11" xfId="0" applyFont="1" applyBorder="1" applyAlignment="1">
      <alignment horizontal="right"/>
    </xf>
    <xf numFmtId="0" fontId="103" fillId="0" borderId="0" xfId="0" applyFont="1" applyAlignment="1">
      <alignment horizontal="right"/>
    </xf>
    <xf numFmtId="175" fontId="86" fillId="0" borderId="0" xfId="0" applyNumberFormat="1" applyFont="1"/>
    <xf numFmtId="0" fontId="86" fillId="0" borderId="0" xfId="0" applyFont="1" applyAlignment="1">
      <alignment horizontal="right"/>
    </xf>
    <xf numFmtId="0" fontId="79" fillId="2" borderId="42" xfId="10" applyFont="1" applyFill="1" applyBorder="1"/>
    <xf numFmtId="44" fontId="79" fillId="35" borderId="44" xfId="66" applyFont="1" applyFill="1" applyBorder="1" applyAlignment="1" applyProtection="1">
      <protection locked="0"/>
    </xf>
    <xf numFmtId="44" fontId="79" fillId="35" borderId="41" xfId="66" applyFont="1" applyFill="1" applyBorder="1" applyAlignment="1" applyProtection="1">
      <protection locked="0"/>
    </xf>
    <xf numFmtId="2" fontId="76" fillId="0" borderId="0" xfId="63" applyNumberFormat="1" applyFont="1"/>
    <xf numFmtId="2" fontId="77" fillId="0" borderId="0" xfId="63" applyNumberFormat="1" applyFont="1"/>
    <xf numFmtId="0" fontId="79" fillId="0" borderId="40" xfId="0" applyFont="1" applyBorder="1" applyAlignment="1">
      <alignment horizontal="center"/>
    </xf>
    <xf numFmtId="0" fontId="79" fillId="0" borderId="2" xfId="0" applyFont="1" applyBorder="1" applyAlignment="1">
      <alignment horizontal="center"/>
    </xf>
    <xf numFmtId="0" fontId="79" fillId="0" borderId="12" xfId="0" applyFont="1" applyBorder="1" applyAlignment="1">
      <alignment horizontal="center"/>
    </xf>
    <xf numFmtId="0" fontId="105" fillId="0" borderId="0" xfId="10" applyFont="1"/>
    <xf numFmtId="179" fontId="105" fillId="0" borderId="0" xfId="10" applyNumberFormat="1" applyFont="1"/>
    <xf numFmtId="2" fontId="105" fillId="0" borderId="0" xfId="10" applyNumberFormat="1" applyFont="1"/>
    <xf numFmtId="2" fontId="91" fillId="0" borderId="0" xfId="10" applyNumberFormat="1" applyFont="1" applyAlignment="1">
      <alignment vertical="center"/>
    </xf>
    <xf numFmtId="2" fontId="91" fillId="0" borderId="0" xfId="10" applyNumberFormat="1" applyFont="1" applyAlignment="1">
      <alignment horizontal="right" vertical="center"/>
    </xf>
    <xf numFmtId="2" fontId="91" fillId="0" borderId="0" xfId="12" applyNumberFormat="1" applyFont="1"/>
    <xf numFmtId="2" fontId="100" fillId="0" borderId="0" xfId="10" applyNumberFormat="1" applyFont="1" applyAlignment="1">
      <alignment vertical="center"/>
    </xf>
    <xf numFmtId="0" fontId="88" fillId="0" borderId="0" xfId="14" applyFont="1"/>
    <xf numFmtId="2" fontId="88" fillId="0" borderId="0" xfId="14" applyNumberFormat="1" applyFont="1"/>
    <xf numFmtId="0" fontId="79" fillId="0" borderId="5" xfId="9" applyFont="1" applyBorder="1" applyAlignment="1" applyProtection="1">
      <alignment horizontal="left"/>
      <protection hidden="1"/>
    </xf>
    <xf numFmtId="0" fontId="79" fillId="0" borderId="7" xfId="9" applyFont="1" applyBorder="1" applyAlignment="1" applyProtection="1">
      <alignment horizontal="left"/>
      <protection hidden="1"/>
    </xf>
    <xf numFmtId="0" fontId="79" fillId="0" borderId="1" xfId="9" applyFont="1" applyBorder="1" applyAlignment="1" applyProtection="1">
      <alignment horizontal="left"/>
      <protection hidden="1"/>
    </xf>
    <xf numFmtId="0" fontId="79" fillId="0" borderId="1" xfId="10" applyFont="1" applyBorder="1"/>
    <xf numFmtId="0" fontId="79" fillId="0" borderId="0" xfId="10" applyFont="1"/>
    <xf numFmtId="0" fontId="81" fillId="0" borderId="0" xfId="9" applyFont="1" applyAlignment="1" applyProtection="1">
      <alignment horizontal="left" vertical="center"/>
      <protection hidden="1"/>
    </xf>
    <xf numFmtId="0" fontId="79" fillId="0" borderId="6" xfId="10" applyFont="1" applyBorder="1"/>
    <xf numFmtId="0" fontId="79" fillId="0" borderId="1" xfId="9" applyFont="1" applyBorder="1" applyAlignment="1" applyProtection="1">
      <alignment horizontal="right"/>
      <protection hidden="1"/>
    </xf>
    <xf numFmtId="0" fontId="79" fillId="0" borderId="2" xfId="10" applyFont="1" applyBorder="1"/>
    <xf numFmtId="0" fontId="79" fillId="0" borderId="0" xfId="0" applyFont="1" applyAlignment="1">
      <alignment horizontal="left" vertical="center" indent="6"/>
    </xf>
    <xf numFmtId="0" fontId="86" fillId="0" borderId="0" xfId="13" applyFont="1" applyAlignment="1" applyProtection="1">
      <alignment horizontal="center"/>
      <protection hidden="1"/>
    </xf>
    <xf numFmtId="173" fontId="79" fillId="0" borderId="0" xfId="8" applyNumberFormat="1" applyFont="1" applyFill="1" applyAlignment="1" applyProtection="1">
      <protection hidden="1"/>
    </xf>
    <xf numFmtId="0" fontId="79" fillId="0" borderId="0" xfId="84" applyFont="1"/>
    <xf numFmtId="0" fontId="79" fillId="0" borderId="1" xfId="103" applyFont="1" applyBorder="1" applyAlignment="1">
      <alignment vertical="top" wrapText="1"/>
    </xf>
    <xf numFmtId="0" fontId="79" fillId="0" borderId="1" xfId="103" applyFont="1" applyBorder="1" applyAlignment="1">
      <alignment vertical="top"/>
    </xf>
    <xf numFmtId="175" fontId="110" fillId="0" borderId="0" xfId="3" applyNumberFormat="1" applyFont="1" applyFill="1" applyBorder="1" applyAlignment="1" applyProtection="1">
      <alignment horizontal="center"/>
      <protection hidden="1"/>
    </xf>
    <xf numFmtId="2" fontId="91" fillId="0" borderId="0" xfId="84" applyNumberFormat="1" applyFont="1"/>
    <xf numFmtId="169" fontId="110" fillId="0" borderId="0" xfId="3" applyFont="1" applyFill="1" applyBorder="1" applyAlignment="1" applyProtection="1">
      <alignment horizontal="center"/>
      <protection hidden="1"/>
    </xf>
    <xf numFmtId="173" fontId="110" fillId="0" borderId="0" xfId="8" applyNumberFormat="1" applyFont="1" applyFill="1" applyBorder="1" applyAlignment="1" applyProtection="1">
      <alignment horizontal="center"/>
      <protection hidden="1"/>
    </xf>
    <xf numFmtId="2" fontId="79" fillId="0" borderId="1" xfId="84" applyNumberFormat="1" applyFont="1" applyBorder="1"/>
    <xf numFmtId="0" fontId="79" fillId="0" borderId="1" xfId="84" applyFont="1" applyBorder="1"/>
    <xf numFmtId="0" fontId="79" fillId="2" borderId="1" xfId="84" applyFont="1" applyFill="1" applyBorder="1"/>
    <xf numFmtId="0" fontId="79" fillId="0" borderId="0" xfId="103" applyFont="1"/>
    <xf numFmtId="0" fontId="79" fillId="2" borderId="1" xfId="89" applyFont="1" applyFill="1" applyBorder="1"/>
    <xf numFmtId="2" fontId="81" fillId="2" borderId="5" xfId="84" applyNumberFormat="1" applyFont="1" applyFill="1" applyBorder="1" applyAlignment="1">
      <alignment vertical="top" wrapText="1"/>
    </xf>
    <xf numFmtId="2" fontId="81" fillId="2" borderId="7" xfId="84" applyNumberFormat="1" applyFont="1" applyFill="1" applyBorder="1" applyAlignment="1">
      <alignment vertical="top" wrapText="1"/>
    </xf>
    <xf numFmtId="2" fontId="81" fillId="2" borderId="6" xfId="84" applyNumberFormat="1" applyFont="1" applyFill="1" applyBorder="1" applyAlignment="1">
      <alignment vertical="top" wrapText="1"/>
    </xf>
    <xf numFmtId="3" fontId="81" fillId="2" borderId="6" xfId="8" applyNumberFormat="1" applyFont="1" applyFill="1" applyBorder="1" applyAlignment="1">
      <alignment horizontal="center" vertical="top" wrapText="1"/>
    </xf>
    <xf numFmtId="0" fontId="79" fillId="0" borderId="0" xfId="103" applyFont="1" applyAlignment="1">
      <alignment horizontal="center"/>
    </xf>
    <xf numFmtId="167" fontId="79" fillId="0" borderId="0" xfId="105" applyFont="1"/>
    <xf numFmtId="173" fontId="79" fillId="0" borderId="0" xfId="8" applyNumberFormat="1" applyFont="1"/>
    <xf numFmtId="0" fontId="79" fillId="0" borderId="0" xfId="84" applyFont="1" applyAlignment="1">
      <alignment horizontal="center" vertical="center"/>
    </xf>
    <xf numFmtId="175" fontId="79" fillId="0" borderId="0" xfId="84" applyNumberFormat="1" applyFont="1" applyAlignment="1">
      <alignment horizontal="center" vertical="center"/>
    </xf>
    <xf numFmtId="0" fontId="79" fillId="0" borderId="43" xfId="89" applyFont="1" applyBorder="1"/>
    <xf numFmtId="2" fontId="79" fillId="0" borderId="43" xfId="63" applyNumberFormat="1" applyFont="1" applyBorder="1"/>
    <xf numFmtId="0" fontId="79" fillId="0" borderId="43" xfId="84" applyFont="1" applyBorder="1"/>
    <xf numFmtId="188" fontId="79" fillId="0" borderId="43" xfId="63" applyNumberFormat="1" applyFont="1" applyBorder="1"/>
    <xf numFmtId="2" fontId="81" fillId="2" borderId="43" xfId="84" applyNumberFormat="1" applyFont="1" applyFill="1" applyBorder="1" applyAlignment="1">
      <alignment vertical="top" wrapText="1"/>
    </xf>
    <xf numFmtId="0" fontId="112" fillId="0" borderId="0" xfId="10" applyFont="1"/>
    <xf numFmtId="0" fontId="105" fillId="0" borderId="0" xfId="10" applyFont="1" applyAlignment="1">
      <alignment horizontal="center"/>
    </xf>
    <xf numFmtId="0" fontId="79" fillId="0" borderId="0" xfId="97" applyFont="1"/>
    <xf numFmtId="2" fontId="91" fillId="0" borderId="0" xfId="63" applyNumberFormat="1" applyFont="1"/>
    <xf numFmtId="196" fontId="113" fillId="0" borderId="0" xfId="63" applyNumberFormat="1" applyFont="1" applyAlignment="1">
      <alignment horizontal="left"/>
    </xf>
    <xf numFmtId="0" fontId="81" fillId="0" borderId="42" xfId="84" applyFont="1" applyBorder="1"/>
    <xf numFmtId="0" fontId="81" fillId="0" borderId="44" xfId="84" applyFont="1" applyBorder="1"/>
    <xf numFmtId="1" fontId="114" fillId="0" borderId="5" xfId="0" applyNumberFormat="1" applyFont="1" applyBorder="1" applyAlignment="1">
      <alignment horizontal="left" vertical="center"/>
    </xf>
    <xf numFmtId="1" fontId="114" fillId="0" borderId="6" xfId="0" applyNumberFormat="1" applyFont="1" applyBorder="1" applyAlignment="1">
      <alignment horizontal="left" vertical="center"/>
    </xf>
    <xf numFmtId="1" fontId="114" fillId="0" borderId="7" xfId="0" applyNumberFormat="1" applyFont="1" applyBorder="1" applyAlignment="1">
      <alignment horizontal="center" vertical="center" wrapText="1"/>
    </xf>
    <xf numFmtId="0" fontId="80" fillId="63" borderId="43" xfId="0" applyFont="1" applyFill="1" applyBorder="1" applyAlignment="1">
      <alignment wrapText="1"/>
    </xf>
    <xf numFmtId="0" fontId="80" fillId="63" borderId="43" xfId="0" applyFont="1" applyFill="1" applyBorder="1"/>
    <xf numFmtId="2" fontId="92" fillId="63" borderId="6" xfId="11" applyNumberFormat="1" applyFont="1" applyFill="1" applyBorder="1" applyProtection="1">
      <protection hidden="1"/>
    </xf>
    <xf numFmtId="2" fontId="92" fillId="63" borderId="7" xfId="11" applyNumberFormat="1" applyFont="1" applyFill="1" applyBorder="1" applyProtection="1">
      <protection hidden="1"/>
    </xf>
    <xf numFmtId="0" fontId="92" fillId="63" borderId="6" xfId="10" applyFont="1" applyFill="1" applyBorder="1"/>
    <xf numFmtId="0" fontId="92" fillId="63" borderId="7" xfId="10" applyFont="1" applyFill="1" applyBorder="1"/>
    <xf numFmtId="2" fontId="77" fillId="64" borderId="0" xfId="12" applyNumberFormat="1" applyFont="1" applyFill="1"/>
    <xf numFmtId="2" fontId="76" fillId="64" borderId="0" xfId="12" applyNumberFormat="1" applyFont="1" applyFill="1"/>
    <xf numFmtId="0" fontId="86" fillId="64" borderId="1" xfId="13" applyFont="1" applyFill="1" applyBorder="1" applyProtection="1">
      <protection hidden="1"/>
    </xf>
    <xf numFmtId="0" fontId="79" fillId="64" borderId="5" xfId="13" applyFont="1" applyFill="1" applyBorder="1" applyProtection="1">
      <protection hidden="1"/>
    </xf>
    <xf numFmtId="0" fontId="104" fillId="64" borderId="6" xfId="13" applyFont="1" applyFill="1" applyBorder="1" applyAlignment="1" applyProtection="1">
      <alignment horizontal="center"/>
      <protection hidden="1"/>
    </xf>
    <xf numFmtId="0" fontId="104" fillId="64" borderId="7" xfId="13" applyFont="1" applyFill="1" applyBorder="1" applyAlignment="1" applyProtection="1">
      <alignment horizontal="right"/>
      <protection hidden="1"/>
    </xf>
    <xf numFmtId="10" fontId="104" fillId="64" borderId="7" xfId="16" applyNumberFormat="1" applyFont="1" applyFill="1" applyBorder="1" applyAlignment="1" applyProtection="1">
      <alignment horizontal="right"/>
      <protection hidden="1"/>
    </xf>
    <xf numFmtId="0" fontId="79" fillId="64" borderId="1" xfId="10" applyFont="1" applyFill="1" applyBorder="1"/>
    <xf numFmtId="3" fontId="89" fillId="64" borderId="43" xfId="62" applyNumberFormat="1" applyFont="1" applyFill="1" applyBorder="1" applyAlignment="1" applyProtection="1">
      <alignment horizontal="left"/>
      <protection hidden="1"/>
    </xf>
    <xf numFmtId="3" fontId="79" fillId="64" borderId="43" xfId="62" applyNumberFormat="1" applyFont="1" applyFill="1" applyBorder="1" applyAlignment="1" applyProtection="1">
      <alignment horizontal="left"/>
      <protection hidden="1"/>
    </xf>
    <xf numFmtId="3" fontId="89" fillId="64" borderId="43" xfId="62" applyNumberFormat="1" applyFont="1" applyFill="1" applyBorder="1" applyAlignment="1" applyProtection="1">
      <alignment horizontal="left" wrapText="1"/>
      <protection hidden="1"/>
    </xf>
    <xf numFmtId="3" fontId="89" fillId="64" borderId="43" xfId="62" applyNumberFormat="1" applyFont="1" applyFill="1" applyBorder="1" applyAlignment="1" applyProtection="1">
      <alignment horizontal="left" vertical="top" wrapText="1"/>
      <protection hidden="1"/>
    </xf>
    <xf numFmtId="2" fontId="115" fillId="0" borderId="0" xfId="12" applyNumberFormat="1" applyFont="1"/>
    <xf numFmtId="2" fontId="118" fillId="63" borderId="1" xfId="0" applyNumberFormat="1" applyFont="1" applyFill="1" applyBorder="1" applyAlignment="1">
      <alignment horizontal="left" vertical="center" wrapText="1"/>
    </xf>
    <xf numFmtId="1" fontId="118" fillId="63" borderId="1" xfId="0" applyNumberFormat="1" applyFont="1" applyFill="1" applyBorder="1" applyAlignment="1">
      <alignment horizontal="center" vertical="center" wrapText="1"/>
    </xf>
    <xf numFmtId="0" fontId="118" fillId="63" borderId="1" xfId="0" applyFont="1" applyFill="1" applyBorder="1" applyAlignment="1">
      <alignment horizontal="left" vertical="center" wrapText="1"/>
    </xf>
    <xf numFmtId="0" fontId="117" fillId="0" borderId="0" xfId="0" applyFont="1" applyAlignment="1">
      <alignment horizontal="center" vertical="center"/>
    </xf>
    <xf numFmtId="0" fontId="121" fillId="0" borderId="0" xfId="17" applyFont="1"/>
    <xf numFmtId="2" fontId="118" fillId="63" borderId="1" xfId="0" applyNumberFormat="1" applyFont="1" applyFill="1" applyBorder="1" applyAlignment="1">
      <alignment horizontal="center" vertical="center" wrapText="1"/>
    </xf>
    <xf numFmtId="1" fontId="119" fillId="0" borderId="1" xfId="0" applyNumberFormat="1" applyFont="1" applyBorder="1" applyAlignment="1">
      <alignment horizontal="center" vertical="center" wrapText="1"/>
    </xf>
    <xf numFmtId="49" fontId="116" fillId="65" borderId="1" xfId="9" applyNumberFormat="1" applyFont="1" applyFill="1" applyBorder="1" applyAlignment="1" applyProtection="1">
      <alignment horizontal="left" vertical="top"/>
      <protection hidden="1"/>
    </xf>
    <xf numFmtId="0" fontId="117" fillId="0" borderId="0" xfId="0" applyFont="1"/>
    <xf numFmtId="1" fontId="118" fillId="63" borderId="1" xfId="0" applyNumberFormat="1" applyFont="1" applyFill="1" applyBorder="1" applyAlignment="1">
      <alignment horizontal="left"/>
    </xf>
    <xf numFmtId="1" fontId="118" fillId="63" borderId="1" xfId="0" applyNumberFormat="1" applyFont="1" applyFill="1" applyBorder="1" applyAlignment="1">
      <alignment horizontal="center"/>
    </xf>
    <xf numFmtId="1" fontId="81" fillId="0" borderId="43" xfId="61" applyNumberFormat="1" applyFont="1" applyBorder="1" applyAlignment="1">
      <alignment horizontal="center"/>
    </xf>
    <xf numFmtId="2" fontId="122" fillId="0" borderId="0" xfId="0" applyNumberFormat="1" applyFont="1"/>
    <xf numFmtId="2" fontId="118" fillId="63" borderId="4" xfId="0" applyNumberFormat="1" applyFont="1" applyFill="1" applyBorder="1" applyAlignment="1">
      <alignment horizontal="left" vertical="top" wrapText="1"/>
    </xf>
    <xf numFmtId="0" fontId="118" fillId="63" borderId="4" xfId="0" applyFont="1" applyFill="1" applyBorder="1" applyAlignment="1">
      <alignment horizontal="left" vertical="top" wrapText="1"/>
    </xf>
    <xf numFmtId="182" fontId="118" fillId="63" borderId="4" xfId="8" applyNumberFormat="1" applyFont="1" applyFill="1" applyBorder="1" applyAlignment="1">
      <alignment horizontal="left" vertical="top" wrapText="1"/>
    </xf>
    <xf numFmtId="167" fontId="120" fillId="63" borderId="4" xfId="8" applyFont="1" applyFill="1" applyBorder="1" applyAlignment="1">
      <alignment horizontal="center" vertical="top" wrapText="1"/>
    </xf>
    <xf numFmtId="167" fontId="118" fillId="63" borderId="4" xfId="8" applyFont="1" applyFill="1" applyBorder="1" applyAlignment="1">
      <alignment horizontal="center" vertical="top" wrapText="1"/>
    </xf>
    <xf numFmtId="2" fontId="120" fillId="63" borderId="4" xfId="0" applyNumberFormat="1" applyFont="1" applyFill="1" applyBorder="1" applyAlignment="1">
      <alignment horizontal="center" vertical="top" wrapText="1"/>
    </xf>
    <xf numFmtId="2" fontId="120" fillId="63" borderId="38" xfId="0" applyNumberFormat="1" applyFont="1" applyFill="1" applyBorder="1" applyAlignment="1">
      <alignment horizontal="center" vertical="top" wrapText="1"/>
    </xf>
    <xf numFmtId="0" fontId="117" fillId="0" borderId="0" xfId="0" applyFont="1" applyAlignment="1">
      <alignment horizontal="center"/>
    </xf>
    <xf numFmtId="2" fontId="123" fillId="0" borderId="0" xfId="13" applyNumberFormat="1" applyFont="1" applyAlignment="1" applyProtection="1">
      <alignment vertical="center"/>
      <protection locked="0"/>
    </xf>
    <xf numFmtId="2" fontId="124" fillId="63" borderId="5" xfId="13" applyNumberFormat="1" applyFont="1" applyFill="1" applyBorder="1" applyAlignment="1" applyProtection="1">
      <alignment horizontal="left" vertical="center"/>
      <protection hidden="1"/>
    </xf>
    <xf numFmtId="0" fontId="117" fillId="64" borderId="1" xfId="13" applyFont="1" applyFill="1" applyBorder="1" applyProtection="1">
      <protection hidden="1"/>
    </xf>
    <xf numFmtId="0" fontId="124" fillId="63" borderId="5" xfId="13" applyFont="1" applyFill="1" applyBorder="1" applyAlignment="1" applyProtection="1">
      <alignment horizontal="left" vertical="center"/>
      <protection hidden="1"/>
    </xf>
    <xf numFmtId="0" fontId="125" fillId="63" borderId="6" xfId="13" applyFont="1" applyFill="1" applyBorder="1" applyAlignment="1" applyProtection="1">
      <alignment horizontal="left" vertical="center"/>
      <protection hidden="1"/>
    </xf>
    <xf numFmtId="9" fontId="126" fillId="63" borderId="7" xfId="13" applyNumberFormat="1" applyFont="1" applyFill="1" applyBorder="1" applyAlignment="1" applyProtection="1">
      <alignment vertical="center"/>
      <protection hidden="1"/>
    </xf>
    <xf numFmtId="0" fontId="118" fillId="63" borderId="1" xfId="13" applyFont="1" applyFill="1" applyBorder="1" applyAlignment="1" applyProtection="1">
      <alignment horizontal="left" vertical="center"/>
      <protection hidden="1"/>
    </xf>
    <xf numFmtId="2" fontId="125" fillId="63" borderId="5" xfId="13" applyNumberFormat="1" applyFont="1" applyFill="1" applyBorder="1" applyAlignment="1" applyProtection="1">
      <alignment horizontal="left" vertical="center" wrapText="1"/>
      <protection hidden="1"/>
    </xf>
    <xf numFmtId="2" fontId="127" fillId="63" borderId="6" xfId="13" applyNumberFormat="1" applyFont="1" applyFill="1" applyBorder="1" applyAlignment="1" applyProtection="1">
      <alignment horizontal="center" wrapText="1"/>
      <protection hidden="1"/>
    </xf>
    <xf numFmtId="2" fontId="127" fillId="63" borderId="7" xfId="13" applyNumberFormat="1" applyFont="1" applyFill="1" applyBorder="1" applyAlignment="1" applyProtection="1">
      <alignment horizontal="right" wrapText="1"/>
      <protection hidden="1"/>
    </xf>
    <xf numFmtId="2" fontId="128" fillId="0" borderId="0" xfId="13" applyNumberFormat="1" applyFont="1" applyAlignment="1" applyProtection="1">
      <alignment horizontal="center" wrapText="1"/>
      <protection hidden="1"/>
    </xf>
    <xf numFmtId="0" fontId="117" fillId="0" borderId="0" xfId="0" applyFont="1" applyAlignment="1">
      <alignment horizontal="center" wrapText="1"/>
    </xf>
    <xf numFmtId="2" fontId="127" fillId="63" borderId="5" xfId="13" applyNumberFormat="1" applyFont="1" applyFill="1" applyBorder="1" applyAlignment="1" applyProtection="1">
      <alignment horizontal="left" vertical="center" wrapText="1"/>
      <protection hidden="1"/>
    </xf>
    <xf numFmtId="0" fontId="129" fillId="0" borderId="0" xfId="13" applyFont="1" applyProtection="1">
      <protection hidden="1"/>
    </xf>
    <xf numFmtId="2" fontId="115" fillId="0" borderId="0" xfId="0" applyNumberFormat="1" applyFont="1"/>
    <xf numFmtId="2" fontId="127" fillId="63" borderId="42" xfId="13" applyNumberFormat="1" applyFont="1" applyFill="1" applyBorder="1" applyAlignment="1" applyProtection="1">
      <alignment horizontal="left" vertical="center" wrapText="1"/>
      <protection hidden="1"/>
    </xf>
    <xf numFmtId="2" fontId="127" fillId="63" borderId="43" xfId="3" applyNumberFormat="1" applyFont="1" applyFill="1" applyBorder="1" applyAlignment="1" applyProtection="1">
      <alignment vertical="center" wrapText="1"/>
      <protection hidden="1"/>
    </xf>
    <xf numFmtId="2" fontId="115" fillId="0" borderId="0" xfId="63" applyNumberFormat="1" applyFont="1"/>
    <xf numFmtId="0" fontId="117" fillId="64" borderId="1" xfId="10" applyFont="1" applyFill="1" applyBorder="1"/>
    <xf numFmtId="173" fontId="118" fillId="63" borderId="42" xfId="8" applyNumberFormat="1" applyFont="1" applyFill="1" applyBorder="1" applyAlignment="1">
      <alignment vertical="top" wrapText="1"/>
    </xf>
    <xf numFmtId="173" fontId="118" fillId="63" borderId="44" xfId="8" applyNumberFormat="1" applyFont="1" applyFill="1" applyBorder="1" applyAlignment="1">
      <alignment vertical="top" wrapText="1"/>
    </xf>
    <xf numFmtId="173" fontId="118" fillId="63" borderId="41" xfId="8" applyNumberFormat="1" applyFont="1" applyFill="1" applyBorder="1" applyAlignment="1">
      <alignment vertical="top" wrapText="1"/>
    </xf>
    <xf numFmtId="173" fontId="118" fillId="63" borderId="46" xfId="8" applyNumberFormat="1" applyFont="1" applyFill="1" applyBorder="1" applyAlignment="1">
      <alignment vertical="top" wrapText="1"/>
    </xf>
    <xf numFmtId="0" fontId="118" fillId="63" borderId="1" xfId="59" applyFont="1" applyFill="1" applyBorder="1" applyAlignment="1">
      <alignment horizontal="left" vertical="top" wrapText="1"/>
    </xf>
    <xf numFmtId="0" fontId="118" fillId="63" borderId="42" xfId="59" applyFont="1" applyFill="1" applyBorder="1" applyAlignment="1">
      <alignment horizontal="left" vertical="top" wrapText="1"/>
    </xf>
    <xf numFmtId="0" fontId="118" fillId="63" borderId="44" xfId="59" applyFont="1" applyFill="1" applyBorder="1" applyAlignment="1">
      <alignment horizontal="left" vertical="top" wrapText="1"/>
    </xf>
    <xf numFmtId="0" fontId="118" fillId="63" borderId="41" xfId="59" applyFont="1" applyFill="1" applyBorder="1" applyAlignment="1">
      <alignment horizontal="left" vertical="top" wrapText="1"/>
    </xf>
    <xf numFmtId="0" fontId="130" fillId="64" borderId="1" xfId="10" applyFont="1" applyFill="1" applyBorder="1"/>
    <xf numFmtId="0" fontId="125" fillId="63" borderId="5" xfId="9" applyFont="1" applyFill="1" applyBorder="1" applyAlignment="1" applyProtection="1">
      <alignment horizontal="left" vertical="center"/>
      <protection hidden="1"/>
    </xf>
    <xf numFmtId="0" fontId="126" fillId="63" borderId="6" xfId="10" applyFont="1" applyFill="1" applyBorder="1"/>
    <xf numFmtId="0" fontId="131" fillId="63" borderId="6" xfId="10" applyFont="1" applyFill="1" applyBorder="1"/>
    <xf numFmtId="0" fontId="131" fillId="63" borderId="7" xfId="10" applyFont="1" applyFill="1" applyBorder="1"/>
    <xf numFmtId="0" fontId="84" fillId="0" borderId="0" xfId="9" applyFont="1" applyAlignment="1" applyProtection="1">
      <alignment horizontal="left" vertical="center"/>
      <protection hidden="1"/>
    </xf>
    <xf numFmtId="2" fontId="118" fillId="63" borderId="4" xfId="84" applyNumberFormat="1" applyFont="1" applyFill="1" applyBorder="1" applyAlignment="1">
      <alignment horizontal="left" vertical="top" wrapText="1"/>
    </xf>
    <xf numFmtId="2" fontId="118" fillId="63" borderId="4" xfId="84" applyNumberFormat="1" applyFont="1" applyFill="1" applyBorder="1" applyAlignment="1">
      <alignment vertical="top" wrapText="1"/>
    </xf>
    <xf numFmtId="173" fontId="118" fillId="63" borderId="4" xfId="8" applyNumberFormat="1" applyFont="1" applyFill="1" applyBorder="1" applyAlignment="1">
      <alignment vertical="top" wrapText="1"/>
    </xf>
    <xf numFmtId="0" fontId="130" fillId="64" borderId="1" xfId="13" applyFont="1" applyFill="1" applyBorder="1" applyProtection="1">
      <protection hidden="1"/>
    </xf>
    <xf numFmtId="0" fontId="133" fillId="0" borderId="0" xfId="13" applyFont="1" applyProtection="1">
      <protection hidden="1"/>
    </xf>
    <xf numFmtId="179" fontId="118" fillId="63" borderId="43" xfId="89" applyNumberFormat="1" applyFont="1" applyFill="1" applyBorder="1" applyAlignment="1" applyProtection="1">
      <alignment horizontal="center" vertical="top" wrapText="1"/>
      <protection hidden="1"/>
    </xf>
    <xf numFmtId="2" fontId="118" fillId="63" borderId="43" xfId="89" applyNumberFormat="1" applyFont="1" applyFill="1" applyBorder="1" applyAlignment="1" applyProtection="1">
      <alignment horizontal="center" vertical="top" wrapText="1"/>
      <protection hidden="1"/>
    </xf>
    <xf numFmtId="0" fontId="119" fillId="0" borderId="0" xfId="103" applyFont="1"/>
    <xf numFmtId="179" fontId="118" fillId="63" borderId="43" xfId="89" applyNumberFormat="1" applyFont="1" applyFill="1" applyBorder="1" applyAlignment="1" applyProtection="1">
      <alignment vertical="center" wrapText="1"/>
      <protection hidden="1"/>
    </xf>
    <xf numFmtId="179" fontId="118" fillId="63" borderId="43" xfId="89" applyNumberFormat="1" applyFont="1" applyFill="1" applyBorder="1" applyAlignment="1" applyProtection="1">
      <alignment horizontal="center" vertical="center" wrapText="1"/>
      <protection hidden="1"/>
    </xf>
    <xf numFmtId="0" fontId="118" fillId="63" borderId="38" xfId="89" applyFont="1" applyFill="1" applyBorder="1" applyAlignment="1" applyProtection="1">
      <alignment horizontal="left" vertical="center" wrapText="1"/>
      <protection hidden="1"/>
    </xf>
    <xf numFmtId="0" fontId="118" fillId="63" borderId="39" xfId="84" applyFont="1" applyFill="1" applyBorder="1" applyAlignment="1">
      <alignment vertical="top"/>
    </xf>
    <xf numFmtId="0" fontId="118" fillId="63" borderId="46" xfId="84" applyFont="1" applyFill="1" applyBorder="1" applyAlignment="1">
      <alignment vertical="top" wrapText="1"/>
    </xf>
    <xf numFmtId="2" fontId="118" fillId="63" borderId="38" xfId="0" applyNumberFormat="1" applyFont="1" applyFill="1" applyBorder="1" applyAlignment="1">
      <alignment horizontal="left" vertical="top" wrapText="1"/>
    </xf>
    <xf numFmtId="0" fontId="117" fillId="0" borderId="0" xfId="84" applyFont="1"/>
    <xf numFmtId="166" fontId="137" fillId="2" borderId="41" xfId="18" applyFont="1" applyFill="1" applyBorder="1" applyAlignment="1"/>
    <xf numFmtId="167" fontId="35" fillId="64" borderId="43" xfId="8" applyFont="1" applyFill="1" applyBorder="1" applyAlignment="1">
      <alignment horizontal="left"/>
    </xf>
    <xf numFmtId="0" fontId="138" fillId="0" borderId="0" xfId="63" applyFont="1"/>
    <xf numFmtId="178" fontId="138" fillId="0" borderId="2" xfId="6" applyNumberFormat="1" applyFont="1" applyFill="1" applyBorder="1" applyAlignment="1"/>
    <xf numFmtId="44" fontId="138" fillId="0" borderId="0" xfId="63" applyNumberFormat="1" applyFont="1"/>
    <xf numFmtId="9" fontId="35" fillId="64" borderId="43" xfId="16" applyFont="1" applyFill="1" applyBorder="1" applyAlignment="1">
      <alignment horizontal="center"/>
    </xf>
    <xf numFmtId="44" fontId="135" fillId="63" borderId="41" xfId="63" applyNumberFormat="1" applyFont="1" applyFill="1" applyBorder="1"/>
    <xf numFmtId="166" fontId="35" fillId="2" borderId="1" xfId="18" applyFont="1" applyFill="1" applyBorder="1" applyAlignment="1">
      <alignment horizontal="center"/>
    </xf>
    <xf numFmtId="180" fontId="35" fillId="0" borderId="43" xfId="89" applyNumberFormat="1" applyFont="1" applyBorder="1"/>
    <xf numFmtId="166" fontId="136" fillId="2" borderId="1" xfId="18" applyFont="1" applyFill="1" applyBorder="1"/>
    <xf numFmtId="49" fontId="78" fillId="65" borderId="1" xfId="62" applyNumberFormat="1" applyFont="1" applyFill="1" applyBorder="1" applyAlignment="1" applyProtection="1">
      <alignment horizontal="left" vertical="top"/>
      <protection hidden="1"/>
    </xf>
    <xf numFmtId="173" fontId="80" fillId="63" borderId="42" xfId="8" applyNumberFormat="1" applyFont="1" applyFill="1" applyBorder="1" applyAlignment="1">
      <alignment horizontal="left"/>
    </xf>
    <xf numFmtId="167" fontId="80" fillId="63" borderId="41" xfId="8" applyFont="1" applyFill="1" applyBorder="1"/>
    <xf numFmtId="49" fontId="82" fillId="0" borderId="42" xfId="63" applyNumberFormat="1" applyFont="1" applyBorder="1" applyAlignment="1">
      <alignment vertical="top"/>
    </xf>
    <xf numFmtId="0" fontId="79" fillId="0" borderId="44" xfId="63" applyFont="1" applyBorder="1"/>
    <xf numFmtId="49" fontId="81" fillId="0" borderId="44" xfId="63" applyNumberFormat="1" applyFont="1" applyBorder="1"/>
    <xf numFmtId="49" fontId="80" fillId="63" borderId="42" xfId="63" applyNumberFormat="1" applyFont="1" applyFill="1" applyBorder="1"/>
    <xf numFmtId="0" fontId="80" fillId="63" borderId="44" xfId="63" applyFont="1" applyFill="1" applyBorder="1"/>
    <xf numFmtId="2" fontId="80" fillId="63" borderId="1" xfId="89" applyNumberFormat="1" applyFont="1" applyFill="1" applyBorder="1" applyAlignment="1">
      <alignment vertical="top" wrapText="1"/>
    </xf>
    <xf numFmtId="173" fontId="80" fillId="63" borderId="1" xfId="8" applyNumberFormat="1" applyFont="1" applyFill="1" applyBorder="1" applyAlignment="1">
      <alignment vertical="top" wrapText="1"/>
    </xf>
    <xf numFmtId="173" fontId="80" fillId="63" borderId="43" xfId="8" applyNumberFormat="1" applyFont="1" applyFill="1" applyBorder="1" applyAlignment="1">
      <alignment vertical="top" wrapText="1"/>
    </xf>
    <xf numFmtId="173" fontId="80" fillId="63" borderId="43" xfId="8" applyNumberFormat="1" applyFont="1" applyFill="1" applyBorder="1" applyAlignment="1">
      <alignment horizontal="center" vertical="top" wrapText="1"/>
    </xf>
    <xf numFmtId="167" fontId="80" fillId="63" borderId="43" xfId="8" applyFont="1" applyFill="1" applyBorder="1" applyAlignment="1">
      <alignment horizontal="center" vertical="top" wrapText="1"/>
    </xf>
    <xf numFmtId="167" fontId="80" fillId="63" borderId="1" xfId="8" applyFont="1" applyFill="1" applyBorder="1" applyAlignment="1">
      <alignment horizontal="center" vertical="top" wrapText="1"/>
    </xf>
    <xf numFmtId="0" fontId="81" fillId="0" borderId="1" xfId="89" applyFont="1" applyBorder="1"/>
    <xf numFmtId="2" fontId="80" fillId="63" borderId="38" xfId="89" applyNumberFormat="1" applyFont="1" applyFill="1" applyBorder="1" applyAlignment="1">
      <alignment vertical="top" wrapText="1"/>
    </xf>
    <xf numFmtId="167" fontId="80" fillId="63" borderId="38" xfId="8" applyFont="1" applyFill="1" applyBorder="1" applyAlignment="1">
      <alignment horizontal="center" vertical="top" wrapText="1"/>
    </xf>
    <xf numFmtId="173" fontId="136" fillId="64" borderId="1" xfId="8" applyNumberFormat="1" applyFont="1" applyFill="1" applyBorder="1" applyAlignment="1">
      <alignment horizontal="center"/>
    </xf>
    <xf numFmtId="173" fontId="35" fillId="0" borderId="1" xfId="8" applyNumberFormat="1" applyFont="1" applyFill="1" applyBorder="1" applyAlignment="1">
      <alignment horizontal="center" vertical="center"/>
    </xf>
    <xf numFmtId="173" fontId="136" fillId="0" borderId="1" xfId="8" applyNumberFormat="1" applyFont="1" applyFill="1" applyBorder="1" applyAlignment="1">
      <alignment horizontal="center"/>
    </xf>
    <xf numFmtId="49" fontId="35" fillId="0" borderId="1" xfId="0" applyNumberFormat="1" applyFont="1" applyBorder="1" applyAlignment="1">
      <alignment horizontal="center"/>
    </xf>
    <xf numFmtId="0" fontId="136" fillId="0" borderId="1" xfId="0" applyFont="1" applyBorder="1"/>
    <xf numFmtId="173" fontId="136" fillId="0" borderId="1" xfId="8" applyNumberFormat="1" applyFont="1" applyFill="1" applyBorder="1" applyAlignment="1">
      <alignment horizontal="center" vertical="center"/>
    </xf>
    <xf numFmtId="9" fontId="134" fillId="64" borderId="1" xfId="61" applyNumberFormat="1" applyFont="1" applyFill="1" applyBorder="1" applyAlignment="1">
      <alignment horizontal="center" vertical="center"/>
    </xf>
    <xf numFmtId="1" fontId="143" fillId="0" borderId="6" xfId="0" applyNumberFormat="1" applyFont="1" applyBorder="1" applyAlignment="1">
      <alignment horizontal="center" vertical="center" wrapText="1"/>
    </xf>
    <xf numFmtId="0" fontId="35" fillId="0" borderId="0" xfId="0" applyFont="1"/>
    <xf numFmtId="0" fontId="35" fillId="0" borderId="0" xfId="0" applyFont="1" applyAlignment="1">
      <alignment horizontal="center"/>
    </xf>
    <xf numFmtId="2" fontId="136" fillId="0" borderId="0" xfId="0" applyNumberFormat="1" applyFont="1" applyAlignment="1">
      <alignment horizontal="center"/>
    </xf>
    <xf numFmtId="2" fontId="139" fillId="0" borderId="0" xfId="0" applyNumberFormat="1" applyFont="1" applyAlignment="1">
      <alignment horizontal="center"/>
    </xf>
    <xf numFmtId="2" fontId="144" fillId="0" borderId="0" xfId="12" applyNumberFormat="1" applyFont="1" applyAlignment="1">
      <alignment horizontal="center"/>
    </xf>
    <xf numFmtId="174" fontId="35" fillId="0" borderId="1" xfId="0" applyNumberFormat="1" applyFont="1" applyBorder="1" applyAlignment="1">
      <alignment horizontal="center"/>
    </xf>
    <xf numFmtId="174" fontId="35" fillId="0" borderId="10" xfId="0" applyNumberFormat="1" applyFont="1" applyBorder="1" applyAlignment="1">
      <alignment horizontal="center"/>
    </xf>
    <xf numFmtId="174" fontId="35" fillId="0" borderId="8" xfId="0" applyNumberFormat="1" applyFont="1" applyBorder="1" applyAlignment="1">
      <alignment horizontal="center"/>
    </xf>
    <xf numFmtId="174" fontId="35" fillId="0" borderId="0" xfId="0" applyNumberFormat="1" applyFont="1" applyAlignment="1">
      <alignment horizontal="center"/>
    </xf>
    <xf numFmtId="2" fontId="35" fillId="0" borderId="1" xfId="0" applyNumberFormat="1" applyFont="1" applyBorder="1" applyAlignment="1">
      <alignment horizontal="right"/>
    </xf>
    <xf numFmtId="1" fontId="138" fillId="0" borderId="1" xfId="0" applyNumberFormat="1" applyFont="1" applyBorder="1" applyAlignment="1">
      <alignment horizontal="center"/>
    </xf>
    <xf numFmtId="1" fontId="142" fillId="0" borderId="1" xfId="0" applyNumberFormat="1" applyFont="1" applyBorder="1" applyAlignment="1">
      <alignment horizontal="center"/>
    </xf>
    <xf numFmtId="43" fontId="141" fillId="0" borderId="1" xfId="8" applyNumberFormat="1" applyFont="1" applyFill="1" applyBorder="1" applyAlignment="1">
      <alignment horizontal="center"/>
    </xf>
    <xf numFmtId="1" fontId="141" fillId="0" borderId="1" xfId="8" applyNumberFormat="1" applyFont="1" applyFill="1" applyBorder="1" applyAlignment="1">
      <alignment horizontal="center"/>
    </xf>
    <xf numFmtId="1" fontId="35" fillId="0" borderId="1" xfId="0" applyNumberFormat="1" applyFont="1" applyBorder="1" applyAlignment="1">
      <alignment horizontal="right"/>
    </xf>
    <xf numFmtId="9" fontId="137" fillId="63" borderId="4" xfId="16" applyFont="1" applyFill="1" applyBorder="1" applyAlignment="1">
      <alignment horizontal="center" vertical="top" wrapText="1"/>
    </xf>
    <xf numFmtId="173" fontId="141" fillId="0" borderId="1" xfId="8" applyNumberFormat="1" applyFont="1" applyFill="1" applyBorder="1" applyAlignment="1">
      <alignment horizontal="center"/>
    </xf>
    <xf numFmtId="14" fontId="140" fillId="0" borderId="0" xfId="12" applyNumberFormat="1" applyFont="1" applyAlignment="1">
      <alignment horizontal="left"/>
    </xf>
    <xf numFmtId="177" fontId="35" fillId="64" borderId="1" xfId="11" applyNumberFormat="1" applyFont="1" applyFill="1" applyBorder="1" applyAlignment="1" applyProtection="1">
      <alignment vertical="center"/>
      <protection hidden="1"/>
    </xf>
    <xf numFmtId="177" fontId="136" fillId="0" borderId="1" xfId="11" applyNumberFormat="1" applyFont="1" applyBorder="1" applyAlignment="1" applyProtection="1">
      <alignment vertical="center"/>
      <protection hidden="1"/>
    </xf>
    <xf numFmtId="177" fontId="35" fillId="64" borderId="43" xfId="11" applyNumberFormat="1" applyFont="1" applyFill="1" applyBorder="1" applyAlignment="1" applyProtection="1">
      <alignment vertical="center"/>
      <protection hidden="1"/>
    </xf>
    <xf numFmtId="177" fontId="35" fillId="0" borderId="1" xfId="11" applyNumberFormat="1" applyFont="1" applyBorder="1" applyAlignment="1" applyProtection="1">
      <alignment vertical="center"/>
      <protection hidden="1"/>
    </xf>
    <xf numFmtId="10" fontId="136" fillId="0" borderId="7" xfId="0" applyNumberFormat="1" applyFont="1" applyBorder="1"/>
    <xf numFmtId="179" fontId="145" fillId="0" borderId="1" xfId="13" applyNumberFormat="1" applyFont="1" applyBorder="1" applyAlignment="1" applyProtection="1">
      <alignment horizontal="left" vertical="center"/>
      <protection hidden="1"/>
    </xf>
    <xf numFmtId="166" fontId="145" fillId="64" borderId="1" xfId="18" applyFont="1" applyFill="1" applyBorder="1" applyAlignment="1" applyProtection="1">
      <alignment horizontal="right" vertical="center"/>
      <protection hidden="1"/>
    </xf>
    <xf numFmtId="179" fontId="145" fillId="0" borderId="12" xfId="13" applyNumberFormat="1" applyFont="1" applyBorder="1" applyAlignment="1" applyProtection="1">
      <alignment horizontal="left" vertical="center"/>
      <protection hidden="1"/>
    </xf>
    <xf numFmtId="10" fontId="35" fillId="64" borderId="1" xfId="11" applyNumberFormat="1" applyFont="1" applyFill="1" applyBorder="1" applyAlignment="1" applyProtection="1">
      <alignment vertical="center"/>
      <protection hidden="1"/>
    </xf>
    <xf numFmtId="181" fontId="35" fillId="0" borderId="0" xfId="11" applyNumberFormat="1" applyFont="1" applyProtection="1">
      <protection hidden="1"/>
    </xf>
    <xf numFmtId="10" fontId="136" fillId="0" borderId="1" xfId="16" applyNumberFormat="1" applyFont="1" applyFill="1" applyBorder="1" applyAlignment="1"/>
    <xf numFmtId="2" fontId="145" fillId="2" borderId="1" xfId="13" applyNumberFormat="1" applyFont="1" applyFill="1" applyBorder="1" applyAlignment="1" applyProtection="1">
      <alignment horizontal="right" vertical="center"/>
      <protection hidden="1"/>
    </xf>
    <xf numFmtId="2" fontId="136" fillId="0" borderId="1" xfId="13" applyNumberFormat="1" applyFont="1" applyBorder="1" applyAlignment="1" applyProtection="1">
      <alignment vertical="center"/>
      <protection hidden="1"/>
    </xf>
    <xf numFmtId="0" fontId="35" fillId="0" borderId="1" xfId="0" applyFont="1" applyBorder="1" applyAlignment="1">
      <alignment vertical="center"/>
    </xf>
    <xf numFmtId="2" fontId="145" fillId="64" borderId="1" xfId="13" applyNumberFormat="1" applyFont="1" applyFill="1" applyBorder="1" applyAlignment="1" applyProtection="1">
      <alignment horizontal="right" vertical="center"/>
      <protection hidden="1"/>
    </xf>
    <xf numFmtId="10" fontId="145" fillId="0" borderId="1" xfId="16" applyNumberFormat="1" applyFont="1" applyFill="1" applyBorder="1" applyAlignment="1" applyProtection="1">
      <alignment vertical="center"/>
      <protection hidden="1"/>
    </xf>
    <xf numFmtId="10" fontId="136" fillId="0" borderId="1" xfId="16" applyNumberFormat="1" applyFont="1" applyFill="1" applyBorder="1" applyAlignment="1" applyProtection="1">
      <alignment vertical="center"/>
      <protection hidden="1"/>
    </xf>
    <xf numFmtId="2" fontId="145" fillId="0" borderId="43" xfId="3" applyNumberFormat="1" applyFont="1" applyFill="1" applyBorder="1" applyAlignment="1" applyProtection="1">
      <protection hidden="1"/>
    </xf>
    <xf numFmtId="175" fontId="146" fillId="0" borderId="9" xfId="0" applyNumberFormat="1" applyFont="1" applyBorder="1" applyAlignment="1">
      <alignment horizontal="center" vertical="center"/>
    </xf>
    <xf numFmtId="166" fontId="145" fillId="35" borderId="43" xfId="18" applyFont="1" applyFill="1" applyBorder="1" applyAlignment="1" applyProtection="1">
      <protection locked="0"/>
    </xf>
    <xf numFmtId="175" fontId="146" fillId="0" borderId="11" xfId="0" applyNumberFormat="1" applyFont="1" applyBorder="1" applyAlignment="1">
      <alignment horizontal="center" vertical="center"/>
    </xf>
    <xf numFmtId="166" fontId="145" fillId="65" borderId="43" xfId="18" applyFont="1" applyFill="1" applyBorder="1" applyAlignment="1" applyProtection="1">
      <protection locked="0"/>
    </xf>
    <xf numFmtId="179" fontId="136" fillId="0" borderId="43" xfId="3" applyNumberFormat="1" applyFont="1" applyFill="1" applyBorder="1" applyAlignment="1" applyProtection="1">
      <protection hidden="1"/>
    </xf>
    <xf numFmtId="169" fontId="145" fillId="0" borderId="43" xfId="3" applyFont="1" applyFill="1" applyBorder="1" applyAlignment="1" applyProtection="1">
      <protection hidden="1"/>
    </xf>
    <xf numFmtId="166" fontId="145" fillId="0" borderId="43" xfId="18" applyFont="1" applyFill="1" applyBorder="1" applyAlignment="1" applyProtection="1">
      <protection locked="0"/>
    </xf>
    <xf numFmtId="169" fontId="145" fillId="0" borderId="43" xfId="3" applyFont="1" applyFill="1" applyBorder="1" applyAlignment="1" applyProtection="1">
      <protection locked="0"/>
    </xf>
    <xf numFmtId="175" fontId="147" fillId="0" borderId="1" xfId="16" applyNumberFormat="1" applyFont="1" applyFill="1" applyBorder="1" applyAlignment="1" applyProtection="1">
      <alignment horizontal="center"/>
      <protection hidden="1"/>
    </xf>
    <xf numFmtId="166" fontId="148" fillId="2" borderId="43" xfId="18" applyFont="1" applyFill="1" applyBorder="1" applyAlignment="1" applyProtection="1">
      <alignment horizontal="right"/>
      <protection locked="0"/>
    </xf>
    <xf numFmtId="175" fontId="141" fillId="0" borderId="11" xfId="0" applyNumberFormat="1" applyFont="1" applyBorder="1" applyAlignment="1">
      <alignment horizontal="center" vertical="center"/>
    </xf>
    <xf numFmtId="175" fontId="149" fillId="0" borderId="11" xfId="0" applyNumberFormat="1" applyFont="1" applyBorder="1" applyAlignment="1">
      <alignment horizontal="center" vertical="center"/>
    </xf>
    <xf numFmtId="175" fontId="35" fillId="0" borderId="11" xfId="0" applyNumberFormat="1" applyFont="1" applyBorder="1"/>
    <xf numFmtId="179" fontId="136" fillId="0" borderId="10" xfId="5" applyNumberFormat="1" applyFont="1" applyFill="1" applyBorder="1" applyAlignment="1" applyProtection="1">
      <protection hidden="1"/>
    </xf>
    <xf numFmtId="175" fontId="35" fillId="0" borderId="12" xfId="0" applyNumberFormat="1" applyFont="1" applyBorder="1" applyAlignment="1">
      <alignment horizontal="center" vertical="center"/>
    </xf>
    <xf numFmtId="175" fontId="35" fillId="0" borderId="0" xfId="0" applyNumberFormat="1" applyFont="1"/>
    <xf numFmtId="179" fontId="150" fillId="0" borderId="43" xfId="5" applyNumberFormat="1" applyFont="1" applyFill="1" applyBorder="1" applyAlignment="1" applyProtection="1">
      <protection hidden="1"/>
    </xf>
    <xf numFmtId="179" fontId="141" fillId="0" borderId="0" xfId="0" applyNumberFormat="1" applyFont="1"/>
    <xf numFmtId="0" fontId="141" fillId="0" borderId="0" xfId="0" applyFont="1"/>
    <xf numFmtId="10" fontId="151" fillId="64" borderId="1" xfId="16" applyNumberFormat="1" applyFont="1" applyFill="1" applyBorder="1" applyAlignment="1" applyProtection="1">
      <alignment horizontal="right"/>
      <protection hidden="1"/>
    </xf>
    <xf numFmtId="14" fontId="140" fillId="0" borderId="0" xfId="0" applyNumberFormat="1" applyFont="1" applyAlignment="1">
      <alignment horizontal="left"/>
    </xf>
    <xf numFmtId="166" fontId="35" fillId="0" borderId="42" xfId="18" applyFont="1" applyFill="1" applyBorder="1" applyAlignment="1" applyProtection="1">
      <protection hidden="1"/>
    </xf>
    <xf numFmtId="166" fontId="35" fillId="0" borderId="43" xfId="18" applyFont="1" applyFill="1" applyBorder="1" applyAlignment="1" applyProtection="1">
      <protection hidden="1"/>
    </xf>
    <xf numFmtId="166" fontId="136" fillId="0" borderId="43" xfId="18" applyFont="1" applyBorder="1"/>
    <xf numFmtId="1" fontId="136" fillId="0" borderId="43" xfId="13" applyNumberFormat="1" applyFont="1" applyBorder="1" applyAlignment="1" applyProtection="1">
      <alignment horizontal="center"/>
      <protection hidden="1"/>
    </xf>
    <xf numFmtId="166" fontId="35" fillId="64" borderId="43" xfId="18" applyFont="1" applyFill="1" applyBorder="1"/>
    <xf numFmtId="1" fontId="136" fillId="0" borderId="1" xfId="13" applyNumberFormat="1" applyFont="1" applyBorder="1" applyAlignment="1" applyProtection="1">
      <alignment horizontal="center"/>
      <protection hidden="1"/>
    </xf>
    <xf numFmtId="9" fontId="145" fillId="64" borderId="1" xfId="16" applyFont="1" applyFill="1" applyBorder="1" applyAlignment="1" applyProtection="1">
      <alignment horizontal="center"/>
      <protection hidden="1"/>
    </xf>
    <xf numFmtId="9" fontId="136" fillId="0" borderId="1" xfId="0" applyNumberFormat="1" applyFont="1" applyBorder="1" applyAlignment="1">
      <alignment horizontal="center"/>
    </xf>
    <xf numFmtId="9" fontId="136" fillId="61" borderId="1" xfId="65" applyFont="1" applyFill="1" applyBorder="1" applyAlignment="1">
      <alignment horizontal="center"/>
    </xf>
    <xf numFmtId="166" fontId="136" fillId="0" borderId="1" xfId="18" applyFont="1" applyBorder="1" applyAlignment="1">
      <alignment horizontal="center"/>
    </xf>
    <xf numFmtId="166" fontId="145" fillId="64" borderId="1" xfId="18" applyFont="1" applyFill="1" applyBorder="1" applyAlignment="1" applyProtection="1">
      <alignment horizontal="center"/>
      <protection hidden="1"/>
    </xf>
    <xf numFmtId="2" fontId="35" fillId="0" borderId="42" xfId="13" applyNumberFormat="1" applyFont="1" applyBorder="1" applyProtection="1">
      <protection hidden="1"/>
    </xf>
    <xf numFmtId="44" fontId="35" fillId="65" borderId="41" xfId="66" applyFont="1" applyFill="1" applyBorder="1" applyAlignment="1" applyProtection="1">
      <protection locked="0"/>
    </xf>
    <xf numFmtId="0" fontId="35" fillId="0" borderId="1" xfId="0" applyFont="1" applyBorder="1" applyAlignment="1">
      <alignment horizontal="center"/>
    </xf>
    <xf numFmtId="167" fontId="35" fillId="0" borderId="1" xfId="8" applyFont="1" applyBorder="1"/>
    <xf numFmtId="44" fontId="145" fillId="35" borderId="1" xfId="66" applyFont="1" applyFill="1" applyBorder="1" applyAlignment="1" applyProtection="1">
      <protection locked="0"/>
    </xf>
    <xf numFmtId="166" fontId="35" fillId="0" borderId="1" xfId="18" applyFont="1" applyBorder="1"/>
    <xf numFmtId="166" fontId="35" fillId="0" borderId="1" xfId="18" applyFont="1" applyFill="1" applyBorder="1"/>
    <xf numFmtId="166" fontId="35" fillId="64" borderId="1" xfId="18" applyFont="1" applyFill="1" applyBorder="1"/>
    <xf numFmtId="166" fontId="136" fillId="0" borderId="1" xfId="18" applyFont="1" applyBorder="1"/>
    <xf numFmtId="167" fontId="136" fillId="0" borderId="1" xfId="8" applyFont="1" applyBorder="1"/>
    <xf numFmtId="14" fontId="140" fillId="0" borderId="0" xfId="63" applyNumberFormat="1" applyFont="1" applyAlignment="1">
      <alignment horizontal="left"/>
    </xf>
    <xf numFmtId="0" fontId="35" fillId="0" borderId="1" xfId="9" applyFont="1" applyBorder="1" applyAlignment="1" applyProtection="1">
      <alignment horizontal="center"/>
      <protection hidden="1"/>
    </xf>
    <xf numFmtId="179" fontId="152" fillId="64" borderId="1" xfId="10" applyNumberFormat="1" applyFont="1" applyFill="1" applyBorder="1"/>
    <xf numFmtId="44" fontId="35" fillId="65" borderId="1" xfId="66" applyFont="1" applyFill="1" applyBorder="1" applyAlignment="1" applyProtection="1">
      <protection locked="0"/>
    </xf>
    <xf numFmtId="3" fontId="35" fillId="0" borderId="1" xfId="8" applyNumberFormat="1" applyFont="1" applyFill="1" applyBorder="1" applyAlignment="1">
      <alignment horizontal="center" vertical="top" wrapText="1"/>
    </xf>
    <xf numFmtId="166" fontId="35" fillId="0" borderId="1" xfId="18" applyFont="1" applyBorder="1" applyAlignment="1">
      <alignment horizontal="center" vertical="top" wrapText="1"/>
    </xf>
    <xf numFmtId="44" fontId="35" fillId="0" borderId="1" xfId="66" applyFont="1" applyBorder="1" applyAlignment="1">
      <alignment vertical="top" wrapText="1"/>
    </xf>
    <xf numFmtId="49" fontId="35" fillId="0" borderId="1" xfId="103" applyNumberFormat="1" applyFont="1" applyBorder="1" applyAlignment="1">
      <alignment horizontal="center" vertical="top" wrapText="1"/>
    </xf>
    <xf numFmtId="0" fontId="35" fillId="0" borderId="0" xfId="103" applyFont="1"/>
    <xf numFmtId="3" fontId="136" fillId="2" borderId="6" xfId="8" applyNumberFormat="1" applyFont="1" applyFill="1" applyBorder="1" applyAlignment="1">
      <alignment horizontal="center" vertical="top" wrapText="1"/>
    </xf>
    <xf numFmtId="2" fontId="136" fillId="2" borderId="7" xfId="84" applyNumberFormat="1" applyFont="1" applyFill="1" applyBorder="1" applyAlignment="1">
      <alignment vertical="top" wrapText="1"/>
    </xf>
    <xf numFmtId="180" fontId="136" fillId="2" borderId="5" xfId="84" applyNumberFormat="1" applyFont="1" applyFill="1" applyBorder="1" applyAlignment="1">
      <alignment vertical="top" wrapText="1"/>
    </xf>
    <xf numFmtId="2" fontId="136" fillId="2" borderId="6" xfId="84" applyNumberFormat="1" applyFont="1" applyFill="1" applyBorder="1" applyAlignment="1">
      <alignment vertical="top" wrapText="1"/>
    </xf>
    <xf numFmtId="180" fontId="136" fillId="2" borderId="7" xfId="84" applyNumberFormat="1" applyFont="1" applyFill="1" applyBorder="1" applyAlignment="1">
      <alignment vertical="top" wrapText="1"/>
    </xf>
    <xf numFmtId="166" fontId="35" fillId="64" borderId="43" xfId="18" applyFont="1" applyFill="1" applyBorder="1" applyAlignment="1">
      <alignment horizontal="center"/>
    </xf>
    <xf numFmtId="9" fontId="35" fillId="0" borderId="43" xfId="84" applyNumberFormat="1" applyFont="1" applyBorder="1" applyAlignment="1">
      <alignment horizontal="left" vertical="center"/>
    </xf>
    <xf numFmtId="9" fontId="35" fillId="64" borderId="10" xfId="16" applyFont="1" applyFill="1" applyBorder="1" applyAlignment="1" applyProtection="1">
      <alignment vertical="center"/>
      <protection locked="0"/>
    </xf>
    <xf numFmtId="0" fontId="35" fillId="0" borderId="43" xfId="84" applyFont="1" applyBorder="1"/>
    <xf numFmtId="9" fontId="35" fillId="64" borderId="43" xfId="16" applyFont="1" applyFill="1" applyBorder="1" applyProtection="1">
      <protection locked="0"/>
    </xf>
    <xf numFmtId="14" fontId="153" fillId="0" borderId="0" xfId="63" applyNumberFormat="1" applyFont="1" applyAlignment="1">
      <alignment horizontal="left"/>
    </xf>
    <xf numFmtId="0" fontId="145" fillId="0" borderId="38" xfId="62" applyFont="1" applyBorder="1" applyAlignment="1" applyProtection="1">
      <alignment horizontal="left" textRotation="90"/>
      <protection hidden="1"/>
    </xf>
    <xf numFmtId="175" fontId="145" fillId="64" borderId="38" xfId="65" applyNumberFormat="1" applyFont="1" applyFill="1" applyBorder="1" applyAlignment="1" applyProtection="1">
      <alignment horizontal="center"/>
      <protection hidden="1"/>
    </xf>
    <xf numFmtId="0" fontId="145" fillId="0" borderId="0" xfId="62" applyFont="1" applyAlignment="1" applyProtection="1">
      <alignment horizontal="left" textRotation="90"/>
      <protection hidden="1"/>
    </xf>
    <xf numFmtId="0" fontId="35" fillId="0" borderId="0" xfId="84" applyFont="1"/>
    <xf numFmtId="0" fontId="154" fillId="0" borderId="0" xfId="62" applyFont="1" applyAlignment="1" applyProtection="1">
      <alignment horizontal="left" textRotation="90"/>
      <protection hidden="1"/>
    </xf>
    <xf numFmtId="179" fontId="145" fillId="64" borderId="43" xfId="62" applyNumberFormat="1" applyFont="1" applyFill="1" applyBorder="1" applyAlignment="1" applyProtection="1">
      <alignment horizontal="center"/>
      <protection hidden="1"/>
    </xf>
    <xf numFmtId="179" fontId="145" fillId="2" borderId="43" xfId="62" applyNumberFormat="1" applyFont="1" applyFill="1" applyBorder="1" applyAlignment="1" applyProtection="1">
      <alignment horizontal="center"/>
      <protection hidden="1"/>
    </xf>
    <xf numFmtId="179" fontId="145" fillId="0" borderId="43" xfId="62" applyNumberFormat="1" applyFont="1" applyBorder="1" applyAlignment="1" applyProtection="1">
      <alignment horizontal="center"/>
      <protection hidden="1"/>
    </xf>
    <xf numFmtId="3" fontId="145" fillId="64" borderId="43" xfId="62" applyNumberFormat="1" applyFont="1" applyFill="1" applyBorder="1" applyAlignment="1" applyProtection="1">
      <alignment horizontal="center"/>
      <protection hidden="1"/>
    </xf>
    <xf numFmtId="166" fontId="35" fillId="0" borderId="43" xfId="102" applyFont="1" applyBorder="1"/>
    <xf numFmtId="180" fontId="35" fillId="0" borderId="43" xfId="84" applyNumberFormat="1" applyFont="1" applyBorder="1"/>
    <xf numFmtId="197" fontId="35" fillId="0" borderId="43" xfId="84" applyNumberFormat="1" applyFont="1" applyBorder="1"/>
    <xf numFmtId="166" fontId="35" fillId="0" borderId="43" xfId="84" applyNumberFormat="1" applyFont="1" applyBorder="1"/>
    <xf numFmtId="0" fontId="136" fillId="0" borderId="44" xfId="84" applyFont="1" applyBorder="1"/>
    <xf numFmtId="0" fontId="136" fillId="0" borderId="41" xfId="84" applyFont="1" applyBorder="1"/>
    <xf numFmtId="49" fontId="136" fillId="0" borderId="43" xfId="8" applyNumberFormat="1" applyFont="1" applyBorder="1" applyAlignment="1">
      <alignment horizontal="center"/>
    </xf>
    <xf numFmtId="166" fontId="136" fillId="0" borderId="43" xfId="84" applyNumberFormat="1" applyFont="1" applyBorder="1"/>
    <xf numFmtId="4" fontId="145" fillId="64" borderId="1" xfId="62" applyNumberFormat="1" applyFont="1" applyFill="1" applyBorder="1" applyAlignment="1" applyProtection="1">
      <alignment horizontal="center"/>
      <protection hidden="1"/>
    </xf>
    <xf numFmtId="3" fontId="145" fillId="66" borderId="1" xfId="62" applyNumberFormat="1" applyFont="1" applyFill="1" applyBorder="1" applyAlignment="1" applyProtection="1">
      <alignment horizontal="center"/>
      <protection hidden="1"/>
    </xf>
    <xf numFmtId="167" fontId="35" fillId="66" borderId="1" xfId="8" applyFont="1" applyFill="1" applyBorder="1"/>
    <xf numFmtId="166" fontId="35" fillId="66" borderId="1" xfId="18" applyFont="1" applyFill="1" applyBorder="1" applyAlignment="1">
      <alignment horizontal="center" vertical="top" wrapText="1"/>
    </xf>
    <xf numFmtId="0" fontId="35" fillId="0" borderId="1" xfId="103" applyFont="1" applyBorder="1" applyAlignment="1">
      <alignment horizontal="center" vertical="top" wrapText="1"/>
    </xf>
    <xf numFmtId="0" fontId="112" fillId="0" borderId="0" xfId="89" applyFont="1" applyAlignment="1">
      <alignment horizontal="left" vertical="center" wrapText="1"/>
    </xf>
    <xf numFmtId="174" fontId="35" fillId="0" borderId="43" xfId="0" applyNumberFormat="1" applyFont="1" applyBorder="1" applyAlignment="1">
      <alignment horizontal="center"/>
    </xf>
    <xf numFmtId="2" fontId="35" fillId="0" borderId="43" xfId="0" applyNumberFormat="1" applyFont="1" applyBorder="1" applyAlignment="1">
      <alignment horizontal="right"/>
    </xf>
    <xf numFmtId="1" fontId="142" fillId="0" borderId="43" xfId="0" applyNumberFormat="1" applyFont="1" applyBorder="1" applyAlignment="1">
      <alignment horizontal="center"/>
    </xf>
    <xf numFmtId="0" fontId="112" fillId="0" borderId="0" xfId="89" applyFont="1" applyAlignment="1">
      <alignment horizontal="left" vertical="center"/>
    </xf>
    <xf numFmtId="0" fontId="82" fillId="0" borderId="0" xfId="103" applyFont="1"/>
    <xf numFmtId="198" fontId="81" fillId="0" borderId="0" xfId="8" applyNumberFormat="1" applyFont="1"/>
    <xf numFmtId="198" fontId="81" fillId="2" borderId="43" xfId="84" applyNumberFormat="1" applyFont="1" applyFill="1" applyBorder="1" applyAlignment="1">
      <alignment vertical="top" wrapText="1"/>
    </xf>
    <xf numFmtId="167" fontId="35" fillId="0" borderId="0" xfId="8" applyFont="1"/>
    <xf numFmtId="4" fontId="35" fillId="2" borderId="1" xfId="8" applyNumberFormat="1" applyFont="1" applyFill="1" applyBorder="1" applyAlignment="1">
      <alignment horizontal="center"/>
    </xf>
    <xf numFmtId="4" fontId="35" fillId="64" borderId="43" xfId="8" applyNumberFormat="1" applyFont="1" applyFill="1" applyBorder="1" applyAlignment="1">
      <alignment horizontal="center"/>
    </xf>
    <xf numFmtId="4" fontId="136" fillId="2" borderId="43" xfId="8" applyNumberFormat="1" applyFont="1" applyFill="1" applyBorder="1" applyAlignment="1">
      <alignment horizontal="center"/>
    </xf>
    <xf numFmtId="4" fontId="35" fillId="2" borderId="43" xfId="8" applyNumberFormat="1" applyFont="1" applyFill="1" applyBorder="1" applyAlignment="1">
      <alignment horizontal="center"/>
    </xf>
    <xf numFmtId="4" fontId="136" fillId="2" borderId="1" xfId="8" applyNumberFormat="1" applyFont="1" applyFill="1" applyBorder="1" applyAlignment="1">
      <alignment horizontal="center"/>
    </xf>
    <xf numFmtId="4" fontId="136" fillId="2" borderId="43" xfId="8" applyNumberFormat="1" applyFont="1" applyFill="1" applyBorder="1"/>
    <xf numFmtId="3" fontId="136" fillId="2" borderId="43" xfId="8" applyNumberFormat="1" applyFont="1" applyFill="1" applyBorder="1" applyAlignment="1">
      <alignment horizontal="center"/>
    </xf>
    <xf numFmtId="3" fontId="89" fillId="0" borderId="43" xfId="62" applyNumberFormat="1" applyFont="1" applyBorder="1" applyAlignment="1" applyProtection="1">
      <alignment horizontal="left"/>
      <protection hidden="1"/>
    </xf>
    <xf numFmtId="3" fontId="79" fillId="0" borderId="43" xfId="62" applyNumberFormat="1" applyFont="1" applyBorder="1" applyAlignment="1" applyProtection="1">
      <alignment horizontal="left"/>
      <protection hidden="1"/>
    </xf>
    <xf numFmtId="0" fontId="118" fillId="63" borderId="0" xfId="89" applyFont="1" applyFill="1" applyAlignment="1" applyProtection="1">
      <alignment horizontal="left" vertical="center" wrapText="1"/>
      <protection hidden="1"/>
    </xf>
    <xf numFmtId="167" fontId="79" fillId="0" borderId="0" xfId="8" quotePrefix="1" applyFont="1"/>
    <xf numFmtId="44" fontId="79" fillId="0" borderId="0" xfId="89" applyNumberFormat="1" applyFont="1"/>
    <xf numFmtId="0" fontId="111" fillId="0" borderId="0" xfId="84" applyFont="1" applyAlignment="1">
      <alignment horizontal="left" vertical="top" wrapText="1"/>
    </xf>
    <xf numFmtId="173" fontId="80" fillId="63" borderId="42" xfId="8" applyNumberFormat="1" applyFont="1" applyFill="1" applyBorder="1" applyAlignment="1">
      <alignment horizontal="center" vertical="center" wrapText="1"/>
    </xf>
    <xf numFmtId="173" fontId="80" fillId="63" borderId="44" xfId="8" applyNumberFormat="1" applyFont="1" applyFill="1" applyBorder="1" applyAlignment="1">
      <alignment horizontal="center" vertical="center" wrapText="1"/>
    </xf>
    <xf numFmtId="2" fontId="118" fillId="63" borderId="42" xfId="0" applyNumberFormat="1" applyFont="1" applyFill="1" applyBorder="1" applyAlignment="1">
      <alignment horizontal="center" vertical="center" wrapText="1"/>
    </xf>
    <xf numFmtId="2" fontId="118" fillId="63" borderId="44" xfId="0" applyNumberFormat="1" applyFont="1" applyFill="1" applyBorder="1" applyAlignment="1">
      <alignment horizontal="center" vertical="center" wrapText="1"/>
    </xf>
    <xf numFmtId="167" fontId="120" fillId="63" borderId="39" xfId="8" applyFont="1" applyFill="1" applyBorder="1" applyAlignment="1">
      <alignment horizontal="center" vertical="top" wrapText="1"/>
    </xf>
    <xf numFmtId="167" fontId="120" fillId="63" borderId="40" xfId="8" applyFont="1" applyFill="1" applyBorder="1" applyAlignment="1">
      <alignment horizontal="center" vertical="top" wrapText="1"/>
    </xf>
    <xf numFmtId="49" fontId="118" fillId="63" borderId="42" xfId="63" applyNumberFormat="1" applyFont="1" applyFill="1" applyBorder="1" applyAlignment="1">
      <alignment horizontal="left" vertical="top" wrapText="1"/>
    </xf>
    <xf numFmtId="49" fontId="118" fillId="62" borderId="44" xfId="63" applyNumberFormat="1" applyFont="1" applyFill="1" applyBorder="1" applyAlignment="1">
      <alignment horizontal="left" vertical="top" wrapText="1"/>
    </xf>
    <xf numFmtId="49" fontId="118" fillId="62" borderId="41" xfId="63" applyNumberFormat="1" applyFont="1" applyFill="1" applyBorder="1" applyAlignment="1">
      <alignment horizontal="left" vertical="top" wrapText="1"/>
    </xf>
    <xf numFmtId="0" fontId="79" fillId="0" borderId="5" xfId="0" applyFont="1" applyBorder="1" applyAlignment="1">
      <alignment horizontal="left"/>
    </xf>
    <xf numFmtId="0" fontId="79" fillId="0" borderId="7" xfId="0" applyFont="1" applyBorder="1" applyAlignment="1">
      <alignment horizontal="left"/>
    </xf>
    <xf numFmtId="0" fontId="81" fillId="0" borderId="5" xfId="13" applyFont="1" applyBorder="1" applyAlignment="1" applyProtection="1">
      <alignment horizontal="left" vertical="center"/>
      <protection hidden="1"/>
    </xf>
    <xf numFmtId="0" fontId="81" fillId="0" borderId="7" xfId="13" applyFont="1" applyBorder="1" applyAlignment="1" applyProtection="1">
      <alignment horizontal="left" vertical="center"/>
      <protection hidden="1"/>
    </xf>
    <xf numFmtId="2" fontId="127" fillId="63" borderId="43" xfId="13" applyNumberFormat="1" applyFont="1" applyFill="1" applyBorder="1" applyAlignment="1" applyProtection="1">
      <alignment horizontal="center" vertical="center" wrapText="1"/>
      <protection hidden="1"/>
    </xf>
    <xf numFmtId="2" fontId="127" fillId="62" borderId="43" xfId="13" applyNumberFormat="1" applyFont="1" applyFill="1" applyBorder="1" applyAlignment="1" applyProtection="1">
      <alignment horizontal="center" vertical="center" wrapText="1"/>
      <protection hidden="1"/>
    </xf>
    <xf numFmtId="2" fontId="127" fillId="63" borderId="5" xfId="3" applyNumberFormat="1" applyFont="1" applyFill="1" applyBorder="1" applyAlignment="1" applyProtection="1">
      <alignment horizontal="center" vertical="center" wrapText="1"/>
      <protection hidden="1"/>
    </xf>
    <xf numFmtId="0" fontId="118" fillId="62" borderId="7" xfId="0" applyFont="1" applyFill="1" applyBorder="1" applyAlignment="1">
      <alignment horizontal="center" vertical="center" wrapText="1"/>
    </xf>
    <xf numFmtId="0" fontId="79" fillId="0" borderId="0" xfId="0" applyFont="1" applyAlignment="1">
      <alignment horizontal="left" vertical="top" wrapText="1"/>
    </xf>
    <xf numFmtId="2" fontId="127" fillId="63" borderId="42" xfId="13" applyNumberFormat="1" applyFont="1" applyFill="1" applyBorder="1" applyAlignment="1" applyProtection="1">
      <alignment horizontal="center" vertical="center" wrapText="1"/>
      <protection hidden="1"/>
    </xf>
    <xf numFmtId="2" fontId="127" fillId="62" borderId="44" xfId="13" applyNumberFormat="1" applyFont="1" applyFill="1" applyBorder="1" applyAlignment="1" applyProtection="1">
      <alignment horizontal="center" vertical="center" wrapText="1"/>
      <protection hidden="1"/>
    </xf>
    <xf numFmtId="2" fontId="127" fillId="62" borderId="41" xfId="13" applyNumberFormat="1" applyFont="1" applyFill="1" applyBorder="1" applyAlignment="1" applyProtection="1">
      <alignment horizontal="center" vertical="center" wrapText="1"/>
      <protection hidden="1"/>
    </xf>
    <xf numFmtId="2" fontId="127" fillId="63" borderId="44" xfId="13" applyNumberFormat="1" applyFont="1" applyFill="1" applyBorder="1" applyAlignment="1" applyProtection="1">
      <alignment horizontal="center" vertical="center" wrapText="1"/>
      <protection hidden="1"/>
    </xf>
    <xf numFmtId="2" fontId="127" fillId="63" borderId="41" xfId="13" applyNumberFormat="1" applyFont="1" applyFill="1" applyBorder="1" applyAlignment="1" applyProtection="1">
      <alignment horizontal="center" vertical="center" wrapText="1"/>
      <protection hidden="1"/>
    </xf>
    <xf numFmtId="0" fontId="79" fillId="0" borderId="5" xfId="9" applyFont="1" applyBorder="1" applyAlignment="1" applyProtection="1">
      <alignment horizontal="center"/>
      <protection hidden="1"/>
    </xf>
    <xf numFmtId="0" fontId="79" fillId="0" borderId="6" xfId="9" applyFont="1" applyBorder="1" applyAlignment="1" applyProtection="1">
      <alignment horizontal="center"/>
      <protection hidden="1"/>
    </xf>
    <xf numFmtId="0" fontId="79" fillId="0" borderId="7" xfId="9" applyFont="1" applyBorder="1" applyAlignment="1" applyProtection="1">
      <alignment horizontal="center"/>
      <protection hidden="1"/>
    </xf>
    <xf numFmtId="0" fontId="118" fillId="63" borderId="38" xfId="84" applyFont="1" applyFill="1" applyBorder="1" applyAlignment="1">
      <alignment horizontal="left" vertical="top" wrapText="1"/>
    </xf>
    <xf numFmtId="0" fontId="118" fillId="62" borderId="47" xfId="84" applyFont="1" applyFill="1" applyBorder="1" applyAlignment="1">
      <alignment horizontal="left" vertical="top" wrapText="1"/>
    </xf>
    <xf numFmtId="0" fontId="118" fillId="62" borderId="10" xfId="84" applyFont="1" applyFill="1" applyBorder="1" applyAlignment="1">
      <alignment horizontal="left" vertical="top" wrapText="1"/>
    </xf>
    <xf numFmtId="0" fontId="111" fillId="0" borderId="45" xfId="84" applyFont="1" applyBorder="1" applyAlignment="1">
      <alignment horizontal="left" vertical="top" wrapText="1"/>
    </xf>
    <xf numFmtId="0" fontId="111" fillId="0" borderId="0" xfId="84" applyFont="1" applyAlignment="1">
      <alignment horizontal="left" vertical="top" wrapText="1"/>
    </xf>
  </cellXfs>
  <cellStyles count="5288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7">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FD2DF"/>
      <color rgb="FF324091"/>
      <color rgb="FFE8E2D3"/>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 Id="rId27"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32384</xdr:rowOff>
    </xdr:from>
    <xdr:to>
      <xdr:col>16</xdr:col>
      <xdr:colOff>131445</xdr:colOff>
      <xdr:row>57</xdr:row>
      <xdr:rowOff>9525</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1146809"/>
          <a:ext cx="11178540" cy="83972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Arial Black" panose="020B0A04020102020204" pitchFamily="34"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Arial Black" panose="020B0A04020102020204" pitchFamily="34" charset="0"/>
              <a:ea typeface="+mn-ea"/>
              <a:cs typeface="+mn-cs"/>
            </a:rPr>
            <a:t>Prijsniveau</a:t>
          </a:r>
        </a:p>
        <a:p>
          <a:r>
            <a:rPr lang="nl-NL" sz="1100" b="0">
              <a:solidFill>
                <a:schemeClr val="dk1"/>
              </a:solidFill>
              <a:effectLst/>
              <a:latin typeface="Georgia" panose="02040502050405020303" pitchFamily="18" charset="0"/>
              <a:ea typeface="+mn-ea"/>
              <a:cs typeface="+mn-cs"/>
            </a:rPr>
            <a:t>Het loon- en prijspeil </a:t>
          </a:r>
          <a:r>
            <a:rPr lang="nl-NL" sz="1100" b="0">
              <a:solidFill>
                <a:sysClr val="windowText" lastClr="000000"/>
              </a:solidFill>
              <a:effectLst/>
              <a:latin typeface="Georgia" panose="02040502050405020303" pitchFamily="18" charset="0"/>
              <a:ea typeface="+mn-ea"/>
              <a:cs typeface="+mn-cs"/>
            </a:rPr>
            <a:t>van 1 januari 2025</a:t>
          </a:r>
          <a:r>
            <a:rPr lang="nl-NL" sz="1100" b="0" baseline="0">
              <a:solidFill>
                <a:sysClr val="windowText" lastClr="000000"/>
              </a:solidFill>
              <a:effectLst/>
              <a:latin typeface="Georgia" panose="02040502050405020303" pitchFamily="18" charset="0"/>
              <a:ea typeface="+mn-ea"/>
              <a:cs typeface="+mn-cs"/>
            </a:rPr>
            <a:t> </a:t>
          </a:r>
          <a:r>
            <a:rPr lang="nl-NL" sz="1100" b="0">
              <a:solidFill>
                <a:sysClr val="windowText" lastClr="000000"/>
              </a:solidFill>
              <a:effectLst/>
              <a:latin typeface="Georgia" panose="02040502050405020303" pitchFamily="18" charset="0"/>
              <a:ea typeface="+mn-ea"/>
              <a:cs typeface="+mn-cs"/>
            </a:rPr>
            <a:t>is </a:t>
          </a:r>
          <a:r>
            <a:rPr lang="nl-NL" sz="1100" b="0">
              <a:solidFill>
                <a:schemeClr val="dk1"/>
              </a:solidFill>
              <a:effectLst/>
              <a:latin typeface="Georgia" panose="02040502050405020303" pitchFamily="18" charset="0"/>
              <a:ea typeface="+mn-ea"/>
              <a:cs typeface="+mn-cs"/>
            </a:rPr>
            <a:t>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Arial Black" panose="020B0A04020102020204" pitchFamily="34" charset="0"/>
            <a:ea typeface="+mn-ea"/>
            <a:cs typeface="+mn-cs"/>
          </a:endParaRPr>
        </a:p>
        <a:p>
          <a:pPr lvl="0"/>
          <a:r>
            <a:rPr lang="nl-NL" sz="1100" b="1">
              <a:solidFill>
                <a:schemeClr val="dk1"/>
              </a:solidFill>
              <a:effectLst/>
              <a:latin typeface="Arial Black" panose="020B0A04020102020204" pitchFamily="34" charset="0"/>
              <a:ea typeface="+mn-ea"/>
              <a:cs typeface="+mn-cs"/>
            </a:rPr>
            <a:t>Ruimtestaat</a:t>
          </a:r>
        </a:p>
        <a:p>
          <a:r>
            <a:rPr lang="nl-NL" sz="11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Arial Black" panose="020B0A04020102020204" pitchFamily="34"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Bij vaststelling van de contractjaarprijs wordt geen rekening gehouden met de overname uren en kosten van het huidige schoonmaakteam. Na gunning van de opdracht wordt op basis van de daadwerkelijke overnamekosten de definitieve contractjaarprijs vastgesteld.</a:t>
          </a:r>
          <a:endParaRPr lang="nl-NL" sz="1100">
            <a:effectLst/>
            <a:latin typeface="Georgia" panose="02040502050405020303" pitchFamily="18" charset="0"/>
          </a:endParaRPr>
        </a:p>
        <a:p>
          <a:endParaRPr lang="nl-NL" sz="1100" b="1">
            <a:solidFill>
              <a:schemeClr val="dk1"/>
            </a:solidFill>
            <a:effectLst/>
            <a:latin typeface="Arial Black" panose="020B0A04020102020204" pitchFamily="34" charset="0"/>
            <a:ea typeface="+mn-ea"/>
            <a:cs typeface="+mn-cs"/>
          </a:endParaRPr>
        </a:p>
        <a:p>
          <a:pPr lvl="0"/>
          <a:r>
            <a:rPr lang="nl-NL" sz="1100" b="1">
              <a:solidFill>
                <a:schemeClr val="dk1"/>
              </a:solidFill>
              <a:effectLst/>
              <a:latin typeface="Arial Black" panose="020B0A04020102020204" pitchFamily="34" charset="0"/>
              <a:ea typeface="+mn-ea"/>
              <a:cs typeface="+mn-cs"/>
            </a:rPr>
            <a:t>Uurtarieven</a:t>
          </a:r>
        </a:p>
        <a:p>
          <a:r>
            <a:rPr lang="nl-NL" sz="11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100" b="1">
            <a:solidFill>
              <a:schemeClr val="dk1"/>
            </a:solidFill>
            <a:effectLst/>
            <a:latin typeface="Georgia" panose="02040502050405020303" pitchFamily="18" charset="0"/>
            <a:ea typeface="+mn-ea"/>
            <a:cs typeface="+mn-cs"/>
          </a:endParaRPr>
        </a:p>
        <a:p>
          <a:r>
            <a:rPr lang="nl-NL" sz="1100" b="0">
              <a:solidFill>
                <a:schemeClr val="dk1"/>
              </a:solidFill>
              <a:effectLst/>
              <a:latin typeface="Georgia" panose="02040502050405020303" pitchFamily="18" charset="0"/>
              <a:ea typeface="+mn-ea"/>
              <a:cs typeface="+mn-cs"/>
            </a:rPr>
            <a:t> </a:t>
          </a:r>
        </a:p>
        <a:p>
          <a:r>
            <a:rPr lang="nl-NL" sz="11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is de definitieve contract jaarprijs voor de start van de overeenkomst vastgesteld. Dit tariefcomponent wordt gedurende de overeenkomst niet meer aangepast. </a:t>
          </a:r>
        </a:p>
        <a:p>
          <a:endParaRPr lang="nl-NL" sz="1100" b="1">
            <a:solidFill>
              <a:schemeClr val="dk1"/>
            </a:solidFill>
            <a:effectLst/>
            <a:latin typeface="Georgia" panose="02040502050405020303" pitchFamily="18" charset="0"/>
            <a:ea typeface="+mn-ea"/>
            <a:cs typeface="+mn-cs"/>
          </a:endParaRPr>
        </a:p>
        <a:p>
          <a:pPr lvl="0"/>
          <a:r>
            <a:rPr lang="nl-NL" sz="1100" b="1">
              <a:solidFill>
                <a:sysClr val="windowText" lastClr="000000"/>
              </a:solidFill>
              <a:effectLst/>
              <a:latin typeface="Arial Black" panose="020B0A04020102020204" pitchFamily="34" charset="0"/>
              <a:ea typeface="+mn-ea"/>
              <a:cs typeface="+mn-cs"/>
            </a:rPr>
            <a:t>Machinekosten</a:t>
          </a:r>
        </a:p>
        <a:p>
          <a:pPr lvl="0"/>
          <a:r>
            <a:rPr lang="nl-NL" sz="1100" b="0">
              <a:solidFill>
                <a:sysClr val="windowText" lastClr="000000"/>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endParaRPr lang="nl-NL" sz="1100">
            <a:solidFill>
              <a:sysClr val="windowText" lastClr="000000"/>
            </a:solidFill>
            <a:effectLst/>
            <a:latin typeface="Georgia" panose="02040502050405020303" pitchFamily="18" charset="0"/>
          </a:endParaRPr>
        </a:p>
        <a:p>
          <a:r>
            <a:rPr lang="nl-NL" sz="1100" b="0">
              <a:solidFill>
                <a:sysClr val="windowText" lastClr="000000"/>
              </a:solidFill>
              <a:effectLst/>
              <a:latin typeface="Georgia" panose="02040502050405020303" pitchFamily="18" charset="0"/>
              <a:ea typeface="+mn-ea"/>
              <a:cs typeface="+mn-cs"/>
            </a:rPr>
            <a:t> </a:t>
          </a:r>
          <a:r>
            <a:rPr lang="nl-NL" sz="110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Voor investering in machines gelden de navolgende voorschriften:</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investeringsvoorstel van de dienstverlener.</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I</a:t>
          </a:r>
          <a:r>
            <a:rPr lang="nl-NL" sz="1100">
              <a:solidFill>
                <a:sysClr val="windowText" lastClr="000000"/>
              </a:solidFill>
              <a:effectLst/>
              <a:latin typeface="Georgia" panose="02040502050405020303" pitchFamily="18" charset="0"/>
              <a:ea typeface="+mn-ea"/>
              <a:cs typeface="+mn-cs"/>
            </a:rPr>
            <a:t>nvesteringsvoorstellen zijn gespecificeerd naar aanschafkosten, onderhoudskosten, afschrijvingstermijn, renteverlies en verzekeringskosten.</a:t>
          </a:r>
          <a:r>
            <a:rPr lang="nl-NL" sz="1100" baseline="0">
              <a:solidFill>
                <a:sysClr val="windowText" lastClr="000000"/>
              </a:solidFill>
              <a:effectLst/>
              <a:latin typeface="Georgia" panose="02040502050405020303" pitchFamily="18" charset="0"/>
              <a:ea typeface="+mn-ea"/>
              <a:cs typeface="+mn-cs"/>
            </a:rPr>
            <a:t> </a:t>
          </a:r>
          <a:endParaRPr lang="nl-NL" sz="1100">
            <a:solidFill>
              <a:sysClr val="windowText" lastClr="000000"/>
            </a:solidFill>
            <a:effectLst/>
            <a:latin typeface="Georgia" panose="02040502050405020303" pitchFamily="18" charset="0"/>
          </a:endParaRPr>
        </a:p>
        <a:p>
          <a:r>
            <a:rPr lang="nl-NL" sz="1100" baseline="0">
              <a:solidFill>
                <a:sysClr val="windowText" lastClr="000000"/>
              </a:solidFill>
              <a:effectLst/>
              <a:latin typeface="Georgia" panose="02040502050405020303" pitchFamily="18" charset="0"/>
              <a:ea typeface="+mn-ea"/>
              <a:cs typeface="+mn-cs"/>
            </a:rPr>
            <a:t>- A</a:t>
          </a:r>
          <a:r>
            <a:rPr lang="nl-NL" sz="1100">
              <a:solidFill>
                <a:sysClr val="windowText" lastClr="000000"/>
              </a:solidFill>
              <a:effectLst/>
              <a:latin typeface="Georgia" panose="02040502050405020303" pitchFamily="18" charset="0"/>
              <a:ea typeface="+mn-ea"/>
              <a:cs typeface="+mn-cs"/>
            </a:rPr>
            <a:t>lle slijtvaste en niet slijtvaste onderdelen van machines zijn opgenomen in het onderhouds- en investeringsplan. </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Kosten voor het gebruik van borstels, filters, etc. zijn voor rekening van de dienstverlener.</a:t>
          </a:r>
          <a:endParaRPr lang="nl-NL" sz="1100">
            <a:solidFill>
              <a:sysClr val="windowText" lastClr="000000"/>
            </a:solidFill>
            <a:effectLst/>
            <a:latin typeface="Georgia" panose="02040502050405020303" pitchFamily="18" charset="0"/>
          </a:endParaRPr>
        </a:p>
        <a:p>
          <a:r>
            <a:rPr lang="nl-NL" sz="1100">
              <a:solidFill>
                <a:sysClr val="windowText" lastClr="000000"/>
              </a:solidFill>
              <a:effectLst/>
              <a:latin typeface="Georgia" panose="02040502050405020303" pitchFamily="18" charset="0"/>
              <a:ea typeface="+mn-ea"/>
              <a:cs typeface="+mn-cs"/>
            </a:rPr>
            <a:t> </a:t>
          </a:r>
        </a:p>
        <a:p>
          <a:r>
            <a:rPr lang="nl-NL" sz="1100" b="0">
              <a:solidFill>
                <a:sysClr val="windowText" lastClr="000000"/>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endParaRPr lang="nl-NL" sz="1100" b="1">
            <a:solidFill>
              <a:sysClr val="windowText" lastClr="000000"/>
            </a:solidFill>
            <a:effectLst/>
            <a:latin typeface="Georgia" panose="02040502050405020303" pitchFamily="18" charset="0"/>
            <a:ea typeface="+mn-ea"/>
            <a:cs typeface="+mn-cs"/>
          </a:endParaRPr>
        </a:p>
        <a:p>
          <a:endParaRPr lang="nl-NL" sz="1100">
            <a:solidFill>
              <a:sysClr val="windowText" lastClr="000000"/>
            </a:solidFill>
            <a:effectLst/>
            <a:latin typeface="Georgia" panose="02040502050405020303" pitchFamily="18" charset="0"/>
          </a:endParaRPr>
        </a:p>
        <a:p>
          <a:pPr eaLnBrk="1" fontAlgn="auto" latinLnBrk="0" hangingPunct="1"/>
          <a:r>
            <a:rPr lang="nl-NL" sz="1100" b="0">
              <a:solidFill>
                <a:sysClr val="windowText" lastClr="000000"/>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endParaRPr lang="nl-NL" sz="1100">
            <a:solidFill>
              <a:sysClr val="windowText" lastClr="000000"/>
            </a:solidFill>
            <a:effectLst/>
            <a:latin typeface="Georgia" panose="02040502050405020303" pitchFamily="18" charset="0"/>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29</xdr:row>
      <xdr:rowOff>9525</xdr:rowOff>
    </xdr:from>
    <xdr:to>
      <xdr:col>8</xdr:col>
      <xdr:colOff>112395</xdr:colOff>
      <xdr:row>38</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53763</xdr:colOff>
      <xdr:row>6</xdr:row>
      <xdr:rowOff>105832</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69106" y="59691"/>
          <a:ext cx="6619240" cy="12526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a:p>
          <a:r>
            <a:rPr lang="nl-NL" sz="1100">
              <a:solidFill>
                <a:srgbClr val="FF0000"/>
              </a:solidFill>
              <a:effectLst/>
              <a:latin typeface="Georgia" panose="02040502050405020303" pitchFamily="18" charset="0"/>
              <a:ea typeface="+mn-ea"/>
              <a:cs typeface="+mn-cs"/>
            </a:rPr>
            <a:t>Het component "Suppletiekosten toeslag"</a:t>
          </a:r>
          <a:r>
            <a:rPr lang="nl-NL" sz="1100" baseline="0">
              <a:solidFill>
                <a:srgbClr val="FF0000"/>
              </a:solidFill>
              <a:effectLst/>
              <a:latin typeface="Georgia" panose="02040502050405020303" pitchFamily="18" charset="0"/>
              <a:ea typeface="+mn-ea"/>
              <a:cs typeface="+mn-cs"/>
            </a:rPr>
            <a:t> wordt na gunning, op basis van de daadwerkelijk overgenomen medewerkers, toegevoegd. Dit tariefcomponent wordt gedurende de contractperiode niet meer aangepast.</a:t>
          </a:r>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0</xdr:rowOff>
    </xdr:from>
    <xdr:to>
      <xdr:col>14</xdr:col>
      <xdr:colOff>15954</xdr:colOff>
      <xdr:row>4</xdr:row>
      <xdr:rowOff>10703</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0"/>
          <a:ext cx="6619241" cy="717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sheetView>
  </sheetViews>
  <sheetFormatPr defaultRowHeight="12.6"/>
  <cols>
    <col min="1" max="1" width="27.77734375" customWidth="1"/>
  </cols>
  <sheetData>
    <row r="1" spans="1:13" ht="18.600000000000001">
      <c r="A1" s="314" t="s">
        <v>25</v>
      </c>
      <c r="B1" s="41" t="str">
        <f>'2-Kosten per locatie'!B3</f>
        <v>Fijnder</v>
      </c>
    </row>
    <row r="2" spans="1:13" ht="18.600000000000001">
      <c r="A2" s="314" t="s">
        <v>14</v>
      </c>
      <c r="B2" s="41" t="str">
        <f ca="1">MID(CELL("bestandsnaam",$B$11),SEARCH("]",CELL("bestandsnaam",$B$11),1)+1,256)</f>
        <v>1-Uitgangspunten</v>
      </c>
    </row>
    <row r="3" spans="1:13" ht="18.600000000000001">
      <c r="A3" s="314" t="s">
        <v>71</v>
      </c>
      <c r="B3" s="41" t="str">
        <f>'2-Kosten per locatie'!B5</f>
        <v>Groenlo</v>
      </c>
    </row>
    <row r="4" spans="1:13" ht="18.600000000000001">
      <c r="A4" s="314" t="s">
        <v>175</v>
      </c>
      <c r="B4" s="41" t="str">
        <f>'2-Kosten per locatie'!B6</f>
        <v>Fijnder-EA-MH-MB-2024/TN451691</v>
      </c>
      <c r="G4" s="39"/>
      <c r="H4" s="39"/>
      <c r="I4" s="39"/>
      <c r="J4" s="39"/>
      <c r="K4" s="39"/>
      <c r="L4" s="39"/>
      <c r="M4" s="39"/>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Z23"/>
  <sheetViews>
    <sheetView showGridLines="0" zoomScale="85" zoomScaleNormal="85"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270" customWidth="1"/>
    <col min="2" max="2" width="30" style="276" customWidth="1"/>
    <col min="3" max="3" width="36.5546875" style="276" customWidth="1"/>
    <col min="4" max="4" width="12.109375" style="270" customWidth="1"/>
    <col min="5" max="5" width="26.109375" style="277" customWidth="1"/>
    <col min="6" max="6" width="16.109375" style="278" customWidth="1"/>
    <col min="7" max="7" width="13.6640625" style="277" customWidth="1"/>
    <col min="8" max="8" width="15.88671875" style="277" customWidth="1"/>
    <col min="9" max="247" width="13.6640625" style="30"/>
    <col min="248" max="248" width="22.109375" style="30" customWidth="1"/>
    <col min="249" max="255" width="13.6640625" style="30" customWidth="1"/>
    <col min="256" max="256" width="15.88671875" style="30" customWidth="1"/>
    <col min="257" max="257" width="16.5546875" style="30" bestFit="1" customWidth="1"/>
    <col min="258" max="258" width="13.6640625" style="30" customWidth="1"/>
    <col min="259" max="259" width="17.109375" style="30" bestFit="1" customWidth="1"/>
    <col min="260" max="260" width="4" style="30" customWidth="1"/>
    <col min="261" max="261" width="13.6640625" style="30" customWidth="1"/>
    <col min="262" max="503" width="13.6640625" style="30"/>
    <col min="504" max="504" width="22.109375" style="30" customWidth="1"/>
    <col min="505" max="511" width="13.6640625" style="30" customWidth="1"/>
    <col min="512" max="512" width="15.88671875" style="30" customWidth="1"/>
    <col min="513" max="513" width="16.5546875" style="30" bestFit="1" customWidth="1"/>
    <col min="514" max="514" width="13.6640625" style="30" customWidth="1"/>
    <col min="515" max="515" width="17.109375" style="30" bestFit="1" customWidth="1"/>
    <col min="516" max="516" width="4" style="30" customWidth="1"/>
    <col min="517" max="517" width="13.6640625" style="30" customWidth="1"/>
    <col min="518" max="759" width="13.6640625" style="30"/>
    <col min="760" max="760" width="22.109375" style="30" customWidth="1"/>
    <col min="761" max="767" width="13.6640625" style="30" customWidth="1"/>
    <col min="768" max="768" width="15.88671875" style="30" customWidth="1"/>
    <col min="769" max="769" width="16.5546875" style="30" bestFit="1" customWidth="1"/>
    <col min="770" max="770" width="13.6640625" style="30" customWidth="1"/>
    <col min="771" max="771" width="17.109375" style="30" bestFit="1" customWidth="1"/>
    <col min="772" max="772" width="4" style="30" customWidth="1"/>
    <col min="773" max="773" width="13.6640625" style="30" customWidth="1"/>
    <col min="774" max="1015" width="13.6640625" style="30"/>
    <col min="1016" max="1016" width="22.109375" style="30" customWidth="1"/>
    <col min="1017" max="1023" width="13.6640625" style="30" customWidth="1"/>
    <col min="1024" max="1024" width="15.88671875" style="30" customWidth="1"/>
    <col min="1025" max="1025" width="16.5546875" style="30" bestFit="1" customWidth="1"/>
    <col min="1026" max="1026" width="13.6640625" style="30" customWidth="1"/>
    <col min="1027" max="1027" width="17.109375" style="30" bestFit="1" customWidth="1"/>
    <col min="1028" max="1028" width="4" style="30" customWidth="1"/>
    <col min="1029" max="1029" width="13.6640625" style="30" customWidth="1"/>
    <col min="1030" max="1271" width="13.6640625" style="30"/>
    <col min="1272" max="1272" width="22.109375" style="30" customWidth="1"/>
    <col min="1273" max="1279" width="13.6640625" style="30" customWidth="1"/>
    <col min="1280" max="1280" width="15.88671875" style="30" customWidth="1"/>
    <col min="1281" max="1281" width="16.5546875" style="30" bestFit="1" customWidth="1"/>
    <col min="1282" max="1282" width="13.6640625" style="30" customWidth="1"/>
    <col min="1283" max="1283" width="17.109375" style="30" bestFit="1" customWidth="1"/>
    <col min="1284" max="1284" width="4" style="30" customWidth="1"/>
    <col min="1285" max="1285" width="13.6640625" style="30" customWidth="1"/>
    <col min="1286" max="1527" width="13.6640625" style="30"/>
    <col min="1528" max="1528" width="22.109375" style="30" customWidth="1"/>
    <col min="1529" max="1535" width="13.6640625" style="30" customWidth="1"/>
    <col min="1536" max="1536" width="15.88671875" style="30" customWidth="1"/>
    <col min="1537" max="1537" width="16.5546875" style="30" bestFit="1" customWidth="1"/>
    <col min="1538" max="1538" width="13.6640625" style="30" customWidth="1"/>
    <col min="1539" max="1539" width="17.109375" style="30" bestFit="1" customWidth="1"/>
    <col min="1540" max="1540" width="4" style="30" customWidth="1"/>
    <col min="1541" max="1541" width="13.6640625" style="30" customWidth="1"/>
    <col min="1542" max="1783" width="13.6640625" style="30"/>
    <col min="1784" max="1784" width="22.109375" style="30" customWidth="1"/>
    <col min="1785" max="1791" width="13.6640625" style="30" customWidth="1"/>
    <col min="1792" max="1792" width="15.88671875" style="30" customWidth="1"/>
    <col min="1793" max="1793" width="16.5546875" style="30" bestFit="1" customWidth="1"/>
    <col min="1794" max="1794" width="13.6640625" style="30" customWidth="1"/>
    <col min="1795" max="1795" width="17.109375" style="30" bestFit="1" customWidth="1"/>
    <col min="1796" max="1796" width="4" style="30" customWidth="1"/>
    <col min="1797" max="1797" width="13.6640625" style="30" customWidth="1"/>
    <col min="1798" max="2039" width="13.6640625" style="30"/>
    <col min="2040" max="2040" width="22.109375" style="30" customWidth="1"/>
    <col min="2041" max="2047" width="13.6640625" style="30" customWidth="1"/>
    <col min="2048" max="2048" width="15.88671875" style="30" customWidth="1"/>
    <col min="2049" max="2049" width="16.5546875" style="30" bestFit="1" customWidth="1"/>
    <col min="2050" max="2050" width="13.6640625" style="30" customWidth="1"/>
    <col min="2051" max="2051" width="17.109375" style="30" bestFit="1" customWidth="1"/>
    <col min="2052" max="2052" width="4" style="30" customWidth="1"/>
    <col min="2053" max="2053" width="13.6640625" style="30" customWidth="1"/>
    <col min="2054" max="2295" width="13.6640625" style="30"/>
    <col min="2296" max="2296" width="22.109375" style="30" customWidth="1"/>
    <col min="2297" max="2303" width="13.6640625" style="30" customWidth="1"/>
    <col min="2304" max="2304" width="15.88671875" style="30" customWidth="1"/>
    <col min="2305" max="2305" width="16.5546875" style="30" bestFit="1" customWidth="1"/>
    <col min="2306" max="2306" width="13.6640625" style="30" customWidth="1"/>
    <col min="2307" max="2307" width="17.109375" style="30" bestFit="1" customWidth="1"/>
    <col min="2308" max="2308" width="4" style="30" customWidth="1"/>
    <col min="2309" max="2309" width="13.6640625" style="30" customWidth="1"/>
    <col min="2310" max="2551" width="13.6640625" style="30"/>
    <col min="2552" max="2552" width="22.109375" style="30" customWidth="1"/>
    <col min="2553" max="2559" width="13.6640625" style="30" customWidth="1"/>
    <col min="2560" max="2560" width="15.88671875" style="30" customWidth="1"/>
    <col min="2561" max="2561" width="16.5546875" style="30" bestFit="1" customWidth="1"/>
    <col min="2562" max="2562" width="13.6640625" style="30" customWidth="1"/>
    <col min="2563" max="2563" width="17.109375" style="30" bestFit="1" customWidth="1"/>
    <col min="2564" max="2564" width="4" style="30" customWidth="1"/>
    <col min="2565" max="2565" width="13.6640625" style="30" customWidth="1"/>
    <col min="2566" max="2807" width="13.6640625" style="30"/>
    <col min="2808" max="2808" width="22.109375" style="30" customWidth="1"/>
    <col min="2809" max="2815" width="13.6640625" style="30" customWidth="1"/>
    <col min="2816" max="2816" width="15.88671875" style="30" customWidth="1"/>
    <col min="2817" max="2817" width="16.5546875" style="30" bestFit="1" customWidth="1"/>
    <col min="2818" max="2818" width="13.6640625" style="30" customWidth="1"/>
    <col min="2819" max="2819" width="17.109375" style="30" bestFit="1" customWidth="1"/>
    <col min="2820" max="2820" width="4" style="30" customWidth="1"/>
    <col min="2821" max="2821" width="13.6640625" style="30" customWidth="1"/>
    <col min="2822" max="3063" width="13.6640625" style="30"/>
    <col min="3064" max="3064" width="22.109375" style="30" customWidth="1"/>
    <col min="3065" max="3071" width="13.6640625" style="30" customWidth="1"/>
    <col min="3072" max="3072" width="15.88671875" style="30" customWidth="1"/>
    <col min="3073" max="3073" width="16.5546875" style="30" bestFit="1" customWidth="1"/>
    <col min="3074" max="3074" width="13.6640625" style="30" customWidth="1"/>
    <col min="3075" max="3075" width="17.109375" style="30" bestFit="1" customWidth="1"/>
    <col min="3076" max="3076" width="4" style="30" customWidth="1"/>
    <col min="3077" max="3077" width="13.6640625" style="30" customWidth="1"/>
    <col min="3078" max="3319" width="13.6640625" style="30"/>
    <col min="3320" max="3320" width="22.109375" style="30" customWidth="1"/>
    <col min="3321" max="3327" width="13.6640625" style="30" customWidth="1"/>
    <col min="3328" max="3328" width="15.88671875" style="30" customWidth="1"/>
    <col min="3329" max="3329" width="16.5546875" style="30" bestFit="1" customWidth="1"/>
    <col min="3330" max="3330" width="13.6640625" style="30" customWidth="1"/>
    <col min="3331" max="3331" width="17.109375" style="30" bestFit="1" customWidth="1"/>
    <col min="3332" max="3332" width="4" style="30" customWidth="1"/>
    <col min="3333" max="3333" width="13.6640625" style="30" customWidth="1"/>
    <col min="3334" max="3575" width="13.6640625" style="30"/>
    <col min="3576" max="3576" width="22.109375" style="30" customWidth="1"/>
    <col min="3577" max="3583" width="13.6640625" style="30" customWidth="1"/>
    <col min="3584" max="3584" width="15.88671875" style="30" customWidth="1"/>
    <col min="3585" max="3585" width="16.5546875" style="30" bestFit="1" customWidth="1"/>
    <col min="3586" max="3586" width="13.6640625" style="30" customWidth="1"/>
    <col min="3587" max="3587" width="17.109375" style="30" bestFit="1" customWidth="1"/>
    <col min="3588" max="3588" width="4" style="30" customWidth="1"/>
    <col min="3589" max="3589" width="13.6640625" style="30" customWidth="1"/>
    <col min="3590" max="3831" width="13.6640625" style="30"/>
    <col min="3832" max="3832" width="22.109375" style="30" customWidth="1"/>
    <col min="3833" max="3839" width="13.6640625" style="30" customWidth="1"/>
    <col min="3840" max="3840" width="15.88671875" style="30" customWidth="1"/>
    <col min="3841" max="3841" width="16.5546875" style="30" bestFit="1" customWidth="1"/>
    <col min="3842" max="3842" width="13.6640625" style="30" customWidth="1"/>
    <col min="3843" max="3843" width="17.109375" style="30" bestFit="1" customWidth="1"/>
    <col min="3844" max="3844" width="4" style="30" customWidth="1"/>
    <col min="3845" max="3845" width="13.6640625" style="30" customWidth="1"/>
    <col min="3846" max="4087" width="13.6640625" style="30"/>
    <col min="4088" max="4088" width="22.109375" style="30" customWidth="1"/>
    <col min="4089" max="4095" width="13.6640625" style="30" customWidth="1"/>
    <col min="4096" max="4096" width="15.88671875" style="30" customWidth="1"/>
    <col min="4097" max="4097" width="16.5546875" style="30" bestFit="1" customWidth="1"/>
    <col min="4098" max="4098" width="13.6640625" style="30" customWidth="1"/>
    <col min="4099" max="4099" width="17.109375" style="30" bestFit="1" customWidth="1"/>
    <col min="4100" max="4100" width="4" style="30" customWidth="1"/>
    <col min="4101" max="4101" width="13.6640625" style="30" customWidth="1"/>
    <col min="4102" max="4343" width="13.6640625" style="30"/>
    <col min="4344" max="4344" width="22.109375" style="30" customWidth="1"/>
    <col min="4345" max="4351" width="13.6640625" style="30" customWidth="1"/>
    <col min="4352" max="4352" width="15.88671875" style="30" customWidth="1"/>
    <col min="4353" max="4353" width="16.5546875" style="30" bestFit="1" customWidth="1"/>
    <col min="4354" max="4354" width="13.6640625" style="30" customWidth="1"/>
    <col min="4355" max="4355" width="17.109375" style="30" bestFit="1" customWidth="1"/>
    <col min="4356" max="4356" width="4" style="30" customWidth="1"/>
    <col min="4357" max="4357" width="13.6640625" style="30" customWidth="1"/>
    <col min="4358" max="4599" width="13.6640625" style="30"/>
    <col min="4600" max="4600" width="22.109375" style="30" customWidth="1"/>
    <col min="4601" max="4607" width="13.6640625" style="30" customWidth="1"/>
    <col min="4608" max="4608" width="15.88671875" style="30" customWidth="1"/>
    <col min="4609" max="4609" width="16.5546875" style="30" bestFit="1" customWidth="1"/>
    <col min="4610" max="4610" width="13.6640625" style="30" customWidth="1"/>
    <col min="4611" max="4611" width="17.109375" style="30" bestFit="1" customWidth="1"/>
    <col min="4612" max="4612" width="4" style="30" customWidth="1"/>
    <col min="4613" max="4613" width="13.6640625" style="30" customWidth="1"/>
    <col min="4614" max="4855" width="13.6640625" style="30"/>
    <col min="4856" max="4856" width="22.109375" style="30" customWidth="1"/>
    <col min="4857" max="4863" width="13.6640625" style="30" customWidth="1"/>
    <col min="4864" max="4864" width="15.88671875" style="30" customWidth="1"/>
    <col min="4865" max="4865" width="16.5546875" style="30" bestFit="1" customWidth="1"/>
    <col min="4866" max="4866" width="13.6640625" style="30" customWidth="1"/>
    <col min="4867" max="4867" width="17.109375" style="30" bestFit="1" customWidth="1"/>
    <col min="4868" max="4868" width="4" style="30" customWidth="1"/>
    <col min="4869" max="4869" width="13.6640625" style="30" customWidth="1"/>
    <col min="4870" max="5111" width="13.6640625" style="30"/>
    <col min="5112" max="5112" width="22.109375" style="30" customWidth="1"/>
    <col min="5113" max="5119" width="13.6640625" style="30" customWidth="1"/>
    <col min="5120" max="5120" width="15.88671875" style="30" customWidth="1"/>
    <col min="5121" max="5121" width="16.5546875" style="30" bestFit="1" customWidth="1"/>
    <col min="5122" max="5122" width="13.6640625" style="30" customWidth="1"/>
    <col min="5123" max="5123" width="17.109375" style="30" bestFit="1" customWidth="1"/>
    <col min="5124" max="5124" width="4" style="30" customWidth="1"/>
    <col min="5125" max="5125" width="13.6640625" style="30" customWidth="1"/>
    <col min="5126" max="5367" width="13.6640625" style="30"/>
    <col min="5368" max="5368" width="22.109375" style="30" customWidth="1"/>
    <col min="5369" max="5375" width="13.6640625" style="30" customWidth="1"/>
    <col min="5376" max="5376" width="15.88671875" style="30" customWidth="1"/>
    <col min="5377" max="5377" width="16.5546875" style="30" bestFit="1" customWidth="1"/>
    <col min="5378" max="5378" width="13.6640625" style="30" customWidth="1"/>
    <col min="5379" max="5379" width="17.109375" style="30" bestFit="1" customWidth="1"/>
    <col min="5380" max="5380" width="4" style="30" customWidth="1"/>
    <col min="5381" max="5381" width="13.6640625" style="30" customWidth="1"/>
    <col min="5382" max="5623" width="13.6640625" style="30"/>
    <col min="5624" max="5624" width="22.109375" style="30" customWidth="1"/>
    <col min="5625" max="5631" width="13.6640625" style="30" customWidth="1"/>
    <col min="5632" max="5632" width="15.88671875" style="30" customWidth="1"/>
    <col min="5633" max="5633" width="16.5546875" style="30" bestFit="1" customWidth="1"/>
    <col min="5634" max="5634" width="13.6640625" style="30" customWidth="1"/>
    <col min="5635" max="5635" width="17.109375" style="30" bestFit="1" customWidth="1"/>
    <col min="5636" max="5636" width="4" style="30" customWidth="1"/>
    <col min="5637" max="5637" width="13.6640625" style="30" customWidth="1"/>
    <col min="5638" max="5879" width="13.6640625" style="30"/>
    <col min="5880" max="5880" width="22.109375" style="30" customWidth="1"/>
    <col min="5881" max="5887" width="13.6640625" style="30" customWidth="1"/>
    <col min="5888" max="5888" width="15.88671875" style="30" customWidth="1"/>
    <col min="5889" max="5889" width="16.5546875" style="30" bestFit="1" customWidth="1"/>
    <col min="5890" max="5890" width="13.6640625" style="30" customWidth="1"/>
    <col min="5891" max="5891" width="17.109375" style="30" bestFit="1" customWidth="1"/>
    <col min="5892" max="5892" width="4" style="30" customWidth="1"/>
    <col min="5893" max="5893" width="13.6640625" style="30" customWidth="1"/>
    <col min="5894" max="6135" width="13.6640625" style="30"/>
    <col min="6136" max="6136" width="22.109375" style="30" customWidth="1"/>
    <col min="6137" max="6143" width="13.6640625" style="30" customWidth="1"/>
    <col min="6144" max="6144" width="15.88671875" style="30" customWidth="1"/>
    <col min="6145" max="6145" width="16.5546875" style="30" bestFit="1" customWidth="1"/>
    <col min="6146" max="6146" width="13.6640625" style="30" customWidth="1"/>
    <col min="6147" max="6147" width="17.109375" style="30" bestFit="1" customWidth="1"/>
    <col min="6148" max="6148" width="4" style="30" customWidth="1"/>
    <col min="6149" max="6149" width="13.6640625" style="30" customWidth="1"/>
    <col min="6150" max="6391" width="13.6640625" style="30"/>
    <col min="6392" max="6392" width="22.109375" style="30" customWidth="1"/>
    <col min="6393" max="6399" width="13.6640625" style="30" customWidth="1"/>
    <col min="6400" max="6400" width="15.88671875" style="30" customWidth="1"/>
    <col min="6401" max="6401" width="16.5546875" style="30" bestFit="1" customWidth="1"/>
    <col min="6402" max="6402" width="13.6640625" style="30" customWidth="1"/>
    <col min="6403" max="6403" width="17.109375" style="30" bestFit="1" customWidth="1"/>
    <col min="6404" max="6404" width="4" style="30" customWidth="1"/>
    <col min="6405" max="6405" width="13.6640625" style="30" customWidth="1"/>
    <col min="6406" max="6647" width="13.6640625" style="30"/>
    <col min="6648" max="6648" width="22.109375" style="30" customWidth="1"/>
    <col min="6649" max="6655" width="13.6640625" style="30" customWidth="1"/>
    <col min="6656" max="6656" width="15.88671875" style="30" customWidth="1"/>
    <col min="6657" max="6657" width="16.5546875" style="30" bestFit="1" customWidth="1"/>
    <col min="6658" max="6658" width="13.6640625" style="30" customWidth="1"/>
    <col min="6659" max="6659" width="17.109375" style="30" bestFit="1" customWidth="1"/>
    <col min="6660" max="6660" width="4" style="30" customWidth="1"/>
    <col min="6661" max="6661" width="13.6640625" style="30" customWidth="1"/>
    <col min="6662" max="6903" width="13.6640625" style="30"/>
    <col min="6904" max="6904" width="22.109375" style="30" customWidth="1"/>
    <col min="6905" max="6911" width="13.6640625" style="30" customWidth="1"/>
    <col min="6912" max="6912" width="15.88671875" style="30" customWidth="1"/>
    <col min="6913" max="6913" width="16.5546875" style="30" bestFit="1" customWidth="1"/>
    <col min="6914" max="6914" width="13.6640625" style="30" customWidth="1"/>
    <col min="6915" max="6915" width="17.109375" style="30" bestFit="1" customWidth="1"/>
    <col min="6916" max="6916" width="4" style="30" customWidth="1"/>
    <col min="6917" max="6917" width="13.6640625" style="30" customWidth="1"/>
    <col min="6918" max="7159" width="13.6640625" style="30"/>
    <col min="7160" max="7160" width="22.109375" style="30" customWidth="1"/>
    <col min="7161" max="7167" width="13.6640625" style="30" customWidth="1"/>
    <col min="7168" max="7168" width="15.88671875" style="30" customWidth="1"/>
    <col min="7169" max="7169" width="16.5546875" style="30" bestFit="1" customWidth="1"/>
    <col min="7170" max="7170" width="13.6640625" style="30" customWidth="1"/>
    <col min="7171" max="7171" width="17.109375" style="30" bestFit="1" customWidth="1"/>
    <col min="7172" max="7172" width="4" style="30" customWidth="1"/>
    <col min="7173" max="7173" width="13.6640625" style="30" customWidth="1"/>
    <col min="7174" max="7415" width="13.6640625" style="30"/>
    <col min="7416" max="7416" width="22.109375" style="30" customWidth="1"/>
    <col min="7417" max="7423" width="13.6640625" style="30" customWidth="1"/>
    <col min="7424" max="7424" width="15.88671875" style="30" customWidth="1"/>
    <col min="7425" max="7425" width="16.5546875" style="30" bestFit="1" customWidth="1"/>
    <col min="7426" max="7426" width="13.6640625" style="30" customWidth="1"/>
    <col min="7427" max="7427" width="17.109375" style="30" bestFit="1" customWidth="1"/>
    <col min="7428" max="7428" width="4" style="30" customWidth="1"/>
    <col min="7429" max="7429" width="13.6640625" style="30" customWidth="1"/>
    <col min="7430" max="7671" width="13.6640625" style="30"/>
    <col min="7672" max="7672" width="22.109375" style="30" customWidth="1"/>
    <col min="7673" max="7679" width="13.6640625" style="30" customWidth="1"/>
    <col min="7680" max="7680" width="15.88671875" style="30" customWidth="1"/>
    <col min="7681" max="7681" width="16.5546875" style="30" bestFit="1" customWidth="1"/>
    <col min="7682" max="7682" width="13.6640625" style="30" customWidth="1"/>
    <col min="7683" max="7683" width="17.109375" style="30" bestFit="1" customWidth="1"/>
    <col min="7684" max="7684" width="4" style="30" customWidth="1"/>
    <col min="7685" max="7685" width="13.6640625" style="30" customWidth="1"/>
    <col min="7686" max="7927" width="13.6640625" style="30"/>
    <col min="7928" max="7928" width="22.109375" style="30" customWidth="1"/>
    <col min="7929" max="7935" width="13.6640625" style="30" customWidth="1"/>
    <col min="7936" max="7936" width="15.88671875" style="30" customWidth="1"/>
    <col min="7937" max="7937" width="16.5546875" style="30" bestFit="1" customWidth="1"/>
    <col min="7938" max="7938" width="13.6640625" style="30" customWidth="1"/>
    <col min="7939" max="7939" width="17.109375" style="30" bestFit="1" customWidth="1"/>
    <col min="7940" max="7940" width="4" style="30" customWidth="1"/>
    <col min="7941" max="7941" width="13.6640625" style="30" customWidth="1"/>
    <col min="7942" max="8183" width="13.6640625" style="30"/>
    <col min="8184" max="8184" width="22.109375" style="30" customWidth="1"/>
    <col min="8185" max="8191" width="13.6640625" style="30" customWidth="1"/>
    <col min="8192" max="8192" width="15.88671875" style="30" customWidth="1"/>
    <col min="8193" max="8193" width="16.5546875" style="30" bestFit="1" customWidth="1"/>
    <col min="8194" max="8194" width="13.6640625" style="30" customWidth="1"/>
    <col min="8195" max="8195" width="17.109375" style="30" bestFit="1" customWidth="1"/>
    <col min="8196" max="8196" width="4" style="30" customWidth="1"/>
    <col min="8197" max="8197" width="13.6640625" style="30" customWidth="1"/>
    <col min="8198" max="8439" width="13.6640625" style="30"/>
    <col min="8440" max="8440" width="22.109375" style="30" customWidth="1"/>
    <col min="8441" max="8447" width="13.6640625" style="30" customWidth="1"/>
    <col min="8448" max="8448" width="15.88671875" style="30" customWidth="1"/>
    <col min="8449" max="8449" width="16.5546875" style="30" bestFit="1" customWidth="1"/>
    <col min="8450" max="8450" width="13.6640625" style="30" customWidth="1"/>
    <col min="8451" max="8451" width="17.109375" style="30" bestFit="1" customWidth="1"/>
    <col min="8452" max="8452" width="4" style="30" customWidth="1"/>
    <col min="8453" max="8453" width="13.6640625" style="30" customWidth="1"/>
    <col min="8454" max="8695" width="13.6640625" style="30"/>
    <col min="8696" max="8696" width="22.109375" style="30" customWidth="1"/>
    <col min="8697" max="8703" width="13.6640625" style="30" customWidth="1"/>
    <col min="8704" max="8704" width="15.88671875" style="30" customWidth="1"/>
    <col min="8705" max="8705" width="16.5546875" style="30" bestFit="1" customWidth="1"/>
    <col min="8706" max="8706" width="13.6640625" style="30" customWidth="1"/>
    <col min="8707" max="8707" width="17.109375" style="30" bestFit="1" customWidth="1"/>
    <col min="8708" max="8708" width="4" style="30" customWidth="1"/>
    <col min="8709" max="8709" width="13.6640625" style="30" customWidth="1"/>
    <col min="8710" max="8951" width="13.6640625" style="30"/>
    <col min="8952" max="8952" width="22.109375" style="30" customWidth="1"/>
    <col min="8953" max="8959" width="13.6640625" style="30" customWidth="1"/>
    <col min="8960" max="8960" width="15.88671875" style="30" customWidth="1"/>
    <col min="8961" max="8961" width="16.5546875" style="30" bestFit="1" customWidth="1"/>
    <col min="8962" max="8962" width="13.6640625" style="30" customWidth="1"/>
    <col min="8963" max="8963" width="17.109375" style="30" bestFit="1" customWidth="1"/>
    <col min="8964" max="8964" width="4" style="30" customWidth="1"/>
    <col min="8965" max="8965" width="13.6640625" style="30" customWidth="1"/>
    <col min="8966" max="9207" width="13.6640625" style="30"/>
    <col min="9208" max="9208" width="22.109375" style="30" customWidth="1"/>
    <col min="9209" max="9215" width="13.6640625" style="30" customWidth="1"/>
    <col min="9216" max="9216" width="15.88671875" style="30" customWidth="1"/>
    <col min="9217" max="9217" width="16.5546875" style="30" bestFit="1" customWidth="1"/>
    <col min="9218" max="9218" width="13.6640625" style="30" customWidth="1"/>
    <col min="9219" max="9219" width="17.109375" style="30" bestFit="1" customWidth="1"/>
    <col min="9220" max="9220" width="4" style="30" customWidth="1"/>
    <col min="9221" max="9221" width="13.6640625" style="30" customWidth="1"/>
    <col min="9222" max="9463" width="13.6640625" style="30"/>
    <col min="9464" max="9464" width="22.109375" style="30" customWidth="1"/>
    <col min="9465" max="9471" width="13.6640625" style="30" customWidth="1"/>
    <col min="9472" max="9472" width="15.88671875" style="30" customWidth="1"/>
    <col min="9473" max="9473" width="16.5546875" style="30" bestFit="1" customWidth="1"/>
    <col min="9474" max="9474" width="13.6640625" style="30" customWidth="1"/>
    <col min="9475" max="9475" width="17.109375" style="30" bestFit="1" customWidth="1"/>
    <col min="9476" max="9476" width="4" style="30" customWidth="1"/>
    <col min="9477" max="9477" width="13.6640625" style="30" customWidth="1"/>
    <col min="9478" max="9719" width="13.6640625" style="30"/>
    <col min="9720" max="9720" width="22.109375" style="30" customWidth="1"/>
    <col min="9721" max="9727" width="13.6640625" style="30" customWidth="1"/>
    <col min="9728" max="9728" width="15.88671875" style="30" customWidth="1"/>
    <col min="9729" max="9729" width="16.5546875" style="30" bestFit="1" customWidth="1"/>
    <col min="9730" max="9730" width="13.6640625" style="30" customWidth="1"/>
    <col min="9731" max="9731" width="17.109375" style="30" bestFit="1" customWidth="1"/>
    <col min="9732" max="9732" width="4" style="30" customWidth="1"/>
    <col min="9733" max="9733" width="13.6640625" style="30" customWidth="1"/>
    <col min="9734" max="9975" width="13.6640625" style="30"/>
    <col min="9976" max="9976" width="22.109375" style="30" customWidth="1"/>
    <col min="9977" max="9983" width="13.6640625" style="30" customWidth="1"/>
    <col min="9984" max="9984" width="15.88671875" style="30" customWidth="1"/>
    <col min="9985" max="9985" width="16.5546875" style="30" bestFit="1" customWidth="1"/>
    <col min="9986" max="9986" width="13.6640625" style="30" customWidth="1"/>
    <col min="9987" max="9987" width="17.109375" style="30" bestFit="1" customWidth="1"/>
    <col min="9988" max="9988" width="4" style="30" customWidth="1"/>
    <col min="9989" max="9989" width="13.6640625" style="30" customWidth="1"/>
    <col min="9990" max="10231" width="13.6640625" style="30"/>
    <col min="10232" max="10232" width="22.109375" style="30" customWidth="1"/>
    <col min="10233" max="10239" width="13.6640625" style="30" customWidth="1"/>
    <col min="10240" max="10240" width="15.88671875" style="30" customWidth="1"/>
    <col min="10241" max="10241" width="16.5546875" style="30" bestFit="1" customWidth="1"/>
    <col min="10242" max="10242" width="13.6640625" style="30" customWidth="1"/>
    <col min="10243" max="10243" width="17.109375" style="30" bestFit="1" customWidth="1"/>
    <col min="10244" max="10244" width="4" style="30" customWidth="1"/>
    <col min="10245" max="10245" width="13.6640625" style="30" customWidth="1"/>
    <col min="10246" max="10487" width="13.6640625" style="30"/>
    <col min="10488" max="10488" width="22.109375" style="30" customWidth="1"/>
    <col min="10489" max="10495" width="13.6640625" style="30" customWidth="1"/>
    <col min="10496" max="10496" width="15.88671875" style="30" customWidth="1"/>
    <col min="10497" max="10497" width="16.5546875" style="30" bestFit="1" customWidth="1"/>
    <col min="10498" max="10498" width="13.6640625" style="30" customWidth="1"/>
    <col min="10499" max="10499" width="17.109375" style="30" bestFit="1" customWidth="1"/>
    <col min="10500" max="10500" width="4" style="30" customWidth="1"/>
    <col min="10501" max="10501" width="13.6640625" style="30" customWidth="1"/>
    <col min="10502" max="10743" width="13.6640625" style="30"/>
    <col min="10744" max="10744" width="22.109375" style="30" customWidth="1"/>
    <col min="10745" max="10751" width="13.6640625" style="30" customWidth="1"/>
    <col min="10752" max="10752" width="15.88671875" style="30" customWidth="1"/>
    <col min="10753" max="10753" width="16.5546875" style="30" bestFit="1" customWidth="1"/>
    <col min="10754" max="10754" width="13.6640625" style="30" customWidth="1"/>
    <col min="10755" max="10755" width="17.109375" style="30" bestFit="1" customWidth="1"/>
    <col min="10756" max="10756" width="4" style="30" customWidth="1"/>
    <col min="10757" max="10757" width="13.6640625" style="30" customWidth="1"/>
    <col min="10758" max="10999" width="13.6640625" style="30"/>
    <col min="11000" max="11000" width="22.109375" style="30" customWidth="1"/>
    <col min="11001" max="11007" width="13.6640625" style="30" customWidth="1"/>
    <col min="11008" max="11008" width="15.88671875" style="30" customWidth="1"/>
    <col min="11009" max="11009" width="16.5546875" style="30" bestFit="1" customWidth="1"/>
    <col min="11010" max="11010" width="13.6640625" style="30" customWidth="1"/>
    <col min="11011" max="11011" width="17.109375" style="30" bestFit="1" customWidth="1"/>
    <col min="11012" max="11012" width="4" style="30" customWidth="1"/>
    <col min="11013" max="11013" width="13.6640625" style="30" customWidth="1"/>
    <col min="11014" max="11255" width="13.6640625" style="30"/>
    <col min="11256" max="11256" width="22.109375" style="30" customWidth="1"/>
    <col min="11257" max="11263" width="13.6640625" style="30" customWidth="1"/>
    <col min="11264" max="11264" width="15.88671875" style="30" customWidth="1"/>
    <col min="11265" max="11265" width="16.5546875" style="30" bestFit="1" customWidth="1"/>
    <col min="11266" max="11266" width="13.6640625" style="30" customWidth="1"/>
    <col min="11267" max="11267" width="17.109375" style="30" bestFit="1" customWidth="1"/>
    <col min="11268" max="11268" width="4" style="30" customWidth="1"/>
    <col min="11269" max="11269" width="13.6640625" style="30" customWidth="1"/>
    <col min="11270" max="11511" width="13.6640625" style="30"/>
    <col min="11512" max="11512" width="22.109375" style="30" customWidth="1"/>
    <col min="11513" max="11519" width="13.6640625" style="30" customWidth="1"/>
    <col min="11520" max="11520" width="15.88671875" style="30" customWidth="1"/>
    <col min="11521" max="11521" width="16.5546875" style="30" bestFit="1" customWidth="1"/>
    <col min="11522" max="11522" width="13.6640625" style="30" customWidth="1"/>
    <col min="11523" max="11523" width="17.109375" style="30" bestFit="1" customWidth="1"/>
    <col min="11524" max="11524" width="4" style="30" customWidth="1"/>
    <col min="11525" max="11525" width="13.6640625" style="30" customWidth="1"/>
    <col min="11526" max="11767" width="13.6640625" style="30"/>
    <col min="11768" max="11768" width="22.109375" style="30" customWidth="1"/>
    <col min="11769" max="11775" width="13.6640625" style="30" customWidth="1"/>
    <col min="11776" max="11776" width="15.88671875" style="30" customWidth="1"/>
    <col min="11777" max="11777" width="16.5546875" style="30" bestFit="1" customWidth="1"/>
    <col min="11778" max="11778" width="13.6640625" style="30" customWidth="1"/>
    <col min="11779" max="11779" width="17.109375" style="30" bestFit="1" customWidth="1"/>
    <col min="11780" max="11780" width="4" style="30" customWidth="1"/>
    <col min="11781" max="11781" width="13.6640625" style="30" customWidth="1"/>
    <col min="11782" max="12023" width="13.6640625" style="30"/>
    <col min="12024" max="12024" width="22.109375" style="30" customWidth="1"/>
    <col min="12025" max="12031" width="13.6640625" style="30" customWidth="1"/>
    <col min="12032" max="12032" width="15.88671875" style="30" customWidth="1"/>
    <col min="12033" max="12033" width="16.5546875" style="30" bestFit="1" customWidth="1"/>
    <col min="12034" max="12034" width="13.6640625" style="30" customWidth="1"/>
    <col min="12035" max="12035" width="17.109375" style="30" bestFit="1" customWidth="1"/>
    <col min="12036" max="12036" width="4" style="30" customWidth="1"/>
    <col min="12037" max="12037" width="13.6640625" style="30" customWidth="1"/>
    <col min="12038" max="12279" width="13.6640625" style="30"/>
    <col min="12280" max="12280" width="22.109375" style="30" customWidth="1"/>
    <col min="12281" max="12287" width="13.6640625" style="30" customWidth="1"/>
    <col min="12288" max="12288" width="15.88671875" style="30" customWidth="1"/>
    <col min="12289" max="12289" width="16.5546875" style="30" bestFit="1" customWidth="1"/>
    <col min="12290" max="12290" width="13.6640625" style="30" customWidth="1"/>
    <col min="12291" max="12291" width="17.109375" style="30" bestFit="1" customWidth="1"/>
    <col min="12292" max="12292" width="4" style="30" customWidth="1"/>
    <col min="12293" max="12293" width="13.6640625" style="30" customWidth="1"/>
    <col min="12294" max="12535" width="13.6640625" style="30"/>
    <col min="12536" max="12536" width="22.109375" style="30" customWidth="1"/>
    <col min="12537" max="12543" width="13.6640625" style="30" customWidth="1"/>
    <col min="12544" max="12544" width="15.88671875" style="30" customWidth="1"/>
    <col min="12545" max="12545" width="16.5546875" style="30" bestFit="1" customWidth="1"/>
    <col min="12546" max="12546" width="13.6640625" style="30" customWidth="1"/>
    <col min="12547" max="12547" width="17.109375" style="30" bestFit="1" customWidth="1"/>
    <col min="12548" max="12548" width="4" style="30" customWidth="1"/>
    <col min="12549" max="12549" width="13.6640625" style="30" customWidth="1"/>
    <col min="12550" max="12791" width="13.6640625" style="30"/>
    <col min="12792" max="12792" width="22.109375" style="30" customWidth="1"/>
    <col min="12793" max="12799" width="13.6640625" style="30" customWidth="1"/>
    <col min="12800" max="12800" width="15.88671875" style="30" customWidth="1"/>
    <col min="12801" max="12801" width="16.5546875" style="30" bestFit="1" customWidth="1"/>
    <col min="12802" max="12802" width="13.6640625" style="30" customWidth="1"/>
    <col min="12803" max="12803" width="17.109375" style="30" bestFit="1" customWidth="1"/>
    <col min="12804" max="12804" width="4" style="30" customWidth="1"/>
    <col min="12805" max="12805" width="13.6640625" style="30" customWidth="1"/>
    <col min="12806" max="13047" width="13.6640625" style="30"/>
    <col min="13048" max="13048" width="22.109375" style="30" customWidth="1"/>
    <col min="13049" max="13055" width="13.6640625" style="30" customWidth="1"/>
    <col min="13056" max="13056" width="15.88671875" style="30" customWidth="1"/>
    <col min="13057" max="13057" width="16.5546875" style="30" bestFit="1" customWidth="1"/>
    <col min="13058" max="13058" width="13.6640625" style="30" customWidth="1"/>
    <col min="13059" max="13059" width="17.109375" style="30" bestFit="1" customWidth="1"/>
    <col min="13060" max="13060" width="4" style="30" customWidth="1"/>
    <col min="13061" max="13061" width="13.6640625" style="30" customWidth="1"/>
    <col min="13062" max="13303" width="13.6640625" style="30"/>
    <col min="13304" max="13304" width="22.109375" style="30" customWidth="1"/>
    <col min="13305" max="13311" width="13.6640625" style="30" customWidth="1"/>
    <col min="13312" max="13312" width="15.88671875" style="30" customWidth="1"/>
    <col min="13313" max="13313" width="16.5546875" style="30" bestFit="1" customWidth="1"/>
    <col min="13314" max="13314" width="13.6640625" style="30" customWidth="1"/>
    <col min="13315" max="13315" width="17.109375" style="30" bestFit="1" customWidth="1"/>
    <col min="13316" max="13316" width="4" style="30" customWidth="1"/>
    <col min="13317" max="13317" width="13.6640625" style="30" customWidth="1"/>
    <col min="13318" max="13559" width="13.6640625" style="30"/>
    <col min="13560" max="13560" width="22.109375" style="30" customWidth="1"/>
    <col min="13561" max="13567" width="13.6640625" style="30" customWidth="1"/>
    <col min="13568" max="13568" width="15.88671875" style="30" customWidth="1"/>
    <col min="13569" max="13569" width="16.5546875" style="30" bestFit="1" customWidth="1"/>
    <col min="13570" max="13570" width="13.6640625" style="30" customWidth="1"/>
    <col min="13571" max="13571" width="17.109375" style="30" bestFit="1" customWidth="1"/>
    <col min="13572" max="13572" width="4" style="30" customWidth="1"/>
    <col min="13573" max="13573" width="13.6640625" style="30" customWidth="1"/>
    <col min="13574" max="13815" width="13.6640625" style="30"/>
    <col min="13816" max="13816" width="22.109375" style="30" customWidth="1"/>
    <col min="13817" max="13823" width="13.6640625" style="30" customWidth="1"/>
    <col min="13824" max="13824" width="15.88671875" style="30" customWidth="1"/>
    <col min="13825" max="13825" width="16.5546875" style="30" bestFit="1" customWidth="1"/>
    <col min="13826" max="13826" width="13.6640625" style="30" customWidth="1"/>
    <col min="13827" max="13827" width="17.109375" style="30" bestFit="1" customWidth="1"/>
    <col min="13828" max="13828" width="4" style="30" customWidth="1"/>
    <col min="13829" max="13829" width="13.6640625" style="30" customWidth="1"/>
    <col min="13830" max="14071" width="13.6640625" style="30"/>
    <col min="14072" max="14072" width="22.109375" style="30" customWidth="1"/>
    <col min="14073" max="14079" width="13.6640625" style="30" customWidth="1"/>
    <col min="14080" max="14080" width="15.88671875" style="30" customWidth="1"/>
    <col min="14081" max="14081" width="16.5546875" style="30" bestFit="1" customWidth="1"/>
    <col min="14082" max="14082" width="13.6640625" style="30" customWidth="1"/>
    <col min="14083" max="14083" width="17.109375" style="30" bestFit="1" customWidth="1"/>
    <col min="14084" max="14084" width="4" style="30" customWidth="1"/>
    <col min="14085" max="14085" width="13.6640625" style="30" customWidth="1"/>
    <col min="14086" max="14327" width="13.6640625" style="30"/>
    <col min="14328" max="14328" width="22.109375" style="30" customWidth="1"/>
    <col min="14329" max="14335" width="13.6640625" style="30" customWidth="1"/>
    <col min="14336" max="14336" width="15.88671875" style="30" customWidth="1"/>
    <col min="14337" max="14337" width="16.5546875" style="30" bestFit="1" customWidth="1"/>
    <col min="14338" max="14338" width="13.6640625" style="30" customWidth="1"/>
    <col min="14339" max="14339" width="17.109375" style="30" bestFit="1" customWidth="1"/>
    <col min="14340" max="14340" width="4" style="30" customWidth="1"/>
    <col min="14341" max="14341" width="13.6640625" style="30" customWidth="1"/>
    <col min="14342" max="14583" width="13.6640625" style="30"/>
    <col min="14584" max="14584" width="22.109375" style="30" customWidth="1"/>
    <col min="14585" max="14591" width="13.6640625" style="30" customWidth="1"/>
    <col min="14592" max="14592" width="15.88671875" style="30" customWidth="1"/>
    <col min="14593" max="14593" width="16.5546875" style="30" bestFit="1" customWidth="1"/>
    <col min="14594" max="14594" width="13.6640625" style="30" customWidth="1"/>
    <col min="14595" max="14595" width="17.109375" style="30" bestFit="1" customWidth="1"/>
    <col min="14596" max="14596" width="4" style="30" customWidth="1"/>
    <col min="14597" max="14597" width="13.6640625" style="30" customWidth="1"/>
    <col min="14598" max="14839" width="13.6640625" style="30"/>
    <col min="14840" max="14840" width="22.109375" style="30" customWidth="1"/>
    <col min="14841" max="14847" width="13.6640625" style="30" customWidth="1"/>
    <col min="14848" max="14848" width="15.88671875" style="30" customWidth="1"/>
    <col min="14849" max="14849" width="16.5546875" style="30" bestFit="1" customWidth="1"/>
    <col min="14850" max="14850" width="13.6640625" style="30" customWidth="1"/>
    <col min="14851" max="14851" width="17.109375" style="30" bestFit="1" customWidth="1"/>
    <col min="14852" max="14852" width="4" style="30" customWidth="1"/>
    <col min="14853" max="14853" width="13.6640625" style="30" customWidth="1"/>
    <col min="14854" max="15095" width="13.6640625" style="30"/>
    <col min="15096" max="15096" width="22.109375" style="30" customWidth="1"/>
    <col min="15097" max="15103" width="13.6640625" style="30" customWidth="1"/>
    <col min="15104" max="15104" width="15.88671875" style="30" customWidth="1"/>
    <col min="15105" max="15105" width="16.5546875" style="30" bestFit="1" customWidth="1"/>
    <col min="15106" max="15106" width="13.6640625" style="30" customWidth="1"/>
    <col min="15107" max="15107" width="17.109375" style="30" bestFit="1" customWidth="1"/>
    <col min="15108" max="15108" width="4" style="30" customWidth="1"/>
    <col min="15109" max="15109" width="13.6640625" style="30" customWidth="1"/>
    <col min="15110" max="15351" width="13.6640625" style="30"/>
    <col min="15352" max="15352" width="22.109375" style="30" customWidth="1"/>
    <col min="15353" max="15359" width="13.6640625" style="30" customWidth="1"/>
    <col min="15360" max="15360" width="15.88671875" style="30" customWidth="1"/>
    <col min="15361" max="15361" width="16.5546875" style="30" bestFit="1" customWidth="1"/>
    <col min="15362" max="15362" width="13.6640625" style="30" customWidth="1"/>
    <col min="15363" max="15363" width="17.109375" style="30" bestFit="1" customWidth="1"/>
    <col min="15364" max="15364" width="4" style="30" customWidth="1"/>
    <col min="15365" max="15365" width="13.6640625" style="30" customWidth="1"/>
    <col min="15366" max="15607" width="13.6640625" style="30"/>
    <col min="15608" max="15608" width="22.109375" style="30" customWidth="1"/>
    <col min="15609" max="15615" width="13.6640625" style="30" customWidth="1"/>
    <col min="15616" max="15616" width="15.88671875" style="30" customWidth="1"/>
    <col min="15617" max="15617" width="16.5546875" style="30" bestFit="1" customWidth="1"/>
    <col min="15618" max="15618" width="13.6640625" style="30" customWidth="1"/>
    <col min="15619" max="15619" width="17.109375" style="30" bestFit="1" customWidth="1"/>
    <col min="15620" max="15620" width="4" style="30" customWidth="1"/>
    <col min="15621" max="15621" width="13.6640625" style="30" customWidth="1"/>
    <col min="15622" max="15863" width="13.6640625" style="30"/>
    <col min="15864" max="15864" width="22.109375" style="30" customWidth="1"/>
    <col min="15865" max="15871" width="13.6640625" style="30" customWidth="1"/>
    <col min="15872" max="15872" width="15.88671875" style="30" customWidth="1"/>
    <col min="15873" max="15873" width="16.5546875" style="30" bestFit="1" customWidth="1"/>
    <col min="15874" max="15874" width="13.6640625" style="30" customWidth="1"/>
    <col min="15875" max="15875" width="17.109375" style="30" bestFit="1" customWidth="1"/>
    <col min="15876" max="15876" width="4" style="30" customWidth="1"/>
    <col min="15877" max="15877" width="13.6640625" style="30" customWidth="1"/>
    <col min="15878" max="16119" width="13.6640625" style="30"/>
    <col min="16120" max="16120" width="22.109375" style="30" customWidth="1"/>
    <col min="16121" max="16127" width="13.6640625" style="30" customWidth="1"/>
    <col min="16128" max="16128" width="15.88671875" style="30" customWidth="1"/>
    <col min="16129" max="16129" width="16.5546875" style="30" bestFit="1" customWidth="1"/>
    <col min="16130" max="16130" width="13.6640625" style="30" customWidth="1"/>
    <col min="16131" max="16131" width="17.109375" style="30" bestFit="1" customWidth="1"/>
    <col min="16132" max="16132" width="4" style="30" customWidth="1"/>
    <col min="16133" max="16133" width="13.6640625" style="30" customWidth="1"/>
    <col min="16134" max="16384" width="13.6640625" style="30"/>
  </cols>
  <sheetData>
    <row r="1" spans="1:26" s="24" customFormat="1" ht="16.2">
      <c r="A1" s="372" t="s">
        <v>21</v>
      </c>
      <c r="B1" s="258"/>
      <c r="C1" s="258"/>
      <c r="D1" s="126"/>
      <c r="E1" s="126"/>
      <c r="F1" s="259"/>
      <c r="G1" s="126"/>
      <c r="H1" s="126"/>
    </row>
    <row r="2" spans="1:26" s="24" customFormat="1" ht="16.2">
      <c r="A2" s="373"/>
      <c r="B2" s="258"/>
      <c r="C2" s="258"/>
      <c r="D2" s="260"/>
      <c r="E2" s="371" t="s">
        <v>125</v>
      </c>
      <c r="F2" s="371" t="s">
        <v>102</v>
      </c>
      <c r="G2" s="260"/>
      <c r="H2" s="126"/>
    </row>
    <row r="3" spans="1:26" s="24" customFormat="1" ht="18.600000000000001">
      <c r="A3" s="353" t="str">
        <f>'2-Kosten per locatie'!A3</f>
        <v>Naam opdrachtgever</v>
      </c>
      <c r="B3" s="235" t="str">
        <f>'2-Kosten per locatie'!B3</f>
        <v>Fijnder</v>
      </c>
      <c r="C3" s="235"/>
      <c r="D3" s="260"/>
      <c r="E3" s="261" t="s">
        <v>127</v>
      </c>
      <c r="F3" s="500">
        <v>0</v>
      </c>
      <c r="G3" s="260"/>
      <c r="H3" s="126"/>
    </row>
    <row r="4" spans="1:26" s="24" customFormat="1" ht="18.600000000000001">
      <c r="A4" s="353" t="str">
        <f>'2-Kosten per locatie'!A4</f>
        <v>Calculatie onderdeel</v>
      </c>
      <c r="B4" s="235" t="str">
        <f ca="1">MID(CELL("bestandsnaam",$C$9),SEARCH("]",CELL("bestandsnaam",$C$9),1)+1,256)</f>
        <v>10-Glasbewassing</v>
      </c>
      <c r="C4" s="235"/>
      <c r="D4" s="260"/>
      <c r="E4" s="261" t="s">
        <v>126</v>
      </c>
      <c r="F4" s="500">
        <v>0</v>
      </c>
      <c r="G4" s="260"/>
      <c r="H4" s="126"/>
    </row>
    <row r="5" spans="1:26" s="24" customFormat="1" ht="18.600000000000001">
      <c r="A5" s="353" t="str">
        <f>'2-Kosten per locatie'!A5</f>
        <v>Gebouw/plaats</v>
      </c>
      <c r="B5" s="235" t="str">
        <f>'2-Kosten per locatie'!B5</f>
        <v>Groenlo</v>
      </c>
      <c r="C5" s="235"/>
      <c r="D5" s="260"/>
      <c r="E5" s="262" t="s">
        <v>128</v>
      </c>
      <c r="F5" s="500">
        <v>0</v>
      </c>
      <c r="G5" s="260"/>
      <c r="H5" s="263"/>
      <c r="J5" s="26"/>
      <c r="K5" s="25"/>
      <c r="L5" s="26"/>
      <c r="M5" s="26"/>
      <c r="N5" s="25"/>
      <c r="O5" s="27"/>
      <c r="P5" s="26"/>
      <c r="Q5" s="25"/>
      <c r="R5" s="26"/>
      <c r="S5" s="26"/>
      <c r="T5" s="25"/>
      <c r="U5" s="26"/>
      <c r="V5" s="26"/>
      <c r="W5" s="25"/>
      <c r="X5" s="26"/>
      <c r="Y5" s="26"/>
      <c r="Z5" s="25"/>
    </row>
    <row r="6" spans="1:26" s="24" customFormat="1" ht="17.25" customHeight="1">
      <c r="A6" s="353" t="str">
        <f>'2-Kosten per locatie'!A6</f>
        <v>Referentie nummer</v>
      </c>
      <c r="B6" s="235" t="str">
        <f>'2-Kosten per locatie'!B6</f>
        <v>Fijnder-EA-MH-MB-2024/TN451691</v>
      </c>
      <c r="C6" s="235"/>
      <c r="D6" s="260"/>
      <c r="E6" s="261" t="s">
        <v>399</v>
      </c>
      <c r="F6" s="500">
        <v>0</v>
      </c>
      <c r="G6" s="260"/>
      <c r="H6" s="263"/>
      <c r="J6" s="26"/>
      <c r="K6" s="25"/>
      <c r="L6" s="26"/>
      <c r="M6" s="28"/>
      <c r="N6" s="29"/>
      <c r="O6" s="27"/>
      <c r="P6" s="28"/>
      <c r="Q6" s="29"/>
      <c r="R6" s="26"/>
      <c r="S6" s="28"/>
      <c r="T6" s="29"/>
      <c r="U6" s="26"/>
      <c r="V6" s="28"/>
      <c r="W6" s="29"/>
      <c r="X6" s="26"/>
      <c r="Y6" s="28"/>
      <c r="Z6" s="29"/>
    </row>
    <row r="7" spans="1:26" s="24" customFormat="1" ht="17.25" customHeight="1">
      <c r="A7" s="353" t="str">
        <f>'2-Kosten per locatie'!A7</f>
        <v>Naam dienstverlener</v>
      </c>
      <c r="B7" s="235">
        <f>'2-Kosten per locatie'!B7</f>
        <v>0</v>
      </c>
      <c r="C7" s="165"/>
      <c r="D7" s="260"/>
      <c r="E7" s="261" t="s">
        <v>400</v>
      </c>
      <c r="F7" s="500">
        <v>0</v>
      </c>
      <c r="G7" s="260"/>
      <c r="H7" s="263"/>
      <c r="J7" s="26"/>
      <c r="K7" s="25"/>
      <c r="L7" s="26"/>
    </row>
    <row r="8" spans="1:26" s="24" customFormat="1" ht="17.25" customHeight="1">
      <c r="A8" s="353" t="str">
        <f>'2-Kosten per locatie'!A8</f>
        <v>Prijspeil</v>
      </c>
      <c r="B8" s="497">
        <f>'2-Kosten per locatie'!B8</f>
        <v>45658</v>
      </c>
      <c r="C8" s="50"/>
      <c r="D8" s="260"/>
      <c r="E8" s="260"/>
      <c r="F8" s="260"/>
      <c r="G8" s="260"/>
      <c r="H8" s="260"/>
    </row>
    <row r="9" spans="1:26" s="24" customFormat="1" ht="17.25" customHeight="1">
      <c r="A9" s="260"/>
      <c r="B9" s="260"/>
      <c r="C9" s="260"/>
      <c r="D9" s="260"/>
      <c r="E9" s="260"/>
      <c r="F9" s="260"/>
      <c r="G9" s="260"/>
      <c r="H9" s="260"/>
    </row>
    <row r="10" spans="1:26" s="24" customFormat="1" ht="17.25" customHeight="1">
      <c r="A10" s="260"/>
      <c r="B10" s="260"/>
      <c r="C10" s="260"/>
      <c r="D10" s="260"/>
      <c r="E10" s="260"/>
      <c r="F10" s="260"/>
      <c r="G10" s="260"/>
      <c r="H10" s="260"/>
    </row>
    <row r="11" spans="1:26" s="24" customFormat="1" ht="15.6">
      <c r="A11" s="264"/>
      <c r="B11" s="260"/>
      <c r="C11" s="260"/>
      <c r="D11" s="265"/>
      <c r="E11" s="260"/>
      <c r="F11" s="266"/>
      <c r="G11" s="265"/>
      <c r="H11" s="263"/>
    </row>
    <row r="12" spans="1:26" s="31" customFormat="1" ht="43.5" customHeight="1">
      <c r="A12" s="369" t="s">
        <v>93</v>
      </c>
      <c r="B12" s="370" t="s">
        <v>125</v>
      </c>
      <c r="C12" s="370" t="s">
        <v>158</v>
      </c>
      <c r="D12" s="371" t="s">
        <v>129</v>
      </c>
      <c r="E12" s="370" t="s">
        <v>256</v>
      </c>
      <c r="F12" s="370" t="s">
        <v>95</v>
      </c>
      <c r="G12" s="370" t="s">
        <v>177</v>
      </c>
      <c r="H12" s="370" t="s">
        <v>130</v>
      </c>
    </row>
    <row r="13" spans="1:26">
      <c r="A13" s="267" t="s">
        <v>257</v>
      </c>
      <c r="B13" s="261" t="s">
        <v>127</v>
      </c>
      <c r="C13" s="261"/>
      <c r="D13" s="501">
        <v>626</v>
      </c>
      <c r="E13" s="502">
        <f t="shared" ref="E13:E17" si="0">VLOOKUP(B13,$E$3:$F$10,2,FALSE)</f>
        <v>0</v>
      </c>
      <c r="F13" s="503">
        <f>D13*E13</f>
        <v>0</v>
      </c>
      <c r="G13" s="538">
        <v>4</v>
      </c>
      <c r="H13" s="503">
        <f t="shared" ref="H13:H17" si="1">G13*F13</f>
        <v>0</v>
      </c>
    </row>
    <row r="14" spans="1:26">
      <c r="A14" s="267" t="s">
        <v>257</v>
      </c>
      <c r="B14" s="261" t="s">
        <v>126</v>
      </c>
      <c r="C14" s="261"/>
      <c r="D14" s="501">
        <v>626</v>
      </c>
      <c r="E14" s="502">
        <f t="shared" si="0"/>
        <v>0</v>
      </c>
      <c r="F14" s="503">
        <f t="shared" ref="F14:F17" si="2">D14*E14</f>
        <v>0</v>
      </c>
      <c r="G14" s="538">
        <v>2</v>
      </c>
      <c r="H14" s="503">
        <f t="shared" si="1"/>
        <v>0</v>
      </c>
    </row>
    <row r="15" spans="1:26">
      <c r="A15" s="268" t="s">
        <v>257</v>
      </c>
      <c r="B15" s="262" t="s">
        <v>127</v>
      </c>
      <c r="C15" s="262" t="s">
        <v>397</v>
      </c>
      <c r="D15" s="501">
        <v>26</v>
      </c>
      <c r="E15" s="502">
        <f t="shared" si="0"/>
        <v>0</v>
      </c>
      <c r="F15" s="503">
        <f t="shared" si="2"/>
        <v>0</v>
      </c>
      <c r="G15" s="538">
        <v>4</v>
      </c>
      <c r="H15" s="503">
        <f t="shared" si="1"/>
        <v>0</v>
      </c>
    </row>
    <row r="16" spans="1:26">
      <c r="A16" s="268" t="s">
        <v>257</v>
      </c>
      <c r="B16" s="262" t="s">
        <v>126</v>
      </c>
      <c r="C16" s="262" t="s">
        <v>397</v>
      </c>
      <c r="D16" s="501">
        <v>26</v>
      </c>
      <c r="E16" s="502">
        <f t="shared" si="0"/>
        <v>0</v>
      </c>
      <c r="F16" s="503">
        <f t="shared" si="2"/>
        <v>0</v>
      </c>
      <c r="G16" s="538">
        <v>2</v>
      </c>
      <c r="H16" s="503">
        <f t="shared" si="1"/>
        <v>0</v>
      </c>
    </row>
    <row r="17" spans="1:8">
      <c r="A17" s="268" t="s">
        <v>257</v>
      </c>
      <c r="B17" s="261" t="s">
        <v>128</v>
      </c>
      <c r="C17" s="261" t="s">
        <v>398</v>
      </c>
      <c r="D17" s="501">
        <v>1192</v>
      </c>
      <c r="E17" s="502">
        <f t="shared" si="0"/>
        <v>0</v>
      </c>
      <c r="F17" s="503">
        <f t="shared" si="2"/>
        <v>0</v>
      </c>
      <c r="G17" s="538">
        <v>2</v>
      </c>
      <c r="H17" s="503">
        <f t="shared" si="1"/>
        <v>0</v>
      </c>
    </row>
    <row r="18" spans="1:8">
      <c r="A18" s="268" t="s">
        <v>257</v>
      </c>
      <c r="B18" s="261" t="s">
        <v>193</v>
      </c>
      <c r="C18" s="261" t="s">
        <v>126</v>
      </c>
      <c r="D18" s="501"/>
      <c r="E18" s="537"/>
      <c r="F18" s="500">
        <v>0</v>
      </c>
      <c r="G18" s="538">
        <v>2</v>
      </c>
      <c r="H18" s="503">
        <f t="shared" ref="H18:H21" si="3">G18*F18</f>
        <v>0</v>
      </c>
    </row>
    <row r="19" spans="1:8">
      <c r="A19" s="268" t="s">
        <v>257</v>
      </c>
      <c r="B19" s="262" t="s">
        <v>193</v>
      </c>
      <c r="C19" s="262" t="s">
        <v>127</v>
      </c>
      <c r="D19" s="501"/>
      <c r="E19" s="537"/>
      <c r="F19" s="500">
        <v>0</v>
      </c>
      <c r="G19" s="538">
        <v>4</v>
      </c>
      <c r="H19" s="503">
        <f t="shared" si="3"/>
        <v>0</v>
      </c>
    </row>
    <row r="20" spans="1:8">
      <c r="A20" s="268" t="s">
        <v>257</v>
      </c>
      <c r="B20" s="262" t="s">
        <v>399</v>
      </c>
      <c r="C20" s="262" t="s">
        <v>398</v>
      </c>
      <c r="D20" s="501">
        <v>58.5</v>
      </c>
      <c r="E20" s="502">
        <f t="shared" ref="E20:E21" si="4">VLOOKUP(B20,$E$3:$F$10,2,FALSE)</f>
        <v>0</v>
      </c>
      <c r="F20" s="503">
        <f>D20*E20</f>
        <v>0</v>
      </c>
      <c r="G20" s="538">
        <v>2</v>
      </c>
      <c r="H20" s="503">
        <f t="shared" si="3"/>
        <v>0</v>
      </c>
    </row>
    <row r="21" spans="1:8">
      <c r="A21" s="268" t="s">
        <v>257</v>
      </c>
      <c r="B21" s="261" t="s">
        <v>400</v>
      </c>
      <c r="C21" s="261" t="s">
        <v>398</v>
      </c>
      <c r="D21" s="501">
        <v>576</v>
      </c>
      <c r="E21" s="502">
        <f t="shared" si="4"/>
        <v>0</v>
      </c>
      <c r="F21" s="503">
        <f>D21*E21</f>
        <v>0</v>
      </c>
      <c r="G21" s="538">
        <v>2</v>
      </c>
      <c r="H21" s="503">
        <f t="shared" si="3"/>
        <v>0</v>
      </c>
    </row>
    <row r="22" spans="1:8">
      <c r="B22" s="270"/>
      <c r="C22" s="270"/>
      <c r="D22" s="505"/>
      <c r="E22" s="505"/>
      <c r="F22" s="505"/>
      <c r="G22" s="505"/>
      <c r="H22" s="505"/>
    </row>
    <row r="23" spans="1:8">
      <c r="A23" s="272" t="s">
        <v>9</v>
      </c>
      <c r="B23" s="273"/>
      <c r="C23" s="274"/>
      <c r="D23" s="506">
        <f>SUM(D13:D21)</f>
        <v>3130.5</v>
      </c>
      <c r="E23" s="507"/>
      <c r="F23" s="508"/>
      <c r="G23" s="509"/>
      <c r="H23" s="510">
        <f>SUM(H13:H21)</f>
        <v>0</v>
      </c>
    </row>
  </sheetData>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DA45-7CF5-4DCE-8280-BFB80A24DE20}">
  <sheetPr>
    <tabColor theme="0" tint="-0.14999847407452621"/>
    <pageSetUpPr fitToPage="1"/>
  </sheetPr>
  <dimension ref="A1:Z19"/>
  <sheetViews>
    <sheetView showGridLines="0" zoomScaleNormal="100" zoomScaleSheetLayoutView="50" zoomScalePageLayoutView="50" workbookViewId="0">
      <pane ySplit="12" topLeftCell="A13" activePane="bottomLeft" state="frozen"/>
      <selection activeCell="B1" sqref="B1"/>
      <selection pane="bottomLeft"/>
    </sheetView>
  </sheetViews>
  <sheetFormatPr defaultColWidth="13.6640625" defaultRowHeight="13.2"/>
  <cols>
    <col min="1" max="1" width="46.109375" style="270" customWidth="1"/>
    <col min="2" max="2" width="41.5546875" style="276" customWidth="1"/>
    <col min="3" max="3" width="27.5546875" style="276" customWidth="1"/>
    <col min="4" max="4" width="12.109375" style="270" customWidth="1"/>
    <col min="5" max="5" width="24.33203125" style="277" customWidth="1"/>
    <col min="6" max="6" width="16.109375" style="278" customWidth="1"/>
    <col min="7" max="7" width="13.6640625" style="277" customWidth="1"/>
    <col min="8" max="8" width="15.88671875" style="277" customWidth="1"/>
    <col min="9" max="247" width="13.6640625" style="30"/>
    <col min="248" max="248" width="22.109375" style="30" customWidth="1"/>
    <col min="249" max="255" width="13.6640625" style="30" customWidth="1"/>
    <col min="256" max="256" width="15.88671875" style="30" customWidth="1"/>
    <col min="257" max="257" width="16.5546875" style="30" bestFit="1" customWidth="1"/>
    <col min="258" max="258" width="13.6640625" style="30" customWidth="1"/>
    <col min="259" max="259" width="17.109375" style="30" bestFit="1" customWidth="1"/>
    <col min="260" max="260" width="4" style="30" customWidth="1"/>
    <col min="261" max="261" width="13.6640625" style="30" customWidth="1"/>
    <col min="262" max="503" width="13.6640625" style="30"/>
    <col min="504" max="504" width="22.109375" style="30" customWidth="1"/>
    <col min="505" max="511" width="13.6640625" style="30" customWidth="1"/>
    <col min="512" max="512" width="15.88671875" style="30" customWidth="1"/>
    <col min="513" max="513" width="16.5546875" style="30" bestFit="1" customWidth="1"/>
    <col min="514" max="514" width="13.6640625" style="30" customWidth="1"/>
    <col min="515" max="515" width="17.109375" style="30" bestFit="1" customWidth="1"/>
    <col min="516" max="516" width="4" style="30" customWidth="1"/>
    <col min="517" max="517" width="13.6640625" style="30" customWidth="1"/>
    <col min="518" max="759" width="13.6640625" style="30"/>
    <col min="760" max="760" width="22.109375" style="30" customWidth="1"/>
    <col min="761" max="767" width="13.6640625" style="30" customWidth="1"/>
    <col min="768" max="768" width="15.88671875" style="30" customWidth="1"/>
    <col min="769" max="769" width="16.5546875" style="30" bestFit="1" customWidth="1"/>
    <col min="770" max="770" width="13.6640625" style="30" customWidth="1"/>
    <col min="771" max="771" width="17.109375" style="30" bestFit="1" customWidth="1"/>
    <col min="772" max="772" width="4" style="30" customWidth="1"/>
    <col min="773" max="773" width="13.6640625" style="30" customWidth="1"/>
    <col min="774" max="1015" width="13.6640625" style="30"/>
    <col min="1016" max="1016" width="22.109375" style="30" customWidth="1"/>
    <col min="1017" max="1023" width="13.6640625" style="30" customWidth="1"/>
    <col min="1024" max="1024" width="15.88671875" style="30" customWidth="1"/>
    <col min="1025" max="1025" width="16.5546875" style="30" bestFit="1" customWidth="1"/>
    <col min="1026" max="1026" width="13.6640625" style="30" customWidth="1"/>
    <col min="1027" max="1027" width="17.109375" style="30" bestFit="1" customWidth="1"/>
    <col min="1028" max="1028" width="4" style="30" customWidth="1"/>
    <col min="1029" max="1029" width="13.6640625" style="30" customWidth="1"/>
    <col min="1030" max="1271" width="13.6640625" style="30"/>
    <col min="1272" max="1272" width="22.109375" style="30" customWidth="1"/>
    <col min="1273" max="1279" width="13.6640625" style="30" customWidth="1"/>
    <col min="1280" max="1280" width="15.88671875" style="30" customWidth="1"/>
    <col min="1281" max="1281" width="16.5546875" style="30" bestFit="1" customWidth="1"/>
    <col min="1282" max="1282" width="13.6640625" style="30" customWidth="1"/>
    <col min="1283" max="1283" width="17.109375" style="30" bestFit="1" customWidth="1"/>
    <col min="1284" max="1284" width="4" style="30" customWidth="1"/>
    <col min="1285" max="1285" width="13.6640625" style="30" customWidth="1"/>
    <col min="1286" max="1527" width="13.6640625" style="30"/>
    <col min="1528" max="1528" width="22.109375" style="30" customWidth="1"/>
    <col min="1529" max="1535" width="13.6640625" style="30" customWidth="1"/>
    <col min="1536" max="1536" width="15.88671875" style="30" customWidth="1"/>
    <col min="1537" max="1537" width="16.5546875" style="30" bestFit="1" customWidth="1"/>
    <col min="1538" max="1538" width="13.6640625" style="30" customWidth="1"/>
    <col min="1539" max="1539" width="17.109375" style="30" bestFit="1" customWidth="1"/>
    <col min="1540" max="1540" width="4" style="30" customWidth="1"/>
    <col min="1541" max="1541" width="13.6640625" style="30" customWidth="1"/>
    <col min="1542" max="1783" width="13.6640625" style="30"/>
    <col min="1784" max="1784" width="22.109375" style="30" customWidth="1"/>
    <col min="1785" max="1791" width="13.6640625" style="30" customWidth="1"/>
    <col min="1792" max="1792" width="15.88671875" style="30" customWidth="1"/>
    <col min="1793" max="1793" width="16.5546875" style="30" bestFit="1" customWidth="1"/>
    <col min="1794" max="1794" width="13.6640625" style="30" customWidth="1"/>
    <col min="1795" max="1795" width="17.109375" style="30" bestFit="1" customWidth="1"/>
    <col min="1796" max="1796" width="4" style="30" customWidth="1"/>
    <col min="1797" max="1797" width="13.6640625" style="30" customWidth="1"/>
    <col min="1798" max="2039" width="13.6640625" style="30"/>
    <col min="2040" max="2040" width="22.109375" style="30" customWidth="1"/>
    <col min="2041" max="2047" width="13.6640625" style="30" customWidth="1"/>
    <col min="2048" max="2048" width="15.88671875" style="30" customWidth="1"/>
    <col min="2049" max="2049" width="16.5546875" style="30" bestFit="1" customWidth="1"/>
    <col min="2050" max="2050" width="13.6640625" style="30" customWidth="1"/>
    <col min="2051" max="2051" width="17.109375" style="30" bestFit="1" customWidth="1"/>
    <col min="2052" max="2052" width="4" style="30" customWidth="1"/>
    <col min="2053" max="2053" width="13.6640625" style="30" customWidth="1"/>
    <col min="2054" max="2295" width="13.6640625" style="30"/>
    <col min="2296" max="2296" width="22.109375" style="30" customWidth="1"/>
    <col min="2297" max="2303" width="13.6640625" style="30" customWidth="1"/>
    <col min="2304" max="2304" width="15.88671875" style="30" customWidth="1"/>
    <col min="2305" max="2305" width="16.5546875" style="30" bestFit="1" customWidth="1"/>
    <col min="2306" max="2306" width="13.6640625" style="30" customWidth="1"/>
    <col min="2307" max="2307" width="17.109375" style="30" bestFit="1" customWidth="1"/>
    <col min="2308" max="2308" width="4" style="30" customWidth="1"/>
    <col min="2309" max="2309" width="13.6640625" style="30" customWidth="1"/>
    <col min="2310" max="2551" width="13.6640625" style="30"/>
    <col min="2552" max="2552" width="22.109375" style="30" customWidth="1"/>
    <col min="2553" max="2559" width="13.6640625" style="30" customWidth="1"/>
    <col min="2560" max="2560" width="15.88671875" style="30" customWidth="1"/>
    <col min="2561" max="2561" width="16.5546875" style="30" bestFit="1" customWidth="1"/>
    <col min="2562" max="2562" width="13.6640625" style="30" customWidth="1"/>
    <col min="2563" max="2563" width="17.109375" style="30" bestFit="1" customWidth="1"/>
    <col min="2564" max="2564" width="4" style="30" customWidth="1"/>
    <col min="2565" max="2565" width="13.6640625" style="30" customWidth="1"/>
    <col min="2566" max="2807" width="13.6640625" style="30"/>
    <col min="2808" max="2808" width="22.109375" style="30" customWidth="1"/>
    <col min="2809" max="2815" width="13.6640625" style="30" customWidth="1"/>
    <col min="2816" max="2816" width="15.88671875" style="30" customWidth="1"/>
    <col min="2817" max="2817" width="16.5546875" style="30" bestFit="1" customWidth="1"/>
    <col min="2818" max="2818" width="13.6640625" style="30" customWidth="1"/>
    <col min="2819" max="2819" width="17.109375" style="30" bestFit="1" customWidth="1"/>
    <col min="2820" max="2820" width="4" style="30" customWidth="1"/>
    <col min="2821" max="2821" width="13.6640625" style="30" customWidth="1"/>
    <col min="2822" max="3063" width="13.6640625" style="30"/>
    <col min="3064" max="3064" width="22.109375" style="30" customWidth="1"/>
    <col min="3065" max="3071" width="13.6640625" style="30" customWidth="1"/>
    <col min="3072" max="3072" width="15.88671875" style="30" customWidth="1"/>
    <col min="3073" max="3073" width="16.5546875" style="30" bestFit="1" customWidth="1"/>
    <col min="3074" max="3074" width="13.6640625" style="30" customWidth="1"/>
    <col min="3075" max="3075" width="17.109375" style="30" bestFit="1" customWidth="1"/>
    <col min="3076" max="3076" width="4" style="30" customWidth="1"/>
    <col min="3077" max="3077" width="13.6640625" style="30" customWidth="1"/>
    <col min="3078" max="3319" width="13.6640625" style="30"/>
    <col min="3320" max="3320" width="22.109375" style="30" customWidth="1"/>
    <col min="3321" max="3327" width="13.6640625" style="30" customWidth="1"/>
    <col min="3328" max="3328" width="15.88671875" style="30" customWidth="1"/>
    <col min="3329" max="3329" width="16.5546875" style="30" bestFit="1" customWidth="1"/>
    <col min="3330" max="3330" width="13.6640625" style="30" customWidth="1"/>
    <col min="3331" max="3331" width="17.109375" style="30" bestFit="1" customWidth="1"/>
    <col min="3332" max="3332" width="4" style="30" customWidth="1"/>
    <col min="3333" max="3333" width="13.6640625" style="30" customWidth="1"/>
    <col min="3334" max="3575" width="13.6640625" style="30"/>
    <col min="3576" max="3576" width="22.109375" style="30" customWidth="1"/>
    <col min="3577" max="3583" width="13.6640625" style="30" customWidth="1"/>
    <col min="3584" max="3584" width="15.88671875" style="30" customWidth="1"/>
    <col min="3585" max="3585" width="16.5546875" style="30" bestFit="1" customWidth="1"/>
    <col min="3586" max="3586" width="13.6640625" style="30" customWidth="1"/>
    <col min="3587" max="3587" width="17.109375" style="30" bestFit="1" customWidth="1"/>
    <col min="3588" max="3588" width="4" style="30" customWidth="1"/>
    <col min="3589" max="3589" width="13.6640625" style="30" customWidth="1"/>
    <col min="3590" max="3831" width="13.6640625" style="30"/>
    <col min="3832" max="3832" width="22.109375" style="30" customWidth="1"/>
    <col min="3833" max="3839" width="13.6640625" style="30" customWidth="1"/>
    <col min="3840" max="3840" width="15.88671875" style="30" customWidth="1"/>
    <col min="3841" max="3841" width="16.5546875" style="30" bestFit="1" customWidth="1"/>
    <col min="3842" max="3842" width="13.6640625" style="30" customWidth="1"/>
    <col min="3843" max="3843" width="17.109375" style="30" bestFit="1" customWidth="1"/>
    <col min="3844" max="3844" width="4" style="30" customWidth="1"/>
    <col min="3845" max="3845" width="13.6640625" style="30" customWidth="1"/>
    <col min="3846" max="4087" width="13.6640625" style="30"/>
    <col min="4088" max="4088" width="22.109375" style="30" customWidth="1"/>
    <col min="4089" max="4095" width="13.6640625" style="30" customWidth="1"/>
    <col min="4096" max="4096" width="15.88671875" style="30" customWidth="1"/>
    <col min="4097" max="4097" width="16.5546875" style="30" bestFit="1" customWidth="1"/>
    <col min="4098" max="4098" width="13.6640625" style="30" customWidth="1"/>
    <col min="4099" max="4099" width="17.109375" style="30" bestFit="1" customWidth="1"/>
    <col min="4100" max="4100" width="4" style="30" customWidth="1"/>
    <col min="4101" max="4101" width="13.6640625" style="30" customWidth="1"/>
    <col min="4102" max="4343" width="13.6640625" style="30"/>
    <col min="4344" max="4344" width="22.109375" style="30" customWidth="1"/>
    <col min="4345" max="4351" width="13.6640625" style="30" customWidth="1"/>
    <col min="4352" max="4352" width="15.88671875" style="30" customWidth="1"/>
    <col min="4353" max="4353" width="16.5546875" style="30" bestFit="1" customWidth="1"/>
    <col min="4354" max="4354" width="13.6640625" style="30" customWidth="1"/>
    <col min="4355" max="4355" width="17.109375" style="30" bestFit="1" customWidth="1"/>
    <col min="4356" max="4356" width="4" style="30" customWidth="1"/>
    <col min="4357" max="4357" width="13.6640625" style="30" customWidth="1"/>
    <col min="4358" max="4599" width="13.6640625" style="30"/>
    <col min="4600" max="4600" width="22.109375" style="30" customWidth="1"/>
    <col min="4601" max="4607" width="13.6640625" style="30" customWidth="1"/>
    <col min="4608" max="4608" width="15.88671875" style="30" customWidth="1"/>
    <col min="4609" max="4609" width="16.5546875" style="30" bestFit="1" customWidth="1"/>
    <col min="4610" max="4610" width="13.6640625" style="30" customWidth="1"/>
    <col min="4611" max="4611" width="17.109375" style="30" bestFit="1" customWidth="1"/>
    <col min="4612" max="4612" width="4" style="30" customWidth="1"/>
    <col min="4613" max="4613" width="13.6640625" style="30" customWidth="1"/>
    <col min="4614" max="4855" width="13.6640625" style="30"/>
    <col min="4856" max="4856" width="22.109375" style="30" customWidth="1"/>
    <col min="4857" max="4863" width="13.6640625" style="30" customWidth="1"/>
    <col min="4864" max="4864" width="15.88671875" style="30" customWidth="1"/>
    <col min="4865" max="4865" width="16.5546875" style="30" bestFit="1" customWidth="1"/>
    <col min="4866" max="4866" width="13.6640625" style="30" customWidth="1"/>
    <col min="4867" max="4867" width="17.109375" style="30" bestFit="1" customWidth="1"/>
    <col min="4868" max="4868" width="4" style="30" customWidth="1"/>
    <col min="4869" max="4869" width="13.6640625" style="30" customWidth="1"/>
    <col min="4870" max="5111" width="13.6640625" style="30"/>
    <col min="5112" max="5112" width="22.109375" style="30" customWidth="1"/>
    <col min="5113" max="5119" width="13.6640625" style="30" customWidth="1"/>
    <col min="5120" max="5120" width="15.88671875" style="30" customWidth="1"/>
    <col min="5121" max="5121" width="16.5546875" style="30" bestFit="1" customWidth="1"/>
    <col min="5122" max="5122" width="13.6640625" style="30" customWidth="1"/>
    <col min="5123" max="5123" width="17.109375" style="30" bestFit="1" customWidth="1"/>
    <col min="5124" max="5124" width="4" style="30" customWidth="1"/>
    <col min="5125" max="5125" width="13.6640625" style="30" customWidth="1"/>
    <col min="5126" max="5367" width="13.6640625" style="30"/>
    <col min="5368" max="5368" width="22.109375" style="30" customWidth="1"/>
    <col min="5369" max="5375" width="13.6640625" style="30" customWidth="1"/>
    <col min="5376" max="5376" width="15.88671875" style="30" customWidth="1"/>
    <col min="5377" max="5377" width="16.5546875" style="30" bestFit="1" customWidth="1"/>
    <col min="5378" max="5378" width="13.6640625" style="30" customWidth="1"/>
    <col min="5379" max="5379" width="17.109375" style="30" bestFit="1" customWidth="1"/>
    <col min="5380" max="5380" width="4" style="30" customWidth="1"/>
    <col min="5381" max="5381" width="13.6640625" style="30" customWidth="1"/>
    <col min="5382" max="5623" width="13.6640625" style="30"/>
    <col min="5624" max="5624" width="22.109375" style="30" customWidth="1"/>
    <col min="5625" max="5631" width="13.6640625" style="30" customWidth="1"/>
    <col min="5632" max="5632" width="15.88671875" style="30" customWidth="1"/>
    <col min="5633" max="5633" width="16.5546875" style="30" bestFit="1" customWidth="1"/>
    <col min="5634" max="5634" width="13.6640625" style="30" customWidth="1"/>
    <col min="5635" max="5635" width="17.109375" style="30" bestFit="1" customWidth="1"/>
    <col min="5636" max="5636" width="4" style="30" customWidth="1"/>
    <col min="5637" max="5637" width="13.6640625" style="30" customWidth="1"/>
    <col min="5638" max="5879" width="13.6640625" style="30"/>
    <col min="5880" max="5880" width="22.109375" style="30" customWidth="1"/>
    <col min="5881" max="5887" width="13.6640625" style="30" customWidth="1"/>
    <col min="5888" max="5888" width="15.88671875" style="30" customWidth="1"/>
    <col min="5889" max="5889" width="16.5546875" style="30" bestFit="1" customWidth="1"/>
    <col min="5890" max="5890" width="13.6640625" style="30" customWidth="1"/>
    <col min="5891" max="5891" width="17.109375" style="30" bestFit="1" customWidth="1"/>
    <col min="5892" max="5892" width="4" style="30" customWidth="1"/>
    <col min="5893" max="5893" width="13.6640625" style="30" customWidth="1"/>
    <col min="5894" max="6135" width="13.6640625" style="30"/>
    <col min="6136" max="6136" width="22.109375" style="30" customWidth="1"/>
    <col min="6137" max="6143" width="13.6640625" style="30" customWidth="1"/>
    <col min="6144" max="6144" width="15.88671875" style="30" customWidth="1"/>
    <col min="6145" max="6145" width="16.5546875" style="30" bestFit="1" customWidth="1"/>
    <col min="6146" max="6146" width="13.6640625" style="30" customWidth="1"/>
    <col min="6147" max="6147" width="17.109375" style="30" bestFit="1" customWidth="1"/>
    <col min="6148" max="6148" width="4" style="30" customWidth="1"/>
    <col min="6149" max="6149" width="13.6640625" style="30" customWidth="1"/>
    <col min="6150" max="6391" width="13.6640625" style="30"/>
    <col min="6392" max="6392" width="22.109375" style="30" customWidth="1"/>
    <col min="6393" max="6399" width="13.6640625" style="30" customWidth="1"/>
    <col min="6400" max="6400" width="15.88671875" style="30" customWidth="1"/>
    <col min="6401" max="6401" width="16.5546875" style="30" bestFit="1" customWidth="1"/>
    <col min="6402" max="6402" width="13.6640625" style="30" customWidth="1"/>
    <col min="6403" max="6403" width="17.109375" style="30" bestFit="1" customWidth="1"/>
    <col min="6404" max="6404" width="4" style="30" customWidth="1"/>
    <col min="6405" max="6405" width="13.6640625" style="30" customWidth="1"/>
    <col min="6406" max="6647" width="13.6640625" style="30"/>
    <col min="6648" max="6648" width="22.109375" style="30" customWidth="1"/>
    <col min="6649" max="6655" width="13.6640625" style="30" customWidth="1"/>
    <col min="6656" max="6656" width="15.88671875" style="30" customWidth="1"/>
    <col min="6657" max="6657" width="16.5546875" style="30" bestFit="1" customWidth="1"/>
    <col min="6658" max="6658" width="13.6640625" style="30" customWidth="1"/>
    <col min="6659" max="6659" width="17.109375" style="30" bestFit="1" customWidth="1"/>
    <col min="6660" max="6660" width="4" style="30" customWidth="1"/>
    <col min="6661" max="6661" width="13.6640625" style="30" customWidth="1"/>
    <col min="6662" max="6903" width="13.6640625" style="30"/>
    <col min="6904" max="6904" width="22.109375" style="30" customWidth="1"/>
    <col min="6905" max="6911" width="13.6640625" style="30" customWidth="1"/>
    <col min="6912" max="6912" width="15.88671875" style="30" customWidth="1"/>
    <col min="6913" max="6913" width="16.5546875" style="30" bestFit="1" customWidth="1"/>
    <col min="6914" max="6914" width="13.6640625" style="30" customWidth="1"/>
    <col min="6915" max="6915" width="17.109375" style="30" bestFit="1" customWidth="1"/>
    <col min="6916" max="6916" width="4" style="30" customWidth="1"/>
    <col min="6917" max="6917" width="13.6640625" style="30" customWidth="1"/>
    <col min="6918" max="7159" width="13.6640625" style="30"/>
    <col min="7160" max="7160" width="22.109375" style="30" customWidth="1"/>
    <col min="7161" max="7167" width="13.6640625" style="30" customWidth="1"/>
    <col min="7168" max="7168" width="15.88671875" style="30" customWidth="1"/>
    <col min="7169" max="7169" width="16.5546875" style="30" bestFit="1" customWidth="1"/>
    <col min="7170" max="7170" width="13.6640625" style="30" customWidth="1"/>
    <col min="7171" max="7171" width="17.109375" style="30" bestFit="1" customWidth="1"/>
    <col min="7172" max="7172" width="4" style="30" customWidth="1"/>
    <col min="7173" max="7173" width="13.6640625" style="30" customWidth="1"/>
    <col min="7174" max="7415" width="13.6640625" style="30"/>
    <col min="7416" max="7416" width="22.109375" style="30" customWidth="1"/>
    <col min="7417" max="7423" width="13.6640625" style="30" customWidth="1"/>
    <col min="7424" max="7424" width="15.88671875" style="30" customWidth="1"/>
    <col min="7425" max="7425" width="16.5546875" style="30" bestFit="1" customWidth="1"/>
    <col min="7426" max="7426" width="13.6640625" style="30" customWidth="1"/>
    <col min="7427" max="7427" width="17.109375" style="30" bestFit="1" customWidth="1"/>
    <col min="7428" max="7428" width="4" style="30" customWidth="1"/>
    <col min="7429" max="7429" width="13.6640625" style="30" customWidth="1"/>
    <col min="7430" max="7671" width="13.6640625" style="30"/>
    <col min="7672" max="7672" width="22.109375" style="30" customWidth="1"/>
    <col min="7673" max="7679" width="13.6640625" style="30" customWidth="1"/>
    <col min="7680" max="7680" width="15.88671875" style="30" customWidth="1"/>
    <col min="7681" max="7681" width="16.5546875" style="30" bestFit="1" customWidth="1"/>
    <col min="7682" max="7682" width="13.6640625" style="30" customWidth="1"/>
    <col min="7683" max="7683" width="17.109375" style="30" bestFit="1" customWidth="1"/>
    <col min="7684" max="7684" width="4" style="30" customWidth="1"/>
    <col min="7685" max="7685" width="13.6640625" style="30" customWidth="1"/>
    <col min="7686" max="7927" width="13.6640625" style="30"/>
    <col min="7928" max="7928" width="22.109375" style="30" customWidth="1"/>
    <col min="7929" max="7935" width="13.6640625" style="30" customWidth="1"/>
    <col min="7936" max="7936" width="15.88671875" style="30" customWidth="1"/>
    <col min="7937" max="7937" width="16.5546875" style="30" bestFit="1" customWidth="1"/>
    <col min="7938" max="7938" width="13.6640625" style="30" customWidth="1"/>
    <col min="7939" max="7939" width="17.109375" style="30" bestFit="1" customWidth="1"/>
    <col min="7940" max="7940" width="4" style="30" customWidth="1"/>
    <col min="7941" max="7941" width="13.6640625" style="30" customWidth="1"/>
    <col min="7942" max="8183" width="13.6640625" style="30"/>
    <col min="8184" max="8184" width="22.109375" style="30" customWidth="1"/>
    <col min="8185" max="8191" width="13.6640625" style="30" customWidth="1"/>
    <col min="8192" max="8192" width="15.88671875" style="30" customWidth="1"/>
    <col min="8193" max="8193" width="16.5546875" style="30" bestFit="1" customWidth="1"/>
    <col min="8194" max="8194" width="13.6640625" style="30" customWidth="1"/>
    <col min="8195" max="8195" width="17.109375" style="30" bestFit="1" customWidth="1"/>
    <col min="8196" max="8196" width="4" style="30" customWidth="1"/>
    <col min="8197" max="8197" width="13.6640625" style="30" customWidth="1"/>
    <col min="8198" max="8439" width="13.6640625" style="30"/>
    <col min="8440" max="8440" width="22.109375" style="30" customWidth="1"/>
    <col min="8441" max="8447" width="13.6640625" style="30" customWidth="1"/>
    <col min="8448" max="8448" width="15.88671875" style="30" customWidth="1"/>
    <col min="8449" max="8449" width="16.5546875" style="30" bestFit="1" customWidth="1"/>
    <col min="8450" max="8450" width="13.6640625" style="30" customWidth="1"/>
    <col min="8451" max="8451" width="17.109375" style="30" bestFit="1" customWidth="1"/>
    <col min="8452" max="8452" width="4" style="30" customWidth="1"/>
    <col min="8453" max="8453" width="13.6640625" style="30" customWidth="1"/>
    <col min="8454" max="8695" width="13.6640625" style="30"/>
    <col min="8696" max="8696" width="22.109375" style="30" customWidth="1"/>
    <col min="8697" max="8703" width="13.6640625" style="30" customWidth="1"/>
    <col min="8704" max="8704" width="15.88671875" style="30" customWidth="1"/>
    <col min="8705" max="8705" width="16.5546875" style="30" bestFit="1" customWidth="1"/>
    <col min="8706" max="8706" width="13.6640625" style="30" customWidth="1"/>
    <col min="8707" max="8707" width="17.109375" style="30" bestFit="1" customWidth="1"/>
    <col min="8708" max="8708" width="4" style="30" customWidth="1"/>
    <col min="8709" max="8709" width="13.6640625" style="30" customWidth="1"/>
    <col min="8710" max="8951" width="13.6640625" style="30"/>
    <col min="8952" max="8952" width="22.109375" style="30" customWidth="1"/>
    <col min="8953" max="8959" width="13.6640625" style="30" customWidth="1"/>
    <col min="8960" max="8960" width="15.88671875" style="30" customWidth="1"/>
    <col min="8961" max="8961" width="16.5546875" style="30" bestFit="1" customWidth="1"/>
    <col min="8962" max="8962" width="13.6640625" style="30" customWidth="1"/>
    <col min="8963" max="8963" width="17.109375" style="30" bestFit="1" customWidth="1"/>
    <col min="8964" max="8964" width="4" style="30" customWidth="1"/>
    <col min="8965" max="8965" width="13.6640625" style="30" customWidth="1"/>
    <col min="8966" max="9207" width="13.6640625" style="30"/>
    <col min="9208" max="9208" width="22.109375" style="30" customWidth="1"/>
    <col min="9209" max="9215" width="13.6640625" style="30" customWidth="1"/>
    <col min="9216" max="9216" width="15.88671875" style="30" customWidth="1"/>
    <col min="9217" max="9217" width="16.5546875" style="30" bestFit="1" customWidth="1"/>
    <col min="9218" max="9218" width="13.6640625" style="30" customWidth="1"/>
    <col min="9219" max="9219" width="17.109375" style="30" bestFit="1" customWidth="1"/>
    <col min="9220" max="9220" width="4" style="30" customWidth="1"/>
    <col min="9221" max="9221" width="13.6640625" style="30" customWidth="1"/>
    <col min="9222" max="9463" width="13.6640625" style="30"/>
    <col min="9464" max="9464" width="22.109375" style="30" customWidth="1"/>
    <col min="9465" max="9471" width="13.6640625" style="30" customWidth="1"/>
    <col min="9472" max="9472" width="15.88671875" style="30" customWidth="1"/>
    <col min="9473" max="9473" width="16.5546875" style="30" bestFit="1" customWidth="1"/>
    <col min="9474" max="9474" width="13.6640625" style="30" customWidth="1"/>
    <col min="9475" max="9475" width="17.109375" style="30" bestFit="1" customWidth="1"/>
    <col min="9476" max="9476" width="4" style="30" customWidth="1"/>
    <col min="9477" max="9477" width="13.6640625" style="30" customWidth="1"/>
    <col min="9478" max="9719" width="13.6640625" style="30"/>
    <col min="9720" max="9720" width="22.109375" style="30" customWidth="1"/>
    <col min="9721" max="9727" width="13.6640625" style="30" customWidth="1"/>
    <col min="9728" max="9728" width="15.88671875" style="30" customWidth="1"/>
    <col min="9729" max="9729" width="16.5546875" style="30" bestFit="1" customWidth="1"/>
    <col min="9730" max="9730" width="13.6640625" style="30" customWidth="1"/>
    <col min="9731" max="9731" width="17.109375" style="30" bestFit="1" customWidth="1"/>
    <col min="9732" max="9732" width="4" style="30" customWidth="1"/>
    <col min="9733" max="9733" width="13.6640625" style="30" customWidth="1"/>
    <col min="9734" max="9975" width="13.6640625" style="30"/>
    <col min="9976" max="9976" width="22.109375" style="30" customWidth="1"/>
    <col min="9977" max="9983" width="13.6640625" style="30" customWidth="1"/>
    <col min="9984" max="9984" width="15.88671875" style="30" customWidth="1"/>
    <col min="9985" max="9985" width="16.5546875" style="30" bestFit="1" customWidth="1"/>
    <col min="9986" max="9986" width="13.6640625" style="30" customWidth="1"/>
    <col min="9987" max="9987" width="17.109375" style="30" bestFit="1" customWidth="1"/>
    <col min="9988" max="9988" width="4" style="30" customWidth="1"/>
    <col min="9989" max="9989" width="13.6640625" style="30" customWidth="1"/>
    <col min="9990" max="10231" width="13.6640625" style="30"/>
    <col min="10232" max="10232" width="22.109375" style="30" customWidth="1"/>
    <col min="10233" max="10239" width="13.6640625" style="30" customWidth="1"/>
    <col min="10240" max="10240" width="15.88671875" style="30" customWidth="1"/>
    <col min="10241" max="10241" width="16.5546875" style="30" bestFit="1" customWidth="1"/>
    <col min="10242" max="10242" width="13.6640625" style="30" customWidth="1"/>
    <col min="10243" max="10243" width="17.109375" style="30" bestFit="1" customWidth="1"/>
    <col min="10244" max="10244" width="4" style="30" customWidth="1"/>
    <col min="10245" max="10245" width="13.6640625" style="30" customWidth="1"/>
    <col min="10246" max="10487" width="13.6640625" style="30"/>
    <col min="10488" max="10488" width="22.109375" style="30" customWidth="1"/>
    <col min="10489" max="10495" width="13.6640625" style="30" customWidth="1"/>
    <col min="10496" max="10496" width="15.88671875" style="30" customWidth="1"/>
    <col min="10497" max="10497" width="16.5546875" style="30" bestFit="1" customWidth="1"/>
    <col min="10498" max="10498" width="13.6640625" style="30" customWidth="1"/>
    <col min="10499" max="10499" width="17.109375" style="30" bestFit="1" customWidth="1"/>
    <col min="10500" max="10500" width="4" style="30" customWidth="1"/>
    <col min="10501" max="10501" width="13.6640625" style="30" customWidth="1"/>
    <col min="10502" max="10743" width="13.6640625" style="30"/>
    <col min="10744" max="10744" width="22.109375" style="30" customWidth="1"/>
    <col min="10745" max="10751" width="13.6640625" style="30" customWidth="1"/>
    <col min="10752" max="10752" width="15.88671875" style="30" customWidth="1"/>
    <col min="10753" max="10753" width="16.5546875" style="30" bestFit="1" customWidth="1"/>
    <col min="10754" max="10754" width="13.6640625" style="30" customWidth="1"/>
    <col min="10755" max="10755" width="17.109375" style="30" bestFit="1" customWidth="1"/>
    <col min="10756" max="10756" width="4" style="30" customWidth="1"/>
    <col min="10757" max="10757" width="13.6640625" style="30" customWidth="1"/>
    <col min="10758" max="10999" width="13.6640625" style="30"/>
    <col min="11000" max="11000" width="22.109375" style="30" customWidth="1"/>
    <col min="11001" max="11007" width="13.6640625" style="30" customWidth="1"/>
    <col min="11008" max="11008" width="15.88671875" style="30" customWidth="1"/>
    <col min="11009" max="11009" width="16.5546875" style="30" bestFit="1" customWidth="1"/>
    <col min="11010" max="11010" width="13.6640625" style="30" customWidth="1"/>
    <col min="11011" max="11011" width="17.109375" style="30" bestFit="1" customWidth="1"/>
    <col min="11012" max="11012" width="4" style="30" customWidth="1"/>
    <col min="11013" max="11013" width="13.6640625" style="30" customWidth="1"/>
    <col min="11014" max="11255" width="13.6640625" style="30"/>
    <col min="11256" max="11256" width="22.109375" style="30" customWidth="1"/>
    <col min="11257" max="11263" width="13.6640625" style="30" customWidth="1"/>
    <col min="11264" max="11264" width="15.88671875" style="30" customWidth="1"/>
    <col min="11265" max="11265" width="16.5546875" style="30" bestFit="1" customWidth="1"/>
    <col min="11266" max="11266" width="13.6640625" style="30" customWidth="1"/>
    <col min="11267" max="11267" width="17.109375" style="30" bestFit="1" customWidth="1"/>
    <col min="11268" max="11268" width="4" style="30" customWidth="1"/>
    <col min="11269" max="11269" width="13.6640625" style="30" customWidth="1"/>
    <col min="11270" max="11511" width="13.6640625" style="30"/>
    <col min="11512" max="11512" width="22.109375" style="30" customWidth="1"/>
    <col min="11513" max="11519" width="13.6640625" style="30" customWidth="1"/>
    <col min="11520" max="11520" width="15.88671875" style="30" customWidth="1"/>
    <col min="11521" max="11521" width="16.5546875" style="30" bestFit="1" customWidth="1"/>
    <col min="11522" max="11522" width="13.6640625" style="30" customWidth="1"/>
    <col min="11523" max="11523" width="17.109375" style="30" bestFit="1" customWidth="1"/>
    <col min="11524" max="11524" width="4" style="30" customWidth="1"/>
    <col min="11525" max="11525" width="13.6640625" style="30" customWidth="1"/>
    <col min="11526" max="11767" width="13.6640625" style="30"/>
    <col min="11768" max="11768" width="22.109375" style="30" customWidth="1"/>
    <col min="11769" max="11775" width="13.6640625" style="30" customWidth="1"/>
    <col min="11776" max="11776" width="15.88671875" style="30" customWidth="1"/>
    <col min="11777" max="11777" width="16.5546875" style="30" bestFit="1" customWidth="1"/>
    <col min="11778" max="11778" width="13.6640625" style="30" customWidth="1"/>
    <col min="11779" max="11779" width="17.109375" style="30" bestFit="1" customWidth="1"/>
    <col min="11780" max="11780" width="4" style="30" customWidth="1"/>
    <col min="11781" max="11781" width="13.6640625" style="30" customWidth="1"/>
    <col min="11782" max="12023" width="13.6640625" style="30"/>
    <col min="12024" max="12024" width="22.109375" style="30" customWidth="1"/>
    <col min="12025" max="12031" width="13.6640625" style="30" customWidth="1"/>
    <col min="12032" max="12032" width="15.88671875" style="30" customWidth="1"/>
    <col min="12033" max="12033" width="16.5546875" style="30" bestFit="1" customWidth="1"/>
    <col min="12034" max="12034" width="13.6640625" style="30" customWidth="1"/>
    <col min="12035" max="12035" width="17.109375" style="30" bestFit="1" customWidth="1"/>
    <col min="12036" max="12036" width="4" style="30" customWidth="1"/>
    <col min="12037" max="12037" width="13.6640625" style="30" customWidth="1"/>
    <col min="12038" max="12279" width="13.6640625" style="30"/>
    <col min="12280" max="12280" width="22.109375" style="30" customWidth="1"/>
    <col min="12281" max="12287" width="13.6640625" style="30" customWidth="1"/>
    <col min="12288" max="12288" width="15.88671875" style="30" customWidth="1"/>
    <col min="12289" max="12289" width="16.5546875" style="30" bestFit="1" customWidth="1"/>
    <col min="12290" max="12290" width="13.6640625" style="30" customWidth="1"/>
    <col min="12291" max="12291" width="17.109375" style="30" bestFit="1" customWidth="1"/>
    <col min="12292" max="12292" width="4" style="30" customWidth="1"/>
    <col min="12293" max="12293" width="13.6640625" style="30" customWidth="1"/>
    <col min="12294" max="12535" width="13.6640625" style="30"/>
    <col min="12536" max="12536" width="22.109375" style="30" customWidth="1"/>
    <col min="12537" max="12543" width="13.6640625" style="30" customWidth="1"/>
    <col min="12544" max="12544" width="15.88671875" style="30" customWidth="1"/>
    <col min="12545" max="12545" width="16.5546875" style="30" bestFit="1" customWidth="1"/>
    <col min="12546" max="12546" width="13.6640625" style="30" customWidth="1"/>
    <col min="12547" max="12547" width="17.109375" style="30" bestFit="1" customWidth="1"/>
    <col min="12548" max="12548" width="4" style="30" customWidth="1"/>
    <col min="12549" max="12549" width="13.6640625" style="30" customWidth="1"/>
    <col min="12550" max="12791" width="13.6640625" style="30"/>
    <col min="12792" max="12792" width="22.109375" style="30" customWidth="1"/>
    <col min="12793" max="12799" width="13.6640625" style="30" customWidth="1"/>
    <col min="12800" max="12800" width="15.88671875" style="30" customWidth="1"/>
    <col min="12801" max="12801" width="16.5546875" style="30" bestFit="1" customWidth="1"/>
    <col min="12802" max="12802" width="13.6640625" style="30" customWidth="1"/>
    <col min="12803" max="12803" width="17.109375" style="30" bestFit="1" customWidth="1"/>
    <col min="12804" max="12804" width="4" style="30" customWidth="1"/>
    <col min="12805" max="12805" width="13.6640625" style="30" customWidth="1"/>
    <col min="12806" max="13047" width="13.6640625" style="30"/>
    <col min="13048" max="13048" width="22.109375" style="30" customWidth="1"/>
    <col min="13049" max="13055" width="13.6640625" style="30" customWidth="1"/>
    <col min="13056" max="13056" width="15.88671875" style="30" customWidth="1"/>
    <col min="13057" max="13057" width="16.5546875" style="30" bestFit="1" customWidth="1"/>
    <col min="13058" max="13058" width="13.6640625" style="30" customWidth="1"/>
    <col min="13059" max="13059" width="17.109375" style="30" bestFit="1" customWidth="1"/>
    <col min="13060" max="13060" width="4" style="30" customWidth="1"/>
    <col min="13061" max="13061" width="13.6640625" style="30" customWidth="1"/>
    <col min="13062" max="13303" width="13.6640625" style="30"/>
    <col min="13304" max="13304" width="22.109375" style="30" customWidth="1"/>
    <col min="13305" max="13311" width="13.6640625" style="30" customWidth="1"/>
    <col min="13312" max="13312" width="15.88671875" style="30" customWidth="1"/>
    <col min="13313" max="13313" width="16.5546875" style="30" bestFit="1" customWidth="1"/>
    <col min="13314" max="13314" width="13.6640625" style="30" customWidth="1"/>
    <col min="13315" max="13315" width="17.109375" style="30" bestFit="1" customWidth="1"/>
    <col min="13316" max="13316" width="4" style="30" customWidth="1"/>
    <col min="13317" max="13317" width="13.6640625" style="30" customWidth="1"/>
    <col min="13318" max="13559" width="13.6640625" style="30"/>
    <col min="13560" max="13560" width="22.109375" style="30" customWidth="1"/>
    <col min="13561" max="13567" width="13.6640625" style="30" customWidth="1"/>
    <col min="13568" max="13568" width="15.88671875" style="30" customWidth="1"/>
    <col min="13569" max="13569" width="16.5546875" style="30" bestFit="1" customWidth="1"/>
    <col min="13570" max="13570" width="13.6640625" style="30" customWidth="1"/>
    <col min="13571" max="13571" width="17.109375" style="30" bestFit="1" customWidth="1"/>
    <col min="13572" max="13572" width="4" style="30" customWidth="1"/>
    <col min="13573" max="13573" width="13.6640625" style="30" customWidth="1"/>
    <col min="13574" max="13815" width="13.6640625" style="30"/>
    <col min="13816" max="13816" width="22.109375" style="30" customWidth="1"/>
    <col min="13817" max="13823" width="13.6640625" style="30" customWidth="1"/>
    <col min="13824" max="13824" width="15.88671875" style="30" customWidth="1"/>
    <col min="13825" max="13825" width="16.5546875" style="30" bestFit="1" customWidth="1"/>
    <col min="13826" max="13826" width="13.6640625" style="30" customWidth="1"/>
    <col min="13827" max="13827" width="17.109375" style="30" bestFit="1" customWidth="1"/>
    <col min="13828" max="13828" width="4" style="30" customWidth="1"/>
    <col min="13829" max="13829" width="13.6640625" style="30" customWidth="1"/>
    <col min="13830" max="14071" width="13.6640625" style="30"/>
    <col min="14072" max="14072" width="22.109375" style="30" customWidth="1"/>
    <col min="14073" max="14079" width="13.6640625" style="30" customWidth="1"/>
    <col min="14080" max="14080" width="15.88671875" style="30" customWidth="1"/>
    <col min="14081" max="14081" width="16.5546875" style="30" bestFit="1" customWidth="1"/>
    <col min="14082" max="14082" width="13.6640625" style="30" customWidth="1"/>
    <col min="14083" max="14083" width="17.109375" style="30" bestFit="1" customWidth="1"/>
    <col min="14084" max="14084" width="4" style="30" customWidth="1"/>
    <col min="14085" max="14085" width="13.6640625" style="30" customWidth="1"/>
    <col min="14086" max="14327" width="13.6640625" style="30"/>
    <col min="14328" max="14328" width="22.109375" style="30" customWidth="1"/>
    <col min="14329" max="14335" width="13.6640625" style="30" customWidth="1"/>
    <col min="14336" max="14336" width="15.88671875" style="30" customWidth="1"/>
    <col min="14337" max="14337" width="16.5546875" style="30" bestFit="1" customWidth="1"/>
    <col min="14338" max="14338" width="13.6640625" style="30" customWidth="1"/>
    <col min="14339" max="14339" width="17.109375" style="30" bestFit="1" customWidth="1"/>
    <col min="14340" max="14340" width="4" style="30" customWidth="1"/>
    <col min="14341" max="14341" width="13.6640625" style="30" customWidth="1"/>
    <col min="14342" max="14583" width="13.6640625" style="30"/>
    <col min="14584" max="14584" width="22.109375" style="30" customWidth="1"/>
    <col min="14585" max="14591" width="13.6640625" style="30" customWidth="1"/>
    <col min="14592" max="14592" width="15.88671875" style="30" customWidth="1"/>
    <col min="14593" max="14593" width="16.5546875" style="30" bestFit="1" customWidth="1"/>
    <col min="14594" max="14594" width="13.6640625" style="30" customWidth="1"/>
    <col min="14595" max="14595" width="17.109375" style="30" bestFit="1" customWidth="1"/>
    <col min="14596" max="14596" width="4" style="30" customWidth="1"/>
    <col min="14597" max="14597" width="13.6640625" style="30" customWidth="1"/>
    <col min="14598" max="14839" width="13.6640625" style="30"/>
    <col min="14840" max="14840" width="22.109375" style="30" customWidth="1"/>
    <col min="14841" max="14847" width="13.6640625" style="30" customWidth="1"/>
    <col min="14848" max="14848" width="15.88671875" style="30" customWidth="1"/>
    <col min="14849" max="14849" width="16.5546875" style="30" bestFit="1" customWidth="1"/>
    <col min="14850" max="14850" width="13.6640625" style="30" customWidth="1"/>
    <col min="14851" max="14851" width="17.109375" style="30" bestFit="1" customWidth="1"/>
    <col min="14852" max="14852" width="4" style="30" customWidth="1"/>
    <col min="14853" max="14853" width="13.6640625" style="30" customWidth="1"/>
    <col min="14854" max="15095" width="13.6640625" style="30"/>
    <col min="15096" max="15096" width="22.109375" style="30" customWidth="1"/>
    <col min="15097" max="15103" width="13.6640625" style="30" customWidth="1"/>
    <col min="15104" max="15104" width="15.88671875" style="30" customWidth="1"/>
    <col min="15105" max="15105" width="16.5546875" style="30" bestFit="1" customWidth="1"/>
    <col min="15106" max="15106" width="13.6640625" style="30" customWidth="1"/>
    <col min="15107" max="15107" width="17.109375" style="30" bestFit="1" customWidth="1"/>
    <col min="15108" max="15108" width="4" style="30" customWidth="1"/>
    <col min="15109" max="15109" width="13.6640625" style="30" customWidth="1"/>
    <col min="15110" max="15351" width="13.6640625" style="30"/>
    <col min="15352" max="15352" width="22.109375" style="30" customWidth="1"/>
    <col min="15353" max="15359" width="13.6640625" style="30" customWidth="1"/>
    <col min="15360" max="15360" width="15.88671875" style="30" customWidth="1"/>
    <col min="15361" max="15361" width="16.5546875" style="30" bestFit="1" customWidth="1"/>
    <col min="15362" max="15362" width="13.6640625" style="30" customWidth="1"/>
    <col min="15363" max="15363" width="17.109375" style="30" bestFit="1" customWidth="1"/>
    <col min="15364" max="15364" width="4" style="30" customWidth="1"/>
    <col min="15365" max="15365" width="13.6640625" style="30" customWidth="1"/>
    <col min="15366" max="15607" width="13.6640625" style="30"/>
    <col min="15608" max="15608" width="22.109375" style="30" customWidth="1"/>
    <col min="15609" max="15615" width="13.6640625" style="30" customWidth="1"/>
    <col min="15616" max="15616" width="15.88671875" style="30" customWidth="1"/>
    <col min="15617" max="15617" width="16.5546875" style="30" bestFit="1" customWidth="1"/>
    <col min="15618" max="15618" width="13.6640625" style="30" customWidth="1"/>
    <col min="15619" max="15619" width="17.109375" style="30" bestFit="1" customWidth="1"/>
    <col min="15620" max="15620" width="4" style="30" customWidth="1"/>
    <col min="15621" max="15621" width="13.6640625" style="30" customWidth="1"/>
    <col min="15622" max="15863" width="13.6640625" style="30"/>
    <col min="15864" max="15864" width="22.109375" style="30" customWidth="1"/>
    <col min="15865" max="15871" width="13.6640625" style="30" customWidth="1"/>
    <col min="15872" max="15872" width="15.88671875" style="30" customWidth="1"/>
    <col min="15873" max="15873" width="16.5546875" style="30" bestFit="1" customWidth="1"/>
    <col min="15874" max="15874" width="13.6640625" style="30" customWidth="1"/>
    <col min="15875" max="15875" width="17.109375" style="30" bestFit="1" customWidth="1"/>
    <col min="15876" max="15876" width="4" style="30" customWidth="1"/>
    <col min="15877" max="15877" width="13.6640625" style="30" customWidth="1"/>
    <col min="15878" max="16119" width="13.6640625" style="30"/>
    <col min="16120" max="16120" width="22.109375" style="30" customWidth="1"/>
    <col min="16121" max="16127" width="13.6640625" style="30" customWidth="1"/>
    <col min="16128" max="16128" width="15.88671875" style="30" customWidth="1"/>
    <col min="16129" max="16129" width="16.5546875" style="30" bestFit="1" customWidth="1"/>
    <col min="16130" max="16130" width="13.6640625" style="30" customWidth="1"/>
    <col min="16131" max="16131" width="17.109375" style="30" bestFit="1" customWidth="1"/>
    <col min="16132" max="16132" width="4" style="30" customWidth="1"/>
    <col min="16133" max="16133" width="13.6640625" style="30" customWidth="1"/>
    <col min="16134" max="16384" width="13.6640625" style="30"/>
  </cols>
  <sheetData>
    <row r="1" spans="1:26" s="24" customFormat="1" ht="16.2">
      <c r="A1" s="372" t="s">
        <v>21</v>
      </c>
      <c r="B1" s="258"/>
      <c r="C1" s="258"/>
      <c r="D1" s="126"/>
      <c r="E1" s="126"/>
      <c r="F1" s="259"/>
      <c r="G1" s="126"/>
      <c r="H1" s="126"/>
    </row>
    <row r="2" spans="1:26" s="24" customFormat="1" ht="48.6">
      <c r="A2" s="373"/>
      <c r="B2" s="258"/>
      <c r="C2" s="258"/>
      <c r="D2" s="260"/>
      <c r="E2" s="371" t="s">
        <v>195</v>
      </c>
      <c r="F2" s="371" t="s">
        <v>218</v>
      </c>
      <c r="G2" s="260"/>
      <c r="H2" s="126"/>
    </row>
    <row r="3" spans="1:26" s="24" customFormat="1" ht="18.600000000000001">
      <c r="A3" s="353" t="str">
        <f>'2-Kosten per locatie'!A3</f>
        <v>Naam opdrachtgever</v>
      </c>
      <c r="B3" s="235" t="str">
        <f>'2-Kosten per locatie'!B3</f>
        <v>Fijnder</v>
      </c>
      <c r="C3" s="235"/>
      <c r="D3" s="260"/>
      <c r="E3" s="262" t="s">
        <v>196</v>
      </c>
      <c r="F3" s="500">
        <v>0</v>
      </c>
      <c r="G3" s="260"/>
      <c r="H3" s="126"/>
    </row>
    <row r="4" spans="1:26" s="24" customFormat="1" ht="18.600000000000001">
      <c r="A4" s="353" t="str">
        <f>'2-Kosten per locatie'!A4</f>
        <v>Calculatie onderdeel</v>
      </c>
      <c r="B4" s="235" t="str">
        <f ca="1">MID(CELL("bestandsnaam",$C$9),SEARCH("]",CELL("bestandsnaam",$C$9),1)+1,256)</f>
        <v>11-Vloeronderhoud</v>
      </c>
      <c r="C4" s="235"/>
      <c r="D4" s="260"/>
      <c r="E4" s="261" t="s">
        <v>217</v>
      </c>
      <c r="F4" s="500">
        <v>0</v>
      </c>
      <c r="G4" s="260"/>
      <c r="H4" s="126"/>
    </row>
    <row r="5" spans="1:26" s="24" customFormat="1" ht="18.600000000000001">
      <c r="A5" s="353" t="str">
        <f>'2-Kosten per locatie'!A5</f>
        <v>Gebouw/plaats</v>
      </c>
      <c r="B5" s="235" t="str">
        <f>'2-Kosten per locatie'!B5</f>
        <v>Groenlo</v>
      </c>
      <c r="C5" s="235"/>
      <c r="D5" s="260"/>
      <c r="E5" s="260"/>
      <c r="F5" s="260"/>
      <c r="G5" s="260"/>
      <c r="H5" s="263"/>
      <c r="J5" s="26"/>
      <c r="K5" s="25"/>
      <c r="L5" s="26"/>
      <c r="M5" s="26"/>
      <c r="N5" s="25"/>
      <c r="O5" s="27"/>
      <c r="P5" s="26"/>
      <c r="Q5" s="25"/>
      <c r="R5" s="26"/>
      <c r="S5" s="26"/>
      <c r="T5" s="25"/>
      <c r="U5" s="26"/>
      <c r="V5" s="26"/>
      <c r="W5" s="25"/>
      <c r="X5" s="26"/>
      <c r="Y5" s="26"/>
      <c r="Z5" s="25"/>
    </row>
    <row r="6" spans="1:26" s="24" customFormat="1" ht="17.25" customHeight="1">
      <c r="A6" s="353" t="str">
        <f>'2-Kosten per locatie'!A6</f>
        <v>Referentie nummer</v>
      </c>
      <c r="B6" s="235" t="str">
        <f>'2-Kosten per locatie'!B6</f>
        <v>Fijnder-EA-MH-MB-2024/TN451691</v>
      </c>
      <c r="C6" s="235"/>
      <c r="D6" s="260"/>
      <c r="E6" s="260"/>
      <c r="F6" s="260"/>
      <c r="G6" s="260"/>
      <c r="H6" s="263"/>
      <c r="J6" s="28"/>
      <c r="K6" s="29"/>
      <c r="L6" s="26"/>
      <c r="M6" s="28"/>
      <c r="N6" s="29"/>
      <c r="O6" s="27"/>
      <c r="P6" s="28"/>
      <c r="Q6" s="29"/>
      <c r="R6" s="26"/>
      <c r="S6" s="28"/>
      <c r="T6" s="29"/>
      <c r="U6" s="26"/>
      <c r="V6" s="28"/>
      <c r="W6" s="29"/>
      <c r="X6" s="26"/>
      <c r="Y6" s="28"/>
      <c r="Z6" s="29"/>
    </row>
    <row r="7" spans="1:26" s="24" customFormat="1" ht="17.25" customHeight="1">
      <c r="A7" s="353" t="str">
        <f>'2-Kosten per locatie'!A7</f>
        <v>Naam dienstverlener</v>
      </c>
      <c r="B7" s="235">
        <f>'2-Kosten per locatie'!B7</f>
        <v>0</v>
      </c>
      <c r="C7" s="165"/>
      <c r="D7" s="260"/>
      <c r="E7" s="260"/>
      <c r="F7" s="260"/>
      <c r="G7" s="260"/>
      <c r="H7" s="263"/>
    </row>
    <row r="8" spans="1:26" s="24" customFormat="1" ht="17.25" customHeight="1">
      <c r="A8" s="353" t="str">
        <f>'2-Kosten per locatie'!A8</f>
        <v>Prijspeil</v>
      </c>
      <c r="B8" s="497">
        <f>'2-Kosten per locatie'!B8</f>
        <v>45658</v>
      </c>
      <c r="C8" s="50"/>
      <c r="D8" s="260"/>
      <c r="E8" s="260"/>
      <c r="F8" s="260"/>
      <c r="G8" s="260"/>
      <c r="H8" s="263"/>
    </row>
    <row r="9" spans="1:26" s="24" customFormat="1" ht="17.25" customHeight="1">
      <c r="A9" s="260"/>
      <c r="B9" s="260"/>
      <c r="C9" s="260"/>
      <c r="D9" s="260"/>
      <c r="E9" s="260"/>
      <c r="F9" s="260"/>
      <c r="G9" s="260"/>
      <c r="H9" s="263"/>
    </row>
    <row r="10" spans="1:26" s="24" customFormat="1" ht="17.25" customHeight="1">
      <c r="A10" s="260"/>
      <c r="B10" s="260"/>
      <c r="C10" s="260"/>
      <c r="D10" s="260"/>
      <c r="E10" s="260"/>
      <c r="F10" s="260"/>
      <c r="G10" s="260"/>
      <c r="H10" s="263"/>
    </row>
    <row r="11" spans="1:26" s="24" customFormat="1" ht="15.6">
      <c r="A11" s="264"/>
      <c r="B11" s="260"/>
      <c r="C11" s="260"/>
      <c r="D11" s="265"/>
      <c r="E11" s="260"/>
      <c r="F11" s="266"/>
      <c r="G11" s="265"/>
      <c r="H11" s="263"/>
    </row>
    <row r="12" spans="1:26" s="31" customFormat="1" ht="43.5" customHeight="1">
      <c r="A12" s="369" t="s">
        <v>93</v>
      </c>
      <c r="B12" s="370" t="s">
        <v>197</v>
      </c>
      <c r="C12" s="370" t="s">
        <v>195</v>
      </c>
      <c r="D12" s="371" t="s">
        <v>129</v>
      </c>
      <c r="E12" s="370" t="s">
        <v>256</v>
      </c>
      <c r="F12" s="370" t="s">
        <v>95</v>
      </c>
      <c r="G12" s="370" t="s">
        <v>177</v>
      </c>
      <c r="H12" s="370" t="s">
        <v>130</v>
      </c>
    </row>
    <row r="13" spans="1:26">
      <c r="A13" s="271" t="s">
        <v>257</v>
      </c>
      <c r="B13" s="261" t="s">
        <v>199</v>
      </c>
      <c r="C13" s="261" t="s">
        <v>196</v>
      </c>
      <c r="D13" s="501">
        <f>SUMIF('4-Basis ruimtestaat'!H:H,"beton",'4-Basis ruimtestaat'!I:I)+SUMIF('4-Basis ruimtestaat'!H:H,"gietvloer",'4-Basis ruimtestaat'!I:I)+SUMIF('4-Basis ruimtestaat'!H:H,"pvc",'4-Basis ruimtestaat'!I:I)+SUMIF('4-Basis ruimtestaat'!H:H,"steen",'4-Basis ruimtestaat'!I:I)-D14</f>
        <v>3705.5999999999995</v>
      </c>
      <c r="E13" s="502">
        <f>VLOOKUP(C13,E3:F4,2,FALSE)</f>
        <v>0</v>
      </c>
      <c r="F13" s="503">
        <f>D13*E13</f>
        <v>0</v>
      </c>
      <c r="G13" s="504" t="s">
        <v>131</v>
      </c>
      <c r="H13" s="503">
        <f>F13*G13</f>
        <v>0</v>
      </c>
    </row>
    <row r="14" spans="1:26">
      <c r="A14" s="271" t="s">
        <v>257</v>
      </c>
      <c r="B14" s="261" t="s">
        <v>200</v>
      </c>
      <c r="C14" s="261" t="s">
        <v>196</v>
      </c>
      <c r="D14" s="501">
        <f>SUMIFS('4-Basis ruimtestaat'!I:I,'4-Basis ruimtestaat'!G:G,"Sanitaire ruimten",'4-Basis ruimtestaat'!H:H,"Steen")</f>
        <v>134.39999999999998</v>
      </c>
      <c r="E14" s="502">
        <f>VLOOKUP(C14,E3:F6,2,FALSE)</f>
        <v>0</v>
      </c>
      <c r="F14" s="503">
        <f t="shared" ref="F14:F15" si="0">D14*E14</f>
        <v>0</v>
      </c>
      <c r="G14" s="504" t="s">
        <v>401</v>
      </c>
      <c r="H14" s="503">
        <f t="shared" ref="H14:H15" si="1">F14*G14</f>
        <v>0</v>
      </c>
    </row>
    <row r="15" spans="1:26">
      <c r="A15" s="269" t="s">
        <v>257</v>
      </c>
      <c r="B15" s="261" t="s">
        <v>201</v>
      </c>
      <c r="C15" s="261" t="s">
        <v>217</v>
      </c>
      <c r="D15" s="501">
        <f>SUMIF('4-Basis ruimtestaat'!H:H,"tapijt",'4-Basis ruimtestaat'!I:I)</f>
        <v>2294.7500000000005</v>
      </c>
      <c r="E15" s="502">
        <f>VLOOKUP(C15,E3:F6,2,FALSE)</f>
        <v>0</v>
      </c>
      <c r="F15" s="503">
        <f t="shared" si="0"/>
        <v>0</v>
      </c>
      <c r="G15" s="504" t="s">
        <v>198</v>
      </c>
      <c r="H15" s="503">
        <f t="shared" si="1"/>
        <v>0</v>
      </c>
    </row>
    <row r="16" spans="1:26">
      <c r="A16" s="269"/>
      <c r="B16" s="261"/>
      <c r="C16" s="261"/>
      <c r="D16" s="501">
        <v>0</v>
      </c>
      <c r="E16" s="502"/>
      <c r="F16" s="503"/>
      <c r="G16" s="504"/>
      <c r="H16" s="503"/>
    </row>
    <row r="17" spans="1:8">
      <c r="A17" s="269"/>
      <c r="B17" s="262"/>
      <c r="C17" s="261"/>
      <c r="D17" s="501">
        <v>0</v>
      </c>
      <c r="E17" s="502"/>
      <c r="F17" s="503"/>
      <c r="G17" s="504"/>
      <c r="H17" s="503"/>
    </row>
    <row r="18" spans="1:8">
      <c r="B18" s="270"/>
      <c r="C18" s="270"/>
      <c r="D18" s="505"/>
      <c r="E18" s="505"/>
      <c r="F18" s="505"/>
      <c r="G18" s="505"/>
      <c r="H18" s="505"/>
    </row>
    <row r="19" spans="1:8">
      <c r="A19" s="272" t="s">
        <v>9</v>
      </c>
      <c r="B19" s="273"/>
      <c r="C19" s="274"/>
      <c r="D19" s="506">
        <f>SUM(D13:D17)</f>
        <v>6134.75</v>
      </c>
      <c r="E19" s="507"/>
      <c r="F19" s="508"/>
      <c r="G19" s="509"/>
      <c r="H19" s="510">
        <f>SUM(H13:H17)</f>
        <v>0</v>
      </c>
    </row>
  </sheetData>
  <phoneticPr fontId="73" type="noConversion"/>
  <dataValidations count="1">
    <dataValidation type="list" allowBlank="1" showInputMessage="1" showErrorMessage="1" sqref="C13:C17" xr:uid="{C736CBFC-1565-48E2-8F22-639725E5CCC0}">
      <formula1>$E$3:$E$10</formula1>
    </dataValidation>
  </dataValidation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X39"/>
  <sheetViews>
    <sheetView showGridLines="0" zoomScaleNormal="100" zoomScaleSheetLayoutView="50" zoomScalePageLayoutView="50" workbookViewId="0">
      <pane ySplit="10" topLeftCell="A11" activePane="bottomLeft" state="frozen"/>
      <selection activeCell="B1" sqref="B1"/>
      <selection pane="bottomLeft"/>
    </sheetView>
  </sheetViews>
  <sheetFormatPr defaultColWidth="13.6640625" defaultRowHeight="13.2"/>
  <cols>
    <col min="1" max="1" width="46.109375" style="270" customWidth="1"/>
    <col min="2" max="2" width="29.109375" style="276" customWidth="1"/>
    <col min="3" max="3" width="27.5546875" style="276" customWidth="1"/>
    <col min="4" max="4" width="12.109375" style="270" customWidth="1"/>
    <col min="5" max="5" width="14" style="277" customWidth="1"/>
    <col min="6" max="6" width="16.109375" style="278" customWidth="1"/>
    <col min="7" max="7" width="2.77734375" style="270" customWidth="1"/>
    <col min="8" max="8" width="28" style="270" bestFit="1" customWidth="1"/>
    <col min="9" max="9" width="17" style="270" customWidth="1"/>
    <col min="10" max="10" width="41.5546875" style="270" customWidth="1"/>
    <col min="11" max="11" width="27.44140625" style="270" customWidth="1"/>
    <col min="12" max="12" width="26.88671875" style="270" customWidth="1"/>
    <col min="13" max="14" width="37.88671875" style="270" customWidth="1"/>
    <col min="15" max="246" width="13.6640625" style="30"/>
    <col min="247" max="247" width="22.109375" style="30" customWidth="1"/>
    <col min="248" max="254" width="13.6640625" style="30" customWidth="1"/>
    <col min="255" max="255" width="15.88671875" style="30" customWidth="1"/>
    <col min="256" max="256" width="16.5546875" style="30" bestFit="1" customWidth="1"/>
    <col min="257" max="257" width="13.6640625" style="30" customWidth="1"/>
    <col min="258" max="258" width="17.109375" style="30" bestFit="1" customWidth="1"/>
    <col min="259" max="259" width="4" style="30" customWidth="1"/>
    <col min="260" max="260" width="13.6640625" style="30" customWidth="1"/>
    <col min="261" max="502" width="13.6640625" style="30"/>
    <col min="503" max="503" width="22.109375" style="30" customWidth="1"/>
    <col min="504" max="510" width="13.6640625" style="30" customWidth="1"/>
    <col min="511" max="511" width="15.88671875" style="30" customWidth="1"/>
    <col min="512" max="512" width="16.5546875" style="30" bestFit="1" customWidth="1"/>
    <col min="513" max="513" width="13.6640625" style="30" customWidth="1"/>
    <col min="514" max="514" width="17.109375" style="30" bestFit="1" customWidth="1"/>
    <col min="515" max="515" width="4" style="30" customWidth="1"/>
    <col min="516" max="516" width="13.6640625" style="30" customWidth="1"/>
    <col min="517" max="758" width="13.6640625" style="30"/>
    <col min="759" max="759" width="22.109375" style="30" customWidth="1"/>
    <col min="760" max="766" width="13.6640625" style="30" customWidth="1"/>
    <col min="767" max="767" width="15.88671875" style="30" customWidth="1"/>
    <col min="768" max="768" width="16.5546875" style="30" bestFit="1" customWidth="1"/>
    <col min="769" max="769" width="13.6640625" style="30" customWidth="1"/>
    <col min="770" max="770" width="17.109375" style="30" bestFit="1" customWidth="1"/>
    <col min="771" max="771" width="4" style="30" customWidth="1"/>
    <col min="772" max="772" width="13.6640625" style="30" customWidth="1"/>
    <col min="773" max="1014" width="13.6640625" style="30"/>
    <col min="1015" max="1015" width="22.109375" style="30" customWidth="1"/>
    <col min="1016" max="1022" width="13.6640625" style="30" customWidth="1"/>
    <col min="1023" max="1023" width="15.88671875" style="30" customWidth="1"/>
    <col min="1024" max="1024" width="16.5546875" style="30" bestFit="1" customWidth="1"/>
    <col min="1025" max="1025" width="13.6640625" style="30" customWidth="1"/>
    <col min="1026" max="1026" width="17.109375" style="30" bestFit="1" customWidth="1"/>
    <col min="1027" max="1027" width="4" style="30" customWidth="1"/>
    <col min="1028" max="1028" width="13.6640625" style="30" customWidth="1"/>
    <col min="1029" max="1270" width="13.6640625" style="30"/>
    <col min="1271" max="1271" width="22.109375" style="30" customWidth="1"/>
    <col min="1272" max="1278" width="13.6640625" style="30" customWidth="1"/>
    <col min="1279" max="1279" width="15.88671875" style="30" customWidth="1"/>
    <col min="1280" max="1280" width="16.5546875" style="30" bestFit="1" customWidth="1"/>
    <col min="1281" max="1281" width="13.6640625" style="30" customWidth="1"/>
    <col min="1282" max="1282" width="17.109375" style="30" bestFit="1" customWidth="1"/>
    <col min="1283" max="1283" width="4" style="30" customWidth="1"/>
    <col min="1284" max="1284" width="13.6640625" style="30" customWidth="1"/>
    <col min="1285" max="1526" width="13.6640625" style="30"/>
    <col min="1527" max="1527" width="22.109375" style="30" customWidth="1"/>
    <col min="1528" max="1534" width="13.6640625" style="30" customWidth="1"/>
    <col min="1535" max="1535" width="15.88671875" style="30" customWidth="1"/>
    <col min="1536" max="1536" width="16.5546875" style="30" bestFit="1" customWidth="1"/>
    <col min="1537" max="1537" width="13.6640625" style="30" customWidth="1"/>
    <col min="1538" max="1538" width="17.109375" style="30" bestFit="1" customWidth="1"/>
    <col min="1539" max="1539" width="4" style="30" customWidth="1"/>
    <col min="1540" max="1540" width="13.6640625" style="30" customWidth="1"/>
    <col min="1541" max="1782" width="13.6640625" style="30"/>
    <col min="1783" max="1783" width="22.109375" style="30" customWidth="1"/>
    <col min="1784" max="1790" width="13.6640625" style="30" customWidth="1"/>
    <col min="1791" max="1791" width="15.88671875" style="30" customWidth="1"/>
    <col min="1792" max="1792" width="16.5546875" style="30" bestFit="1" customWidth="1"/>
    <col min="1793" max="1793" width="13.6640625" style="30" customWidth="1"/>
    <col min="1794" max="1794" width="17.109375" style="30" bestFit="1" customWidth="1"/>
    <col min="1795" max="1795" width="4" style="30" customWidth="1"/>
    <col min="1796" max="1796" width="13.6640625" style="30" customWidth="1"/>
    <col min="1797" max="2038" width="13.6640625" style="30"/>
    <col min="2039" max="2039" width="22.109375" style="30" customWidth="1"/>
    <col min="2040" max="2046" width="13.6640625" style="30" customWidth="1"/>
    <col min="2047" max="2047" width="15.88671875" style="30" customWidth="1"/>
    <col min="2048" max="2048" width="16.5546875" style="30" bestFit="1" customWidth="1"/>
    <col min="2049" max="2049" width="13.6640625" style="30" customWidth="1"/>
    <col min="2050" max="2050" width="17.109375" style="30" bestFit="1" customWidth="1"/>
    <col min="2051" max="2051" width="4" style="30" customWidth="1"/>
    <col min="2052" max="2052" width="13.6640625" style="30" customWidth="1"/>
    <col min="2053" max="2294" width="13.6640625" style="30"/>
    <col min="2295" max="2295" width="22.109375" style="30" customWidth="1"/>
    <col min="2296" max="2302" width="13.6640625" style="30" customWidth="1"/>
    <col min="2303" max="2303" width="15.88671875" style="30" customWidth="1"/>
    <col min="2304" max="2304" width="16.5546875" style="30" bestFit="1" customWidth="1"/>
    <col min="2305" max="2305" width="13.6640625" style="30" customWidth="1"/>
    <col min="2306" max="2306" width="17.109375" style="30" bestFit="1" customWidth="1"/>
    <col min="2307" max="2307" width="4" style="30" customWidth="1"/>
    <col min="2308" max="2308" width="13.6640625" style="30" customWidth="1"/>
    <col min="2309" max="2550" width="13.6640625" style="30"/>
    <col min="2551" max="2551" width="22.109375" style="30" customWidth="1"/>
    <col min="2552" max="2558" width="13.6640625" style="30" customWidth="1"/>
    <col min="2559" max="2559" width="15.88671875" style="30" customWidth="1"/>
    <col min="2560" max="2560" width="16.5546875" style="30" bestFit="1" customWidth="1"/>
    <col min="2561" max="2561" width="13.6640625" style="30" customWidth="1"/>
    <col min="2562" max="2562" width="17.109375" style="30" bestFit="1" customWidth="1"/>
    <col min="2563" max="2563" width="4" style="30" customWidth="1"/>
    <col min="2564" max="2564" width="13.6640625" style="30" customWidth="1"/>
    <col min="2565" max="2806" width="13.6640625" style="30"/>
    <col min="2807" max="2807" width="22.109375" style="30" customWidth="1"/>
    <col min="2808" max="2814" width="13.6640625" style="30" customWidth="1"/>
    <col min="2815" max="2815" width="15.88671875" style="30" customWidth="1"/>
    <col min="2816" max="2816" width="16.5546875" style="30" bestFit="1" customWidth="1"/>
    <col min="2817" max="2817" width="13.6640625" style="30" customWidth="1"/>
    <col min="2818" max="2818" width="17.109375" style="30" bestFit="1" customWidth="1"/>
    <col min="2819" max="2819" width="4" style="30" customWidth="1"/>
    <col min="2820" max="2820" width="13.6640625" style="30" customWidth="1"/>
    <col min="2821" max="3062" width="13.6640625" style="30"/>
    <col min="3063" max="3063" width="22.109375" style="30" customWidth="1"/>
    <col min="3064" max="3070" width="13.6640625" style="30" customWidth="1"/>
    <col min="3071" max="3071" width="15.88671875" style="30" customWidth="1"/>
    <col min="3072" max="3072" width="16.5546875" style="30" bestFit="1" customWidth="1"/>
    <col min="3073" max="3073" width="13.6640625" style="30" customWidth="1"/>
    <col min="3074" max="3074" width="17.109375" style="30" bestFit="1" customWidth="1"/>
    <col min="3075" max="3075" width="4" style="30" customWidth="1"/>
    <col min="3076" max="3076" width="13.6640625" style="30" customWidth="1"/>
    <col min="3077" max="3318" width="13.6640625" style="30"/>
    <col min="3319" max="3319" width="22.109375" style="30" customWidth="1"/>
    <col min="3320" max="3326" width="13.6640625" style="30" customWidth="1"/>
    <col min="3327" max="3327" width="15.88671875" style="30" customWidth="1"/>
    <col min="3328" max="3328" width="16.5546875" style="30" bestFit="1" customWidth="1"/>
    <col min="3329" max="3329" width="13.6640625" style="30" customWidth="1"/>
    <col min="3330" max="3330" width="17.109375" style="30" bestFit="1" customWidth="1"/>
    <col min="3331" max="3331" width="4" style="30" customWidth="1"/>
    <col min="3332" max="3332" width="13.6640625" style="30" customWidth="1"/>
    <col min="3333" max="3574" width="13.6640625" style="30"/>
    <col min="3575" max="3575" width="22.109375" style="30" customWidth="1"/>
    <col min="3576" max="3582" width="13.6640625" style="30" customWidth="1"/>
    <col min="3583" max="3583" width="15.88671875" style="30" customWidth="1"/>
    <col min="3584" max="3584" width="16.5546875" style="30" bestFit="1" customWidth="1"/>
    <col min="3585" max="3585" width="13.6640625" style="30" customWidth="1"/>
    <col min="3586" max="3586" width="17.109375" style="30" bestFit="1" customWidth="1"/>
    <col min="3587" max="3587" width="4" style="30" customWidth="1"/>
    <col min="3588" max="3588" width="13.6640625" style="30" customWidth="1"/>
    <col min="3589" max="3830" width="13.6640625" style="30"/>
    <col min="3831" max="3831" width="22.109375" style="30" customWidth="1"/>
    <col min="3832" max="3838" width="13.6640625" style="30" customWidth="1"/>
    <col min="3839" max="3839" width="15.88671875" style="30" customWidth="1"/>
    <col min="3840" max="3840" width="16.5546875" style="30" bestFit="1" customWidth="1"/>
    <col min="3841" max="3841" width="13.6640625" style="30" customWidth="1"/>
    <col min="3842" max="3842" width="17.109375" style="30" bestFit="1" customWidth="1"/>
    <col min="3843" max="3843" width="4" style="30" customWidth="1"/>
    <col min="3844" max="3844" width="13.6640625" style="30" customWidth="1"/>
    <col min="3845" max="4086" width="13.6640625" style="30"/>
    <col min="4087" max="4087" width="22.109375" style="30" customWidth="1"/>
    <col min="4088" max="4094" width="13.6640625" style="30" customWidth="1"/>
    <col min="4095" max="4095" width="15.88671875" style="30" customWidth="1"/>
    <col min="4096" max="4096" width="16.5546875" style="30" bestFit="1" customWidth="1"/>
    <col min="4097" max="4097" width="13.6640625" style="30" customWidth="1"/>
    <col min="4098" max="4098" width="17.109375" style="30" bestFit="1" customWidth="1"/>
    <col min="4099" max="4099" width="4" style="30" customWidth="1"/>
    <col min="4100" max="4100" width="13.6640625" style="30" customWidth="1"/>
    <col min="4101" max="4342" width="13.6640625" style="30"/>
    <col min="4343" max="4343" width="22.109375" style="30" customWidth="1"/>
    <col min="4344" max="4350" width="13.6640625" style="30" customWidth="1"/>
    <col min="4351" max="4351" width="15.88671875" style="30" customWidth="1"/>
    <col min="4352" max="4352" width="16.5546875" style="30" bestFit="1" customWidth="1"/>
    <col min="4353" max="4353" width="13.6640625" style="30" customWidth="1"/>
    <col min="4354" max="4354" width="17.109375" style="30" bestFit="1" customWidth="1"/>
    <col min="4355" max="4355" width="4" style="30" customWidth="1"/>
    <col min="4356" max="4356" width="13.6640625" style="30" customWidth="1"/>
    <col min="4357" max="4598" width="13.6640625" style="30"/>
    <col min="4599" max="4599" width="22.109375" style="30" customWidth="1"/>
    <col min="4600" max="4606" width="13.6640625" style="30" customWidth="1"/>
    <col min="4607" max="4607" width="15.88671875" style="30" customWidth="1"/>
    <col min="4608" max="4608" width="16.5546875" style="30" bestFit="1" customWidth="1"/>
    <col min="4609" max="4609" width="13.6640625" style="30" customWidth="1"/>
    <col min="4610" max="4610" width="17.109375" style="30" bestFit="1" customWidth="1"/>
    <col min="4611" max="4611" width="4" style="30" customWidth="1"/>
    <col min="4612" max="4612" width="13.6640625" style="30" customWidth="1"/>
    <col min="4613" max="4854" width="13.6640625" style="30"/>
    <col min="4855" max="4855" width="22.109375" style="30" customWidth="1"/>
    <col min="4856" max="4862" width="13.6640625" style="30" customWidth="1"/>
    <col min="4863" max="4863" width="15.88671875" style="30" customWidth="1"/>
    <col min="4864" max="4864" width="16.5546875" style="30" bestFit="1" customWidth="1"/>
    <col min="4865" max="4865" width="13.6640625" style="30" customWidth="1"/>
    <col min="4866" max="4866" width="17.109375" style="30" bestFit="1" customWidth="1"/>
    <col min="4867" max="4867" width="4" style="30" customWidth="1"/>
    <col min="4868" max="4868" width="13.6640625" style="30" customWidth="1"/>
    <col min="4869" max="5110" width="13.6640625" style="30"/>
    <col min="5111" max="5111" width="22.109375" style="30" customWidth="1"/>
    <col min="5112" max="5118" width="13.6640625" style="30" customWidth="1"/>
    <col min="5119" max="5119" width="15.88671875" style="30" customWidth="1"/>
    <col min="5120" max="5120" width="16.5546875" style="30" bestFit="1" customWidth="1"/>
    <col min="5121" max="5121" width="13.6640625" style="30" customWidth="1"/>
    <col min="5122" max="5122" width="17.109375" style="30" bestFit="1" customWidth="1"/>
    <col min="5123" max="5123" width="4" style="30" customWidth="1"/>
    <col min="5124" max="5124" width="13.6640625" style="30" customWidth="1"/>
    <col min="5125" max="5366" width="13.6640625" style="30"/>
    <col min="5367" max="5367" width="22.109375" style="30" customWidth="1"/>
    <col min="5368" max="5374" width="13.6640625" style="30" customWidth="1"/>
    <col min="5375" max="5375" width="15.88671875" style="30" customWidth="1"/>
    <col min="5376" max="5376" width="16.5546875" style="30" bestFit="1" customWidth="1"/>
    <col min="5377" max="5377" width="13.6640625" style="30" customWidth="1"/>
    <col min="5378" max="5378" width="17.109375" style="30" bestFit="1" customWidth="1"/>
    <col min="5379" max="5379" width="4" style="30" customWidth="1"/>
    <col min="5380" max="5380" width="13.6640625" style="30" customWidth="1"/>
    <col min="5381" max="5622" width="13.6640625" style="30"/>
    <col min="5623" max="5623" width="22.109375" style="30" customWidth="1"/>
    <col min="5624" max="5630" width="13.6640625" style="30" customWidth="1"/>
    <col min="5631" max="5631" width="15.88671875" style="30" customWidth="1"/>
    <col min="5632" max="5632" width="16.5546875" style="30" bestFit="1" customWidth="1"/>
    <col min="5633" max="5633" width="13.6640625" style="30" customWidth="1"/>
    <col min="5634" max="5634" width="17.109375" style="30" bestFit="1" customWidth="1"/>
    <col min="5635" max="5635" width="4" style="30" customWidth="1"/>
    <col min="5636" max="5636" width="13.6640625" style="30" customWidth="1"/>
    <col min="5637" max="5878" width="13.6640625" style="30"/>
    <col min="5879" max="5879" width="22.109375" style="30" customWidth="1"/>
    <col min="5880" max="5886" width="13.6640625" style="30" customWidth="1"/>
    <col min="5887" max="5887" width="15.88671875" style="30" customWidth="1"/>
    <col min="5888" max="5888" width="16.5546875" style="30" bestFit="1" customWidth="1"/>
    <col min="5889" max="5889" width="13.6640625" style="30" customWidth="1"/>
    <col min="5890" max="5890" width="17.109375" style="30" bestFit="1" customWidth="1"/>
    <col min="5891" max="5891" width="4" style="30" customWidth="1"/>
    <col min="5892" max="5892" width="13.6640625" style="30" customWidth="1"/>
    <col min="5893" max="6134" width="13.6640625" style="30"/>
    <col min="6135" max="6135" width="22.109375" style="30" customWidth="1"/>
    <col min="6136" max="6142" width="13.6640625" style="30" customWidth="1"/>
    <col min="6143" max="6143" width="15.88671875" style="30" customWidth="1"/>
    <col min="6144" max="6144" width="16.5546875" style="30" bestFit="1" customWidth="1"/>
    <col min="6145" max="6145" width="13.6640625" style="30" customWidth="1"/>
    <col min="6146" max="6146" width="17.109375" style="30" bestFit="1" customWidth="1"/>
    <col min="6147" max="6147" width="4" style="30" customWidth="1"/>
    <col min="6148" max="6148" width="13.6640625" style="30" customWidth="1"/>
    <col min="6149" max="6390" width="13.6640625" style="30"/>
    <col min="6391" max="6391" width="22.109375" style="30" customWidth="1"/>
    <col min="6392" max="6398" width="13.6640625" style="30" customWidth="1"/>
    <col min="6399" max="6399" width="15.88671875" style="30" customWidth="1"/>
    <col min="6400" max="6400" width="16.5546875" style="30" bestFit="1" customWidth="1"/>
    <col min="6401" max="6401" width="13.6640625" style="30" customWidth="1"/>
    <col min="6402" max="6402" width="17.109375" style="30" bestFit="1" customWidth="1"/>
    <col min="6403" max="6403" width="4" style="30" customWidth="1"/>
    <col min="6404" max="6404" width="13.6640625" style="30" customWidth="1"/>
    <col min="6405" max="6646" width="13.6640625" style="30"/>
    <col min="6647" max="6647" width="22.109375" style="30" customWidth="1"/>
    <col min="6648" max="6654" width="13.6640625" style="30" customWidth="1"/>
    <col min="6655" max="6655" width="15.88671875" style="30" customWidth="1"/>
    <col min="6656" max="6656" width="16.5546875" style="30" bestFit="1" customWidth="1"/>
    <col min="6657" max="6657" width="13.6640625" style="30" customWidth="1"/>
    <col min="6658" max="6658" width="17.109375" style="30" bestFit="1" customWidth="1"/>
    <col min="6659" max="6659" width="4" style="30" customWidth="1"/>
    <col min="6660" max="6660" width="13.6640625" style="30" customWidth="1"/>
    <col min="6661" max="6902" width="13.6640625" style="30"/>
    <col min="6903" max="6903" width="22.109375" style="30" customWidth="1"/>
    <col min="6904" max="6910" width="13.6640625" style="30" customWidth="1"/>
    <col min="6911" max="6911" width="15.88671875" style="30" customWidth="1"/>
    <col min="6912" max="6912" width="16.5546875" style="30" bestFit="1" customWidth="1"/>
    <col min="6913" max="6913" width="13.6640625" style="30" customWidth="1"/>
    <col min="6914" max="6914" width="17.109375" style="30" bestFit="1" customWidth="1"/>
    <col min="6915" max="6915" width="4" style="30" customWidth="1"/>
    <col min="6916" max="6916" width="13.6640625" style="30" customWidth="1"/>
    <col min="6917" max="7158" width="13.6640625" style="30"/>
    <col min="7159" max="7159" width="22.109375" style="30" customWidth="1"/>
    <col min="7160" max="7166" width="13.6640625" style="30" customWidth="1"/>
    <col min="7167" max="7167" width="15.88671875" style="30" customWidth="1"/>
    <col min="7168" max="7168" width="16.5546875" style="30" bestFit="1" customWidth="1"/>
    <col min="7169" max="7169" width="13.6640625" style="30" customWidth="1"/>
    <col min="7170" max="7170" width="17.109375" style="30" bestFit="1" customWidth="1"/>
    <col min="7171" max="7171" width="4" style="30" customWidth="1"/>
    <col min="7172" max="7172" width="13.6640625" style="30" customWidth="1"/>
    <col min="7173" max="7414" width="13.6640625" style="30"/>
    <col min="7415" max="7415" width="22.109375" style="30" customWidth="1"/>
    <col min="7416" max="7422" width="13.6640625" style="30" customWidth="1"/>
    <col min="7423" max="7423" width="15.88671875" style="30" customWidth="1"/>
    <col min="7424" max="7424" width="16.5546875" style="30" bestFit="1" customWidth="1"/>
    <col min="7425" max="7425" width="13.6640625" style="30" customWidth="1"/>
    <col min="7426" max="7426" width="17.109375" style="30" bestFit="1" customWidth="1"/>
    <col min="7427" max="7427" width="4" style="30" customWidth="1"/>
    <col min="7428" max="7428" width="13.6640625" style="30" customWidth="1"/>
    <col min="7429" max="7670" width="13.6640625" style="30"/>
    <col min="7671" max="7671" width="22.109375" style="30" customWidth="1"/>
    <col min="7672" max="7678" width="13.6640625" style="30" customWidth="1"/>
    <col min="7679" max="7679" width="15.88671875" style="30" customWidth="1"/>
    <col min="7680" max="7680" width="16.5546875" style="30" bestFit="1" customWidth="1"/>
    <col min="7681" max="7681" width="13.6640625" style="30" customWidth="1"/>
    <col min="7682" max="7682" width="17.109375" style="30" bestFit="1" customWidth="1"/>
    <col min="7683" max="7683" width="4" style="30" customWidth="1"/>
    <col min="7684" max="7684" width="13.6640625" style="30" customWidth="1"/>
    <col min="7685" max="7926" width="13.6640625" style="30"/>
    <col min="7927" max="7927" width="22.109375" style="30" customWidth="1"/>
    <col min="7928" max="7934" width="13.6640625" style="30" customWidth="1"/>
    <col min="7935" max="7935" width="15.88671875" style="30" customWidth="1"/>
    <col min="7936" max="7936" width="16.5546875" style="30" bestFit="1" customWidth="1"/>
    <col min="7937" max="7937" width="13.6640625" style="30" customWidth="1"/>
    <col min="7938" max="7938" width="17.109375" style="30" bestFit="1" customWidth="1"/>
    <col min="7939" max="7939" width="4" style="30" customWidth="1"/>
    <col min="7940" max="7940" width="13.6640625" style="30" customWidth="1"/>
    <col min="7941" max="8182" width="13.6640625" style="30"/>
    <col min="8183" max="8183" width="22.109375" style="30" customWidth="1"/>
    <col min="8184" max="8190" width="13.6640625" style="30" customWidth="1"/>
    <col min="8191" max="8191" width="15.88671875" style="30" customWidth="1"/>
    <col min="8192" max="8192" width="16.5546875" style="30" bestFit="1" customWidth="1"/>
    <col min="8193" max="8193" width="13.6640625" style="30" customWidth="1"/>
    <col min="8194" max="8194" width="17.109375" style="30" bestFit="1" customWidth="1"/>
    <col min="8195" max="8195" width="4" style="30" customWidth="1"/>
    <col min="8196" max="8196" width="13.6640625" style="30" customWidth="1"/>
    <col min="8197" max="8438" width="13.6640625" style="30"/>
    <col min="8439" max="8439" width="22.109375" style="30" customWidth="1"/>
    <col min="8440" max="8446" width="13.6640625" style="30" customWidth="1"/>
    <col min="8447" max="8447" width="15.88671875" style="30" customWidth="1"/>
    <col min="8448" max="8448" width="16.5546875" style="30" bestFit="1" customWidth="1"/>
    <col min="8449" max="8449" width="13.6640625" style="30" customWidth="1"/>
    <col min="8450" max="8450" width="17.109375" style="30" bestFit="1" customWidth="1"/>
    <col min="8451" max="8451" width="4" style="30" customWidth="1"/>
    <col min="8452" max="8452" width="13.6640625" style="30" customWidth="1"/>
    <col min="8453" max="8694" width="13.6640625" style="30"/>
    <col min="8695" max="8695" width="22.109375" style="30" customWidth="1"/>
    <col min="8696" max="8702" width="13.6640625" style="30" customWidth="1"/>
    <col min="8703" max="8703" width="15.88671875" style="30" customWidth="1"/>
    <col min="8704" max="8704" width="16.5546875" style="30" bestFit="1" customWidth="1"/>
    <col min="8705" max="8705" width="13.6640625" style="30" customWidth="1"/>
    <col min="8706" max="8706" width="17.109375" style="30" bestFit="1" customWidth="1"/>
    <col min="8707" max="8707" width="4" style="30" customWidth="1"/>
    <col min="8708" max="8708" width="13.6640625" style="30" customWidth="1"/>
    <col min="8709" max="8950" width="13.6640625" style="30"/>
    <col min="8951" max="8951" width="22.109375" style="30" customWidth="1"/>
    <col min="8952" max="8958" width="13.6640625" style="30" customWidth="1"/>
    <col min="8959" max="8959" width="15.88671875" style="30" customWidth="1"/>
    <col min="8960" max="8960" width="16.5546875" style="30" bestFit="1" customWidth="1"/>
    <col min="8961" max="8961" width="13.6640625" style="30" customWidth="1"/>
    <col min="8962" max="8962" width="17.109375" style="30" bestFit="1" customWidth="1"/>
    <col min="8963" max="8963" width="4" style="30" customWidth="1"/>
    <col min="8964" max="8964" width="13.6640625" style="30" customWidth="1"/>
    <col min="8965" max="9206" width="13.6640625" style="30"/>
    <col min="9207" max="9207" width="22.109375" style="30" customWidth="1"/>
    <col min="9208" max="9214" width="13.6640625" style="30" customWidth="1"/>
    <col min="9215" max="9215" width="15.88671875" style="30" customWidth="1"/>
    <col min="9216" max="9216" width="16.5546875" style="30" bestFit="1" customWidth="1"/>
    <col min="9217" max="9217" width="13.6640625" style="30" customWidth="1"/>
    <col min="9218" max="9218" width="17.109375" style="30" bestFit="1" customWidth="1"/>
    <col min="9219" max="9219" width="4" style="30" customWidth="1"/>
    <col min="9220" max="9220" width="13.6640625" style="30" customWidth="1"/>
    <col min="9221" max="9462" width="13.6640625" style="30"/>
    <col min="9463" max="9463" width="22.109375" style="30" customWidth="1"/>
    <col min="9464" max="9470" width="13.6640625" style="30" customWidth="1"/>
    <col min="9471" max="9471" width="15.88671875" style="30" customWidth="1"/>
    <col min="9472" max="9472" width="16.5546875" style="30" bestFit="1" customWidth="1"/>
    <col min="9473" max="9473" width="13.6640625" style="30" customWidth="1"/>
    <col min="9474" max="9474" width="17.109375" style="30" bestFit="1" customWidth="1"/>
    <col min="9475" max="9475" width="4" style="30" customWidth="1"/>
    <col min="9476" max="9476" width="13.6640625" style="30" customWidth="1"/>
    <col min="9477" max="9718" width="13.6640625" style="30"/>
    <col min="9719" max="9719" width="22.109375" style="30" customWidth="1"/>
    <col min="9720" max="9726" width="13.6640625" style="30" customWidth="1"/>
    <col min="9727" max="9727" width="15.88671875" style="30" customWidth="1"/>
    <col min="9728" max="9728" width="16.5546875" style="30" bestFit="1" customWidth="1"/>
    <col min="9729" max="9729" width="13.6640625" style="30" customWidth="1"/>
    <col min="9730" max="9730" width="17.109375" style="30" bestFit="1" customWidth="1"/>
    <col min="9731" max="9731" width="4" style="30" customWidth="1"/>
    <col min="9732" max="9732" width="13.6640625" style="30" customWidth="1"/>
    <col min="9733" max="9974" width="13.6640625" style="30"/>
    <col min="9975" max="9975" width="22.109375" style="30" customWidth="1"/>
    <col min="9976" max="9982" width="13.6640625" style="30" customWidth="1"/>
    <col min="9983" max="9983" width="15.88671875" style="30" customWidth="1"/>
    <col min="9984" max="9984" width="16.5546875" style="30" bestFit="1" customWidth="1"/>
    <col min="9985" max="9985" width="13.6640625" style="30" customWidth="1"/>
    <col min="9986" max="9986" width="17.109375" style="30" bestFit="1" customWidth="1"/>
    <col min="9987" max="9987" width="4" style="30" customWidth="1"/>
    <col min="9988" max="9988" width="13.6640625" style="30" customWidth="1"/>
    <col min="9989" max="10230" width="13.6640625" style="30"/>
    <col min="10231" max="10231" width="22.109375" style="30" customWidth="1"/>
    <col min="10232" max="10238" width="13.6640625" style="30" customWidth="1"/>
    <col min="10239" max="10239" width="15.88671875" style="30" customWidth="1"/>
    <col min="10240" max="10240" width="16.5546875" style="30" bestFit="1" customWidth="1"/>
    <col min="10241" max="10241" width="13.6640625" style="30" customWidth="1"/>
    <col min="10242" max="10242" width="17.109375" style="30" bestFit="1" customWidth="1"/>
    <col min="10243" max="10243" width="4" style="30" customWidth="1"/>
    <col min="10244" max="10244" width="13.6640625" style="30" customWidth="1"/>
    <col min="10245" max="10486" width="13.6640625" style="30"/>
    <col min="10487" max="10487" width="22.109375" style="30" customWidth="1"/>
    <col min="10488" max="10494" width="13.6640625" style="30" customWidth="1"/>
    <col min="10495" max="10495" width="15.88671875" style="30" customWidth="1"/>
    <col min="10496" max="10496" width="16.5546875" style="30" bestFit="1" customWidth="1"/>
    <col min="10497" max="10497" width="13.6640625" style="30" customWidth="1"/>
    <col min="10498" max="10498" width="17.109375" style="30" bestFit="1" customWidth="1"/>
    <col min="10499" max="10499" width="4" style="30" customWidth="1"/>
    <col min="10500" max="10500" width="13.6640625" style="30" customWidth="1"/>
    <col min="10501" max="10742" width="13.6640625" style="30"/>
    <col min="10743" max="10743" width="22.109375" style="30" customWidth="1"/>
    <col min="10744" max="10750" width="13.6640625" style="30" customWidth="1"/>
    <col min="10751" max="10751" width="15.88671875" style="30" customWidth="1"/>
    <col min="10752" max="10752" width="16.5546875" style="30" bestFit="1" customWidth="1"/>
    <col min="10753" max="10753" width="13.6640625" style="30" customWidth="1"/>
    <col min="10754" max="10754" width="17.109375" style="30" bestFit="1" customWidth="1"/>
    <col min="10755" max="10755" width="4" style="30" customWidth="1"/>
    <col min="10756" max="10756" width="13.6640625" style="30" customWidth="1"/>
    <col min="10757" max="10998" width="13.6640625" style="30"/>
    <col min="10999" max="10999" width="22.109375" style="30" customWidth="1"/>
    <col min="11000" max="11006" width="13.6640625" style="30" customWidth="1"/>
    <col min="11007" max="11007" width="15.88671875" style="30" customWidth="1"/>
    <col min="11008" max="11008" width="16.5546875" style="30" bestFit="1" customWidth="1"/>
    <col min="11009" max="11009" width="13.6640625" style="30" customWidth="1"/>
    <col min="11010" max="11010" width="17.109375" style="30" bestFit="1" customWidth="1"/>
    <col min="11011" max="11011" width="4" style="30" customWidth="1"/>
    <col min="11012" max="11012" width="13.6640625" style="30" customWidth="1"/>
    <col min="11013" max="11254" width="13.6640625" style="30"/>
    <col min="11255" max="11255" width="22.109375" style="30" customWidth="1"/>
    <col min="11256" max="11262" width="13.6640625" style="30" customWidth="1"/>
    <col min="11263" max="11263" width="15.88671875" style="30" customWidth="1"/>
    <col min="11264" max="11264" width="16.5546875" style="30" bestFit="1" customWidth="1"/>
    <col min="11265" max="11265" width="13.6640625" style="30" customWidth="1"/>
    <col min="11266" max="11266" width="17.109375" style="30" bestFit="1" customWidth="1"/>
    <col min="11267" max="11267" width="4" style="30" customWidth="1"/>
    <col min="11268" max="11268" width="13.6640625" style="30" customWidth="1"/>
    <col min="11269" max="11510" width="13.6640625" style="30"/>
    <col min="11511" max="11511" width="22.109375" style="30" customWidth="1"/>
    <col min="11512" max="11518" width="13.6640625" style="30" customWidth="1"/>
    <col min="11519" max="11519" width="15.88671875" style="30" customWidth="1"/>
    <col min="11520" max="11520" width="16.5546875" style="30" bestFit="1" customWidth="1"/>
    <col min="11521" max="11521" width="13.6640625" style="30" customWidth="1"/>
    <col min="11522" max="11522" width="17.109375" style="30" bestFit="1" customWidth="1"/>
    <col min="11523" max="11523" width="4" style="30" customWidth="1"/>
    <col min="11524" max="11524" width="13.6640625" style="30" customWidth="1"/>
    <col min="11525" max="11766" width="13.6640625" style="30"/>
    <col min="11767" max="11767" width="22.109375" style="30" customWidth="1"/>
    <col min="11768" max="11774" width="13.6640625" style="30" customWidth="1"/>
    <col min="11775" max="11775" width="15.88671875" style="30" customWidth="1"/>
    <col min="11776" max="11776" width="16.5546875" style="30" bestFit="1" customWidth="1"/>
    <col min="11777" max="11777" width="13.6640625" style="30" customWidth="1"/>
    <col min="11778" max="11778" width="17.109375" style="30" bestFit="1" customWidth="1"/>
    <col min="11779" max="11779" width="4" style="30" customWidth="1"/>
    <col min="11780" max="11780" width="13.6640625" style="30" customWidth="1"/>
    <col min="11781" max="12022" width="13.6640625" style="30"/>
    <col min="12023" max="12023" width="22.109375" style="30" customWidth="1"/>
    <col min="12024" max="12030" width="13.6640625" style="30" customWidth="1"/>
    <col min="12031" max="12031" width="15.88671875" style="30" customWidth="1"/>
    <col min="12032" max="12032" width="16.5546875" style="30" bestFit="1" customWidth="1"/>
    <col min="12033" max="12033" width="13.6640625" style="30" customWidth="1"/>
    <col min="12034" max="12034" width="17.109375" style="30" bestFit="1" customWidth="1"/>
    <col min="12035" max="12035" width="4" style="30" customWidth="1"/>
    <col min="12036" max="12036" width="13.6640625" style="30" customWidth="1"/>
    <col min="12037" max="12278" width="13.6640625" style="30"/>
    <col min="12279" max="12279" width="22.109375" style="30" customWidth="1"/>
    <col min="12280" max="12286" width="13.6640625" style="30" customWidth="1"/>
    <col min="12287" max="12287" width="15.88671875" style="30" customWidth="1"/>
    <col min="12288" max="12288" width="16.5546875" style="30" bestFit="1" customWidth="1"/>
    <col min="12289" max="12289" width="13.6640625" style="30" customWidth="1"/>
    <col min="12290" max="12290" width="17.109375" style="30" bestFit="1" customWidth="1"/>
    <col min="12291" max="12291" width="4" style="30" customWidth="1"/>
    <col min="12292" max="12292" width="13.6640625" style="30" customWidth="1"/>
    <col min="12293" max="12534" width="13.6640625" style="30"/>
    <col min="12535" max="12535" width="22.109375" style="30" customWidth="1"/>
    <col min="12536" max="12542" width="13.6640625" style="30" customWidth="1"/>
    <col min="12543" max="12543" width="15.88671875" style="30" customWidth="1"/>
    <col min="12544" max="12544" width="16.5546875" style="30" bestFit="1" customWidth="1"/>
    <col min="12545" max="12545" width="13.6640625" style="30" customWidth="1"/>
    <col min="12546" max="12546" width="17.109375" style="30" bestFit="1" customWidth="1"/>
    <col min="12547" max="12547" width="4" style="30" customWidth="1"/>
    <col min="12548" max="12548" width="13.6640625" style="30" customWidth="1"/>
    <col min="12549" max="12790" width="13.6640625" style="30"/>
    <col min="12791" max="12791" width="22.109375" style="30" customWidth="1"/>
    <col min="12792" max="12798" width="13.6640625" style="30" customWidth="1"/>
    <col min="12799" max="12799" width="15.88671875" style="30" customWidth="1"/>
    <col min="12800" max="12800" width="16.5546875" style="30" bestFit="1" customWidth="1"/>
    <col min="12801" max="12801" width="13.6640625" style="30" customWidth="1"/>
    <col min="12802" max="12802" width="17.109375" style="30" bestFit="1" customWidth="1"/>
    <col min="12803" max="12803" width="4" style="30" customWidth="1"/>
    <col min="12804" max="12804" width="13.6640625" style="30" customWidth="1"/>
    <col min="12805" max="13046" width="13.6640625" style="30"/>
    <col min="13047" max="13047" width="22.109375" style="30" customWidth="1"/>
    <col min="13048" max="13054" width="13.6640625" style="30" customWidth="1"/>
    <col min="13055" max="13055" width="15.88671875" style="30" customWidth="1"/>
    <col min="13056" max="13056" width="16.5546875" style="30" bestFit="1" customWidth="1"/>
    <col min="13057" max="13057" width="13.6640625" style="30" customWidth="1"/>
    <col min="13058" max="13058" width="17.109375" style="30" bestFit="1" customWidth="1"/>
    <col min="13059" max="13059" width="4" style="30" customWidth="1"/>
    <col min="13060" max="13060" width="13.6640625" style="30" customWidth="1"/>
    <col min="13061" max="13302" width="13.6640625" style="30"/>
    <col min="13303" max="13303" width="22.109375" style="30" customWidth="1"/>
    <col min="13304" max="13310" width="13.6640625" style="30" customWidth="1"/>
    <col min="13311" max="13311" width="15.88671875" style="30" customWidth="1"/>
    <col min="13312" max="13312" width="16.5546875" style="30" bestFit="1" customWidth="1"/>
    <col min="13313" max="13313" width="13.6640625" style="30" customWidth="1"/>
    <col min="13314" max="13314" width="17.109375" style="30" bestFit="1" customWidth="1"/>
    <col min="13315" max="13315" width="4" style="30" customWidth="1"/>
    <col min="13316" max="13316" width="13.6640625" style="30" customWidth="1"/>
    <col min="13317" max="13558" width="13.6640625" style="30"/>
    <col min="13559" max="13559" width="22.109375" style="30" customWidth="1"/>
    <col min="13560" max="13566" width="13.6640625" style="30" customWidth="1"/>
    <col min="13567" max="13567" width="15.88671875" style="30" customWidth="1"/>
    <col min="13568" max="13568" width="16.5546875" style="30" bestFit="1" customWidth="1"/>
    <col min="13569" max="13569" width="13.6640625" style="30" customWidth="1"/>
    <col min="13570" max="13570" width="17.109375" style="30" bestFit="1" customWidth="1"/>
    <col min="13571" max="13571" width="4" style="30" customWidth="1"/>
    <col min="13572" max="13572" width="13.6640625" style="30" customWidth="1"/>
    <col min="13573" max="13814" width="13.6640625" style="30"/>
    <col min="13815" max="13815" width="22.109375" style="30" customWidth="1"/>
    <col min="13816" max="13822" width="13.6640625" style="30" customWidth="1"/>
    <col min="13823" max="13823" width="15.88671875" style="30" customWidth="1"/>
    <col min="13824" max="13824" width="16.5546875" style="30" bestFit="1" customWidth="1"/>
    <col min="13825" max="13825" width="13.6640625" style="30" customWidth="1"/>
    <col min="13826" max="13826" width="17.109375" style="30" bestFit="1" customWidth="1"/>
    <col min="13827" max="13827" width="4" style="30" customWidth="1"/>
    <col min="13828" max="13828" width="13.6640625" style="30" customWidth="1"/>
    <col min="13829" max="14070" width="13.6640625" style="30"/>
    <col min="14071" max="14071" width="22.109375" style="30" customWidth="1"/>
    <col min="14072" max="14078" width="13.6640625" style="30" customWidth="1"/>
    <col min="14079" max="14079" width="15.88671875" style="30" customWidth="1"/>
    <col min="14080" max="14080" width="16.5546875" style="30" bestFit="1" customWidth="1"/>
    <col min="14081" max="14081" width="13.6640625" style="30" customWidth="1"/>
    <col min="14082" max="14082" width="17.109375" style="30" bestFit="1" customWidth="1"/>
    <col min="14083" max="14083" width="4" style="30" customWidth="1"/>
    <col min="14084" max="14084" width="13.6640625" style="30" customWidth="1"/>
    <col min="14085" max="14326" width="13.6640625" style="30"/>
    <col min="14327" max="14327" width="22.109375" style="30" customWidth="1"/>
    <col min="14328" max="14334" width="13.6640625" style="30" customWidth="1"/>
    <col min="14335" max="14335" width="15.88671875" style="30" customWidth="1"/>
    <col min="14336" max="14336" width="16.5546875" style="30" bestFit="1" customWidth="1"/>
    <col min="14337" max="14337" width="13.6640625" style="30" customWidth="1"/>
    <col min="14338" max="14338" width="17.109375" style="30" bestFit="1" customWidth="1"/>
    <col min="14339" max="14339" width="4" style="30" customWidth="1"/>
    <col min="14340" max="14340" width="13.6640625" style="30" customWidth="1"/>
    <col min="14341" max="14582" width="13.6640625" style="30"/>
    <col min="14583" max="14583" width="22.109375" style="30" customWidth="1"/>
    <col min="14584" max="14590" width="13.6640625" style="30" customWidth="1"/>
    <col min="14591" max="14591" width="15.88671875" style="30" customWidth="1"/>
    <col min="14592" max="14592" width="16.5546875" style="30" bestFit="1" customWidth="1"/>
    <col min="14593" max="14593" width="13.6640625" style="30" customWidth="1"/>
    <col min="14594" max="14594" width="17.109375" style="30" bestFit="1" customWidth="1"/>
    <col min="14595" max="14595" width="4" style="30" customWidth="1"/>
    <col min="14596" max="14596" width="13.6640625" style="30" customWidth="1"/>
    <col min="14597" max="14838" width="13.6640625" style="30"/>
    <col min="14839" max="14839" width="22.109375" style="30" customWidth="1"/>
    <col min="14840" max="14846" width="13.6640625" style="30" customWidth="1"/>
    <col min="14847" max="14847" width="15.88671875" style="30" customWidth="1"/>
    <col min="14848" max="14848" width="16.5546875" style="30" bestFit="1" customWidth="1"/>
    <col min="14849" max="14849" width="13.6640625" style="30" customWidth="1"/>
    <col min="14850" max="14850" width="17.109375" style="30" bestFit="1" customWidth="1"/>
    <col min="14851" max="14851" width="4" style="30" customWidth="1"/>
    <col min="14852" max="14852" width="13.6640625" style="30" customWidth="1"/>
    <col min="14853" max="15094" width="13.6640625" style="30"/>
    <col min="15095" max="15095" width="22.109375" style="30" customWidth="1"/>
    <col min="15096" max="15102" width="13.6640625" style="30" customWidth="1"/>
    <col min="15103" max="15103" width="15.88671875" style="30" customWidth="1"/>
    <col min="15104" max="15104" width="16.5546875" style="30" bestFit="1" customWidth="1"/>
    <col min="15105" max="15105" width="13.6640625" style="30" customWidth="1"/>
    <col min="15106" max="15106" width="17.109375" style="30" bestFit="1" customWidth="1"/>
    <col min="15107" max="15107" width="4" style="30" customWidth="1"/>
    <col min="15108" max="15108" width="13.6640625" style="30" customWidth="1"/>
    <col min="15109" max="15350" width="13.6640625" style="30"/>
    <col min="15351" max="15351" width="22.109375" style="30" customWidth="1"/>
    <col min="15352" max="15358" width="13.6640625" style="30" customWidth="1"/>
    <col min="15359" max="15359" width="15.88671875" style="30" customWidth="1"/>
    <col min="15360" max="15360" width="16.5546875" style="30" bestFit="1" customWidth="1"/>
    <col min="15361" max="15361" width="13.6640625" style="30" customWidth="1"/>
    <col min="15362" max="15362" width="17.109375" style="30" bestFit="1" customWidth="1"/>
    <col min="15363" max="15363" width="4" style="30" customWidth="1"/>
    <col min="15364" max="15364" width="13.6640625" style="30" customWidth="1"/>
    <col min="15365" max="15606" width="13.6640625" style="30"/>
    <col min="15607" max="15607" width="22.109375" style="30" customWidth="1"/>
    <col min="15608" max="15614" width="13.6640625" style="30" customWidth="1"/>
    <col min="15615" max="15615" width="15.88671875" style="30" customWidth="1"/>
    <col min="15616" max="15616" width="16.5546875" style="30" bestFit="1" customWidth="1"/>
    <col min="15617" max="15617" width="13.6640625" style="30" customWidth="1"/>
    <col min="15618" max="15618" width="17.109375" style="30" bestFit="1" customWidth="1"/>
    <col min="15619" max="15619" width="4" style="30" customWidth="1"/>
    <col min="15620" max="15620" width="13.6640625" style="30" customWidth="1"/>
    <col min="15621" max="15862" width="13.6640625" style="30"/>
    <col min="15863" max="15863" width="22.109375" style="30" customWidth="1"/>
    <col min="15864" max="15870" width="13.6640625" style="30" customWidth="1"/>
    <col min="15871" max="15871" width="15.88671875" style="30" customWidth="1"/>
    <col min="15872" max="15872" width="16.5546875" style="30" bestFit="1" customWidth="1"/>
    <col min="15873" max="15873" width="13.6640625" style="30" customWidth="1"/>
    <col min="15874" max="15874" width="17.109375" style="30" bestFit="1" customWidth="1"/>
    <col min="15875" max="15875" width="4" style="30" customWidth="1"/>
    <col min="15876" max="15876" width="13.6640625" style="30" customWidth="1"/>
    <col min="15877" max="16118" width="13.6640625" style="30"/>
    <col min="16119" max="16119" width="22.109375" style="30" customWidth="1"/>
    <col min="16120" max="16126" width="13.6640625" style="30" customWidth="1"/>
    <col min="16127" max="16127" width="15.88671875" style="30" customWidth="1"/>
    <col min="16128" max="16128" width="16.5546875" style="30" bestFit="1" customWidth="1"/>
    <col min="16129" max="16129" width="13.6640625" style="30" customWidth="1"/>
    <col min="16130" max="16130" width="17.109375" style="30" bestFit="1" customWidth="1"/>
    <col min="16131" max="16131" width="4" style="30" customWidth="1"/>
    <col min="16132" max="16132" width="13.6640625" style="30" customWidth="1"/>
    <col min="16133" max="16384" width="13.6640625" style="30"/>
  </cols>
  <sheetData>
    <row r="1" spans="1:24" s="24" customFormat="1" ht="16.2">
      <c r="A1" s="372" t="s">
        <v>21</v>
      </c>
      <c r="B1" s="258"/>
      <c r="C1" s="258"/>
      <c r="D1" s="126"/>
      <c r="E1" s="126"/>
      <c r="F1" s="259"/>
      <c r="G1" s="260"/>
      <c r="H1" s="260"/>
      <c r="I1" s="260"/>
      <c r="J1" s="260"/>
      <c r="K1" s="260"/>
      <c r="L1" s="260"/>
      <c r="M1" s="260"/>
      <c r="N1" s="260"/>
    </row>
    <row r="2" spans="1:24" s="24" customFormat="1" ht="13.2" customHeight="1">
      <c r="A2" s="373"/>
      <c r="B2" s="258"/>
      <c r="C2" s="258"/>
      <c r="D2" s="260"/>
      <c r="E2" s="260"/>
      <c r="F2" s="260"/>
      <c r="G2" s="260"/>
      <c r="H2" s="260"/>
      <c r="I2" s="260"/>
      <c r="J2" s="260"/>
      <c r="K2" s="260"/>
      <c r="L2" s="260"/>
      <c r="M2" s="260"/>
      <c r="N2" s="260"/>
    </row>
    <row r="3" spans="1:24" s="24" customFormat="1" ht="18.600000000000001">
      <c r="A3" s="353" t="str">
        <f>'2-Kosten per locatie'!A3</f>
        <v>Naam opdrachtgever</v>
      </c>
      <c r="B3" s="235" t="str">
        <f>'2-Kosten per locatie'!B3</f>
        <v>Fijnder</v>
      </c>
      <c r="C3" s="235"/>
      <c r="D3" s="260"/>
      <c r="E3" s="260"/>
      <c r="F3" s="260"/>
      <c r="G3" s="260"/>
      <c r="H3" s="260"/>
      <c r="I3" s="260"/>
      <c r="J3" s="260"/>
      <c r="K3" s="260"/>
      <c r="L3" s="260"/>
      <c r="M3" s="260"/>
      <c r="N3" s="260"/>
    </row>
    <row r="4" spans="1:24" s="24" customFormat="1" ht="18.600000000000001">
      <c r="A4" s="353" t="str">
        <f>'2-Kosten per locatie'!A4</f>
        <v>Calculatie onderdeel</v>
      </c>
      <c r="B4" s="235" t="str">
        <f ca="1">MID(CELL("bestandsnaam",$C$9),SEARCH("]",CELL("bestandsnaam",$C$9),1)+1,256)</f>
        <v>12-Sanitaire voorzieningen</v>
      </c>
      <c r="C4" s="235"/>
      <c r="D4" s="260"/>
      <c r="E4" s="260"/>
      <c r="F4" s="260"/>
      <c r="G4" s="260"/>
      <c r="H4" s="260"/>
      <c r="I4" s="260"/>
      <c r="J4" s="260"/>
      <c r="K4" s="260"/>
      <c r="L4" s="260"/>
      <c r="M4" s="260"/>
      <c r="N4" s="260"/>
    </row>
    <row r="5" spans="1:24" s="24" customFormat="1" ht="18.600000000000001">
      <c r="A5" s="353" t="str">
        <f>'2-Kosten per locatie'!A5</f>
        <v>Gebouw/plaats</v>
      </c>
      <c r="B5" s="235" t="str">
        <f>'2-Kosten per locatie'!B5</f>
        <v>Groenlo</v>
      </c>
      <c r="C5" s="235"/>
      <c r="D5" s="260"/>
      <c r="E5" s="260"/>
      <c r="F5" s="260"/>
      <c r="G5" s="260"/>
      <c r="H5" s="260"/>
      <c r="I5" s="265"/>
      <c r="J5" s="265"/>
      <c r="K5" s="265"/>
      <c r="L5" s="265"/>
      <c r="M5" s="263"/>
      <c r="N5" s="263"/>
      <c r="O5" s="25"/>
      <c r="P5" s="26"/>
      <c r="Q5" s="26"/>
      <c r="R5" s="25"/>
      <c r="S5" s="26"/>
      <c r="T5" s="26"/>
      <c r="U5" s="25"/>
      <c r="V5" s="26"/>
      <c r="W5" s="26"/>
      <c r="X5" s="25"/>
    </row>
    <row r="6" spans="1:24" s="24" customFormat="1" ht="17.25" customHeight="1">
      <c r="A6" s="353" t="str">
        <f>'2-Kosten per locatie'!A6</f>
        <v>Referentie nummer</v>
      </c>
      <c r="B6" s="235" t="str">
        <f>'2-Kosten per locatie'!B6</f>
        <v>Fijnder-EA-MH-MB-2024/TN451691</v>
      </c>
      <c r="C6" s="235"/>
      <c r="D6" s="260"/>
      <c r="E6" s="260"/>
      <c r="F6" s="260"/>
      <c r="G6" s="260"/>
      <c r="H6" s="260"/>
      <c r="I6" s="265"/>
      <c r="J6" s="279"/>
      <c r="K6" s="279"/>
      <c r="L6" s="279"/>
      <c r="M6" s="280"/>
      <c r="N6" s="280"/>
      <c r="O6" s="29"/>
      <c r="P6" s="26"/>
      <c r="Q6" s="28"/>
      <c r="R6" s="29"/>
      <c r="S6" s="26"/>
      <c r="T6" s="28"/>
      <c r="U6" s="29"/>
      <c r="V6" s="26"/>
      <c r="W6" s="28"/>
      <c r="X6" s="29"/>
    </row>
    <row r="7" spans="1:24" s="24" customFormat="1" ht="17.25" customHeight="1">
      <c r="A7" s="353" t="str">
        <f>'2-Kosten per locatie'!A7</f>
        <v>Naam dienstverlener</v>
      </c>
      <c r="B7" s="235">
        <f>'2-Kosten per locatie'!B7</f>
        <v>0</v>
      </c>
      <c r="C7" s="165"/>
      <c r="D7" s="260"/>
      <c r="E7" s="260"/>
      <c r="F7" s="260"/>
      <c r="G7" s="260"/>
      <c r="H7" s="260"/>
      <c r="I7" s="260"/>
      <c r="J7" s="260"/>
      <c r="K7" s="260"/>
      <c r="L7" s="260"/>
      <c r="M7" s="260"/>
      <c r="N7" s="260"/>
    </row>
    <row r="8" spans="1:24" s="24" customFormat="1" ht="17.25" customHeight="1">
      <c r="A8" s="353" t="str">
        <f>'2-Kosten per locatie'!A8</f>
        <v>Prijspeil</v>
      </c>
      <c r="B8" s="497">
        <f>'2-Kosten per locatie'!B8</f>
        <v>45658</v>
      </c>
      <c r="C8" s="50"/>
      <c r="D8" s="260"/>
      <c r="E8" s="260"/>
      <c r="F8" s="260"/>
      <c r="G8" s="260"/>
      <c r="H8" s="260"/>
      <c r="I8" s="260"/>
      <c r="J8" s="260"/>
      <c r="K8" s="260"/>
      <c r="L8" s="260"/>
      <c r="M8" s="260"/>
      <c r="N8" s="260"/>
    </row>
    <row r="9" spans="1:24" s="24" customFormat="1" ht="17.25" customHeight="1">
      <c r="A9" s="260"/>
      <c r="B9" s="260"/>
      <c r="C9" s="260"/>
      <c r="D9" s="260"/>
      <c r="E9" s="260"/>
      <c r="F9" s="260"/>
      <c r="G9" s="260"/>
      <c r="H9" s="260"/>
      <c r="I9" s="260"/>
      <c r="J9" s="260"/>
      <c r="K9" s="260"/>
      <c r="L9" s="260"/>
      <c r="M9" s="260"/>
      <c r="N9" s="260"/>
    </row>
    <row r="10" spans="1:24" s="31" customFormat="1" ht="49.2" customHeight="1">
      <c r="A10" s="369" t="s">
        <v>93</v>
      </c>
      <c r="B10" s="369" t="s">
        <v>245</v>
      </c>
      <c r="C10" s="370" t="s">
        <v>158</v>
      </c>
      <c r="D10" s="371" t="s">
        <v>246</v>
      </c>
      <c r="E10" s="374" t="s">
        <v>249</v>
      </c>
      <c r="F10" s="375" t="s">
        <v>250</v>
      </c>
      <c r="G10" s="376"/>
      <c r="H10" s="377" t="s">
        <v>247</v>
      </c>
      <c r="I10" s="378" t="s">
        <v>249</v>
      </c>
      <c r="J10" s="379" t="s">
        <v>138</v>
      </c>
      <c r="K10" s="379" t="s">
        <v>436</v>
      </c>
      <c r="L10" s="379" t="s">
        <v>427</v>
      </c>
      <c r="M10" s="379" t="s">
        <v>248</v>
      </c>
      <c r="N10" s="557" t="s">
        <v>428</v>
      </c>
    </row>
    <row r="11" spans="1:24">
      <c r="A11" s="267" t="s">
        <v>257</v>
      </c>
      <c r="B11" s="281" t="s">
        <v>409</v>
      </c>
      <c r="C11" s="261"/>
      <c r="D11" s="501">
        <v>10</v>
      </c>
      <c r="E11" s="502">
        <f>VLOOKUP(B11,$H$11:$I$25,2,FALSE)</f>
        <v>0</v>
      </c>
      <c r="F11" s="503">
        <f>E11*D11*52</f>
        <v>0</v>
      </c>
      <c r="H11" s="281" t="s">
        <v>409</v>
      </c>
      <c r="I11" s="511">
        <v>0</v>
      </c>
      <c r="J11" s="555" t="s">
        <v>410</v>
      </c>
      <c r="K11" s="555" t="s">
        <v>442</v>
      </c>
      <c r="L11" s="310"/>
      <c r="M11" s="555" t="s">
        <v>411</v>
      </c>
      <c r="N11" s="310"/>
    </row>
    <row r="12" spans="1:24">
      <c r="A12" s="267" t="s">
        <v>257</v>
      </c>
      <c r="B12" s="282" t="s">
        <v>412</v>
      </c>
      <c r="C12" s="261"/>
      <c r="D12" s="501">
        <v>30</v>
      </c>
      <c r="E12" s="502">
        <f t="shared" ref="E12:E18" si="0">VLOOKUP(B12,$H$11:$I$25,2,FALSE)</f>
        <v>0</v>
      </c>
      <c r="F12" s="503">
        <f t="shared" ref="F12:F18" si="1">E12*D12*52</f>
        <v>0</v>
      </c>
      <c r="H12" s="282" t="s">
        <v>412</v>
      </c>
      <c r="I12" s="511">
        <v>0</v>
      </c>
      <c r="J12" s="555" t="s">
        <v>413</v>
      </c>
      <c r="K12" s="555" t="s">
        <v>437</v>
      </c>
      <c r="L12" s="310"/>
      <c r="M12" s="555" t="s">
        <v>403</v>
      </c>
      <c r="N12" s="310"/>
    </row>
    <row r="13" spans="1:24">
      <c r="A13" s="267" t="s">
        <v>257</v>
      </c>
      <c r="B13" s="282" t="s">
        <v>415</v>
      </c>
      <c r="C13" s="262"/>
      <c r="D13" s="501">
        <v>26</v>
      </c>
      <c r="E13" s="502">
        <f t="shared" si="0"/>
        <v>0</v>
      </c>
      <c r="F13" s="503">
        <f t="shared" si="1"/>
        <v>0</v>
      </c>
      <c r="H13" s="282" t="s">
        <v>415</v>
      </c>
      <c r="I13" s="511">
        <v>0</v>
      </c>
      <c r="J13" s="555" t="s">
        <v>416</v>
      </c>
      <c r="K13" s="555" t="s">
        <v>438</v>
      </c>
      <c r="L13" s="310"/>
      <c r="M13" s="555" t="s">
        <v>417</v>
      </c>
      <c r="N13" s="310"/>
    </row>
    <row r="14" spans="1:24">
      <c r="A14" s="267" t="s">
        <v>257</v>
      </c>
      <c r="B14" s="282" t="s">
        <v>418</v>
      </c>
      <c r="C14" s="261"/>
      <c r="D14" s="501">
        <v>29</v>
      </c>
      <c r="E14" s="502">
        <f t="shared" si="0"/>
        <v>0</v>
      </c>
      <c r="F14" s="503">
        <f t="shared" si="1"/>
        <v>0</v>
      </c>
      <c r="H14" s="282" t="s">
        <v>418</v>
      </c>
      <c r="I14" s="511">
        <v>0</v>
      </c>
      <c r="J14" s="555" t="s">
        <v>419</v>
      </c>
      <c r="K14" s="555" t="s">
        <v>439</v>
      </c>
      <c r="L14" s="310"/>
      <c r="M14" s="555" t="s">
        <v>420</v>
      </c>
      <c r="N14" s="310"/>
    </row>
    <row r="15" spans="1:24">
      <c r="A15" s="267" t="s">
        <v>257</v>
      </c>
      <c r="B15" s="282" t="s">
        <v>402</v>
      </c>
      <c r="C15" s="261"/>
      <c r="D15" s="501">
        <v>26</v>
      </c>
      <c r="E15" s="502">
        <f t="shared" si="0"/>
        <v>0</v>
      </c>
      <c r="F15" s="503">
        <f t="shared" si="1"/>
        <v>0</v>
      </c>
      <c r="H15" s="282" t="s">
        <v>402</v>
      </c>
      <c r="I15" s="511">
        <v>0</v>
      </c>
      <c r="J15" s="555" t="s">
        <v>421</v>
      </c>
      <c r="K15" s="555" t="s">
        <v>441</v>
      </c>
      <c r="L15" s="310"/>
      <c r="M15" s="555" t="s">
        <v>422</v>
      </c>
      <c r="N15" s="310"/>
    </row>
    <row r="16" spans="1:24">
      <c r="A16" s="267" t="s">
        <v>257</v>
      </c>
      <c r="B16" s="283" t="s">
        <v>407</v>
      </c>
      <c r="C16" s="262" t="s">
        <v>408</v>
      </c>
      <c r="D16" s="501">
        <v>15</v>
      </c>
      <c r="E16" s="511">
        <v>0</v>
      </c>
      <c r="F16" s="503">
        <f t="shared" si="1"/>
        <v>0</v>
      </c>
      <c r="H16" s="283" t="s">
        <v>414</v>
      </c>
      <c r="I16" s="511">
        <v>0</v>
      </c>
      <c r="J16" s="556" t="s">
        <v>406</v>
      </c>
      <c r="K16" s="556" t="s">
        <v>438</v>
      </c>
      <c r="L16" s="311"/>
      <c r="M16" s="310"/>
      <c r="N16" s="310"/>
    </row>
    <row r="17" spans="1:14">
      <c r="A17" s="267" t="s">
        <v>257</v>
      </c>
      <c r="B17" s="284" t="s">
        <v>414</v>
      </c>
      <c r="C17" s="262"/>
      <c r="D17" s="501">
        <v>26</v>
      </c>
      <c r="E17" s="502">
        <f t="shared" si="0"/>
        <v>0</v>
      </c>
      <c r="F17" s="503">
        <f t="shared" si="1"/>
        <v>0</v>
      </c>
      <c r="H17" s="284" t="s">
        <v>435</v>
      </c>
      <c r="I17" s="511">
        <v>0</v>
      </c>
      <c r="J17" s="310"/>
      <c r="K17" s="556" t="s">
        <v>440</v>
      </c>
      <c r="L17" s="310"/>
      <c r="M17" s="555" t="s">
        <v>426</v>
      </c>
      <c r="N17" s="310"/>
    </row>
    <row r="18" spans="1:14">
      <c r="A18" s="267" t="s">
        <v>257</v>
      </c>
      <c r="B18" s="282" t="s">
        <v>435</v>
      </c>
      <c r="C18" s="261"/>
      <c r="D18" s="501">
        <v>10</v>
      </c>
      <c r="E18" s="502">
        <f t="shared" si="0"/>
        <v>0</v>
      </c>
      <c r="F18" s="503">
        <f t="shared" si="1"/>
        <v>0</v>
      </c>
    </row>
    <row r="19" spans="1:14">
      <c r="F19" s="545"/>
    </row>
    <row r="21" spans="1:14" ht="16.2">
      <c r="I21" s="380" t="s">
        <v>243</v>
      </c>
      <c r="J21" s="381"/>
    </row>
    <row r="22" spans="1:14" ht="32.4">
      <c r="A22" s="369" t="s">
        <v>93</v>
      </c>
      <c r="B22" s="369" t="s">
        <v>245</v>
      </c>
      <c r="C22" s="370" t="s">
        <v>158</v>
      </c>
      <c r="D22" s="371" t="s">
        <v>246</v>
      </c>
      <c r="E22" s="375" t="s">
        <v>423</v>
      </c>
      <c r="F22" s="375" t="s">
        <v>9</v>
      </c>
      <c r="I22" s="587" t="s">
        <v>244</v>
      </c>
      <c r="J22" s="587" t="s">
        <v>251</v>
      </c>
    </row>
    <row r="23" spans="1:14">
      <c r="A23" s="268" t="s">
        <v>257</v>
      </c>
      <c r="B23" s="262" t="s">
        <v>404</v>
      </c>
      <c r="C23" s="262" t="s">
        <v>405</v>
      </c>
      <c r="D23" s="501">
        <v>20</v>
      </c>
      <c r="E23" s="511">
        <v>0</v>
      </c>
      <c r="F23" s="503">
        <f>D23*E23</f>
        <v>0</v>
      </c>
      <c r="I23" s="588"/>
      <c r="J23" s="588"/>
    </row>
    <row r="24" spans="1:14">
      <c r="A24" s="268"/>
      <c r="B24" s="261"/>
      <c r="C24" s="261"/>
      <c r="D24" s="501"/>
      <c r="E24" s="502"/>
      <c r="F24" s="503"/>
      <c r="I24" s="589"/>
      <c r="J24" s="589"/>
    </row>
    <row r="25" spans="1:14">
      <c r="I25" s="512">
        <v>0.05</v>
      </c>
      <c r="J25" s="513"/>
    </row>
    <row r="26" spans="1:14">
      <c r="A26" s="272" t="s">
        <v>9</v>
      </c>
      <c r="B26" s="273"/>
      <c r="C26" s="274"/>
      <c r="D26" s="275"/>
      <c r="E26" s="285"/>
      <c r="F26" s="546">
        <f>SUM(F11:F24)</f>
        <v>0</v>
      </c>
      <c r="I26" s="514" t="s">
        <v>235</v>
      </c>
      <c r="J26" s="515"/>
    </row>
    <row r="27" spans="1:14">
      <c r="I27" s="514" t="s">
        <v>236</v>
      </c>
      <c r="J27" s="515"/>
    </row>
    <row r="28" spans="1:14">
      <c r="I28" s="514" t="s">
        <v>237</v>
      </c>
      <c r="J28" s="515"/>
    </row>
    <row r="29" spans="1:14">
      <c r="A29" s="286" t="s">
        <v>252</v>
      </c>
      <c r="I29" s="514" t="s">
        <v>238</v>
      </c>
      <c r="J29" s="515"/>
    </row>
    <row r="30" spans="1:14">
      <c r="A30" s="543" t="s">
        <v>424</v>
      </c>
      <c r="I30" s="514" t="s">
        <v>239</v>
      </c>
      <c r="J30" s="515"/>
    </row>
    <row r="31" spans="1:14">
      <c r="A31" s="544" t="s">
        <v>425</v>
      </c>
      <c r="I31" s="514" t="s">
        <v>240</v>
      </c>
      <c r="J31" s="515"/>
    </row>
    <row r="32" spans="1:14">
      <c r="I32" s="590" t="s">
        <v>241</v>
      </c>
      <c r="J32" s="590"/>
      <c r="K32" s="560"/>
    </row>
    <row r="33" spans="1:11">
      <c r="I33" s="591"/>
      <c r="J33" s="591"/>
      <c r="K33" s="560"/>
    </row>
    <row r="38" spans="1:11" ht="15.6">
      <c r="A38" s="30"/>
      <c r="B38" s="287"/>
      <c r="C38" s="239"/>
      <c r="D38" s="42"/>
      <c r="E38" s="242"/>
    </row>
    <row r="39" spans="1:11">
      <c r="A39" s="30"/>
      <c r="B39" s="539"/>
      <c r="C39" s="539"/>
      <c r="D39" s="539"/>
      <c r="E39" s="539"/>
    </row>
  </sheetData>
  <mergeCells count="3">
    <mergeCell ref="I22:I24"/>
    <mergeCell ref="J22:J24"/>
    <mergeCell ref="I32:J33"/>
  </mergeCells>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23"/>
  <sheetViews>
    <sheetView showGridLines="0" zoomScale="85" zoomScaleNormal="85" workbookViewId="0"/>
  </sheetViews>
  <sheetFormatPr defaultColWidth="9.109375" defaultRowHeight="13.2"/>
  <cols>
    <col min="1" max="2" width="35.6640625" style="260" bestFit="1" customWidth="1"/>
    <col min="3" max="3" width="23.6640625" style="260" customWidth="1"/>
    <col min="4" max="6" width="12.88671875" style="260" customWidth="1"/>
    <col min="7" max="7" width="13.5546875" style="260" customWidth="1"/>
    <col min="8" max="12" width="12.88671875" style="260" customWidth="1"/>
    <col min="13" max="13" width="1.6640625" style="260" customWidth="1"/>
    <col min="14" max="14" width="12.88671875" style="260" customWidth="1"/>
    <col min="15" max="15" width="1.5546875" style="260" customWidth="1"/>
    <col min="16" max="17" width="12.88671875" style="260" customWidth="1"/>
    <col min="18" max="16384" width="9.109375" style="24"/>
  </cols>
  <sheetData>
    <row r="1" spans="1:17" ht="16.2">
      <c r="A1" s="372" t="s">
        <v>21</v>
      </c>
      <c r="B1" s="288"/>
      <c r="C1" s="288"/>
    </row>
    <row r="2" spans="1:17" ht="18.600000000000001">
      <c r="A2" s="353" t="str">
        <f>'2-Kosten per locatie'!A3</f>
        <v>Naam opdrachtgever</v>
      </c>
      <c r="B2" s="235" t="str">
        <f>'2-Kosten per locatie'!B3</f>
        <v>Fijnder</v>
      </c>
    </row>
    <row r="3" spans="1:17" ht="18.600000000000001">
      <c r="A3" s="353" t="str">
        <f>'2-Kosten per locatie'!A4</f>
        <v>Calculatie onderdeel</v>
      </c>
      <c r="B3" s="49" t="str">
        <f ca="1">MID(CELL("bestandsnaam",$D$9),SEARCH("]",CELL("bestandsnaam",$D$9),1)+1,256)</f>
        <v>13-Machinekosten</v>
      </c>
    </row>
    <row r="4" spans="1:17" ht="18.600000000000001">
      <c r="A4" s="353" t="str">
        <f>'2-Kosten per locatie'!A5</f>
        <v>Gebouw/plaats</v>
      </c>
      <c r="B4" s="235" t="str">
        <f>'2-Kosten per locatie'!B5</f>
        <v>Groenlo</v>
      </c>
    </row>
    <row r="5" spans="1:17" ht="18.600000000000001">
      <c r="A5" s="353" t="str">
        <f>'2-Kosten per locatie'!A6</f>
        <v>Referentie nummer</v>
      </c>
      <c r="B5" s="235" t="str">
        <f>'2-Kosten per locatie'!B6</f>
        <v>Fijnder-EA-MH-MB-2024/TN451691</v>
      </c>
    </row>
    <row r="6" spans="1:17" ht="18.600000000000001">
      <c r="A6" s="353" t="str">
        <f>'2-Kosten per locatie'!A7</f>
        <v>Naam dienstverlener</v>
      </c>
      <c r="B6" s="235">
        <f>'2-Kosten per locatie'!B7</f>
        <v>0</v>
      </c>
    </row>
    <row r="7" spans="1:17" ht="18.600000000000001">
      <c r="A7" s="353" t="str">
        <f>'2-Kosten per locatie'!A8</f>
        <v>Prijspeil</v>
      </c>
      <c r="B7" s="516">
        <f>'2-Kosten per locatie'!B8</f>
        <v>45658</v>
      </c>
    </row>
    <row r="8" spans="1:17" ht="15.6">
      <c r="A8" s="234"/>
    </row>
    <row r="9" spans="1:17" ht="15.6">
      <c r="A9" s="289"/>
      <c r="B9" s="289"/>
      <c r="C9" s="290"/>
    </row>
    <row r="10" spans="1:17" s="37" customFormat="1" ht="64.8">
      <c r="A10" s="382" t="s">
        <v>93</v>
      </c>
      <c r="B10" s="382" t="s">
        <v>202</v>
      </c>
      <c r="C10" s="382" t="s">
        <v>203</v>
      </c>
      <c r="D10" s="382" t="s">
        <v>204</v>
      </c>
      <c r="E10" s="382" t="s">
        <v>215</v>
      </c>
      <c r="F10" s="382" t="s">
        <v>205</v>
      </c>
      <c r="G10" s="382" t="s">
        <v>206</v>
      </c>
      <c r="H10" s="382" t="s">
        <v>207</v>
      </c>
      <c r="I10" s="382" t="s">
        <v>208</v>
      </c>
      <c r="J10" s="382" t="s">
        <v>209</v>
      </c>
      <c r="K10" s="382" t="s">
        <v>210</v>
      </c>
      <c r="L10" s="382" t="s">
        <v>211</v>
      </c>
      <c r="M10" s="383"/>
      <c r="N10" s="382" t="s">
        <v>212</v>
      </c>
      <c r="O10" s="383"/>
      <c r="P10" s="382" t="s">
        <v>213</v>
      </c>
      <c r="Q10" s="382" t="s">
        <v>214</v>
      </c>
    </row>
    <row r="11" spans="1:17">
      <c r="D11" s="517"/>
      <c r="E11" s="518">
        <v>0</v>
      </c>
      <c r="F11" s="519"/>
      <c r="G11" s="517"/>
      <c r="H11" s="517"/>
      <c r="I11" s="520"/>
      <c r="J11" s="518">
        <v>0</v>
      </c>
      <c r="K11" s="518">
        <v>0</v>
      </c>
      <c r="L11" s="518">
        <v>0</v>
      </c>
      <c r="M11" s="520"/>
      <c r="N11" s="521"/>
      <c r="O11" s="520"/>
      <c r="P11" s="519"/>
      <c r="Q11" s="520"/>
    </row>
    <row r="12" spans="1:17">
      <c r="A12" s="312"/>
      <c r="B12" s="312"/>
      <c r="C12" s="313"/>
      <c r="D12" s="522">
        <v>0</v>
      </c>
      <c r="E12" s="523">
        <f>D12*$E$11</f>
        <v>0</v>
      </c>
      <c r="F12" s="524">
        <f>D12-E12</f>
        <v>0</v>
      </c>
      <c r="G12" s="525">
        <v>0</v>
      </c>
      <c r="H12" s="522">
        <v>0</v>
      </c>
      <c r="I12" s="526">
        <f>IF(G12=0,0,(F12-H12)/G12)</f>
        <v>0</v>
      </c>
      <c r="J12" s="527">
        <f>D12*$J$11</f>
        <v>0</v>
      </c>
      <c r="K12" s="526">
        <f>D12*$K$11</f>
        <v>0</v>
      </c>
      <c r="L12" s="528">
        <f>$L$11*D12</f>
        <v>0</v>
      </c>
      <c r="M12" s="520"/>
      <c r="N12" s="529">
        <f>SUM(I12:L12)</f>
        <v>0</v>
      </c>
      <c r="O12" s="520"/>
      <c r="P12" s="525">
        <v>0</v>
      </c>
      <c r="Q12" s="526">
        <f>N12*P12</f>
        <v>0</v>
      </c>
    </row>
    <row r="13" spans="1:17">
      <c r="A13" s="312"/>
      <c r="B13" s="312"/>
      <c r="C13" s="313"/>
      <c r="D13" s="522">
        <v>0</v>
      </c>
      <c r="E13" s="523">
        <f t="shared" ref="E13:E17" si="0">D13*$E$11</f>
        <v>0</v>
      </c>
      <c r="F13" s="524">
        <f>D13-E13</f>
        <v>0</v>
      </c>
      <c r="G13" s="525">
        <v>0</v>
      </c>
      <c r="H13" s="522">
        <v>0</v>
      </c>
      <c r="I13" s="526">
        <f>IF(G13=0,0,(F13-H13)/G13)</f>
        <v>0</v>
      </c>
      <c r="J13" s="527">
        <f>D13*$J$11</f>
        <v>0</v>
      </c>
      <c r="K13" s="526">
        <f>D13*$K$11</f>
        <v>0</v>
      </c>
      <c r="L13" s="528">
        <f>$L$11*D13</f>
        <v>0</v>
      </c>
      <c r="M13" s="520"/>
      <c r="N13" s="529">
        <f>SUM(I13:L13)</f>
        <v>0</v>
      </c>
      <c r="O13" s="520"/>
      <c r="P13" s="525">
        <v>0</v>
      </c>
      <c r="Q13" s="526">
        <f>N13*P13</f>
        <v>0</v>
      </c>
    </row>
    <row r="14" spans="1:17">
      <c r="A14" s="312"/>
      <c r="B14" s="312"/>
      <c r="C14" s="313"/>
      <c r="D14" s="522">
        <v>0</v>
      </c>
      <c r="E14" s="523">
        <f t="shared" si="0"/>
        <v>0</v>
      </c>
      <c r="F14" s="524">
        <f t="shared" ref="F14:F17" si="1">D14-E14</f>
        <v>0</v>
      </c>
      <c r="G14" s="525">
        <v>0</v>
      </c>
      <c r="H14" s="522">
        <v>0</v>
      </c>
      <c r="I14" s="526">
        <f t="shared" ref="I14:I17" si="2">IF(G14=0,0,(F14-H14)/G14)</f>
        <v>0</v>
      </c>
      <c r="J14" s="527">
        <f t="shared" ref="J14:J17" si="3">D14*$J$11</f>
        <v>0</v>
      </c>
      <c r="K14" s="526">
        <f t="shared" ref="K14:K17" si="4">D14*$K$11</f>
        <v>0</v>
      </c>
      <c r="L14" s="528">
        <f t="shared" ref="L14:L17" si="5">$L$11*D14</f>
        <v>0</v>
      </c>
      <c r="M14" s="520"/>
      <c r="N14" s="529">
        <f t="shared" ref="N14:N17" si="6">SUM(I14:L14)</f>
        <v>0</v>
      </c>
      <c r="O14" s="520"/>
      <c r="P14" s="525">
        <v>0</v>
      </c>
      <c r="Q14" s="526">
        <f t="shared" ref="Q14:Q17" si="7">N14*P14</f>
        <v>0</v>
      </c>
    </row>
    <row r="15" spans="1:17">
      <c r="A15" s="312"/>
      <c r="B15" s="312"/>
      <c r="C15" s="313"/>
      <c r="D15" s="522">
        <v>0</v>
      </c>
      <c r="E15" s="523">
        <f t="shared" si="0"/>
        <v>0</v>
      </c>
      <c r="F15" s="524">
        <f t="shared" si="1"/>
        <v>0</v>
      </c>
      <c r="G15" s="525">
        <v>0</v>
      </c>
      <c r="H15" s="522">
        <v>0</v>
      </c>
      <c r="I15" s="526">
        <f t="shared" si="2"/>
        <v>0</v>
      </c>
      <c r="J15" s="527">
        <f t="shared" si="3"/>
        <v>0</v>
      </c>
      <c r="K15" s="526">
        <f t="shared" si="4"/>
        <v>0</v>
      </c>
      <c r="L15" s="528">
        <f t="shared" si="5"/>
        <v>0</v>
      </c>
      <c r="M15" s="520"/>
      <c r="N15" s="529">
        <f t="shared" si="6"/>
        <v>0</v>
      </c>
      <c r="O15" s="520"/>
      <c r="P15" s="525">
        <v>0</v>
      </c>
      <c r="Q15" s="526">
        <f t="shared" si="7"/>
        <v>0</v>
      </c>
    </row>
    <row r="16" spans="1:17">
      <c r="A16" s="312"/>
      <c r="B16" s="312"/>
      <c r="C16" s="313"/>
      <c r="D16" s="522">
        <v>0</v>
      </c>
      <c r="E16" s="523">
        <f t="shared" si="0"/>
        <v>0</v>
      </c>
      <c r="F16" s="524">
        <f t="shared" si="1"/>
        <v>0</v>
      </c>
      <c r="G16" s="525">
        <v>0</v>
      </c>
      <c r="H16" s="522">
        <v>0</v>
      </c>
      <c r="I16" s="526">
        <f t="shared" si="2"/>
        <v>0</v>
      </c>
      <c r="J16" s="527">
        <f t="shared" si="3"/>
        <v>0</v>
      </c>
      <c r="K16" s="526">
        <f t="shared" si="4"/>
        <v>0</v>
      </c>
      <c r="L16" s="528">
        <f t="shared" si="5"/>
        <v>0</v>
      </c>
      <c r="M16" s="520"/>
      <c r="N16" s="529">
        <f t="shared" si="6"/>
        <v>0</v>
      </c>
      <c r="O16" s="520"/>
      <c r="P16" s="525">
        <v>0</v>
      </c>
      <c r="Q16" s="526">
        <f t="shared" si="7"/>
        <v>0</v>
      </c>
    </row>
    <row r="17" spans="1:18">
      <c r="A17" s="312"/>
      <c r="B17" s="312"/>
      <c r="C17" s="313"/>
      <c r="D17" s="522">
        <v>0</v>
      </c>
      <c r="E17" s="523">
        <f t="shared" si="0"/>
        <v>0</v>
      </c>
      <c r="F17" s="524">
        <f t="shared" si="1"/>
        <v>0</v>
      </c>
      <c r="G17" s="525">
        <v>0</v>
      </c>
      <c r="H17" s="522">
        <v>0</v>
      </c>
      <c r="I17" s="526">
        <f t="shared" si="2"/>
        <v>0</v>
      </c>
      <c r="J17" s="527">
        <f t="shared" si="3"/>
        <v>0</v>
      </c>
      <c r="K17" s="526">
        <f t="shared" si="4"/>
        <v>0</v>
      </c>
      <c r="L17" s="528">
        <f t="shared" si="5"/>
        <v>0</v>
      </c>
      <c r="M17" s="520"/>
      <c r="N17" s="529">
        <f t="shared" si="6"/>
        <v>0</v>
      </c>
      <c r="O17" s="520"/>
      <c r="P17" s="525">
        <v>0</v>
      </c>
      <c r="Q17" s="526">
        <f t="shared" si="7"/>
        <v>0</v>
      </c>
    </row>
    <row r="18" spans="1:18">
      <c r="D18" s="520"/>
      <c r="E18" s="520"/>
      <c r="F18" s="520"/>
      <c r="G18" s="520"/>
      <c r="H18" s="520"/>
      <c r="I18" s="520"/>
      <c r="J18" s="520"/>
      <c r="K18" s="520"/>
      <c r="L18" s="520"/>
      <c r="M18" s="520"/>
      <c r="N18" s="520"/>
      <c r="O18" s="520"/>
      <c r="P18" s="520"/>
      <c r="Q18" s="520"/>
    </row>
    <row r="19" spans="1:18">
      <c r="A19" s="291"/>
      <c r="B19" s="291" t="s">
        <v>9</v>
      </c>
      <c r="C19" s="292"/>
      <c r="D19" s="530"/>
      <c r="E19" s="530"/>
      <c r="F19" s="530"/>
      <c r="G19" s="530"/>
      <c r="H19" s="530"/>
      <c r="I19" s="530"/>
      <c r="J19" s="530"/>
      <c r="K19" s="530"/>
      <c r="L19" s="531"/>
      <c r="M19" s="520"/>
      <c r="N19" s="520"/>
      <c r="O19" s="520"/>
      <c r="P19" s="532">
        <f>SUM(P12:P17)</f>
        <v>0</v>
      </c>
      <c r="Q19" s="533">
        <f>SUM(Q12:Q17)</f>
        <v>0</v>
      </c>
    </row>
    <row r="23" spans="1:18">
      <c r="R23" s="3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G24"/>
  <sheetViews>
    <sheetView showGridLines="0" showZeros="0" tabSelected="1" zoomScale="90" zoomScaleNormal="90" workbookViewId="0">
      <pane xSplit="1" ySplit="14" topLeftCell="B15" activePane="bottomRight" state="frozen"/>
      <selection pane="topRight" activeCell="B1" sqref="B1"/>
      <selection pane="bottomLeft" activeCell="A15" sqref="A15"/>
      <selection pane="bottomRight"/>
    </sheetView>
  </sheetViews>
  <sheetFormatPr defaultColWidth="8.6640625" defaultRowHeight="14.1" customHeight="1"/>
  <cols>
    <col min="1" max="1" width="34.6640625" style="42" customWidth="1"/>
    <col min="2" max="2" width="19.33203125" style="42" customWidth="1"/>
    <col min="3" max="3" width="16" style="42" customWidth="1"/>
    <col min="4" max="4" width="15" style="43" bestFit="1" customWidth="1"/>
    <col min="5" max="5" width="13.6640625" style="43" customWidth="1"/>
    <col min="6" max="6" width="15.21875" style="43" bestFit="1" customWidth="1"/>
    <col min="7" max="9" width="13.6640625" style="43" customWidth="1"/>
    <col min="10" max="10" width="14.88671875" style="43" customWidth="1"/>
    <col min="11" max="14" width="13.6640625" style="43" customWidth="1"/>
    <col min="15" max="15" width="19.109375" style="43" customWidth="1"/>
    <col min="16" max="16" width="17.21875" style="43" customWidth="1"/>
    <col min="17" max="17" width="14.109375" style="43" bestFit="1" customWidth="1"/>
    <col min="18" max="18" width="16.5546875" style="43" customWidth="1"/>
    <col min="19" max="23" width="13.6640625" style="43" customWidth="1"/>
    <col min="24" max="28" width="13.33203125" style="43" customWidth="1"/>
    <col min="29" max="29" width="14.77734375" style="43" customWidth="1"/>
    <col min="30" max="33" width="13.33203125" style="43" customWidth="1"/>
    <col min="34" max="16384" width="8.6640625" style="42"/>
  </cols>
  <sheetData>
    <row r="1" spans="1:33" ht="14.1" customHeight="1">
      <c r="A1" s="394" t="s">
        <v>21</v>
      </c>
      <c r="E1" s="395" t="s">
        <v>181</v>
      </c>
      <c r="F1" s="396"/>
      <c r="G1" s="44"/>
      <c r="J1" s="397" t="s">
        <v>180</v>
      </c>
      <c r="K1" s="398"/>
      <c r="L1" s="398"/>
      <c r="M1" s="398"/>
      <c r="N1" s="398"/>
      <c r="O1" s="399"/>
      <c r="P1" s="384" t="e">
        <f>J22</f>
        <v>#DIV/0!</v>
      </c>
    </row>
    <row r="2" spans="1:33" ht="14.1" customHeight="1">
      <c r="E2" s="385">
        <v>0</v>
      </c>
      <c r="F2" s="45" t="s">
        <v>182</v>
      </c>
      <c r="G2" s="44"/>
      <c r="J2" s="46" t="s">
        <v>10</v>
      </c>
      <c r="K2" s="47"/>
      <c r="L2" s="47"/>
      <c r="M2" s="47"/>
      <c r="N2" s="47"/>
      <c r="O2" s="48">
        <v>0.21</v>
      </c>
      <c r="P2" s="387" t="e">
        <f>O2*P1</f>
        <v>#DIV/0!</v>
      </c>
    </row>
    <row r="3" spans="1:33" ht="14.1" customHeight="1">
      <c r="A3" s="40" t="s">
        <v>25</v>
      </c>
      <c r="B3" s="49" t="s">
        <v>257</v>
      </c>
      <c r="C3" s="40"/>
      <c r="D3" s="44"/>
      <c r="E3" s="44"/>
      <c r="G3" s="44"/>
      <c r="H3" s="44"/>
      <c r="I3" s="44"/>
      <c r="J3" s="46" t="s">
        <v>22</v>
      </c>
      <c r="K3" s="47"/>
      <c r="L3" s="47"/>
      <c r="M3" s="47"/>
      <c r="N3" s="47"/>
      <c r="O3" s="47"/>
      <c r="P3" s="388" t="e">
        <f>P1+P2</f>
        <v>#DIV/0!</v>
      </c>
      <c r="AF3" s="44"/>
      <c r="AG3" s="44"/>
    </row>
    <row r="4" spans="1:33" ht="14.1" customHeight="1">
      <c r="A4" s="40" t="s">
        <v>14</v>
      </c>
      <c r="B4" s="49" t="str">
        <f ca="1">MID(CELL("bestandsnaam",$B$13),SEARCH("]",CELL("bestandsnaam",$B$13),1)+1,256)</f>
        <v>2-Kosten per locatie</v>
      </c>
      <c r="C4" s="49"/>
      <c r="D4" s="44"/>
      <c r="E4" s="395" t="s">
        <v>186</v>
      </c>
      <c r="F4" s="396"/>
      <c r="G4" s="44"/>
      <c r="H4" s="44"/>
      <c r="I4" s="44"/>
      <c r="J4" s="47"/>
      <c r="K4" s="47"/>
      <c r="L4" s="47"/>
      <c r="M4" s="47"/>
      <c r="N4" s="47"/>
      <c r="O4" s="47"/>
      <c r="P4" s="386"/>
      <c r="AF4" s="44"/>
      <c r="AG4" s="44"/>
    </row>
    <row r="5" spans="1:33" ht="14.1" customHeight="1">
      <c r="A5" s="40" t="s">
        <v>71</v>
      </c>
      <c r="B5" s="49" t="s">
        <v>258</v>
      </c>
      <c r="C5" s="40"/>
      <c r="D5" s="44"/>
      <c r="E5" s="389">
        <v>0</v>
      </c>
      <c r="F5" s="45" t="s">
        <v>187</v>
      </c>
      <c r="G5" s="44"/>
      <c r="H5" s="44"/>
      <c r="I5" s="44"/>
      <c r="J5" s="400" t="s">
        <v>432</v>
      </c>
      <c r="K5" s="401"/>
      <c r="L5" s="401"/>
      <c r="M5" s="401"/>
      <c r="N5" s="401"/>
      <c r="O5" s="401"/>
      <c r="P5" s="390">
        <v>169000</v>
      </c>
      <c r="Q5" s="547"/>
      <c r="AF5" s="44"/>
      <c r="AG5" s="44"/>
    </row>
    <row r="6" spans="1:33" ht="14.1" customHeight="1">
      <c r="A6" s="40" t="s">
        <v>175</v>
      </c>
      <c r="B6" s="49" t="s">
        <v>430</v>
      </c>
      <c r="C6" s="40"/>
      <c r="D6" s="44"/>
      <c r="E6" s="44"/>
      <c r="F6" s="44"/>
      <c r="G6" s="44"/>
      <c r="H6" s="44"/>
      <c r="I6" s="44"/>
      <c r="J6" s="400" t="s">
        <v>433</v>
      </c>
      <c r="K6" s="401"/>
      <c r="L6" s="401"/>
      <c r="M6" s="401"/>
      <c r="N6" s="401"/>
      <c r="O6" s="401"/>
      <c r="P6" s="390">
        <v>151000</v>
      </c>
      <c r="Q6" s="547"/>
      <c r="R6" s="558"/>
      <c r="AF6" s="44"/>
      <c r="AG6" s="44"/>
    </row>
    <row r="7" spans="1:33" ht="14.1" customHeight="1">
      <c r="A7" s="40" t="s">
        <v>159</v>
      </c>
      <c r="B7" s="302"/>
      <c r="C7" s="303"/>
      <c r="D7" s="44"/>
      <c r="E7" s="44"/>
      <c r="F7" s="44"/>
      <c r="G7" s="44"/>
      <c r="H7" s="44"/>
      <c r="I7" s="44"/>
      <c r="J7" s="44"/>
      <c r="K7" s="44"/>
      <c r="V7" s="44"/>
      <c r="W7" s="42"/>
      <c r="X7" s="42"/>
      <c r="Y7" s="42"/>
      <c r="AF7" s="44"/>
      <c r="AG7" s="44"/>
    </row>
    <row r="8" spans="1:33" ht="14.1" customHeight="1">
      <c r="A8" s="40" t="s">
        <v>11</v>
      </c>
      <c r="B8" s="50">
        <v>45658</v>
      </c>
      <c r="C8" s="40"/>
      <c r="D8" s="44"/>
      <c r="E8" s="44"/>
      <c r="F8" s="44"/>
      <c r="G8" s="44"/>
      <c r="H8" s="44"/>
      <c r="I8" s="44"/>
      <c r="J8" s="44"/>
      <c r="K8" s="44"/>
      <c r="L8" s="44"/>
      <c r="M8" s="44"/>
      <c r="N8" s="44"/>
      <c r="O8" s="44"/>
      <c r="P8" s="44"/>
      <c r="Q8" s="44"/>
      <c r="R8" s="44"/>
      <c r="S8" s="44"/>
      <c r="T8" s="44"/>
      <c r="U8" s="44"/>
      <c r="V8" s="44"/>
      <c r="W8" s="44"/>
      <c r="X8" s="44"/>
      <c r="Y8" s="44"/>
      <c r="Z8" s="44"/>
      <c r="AA8" s="51"/>
      <c r="AB8" s="51"/>
      <c r="AC8" s="51"/>
      <c r="AD8" s="51"/>
      <c r="AE8" s="51"/>
      <c r="AF8" s="44"/>
      <c r="AG8" s="44"/>
    </row>
    <row r="9" spans="1:33" ht="14.1" customHeight="1">
      <c r="A9" s="40" t="s">
        <v>234</v>
      </c>
      <c r="B9" s="52" t="s">
        <v>443</v>
      </c>
      <c r="C9" s="40"/>
      <c r="D9" s="44"/>
      <c r="E9" s="44"/>
      <c r="F9" s="44"/>
      <c r="G9" s="44"/>
      <c r="H9" s="44"/>
      <c r="I9" s="44"/>
      <c r="J9" s="53"/>
      <c r="L9" s="44"/>
      <c r="M9" s="44"/>
      <c r="P9" s="44"/>
      <c r="Q9" s="44"/>
      <c r="V9" s="44"/>
      <c r="W9" s="42"/>
      <c r="X9" s="42"/>
      <c r="Y9" s="42"/>
      <c r="Z9" s="42"/>
      <c r="AA9" s="42"/>
      <c r="AB9" s="42"/>
      <c r="AC9" s="42"/>
      <c r="AD9" s="42"/>
      <c r="AE9" s="42"/>
      <c r="AF9" s="44"/>
      <c r="AG9" s="44"/>
    </row>
    <row r="10" spans="1:33" ht="14.1" customHeight="1">
      <c r="A10" s="40"/>
      <c r="B10" s="40"/>
      <c r="C10" s="40"/>
      <c r="D10" s="44"/>
      <c r="E10" s="44"/>
      <c r="F10" s="44"/>
      <c r="G10" s="44"/>
      <c r="H10" s="44"/>
      <c r="I10" s="44"/>
      <c r="J10" s="53"/>
      <c r="K10" s="44"/>
      <c r="L10" s="44"/>
      <c r="M10" s="44"/>
      <c r="N10" s="44"/>
      <c r="O10" s="44"/>
      <c r="P10" s="44"/>
      <c r="Q10" s="44"/>
      <c r="R10" s="44"/>
      <c r="S10" s="44"/>
      <c r="T10" s="44"/>
      <c r="U10" s="44"/>
      <c r="V10" s="44"/>
      <c r="W10" s="44"/>
      <c r="X10" s="44"/>
      <c r="Y10" s="44"/>
      <c r="Z10" s="44"/>
      <c r="AA10" s="44"/>
      <c r="AB10" s="44"/>
      <c r="AC10" s="44"/>
      <c r="AD10" s="44"/>
      <c r="AE10" s="44"/>
      <c r="AF10" s="44"/>
      <c r="AG10" s="44"/>
    </row>
    <row r="11" spans="1:33" ht="14.1" customHeight="1">
      <c r="A11" s="40"/>
      <c r="B11" s="40"/>
      <c r="C11" s="40"/>
      <c r="D11" s="44"/>
      <c r="E11" s="44"/>
      <c r="F11" s="44"/>
      <c r="G11" s="44"/>
      <c r="H11" s="44"/>
      <c r="I11" s="44"/>
      <c r="J11" s="53"/>
      <c r="K11" s="44"/>
      <c r="L11" s="44"/>
      <c r="M11" s="44"/>
      <c r="N11" s="44"/>
      <c r="O11" s="44"/>
      <c r="P11" s="44"/>
      <c r="Q11" s="44"/>
      <c r="R11" s="44"/>
      <c r="S11" s="44"/>
      <c r="T11" s="44"/>
      <c r="U11" s="44"/>
      <c r="V11" s="44"/>
      <c r="W11" s="44"/>
      <c r="X11" s="44"/>
      <c r="Y11" s="44"/>
      <c r="Z11" s="44"/>
      <c r="AA11" s="44"/>
      <c r="AB11" s="44"/>
      <c r="AC11" s="44"/>
      <c r="AD11" s="44"/>
      <c r="AE11" s="44"/>
      <c r="AF11" s="44"/>
      <c r="AG11" s="44"/>
    </row>
    <row r="12" spans="1:33" ht="15.6">
      <c r="C12" s="50"/>
      <c r="J12" s="54"/>
      <c r="L12" s="44"/>
      <c r="M12" s="44"/>
      <c r="N12" s="44"/>
      <c r="O12" s="44"/>
      <c r="AA12" s="44"/>
      <c r="AB12" s="44"/>
      <c r="AC12" s="44"/>
      <c r="AD12" s="44"/>
      <c r="AE12" s="44"/>
      <c r="AF12" s="44"/>
      <c r="AG12" s="44"/>
    </row>
    <row r="13" spans="1:33" ht="57.6" customHeight="1">
      <c r="A13" s="55"/>
      <c r="B13" s="55"/>
      <c r="C13" s="55"/>
      <c r="D13" s="55"/>
      <c r="E13" s="55"/>
      <c r="F13" s="561" t="s">
        <v>168</v>
      </c>
      <c r="G13" s="562"/>
      <c r="H13" s="561" t="s">
        <v>223</v>
      </c>
      <c r="I13" s="562"/>
      <c r="J13" s="561" t="s">
        <v>194</v>
      </c>
      <c r="K13" s="562"/>
      <c r="L13" s="44"/>
      <c r="M13" s="44"/>
      <c r="N13" s="44"/>
      <c r="O13" s="44"/>
      <c r="P13" s="44"/>
      <c r="Q13" s="44"/>
      <c r="R13" s="44"/>
      <c r="S13" s="44"/>
      <c r="T13" s="44"/>
      <c r="U13" s="44"/>
      <c r="V13" s="44"/>
      <c r="W13" s="42"/>
      <c r="X13" s="42"/>
      <c r="Y13" s="42"/>
      <c r="Z13" s="42"/>
      <c r="AA13" s="42"/>
      <c r="AB13" s="42"/>
      <c r="AC13" s="42"/>
      <c r="AD13" s="42"/>
      <c r="AE13" s="42"/>
      <c r="AF13" s="42"/>
      <c r="AG13" s="42"/>
    </row>
    <row r="14" spans="1:33" ht="64.5" customHeight="1">
      <c r="A14" s="402" t="s">
        <v>93</v>
      </c>
      <c r="B14" s="403" t="s">
        <v>143</v>
      </c>
      <c r="C14" s="404" t="s">
        <v>192</v>
      </c>
      <c r="D14" s="405" t="s">
        <v>188</v>
      </c>
      <c r="E14" s="405" t="s">
        <v>189</v>
      </c>
      <c r="F14" s="406" t="s">
        <v>254</v>
      </c>
      <c r="G14" s="406" t="s">
        <v>255</v>
      </c>
      <c r="H14" s="407" t="s">
        <v>224</v>
      </c>
      <c r="I14" s="407" t="s">
        <v>225</v>
      </c>
      <c r="J14" s="407" t="s">
        <v>144</v>
      </c>
      <c r="K14" s="407" t="s">
        <v>190</v>
      </c>
      <c r="L14" s="44"/>
      <c r="M14" s="42"/>
      <c r="N14" s="42"/>
      <c r="O14" s="42"/>
      <c r="P14" s="42"/>
      <c r="Q14" s="42"/>
      <c r="R14" s="42"/>
      <c r="S14" s="42"/>
      <c r="T14" s="42"/>
      <c r="U14" s="42"/>
      <c r="V14" s="42"/>
      <c r="W14" s="42"/>
      <c r="X14" s="42"/>
      <c r="Y14" s="42"/>
      <c r="Z14" s="42"/>
      <c r="AA14" s="42"/>
      <c r="AB14" s="42"/>
      <c r="AC14" s="42"/>
      <c r="AD14" s="42"/>
      <c r="AE14" s="42"/>
      <c r="AF14" s="42"/>
      <c r="AG14" s="42"/>
    </row>
    <row r="15" spans="1:33" s="59" customFormat="1" ht="15" customHeight="1">
      <c r="A15" s="56" t="s">
        <v>257</v>
      </c>
      <c r="B15" s="548">
        <f>SUMIF('4-Basis ruimtestaat'!B:B,'2-Kosten per locatie'!A15,'4-Basis ruimtestaat'!I:I)</f>
        <v>6281.6000000000022</v>
      </c>
      <c r="C15" s="549">
        <v>1</v>
      </c>
      <c r="D15" s="554">
        <f>_xlfn.MAXIFS('4-Basis ruimtestaat'!K:K,'4-Basis ruimtestaat'!B:B,'2-Kosten per locatie'!A15)</f>
        <v>255</v>
      </c>
      <c r="E15" s="554">
        <f>_xlfn.MAXIFS('4-Basis ruimtestaat'!L:L,'4-Basis ruimtestaat'!B:B,'2-Kosten per locatie'!A15)</f>
        <v>510</v>
      </c>
      <c r="F15" s="548" t="e">
        <f>SUMIF('4-Basis ruimtestaat'!B:B,'2-Kosten per locatie'!A15,'4-Basis ruimtestaat'!M:M)</f>
        <v>#DIV/0!</v>
      </c>
      <c r="G15" s="548" t="e">
        <f>SUMIF('4-Basis ruimtestaat'!B:B,'2-Kosten per locatie'!A15,'4-Basis ruimtestaat'!N:N)</f>
        <v>#DIV/0!</v>
      </c>
      <c r="H15" s="551" t="e">
        <f>IF(F15&lt;(D15*$E$2),D15*$E$2-F15,0)</f>
        <v>#DIV/0!</v>
      </c>
      <c r="I15" s="551" t="e">
        <f>IF(G15&lt;(E15*$E$2),E15*$E$2-G15,0)</f>
        <v>#DIV/0!</v>
      </c>
      <c r="J15" s="548" t="e">
        <f>F15*$E$5</f>
        <v>#DIV/0!</v>
      </c>
      <c r="K15" s="548" t="e">
        <f>G15*$E$5</f>
        <v>#DIV/0!</v>
      </c>
      <c r="L15" s="44"/>
    </row>
    <row r="16" spans="1:33" ht="15" customHeight="1">
      <c r="A16" s="58"/>
      <c r="B16" s="548">
        <f>SUMIF('4-Basis ruimtestaat'!B:B,'2-Kosten per locatie'!A16,'4-Basis ruimtestaat'!I:I)</f>
        <v>0</v>
      </c>
      <c r="C16" s="549"/>
      <c r="D16" s="550">
        <f>_xlfn.MAXIFS('4-Basis ruimtestaat'!K:K,'4-Basis ruimtestaat'!B:B,'2-Kosten per locatie'!A16)</f>
        <v>0</v>
      </c>
      <c r="E16" s="550">
        <f>_xlfn.MAXIFS('4-Basis ruimtestaat'!L:L,'4-Basis ruimtestaat'!B:B,'2-Kosten per locatie'!A16)</f>
        <v>0</v>
      </c>
      <c r="F16" s="548">
        <f>SUMIF('4-Basis ruimtestaat'!B:B,'2-Kosten per locatie'!A16,'4-Basis ruimtestaat'!M:M)</f>
        <v>0</v>
      </c>
      <c r="G16" s="548">
        <f>SUMIF('4-Basis ruimtestaat'!B:B,'2-Kosten per locatie'!A16,'4-Basis ruimtestaat'!N:N)</f>
        <v>0</v>
      </c>
      <c r="H16" s="551">
        <f>IF(F16&lt;(D16*$E$2),D16*$E$2-F16,0)</f>
        <v>0</v>
      </c>
      <c r="I16" s="551">
        <f>IF(G16&lt;(E16*$E$2),E16*$E$2-G16,0)</f>
        <v>0</v>
      </c>
      <c r="J16" s="548">
        <f>F16*$E$5</f>
        <v>0</v>
      </c>
      <c r="K16" s="548">
        <f>G16*$E$5</f>
        <v>0</v>
      </c>
      <c r="L16" s="44"/>
      <c r="M16" s="42"/>
      <c r="N16" s="42"/>
      <c r="O16" s="42"/>
      <c r="P16" s="42"/>
      <c r="Q16" s="42"/>
      <c r="R16" s="42"/>
      <c r="S16" s="42"/>
      <c r="T16" s="42"/>
      <c r="U16" s="42"/>
      <c r="V16" s="42"/>
      <c r="W16" s="42"/>
      <c r="X16" s="42"/>
      <c r="Y16" s="42"/>
      <c r="Z16" s="42"/>
      <c r="AA16" s="42"/>
      <c r="AB16" s="42"/>
      <c r="AC16" s="42"/>
      <c r="AD16" s="42"/>
      <c r="AE16" s="42"/>
      <c r="AF16" s="42"/>
      <c r="AG16" s="42"/>
    </row>
    <row r="17" spans="1:33" s="65" customFormat="1" ht="15" customHeight="1">
      <c r="A17" s="408" t="s">
        <v>9</v>
      </c>
      <c r="B17" s="552">
        <f>SUM(B15:B16)</f>
        <v>6281.6000000000022</v>
      </c>
      <c r="C17" s="553"/>
      <c r="D17" s="553"/>
      <c r="E17" s="553"/>
      <c r="F17" s="552" t="e">
        <f t="shared" ref="F17:K17" si="0">SUM(F15:F16)</f>
        <v>#DIV/0!</v>
      </c>
      <c r="G17" s="552" t="e">
        <f t="shared" si="0"/>
        <v>#DIV/0!</v>
      </c>
      <c r="H17" s="552" t="e">
        <f t="shared" si="0"/>
        <v>#DIV/0!</v>
      </c>
      <c r="I17" s="552" t="e">
        <f t="shared" si="0"/>
        <v>#DIV/0!</v>
      </c>
      <c r="J17" s="552" t="e">
        <f t="shared" si="0"/>
        <v>#DIV/0!</v>
      </c>
      <c r="K17" s="552" t="e">
        <f t="shared" si="0"/>
        <v>#DIV/0!</v>
      </c>
      <c r="L17" s="44"/>
    </row>
    <row r="18" spans="1:33" s="59" customFormat="1" ht="14.1" customHeight="1">
      <c r="AD18" s="42"/>
    </row>
    <row r="19" spans="1:33" ht="83.4" customHeight="1">
      <c r="A19" s="409" t="s">
        <v>93</v>
      </c>
      <c r="B19" s="410" t="s">
        <v>226</v>
      </c>
      <c r="C19" s="410" t="s">
        <v>227</v>
      </c>
      <c r="D19" s="410" t="s">
        <v>219</v>
      </c>
      <c r="E19" s="410" t="s">
        <v>220</v>
      </c>
      <c r="F19" s="410" t="s">
        <v>216</v>
      </c>
      <c r="G19" s="410" t="s">
        <v>145</v>
      </c>
      <c r="H19" s="410" t="s">
        <v>146</v>
      </c>
      <c r="I19" s="410" t="s">
        <v>242</v>
      </c>
      <c r="J19" s="410" t="s">
        <v>147</v>
      </c>
      <c r="K19" s="410" t="s">
        <v>148</v>
      </c>
      <c r="X19" s="59"/>
      <c r="Y19" s="42"/>
      <c r="Z19" s="42"/>
      <c r="AA19" s="42"/>
      <c r="AB19" s="42"/>
      <c r="AC19" s="42"/>
      <c r="AD19" s="42"/>
      <c r="AE19" s="42"/>
      <c r="AF19" s="42"/>
      <c r="AG19" s="42"/>
    </row>
    <row r="20" spans="1:33" s="59" customFormat="1" ht="15" customHeight="1">
      <c r="A20" s="57" t="str">
        <f>A15</f>
        <v>Fijnder</v>
      </c>
      <c r="B20" s="60" t="e">
        <f>(F15+H15)*'6-Opbouw uurtarief productie'!$E$47</f>
        <v>#DIV/0!</v>
      </c>
      <c r="C20" s="61" t="e">
        <f>(G15+I15)*'6-Opbouw uurtarief productie'!$E$47</f>
        <v>#DIV/0!</v>
      </c>
      <c r="D20" s="62" t="e">
        <f>J15*'7-Opbouw uurtarief toezicht'!$E$47</f>
        <v>#DIV/0!</v>
      </c>
      <c r="E20" s="63" t="e">
        <f>K15*'7-Opbouw uurtarief toezicht'!$E$47</f>
        <v>#DIV/0!</v>
      </c>
      <c r="F20" s="392">
        <f>SUMIF('11-Vloeronderhoud'!A:A,'2-Kosten per locatie'!A20,'11-Vloeronderhoud'!H:H)</f>
        <v>0</v>
      </c>
      <c r="G20" s="391">
        <f>SUMIF('8-Additionele kosten'!A:A,'2-Kosten per locatie'!A20,'8-Additionele kosten'!H:H)</f>
        <v>0</v>
      </c>
      <c r="H20" s="391">
        <f>SUMIF('10-Glasbewassing'!A:A,'2-Kosten per locatie'!A20,'10-Glasbewassing'!H:H)</f>
        <v>0</v>
      </c>
      <c r="I20" s="391">
        <f>SUMIF('12-Sanitaire voorzieningen'!A:A,'2-Kosten per locatie'!A20,'12-Sanitaire voorzieningen'!F:F)</f>
        <v>0</v>
      </c>
      <c r="J20" s="391" t="e">
        <f>SUM(B20:I20)</f>
        <v>#DIV/0!</v>
      </c>
      <c r="K20" s="391" t="e">
        <f>J20/12</f>
        <v>#DIV/0!</v>
      </c>
      <c r="L20" s="43"/>
      <c r="M20" s="43"/>
      <c r="N20" s="43"/>
      <c r="O20" s="43"/>
      <c r="P20" s="43"/>
    </row>
    <row r="21" spans="1:33" ht="15" customHeight="1">
      <c r="A21" s="57">
        <f>A16</f>
        <v>0</v>
      </c>
      <c r="B21" s="60"/>
      <c r="C21" s="61"/>
      <c r="D21" s="62"/>
      <c r="E21" s="63"/>
      <c r="F21" s="392"/>
      <c r="G21" s="391"/>
      <c r="H21" s="391"/>
      <c r="I21" s="391"/>
      <c r="J21" s="391"/>
      <c r="K21" s="391"/>
      <c r="T21" s="59"/>
      <c r="U21" s="59"/>
      <c r="V21" s="59"/>
      <c r="W21" s="59"/>
      <c r="X21" s="59"/>
      <c r="Y21" s="42"/>
      <c r="Z21" s="42"/>
      <c r="AA21" s="42"/>
      <c r="AB21" s="42"/>
      <c r="AC21" s="42"/>
      <c r="AD21" s="42"/>
      <c r="AE21" s="42"/>
      <c r="AF21" s="42"/>
      <c r="AG21" s="42"/>
    </row>
    <row r="22" spans="1:33" s="65" customFormat="1" ht="15" customHeight="1">
      <c r="A22" s="408" t="s">
        <v>9</v>
      </c>
      <c r="B22" s="64" t="e">
        <f t="shared" ref="B22:K22" si="1">SUM(B20:B21)</f>
        <v>#DIV/0!</v>
      </c>
      <c r="C22" s="64" t="e">
        <f t="shared" si="1"/>
        <v>#DIV/0!</v>
      </c>
      <c r="D22" s="64" t="e">
        <f t="shared" si="1"/>
        <v>#DIV/0!</v>
      </c>
      <c r="E22" s="64" t="e">
        <f t="shared" si="1"/>
        <v>#DIV/0!</v>
      </c>
      <c r="F22" s="393">
        <f t="shared" si="1"/>
        <v>0</v>
      </c>
      <c r="G22" s="393">
        <f t="shared" si="1"/>
        <v>0</v>
      </c>
      <c r="H22" s="393">
        <f t="shared" si="1"/>
        <v>0</v>
      </c>
      <c r="I22" s="393">
        <f t="shared" si="1"/>
        <v>0</v>
      </c>
      <c r="J22" s="393" t="e">
        <f t="shared" si="1"/>
        <v>#DIV/0!</v>
      </c>
      <c r="K22" s="393" t="e">
        <f t="shared" si="1"/>
        <v>#DIV/0!</v>
      </c>
      <c r="T22" s="59"/>
      <c r="U22" s="59"/>
      <c r="V22" s="59"/>
      <c r="W22" s="59"/>
      <c r="X22" s="59"/>
    </row>
    <row r="23" spans="1:33" ht="14.1" customHeight="1">
      <c r="AC23" s="59"/>
      <c r="AD23" s="59"/>
      <c r="AE23" s="59"/>
      <c r="AF23" s="59"/>
      <c r="AG23" s="59"/>
    </row>
    <row r="24" spans="1:33" ht="14.1" customHeight="1">
      <c r="B24" s="559"/>
      <c r="C24" s="559"/>
      <c r="D24" s="559"/>
      <c r="E24" s="559"/>
      <c r="F24" s="559"/>
      <c r="G24" s="559"/>
      <c r="H24" s="559"/>
      <c r="I24" s="559"/>
      <c r="J24" s="559"/>
    </row>
  </sheetData>
  <mergeCells count="3">
    <mergeCell ref="F13:G13"/>
    <mergeCell ref="H13:I13"/>
    <mergeCell ref="J13:K13"/>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M37"/>
  <sheetViews>
    <sheetView showGridLines="0" zoomScaleNormal="100" workbookViewId="0">
      <pane ySplit="9" topLeftCell="A10" activePane="bottomLeft" state="frozen"/>
      <selection activeCell="B1" sqref="B1"/>
      <selection pane="bottomLeft"/>
    </sheetView>
  </sheetViews>
  <sheetFormatPr defaultColWidth="9.109375" defaultRowHeight="13.2"/>
  <cols>
    <col min="1" max="1" width="29.6640625" style="66" customWidth="1"/>
    <col min="2" max="2" width="9.109375" style="66" customWidth="1"/>
    <col min="3" max="6" width="9.109375" style="66"/>
    <col min="7" max="7" width="17.33203125" style="66" bestFit="1" customWidth="1"/>
    <col min="8" max="8" width="9.109375" style="66"/>
    <col min="9" max="9" width="2.109375" style="66" customWidth="1"/>
    <col min="10" max="10" width="9.109375" style="67"/>
    <col min="11" max="11" width="3" style="66" customWidth="1"/>
    <col min="12" max="13" width="9.109375" style="67"/>
    <col min="14" max="14" width="9.109375" style="2"/>
    <col min="15" max="15" width="30.44140625" style="2" customWidth="1"/>
    <col min="16" max="16384" width="9.109375" style="2"/>
  </cols>
  <sheetData>
    <row r="1" spans="1:13" ht="16.2">
      <c r="A1" s="322" t="s">
        <v>21</v>
      </c>
    </row>
    <row r="2" spans="1:13" ht="16.2">
      <c r="A2" s="323"/>
    </row>
    <row r="3" spans="1:13" ht="18.600000000000001">
      <c r="A3" s="314" t="str">
        <f>'2-Kosten per locatie'!A3</f>
        <v>Naam opdrachtgever</v>
      </c>
      <c r="B3" s="49" t="str">
        <f>'2-Kosten per locatie'!B3</f>
        <v>Fijnder</v>
      </c>
      <c r="C3" s="68"/>
    </row>
    <row r="4" spans="1:13" ht="18.600000000000001">
      <c r="A4" s="314" t="str">
        <f>'2-Kosten per locatie'!A4</f>
        <v>Calculatie onderdeel</v>
      </c>
      <c r="B4" s="49" t="str">
        <f ca="1">MID(CELL("bestandsnaam",$B$7),SEARCH("]",CELL("bestandsnaam",$B$7),1)+1,256)</f>
        <v>3-Productie normen</v>
      </c>
      <c r="C4" s="49"/>
    </row>
    <row r="5" spans="1:13" ht="18.600000000000001">
      <c r="A5" s="314" t="str">
        <f>'2-Kosten per locatie'!A5</f>
        <v>Gebouw/plaats</v>
      </c>
      <c r="B5" s="49" t="str">
        <f>'2-Kosten per locatie'!B5</f>
        <v>Groenlo</v>
      </c>
      <c r="C5" s="49"/>
    </row>
    <row r="6" spans="1:13" ht="18.600000000000001">
      <c r="A6" s="314" t="str">
        <f>'2-Kosten per locatie'!A6</f>
        <v>Referentie nummer</v>
      </c>
      <c r="B6" s="49" t="str">
        <f>'2-Kosten per locatie'!B6</f>
        <v>Fijnder-EA-MH-MB-2024/TN451691</v>
      </c>
      <c r="C6" s="49"/>
      <c r="E6" s="293" t="s">
        <v>154</v>
      </c>
      <c r="F6" s="294"/>
      <c r="G6" s="418" t="e">
        <f>SUM('4-Basis ruimtestaat'!T:T)/SUM('4-Basis ruimtestaat'!M:N)</f>
        <v>#DIV/0!</v>
      </c>
      <c r="H6" s="295" t="s">
        <v>155</v>
      </c>
    </row>
    <row r="7" spans="1:13">
      <c r="A7" s="69"/>
      <c r="B7" s="70"/>
      <c r="C7" s="70"/>
      <c r="D7" s="71"/>
      <c r="E7" s="72"/>
      <c r="F7" s="72"/>
      <c r="G7" s="73"/>
      <c r="H7" s="74"/>
      <c r="I7" s="75"/>
      <c r="K7" s="75"/>
      <c r="L7" s="76"/>
      <c r="M7" s="76"/>
    </row>
    <row r="8" spans="1:13" ht="27.75" customHeight="1">
      <c r="A8" s="315" t="s">
        <v>97</v>
      </c>
      <c r="B8" s="316">
        <v>12</v>
      </c>
      <c r="C8" s="316">
        <v>104</v>
      </c>
      <c r="D8" s="316">
        <v>128</v>
      </c>
      <c r="E8" s="316">
        <v>255</v>
      </c>
      <c r="F8" s="72"/>
      <c r="G8" s="318"/>
      <c r="H8" s="417">
        <v>1</v>
      </c>
      <c r="I8" s="319"/>
      <c r="J8" s="76"/>
    </row>
    <row r="9" spans="1:13" ht="60.6" customHeight="1">
      <c r="A9" s="317" t="s">
        <v>50</v>
      </c>
      <c r="B9" s="563" t="s">
        <v>112</v>
      </c>
      <c r="C9" s="564"/>
      <c r="D9" s="564"/>
      <c r="E9" s="564"/>
      <c r="F9" s="72"/>
      <c r="G9" s="320" t="s">
        <v>156</v>
      </c>
      <c r="H9" s="321" t="s">
        <v>222</v>
      </c>
      <c r="I9" s="319"/>
      <c r="J9" s="320" t="s">
        <v>98</v>
      </c>
    </row>
    <row r="10" spans="1:13">
      <c r="A10" s="78" t="s">
        <v>162</v>
      </c>
      <c r="B10" s="413"/>
      <c r="C10" s="411"/>
      <c r="D10" s="411"/>
      <c r="E10" s="411"/>
      <c r="F10" s="72"/>
      <c r="G10" s="412">
        <f>SUMIF('4-Basis ruimtestaat'!G:G,'3-Productie normen'!A10,'4-Basis ruimtestaat'!I:I)</f>
        <v>1103.5</v>
      </c>
      <c r="H10" s="79"/>
      <c r="I10" s="75"/>
      <c r="J10" s="80"/>
    </row>
    <row r="11" spans="1:13">
      <c r="A11" s="78" t="s">
        <v>89</v>
      </c>
      <c r="B11" s="413"/>
      <c r="C11" s="413"/>
      <c r="D11" s="413"/>
      <c r="E11" s="411"/>
      <c r="F11" s="72"/>
      <c r="G11" s="412">
        <f>SUMIF('4-Basis ruimtestaat'!G:G,'3-Productie normen'!A11,'4-Basis ruimtestaat'!I:I)</f>
        <v>25</v>
      </c>
      <c r="I11" s="75"/>
      <c r="J11" s="80"/>
    </row>
    <row r="12" spans="1:13">
      <c r="A12" s="78" t="s">
        <v>259</v>
      </c>
      <c r="B12" s="413"/>
      <c r="C12" s="413"/>
      <c r="D12" s="413"/>
      <c r="E12" s="411"/>
      <c r="F12" s="72"/>
      <c r="G12" s="412">
        <f>SUMIF('4-Basis ruimtestaat'!G:G,'3-Productie normen'!A12,'4-Basis ruimtestaat'!I:I)</f>
        <v>166.7</v>
      </c>
      <c r="J12" s="80"/>
    </row>
    <row r="13" spans="1:13">
      <c r="A13" s="78" t="s">
        <v>232</v>
      </c>
      <c r="B13" s="413"/>
      <c r="C13" s="411"/>
      <c r="D13" s="413"/>
      <c r="E13" s="411"/>
      <c r="F13" s="72"/>
      <c r="G13" s="412">
        <f>SUMIF('4-Basis ruimtestaat'!G:G,'3-Productie normen'!A13,'4-Basis ruimtestaat'!I:I)</f>
        <v>865.2</v>
      </c>
      <c r="J13" s="80"/>
    </row>
    <row r="14" spans="1:13">
      <c r="A14" s="81" t="s">
        <v>260</v>
      </c>
      <c r="B14" s="413"/>
      <c r="C14" s="411"/>
      <c r="D14" s="413"/>
      <c r="E14" s="411"/>
      <c r="F14" s="72"/>
      <c r="G14" s="412">
        <f>SUMIF('4-Basis ruimtestaat'!G:G,'3-Productie normen'!A14,'4-Basis ruimtestaat'!I:I)</f>
        <v>80.2</v>
      </c>
      <c r="J14" s="80"/>
    </row>
    <row r="15" spans="1:13">
      <c r="A15" s="78" t="s">
        <v>1</v>
      </c>
      <c r="B15" s="413"/>
      <c r="C15" s="413"/>
      <c r="D15" s="413"/>
      <c r="E15" s="411"/>
      <c r="F15" s="72"/>
      <c r="G15" s="412">
        <f>SUMIF('4-Basis ruimtestaat'!G:G,'3-Productie normen'!A15,'4-Basis ruimtestaat'!I:I)</f>
        <v>108.80000000000001</v>
      </c>
      <c r="J15" s="80"/>
    </row>
    <row r="16" spans="1:13">
      <c r="A16" s="78" t="s">
        <v>261</v>
      </c>
      <c r="B16" s="411"/>
      <c r="C16" s="413"/>
      <c r="D16" s="413"/>
      <c r="E16" s="413"/>
      <c r="F16" s="72"/>
      <c r="G16" s="412">
        <f>SUMIF('4-Basis ruimtestaat'!G:G,'3-Productie normen'!A16,'4-Basis ruimtestaat'!I:I)</f>
        <v>333.2</v>
      </c>
      <c r="J16" s="80"/>
    </row>
    <row r="17" spans="1:13">
      <c r="A17" s="78" t="s">
        <v>92</v>
      </c>
      <c r="B17" s="413"/>
      <c r="C17" s="413"/>
      <c r="D17" s="413"/>
      <c r="E17" s="411"/>
      <c r="F17" s="72"/>
      <c r="G17" s="412">
        <f>SUMIF('4-Basis ruimtestaat'!G:G,'3-Productie normen'!A17,'4-Basis ruimtestaat'!I:I)</f>
        <v>470.3</v>
      </c>
      <c r="J17" s="80"/>
    </row>
    <row r="18" spans="1:13">
      <c r="A18" s="78" t="s">
        <v>17</v>
      </c>
      <c r="B18" s="413"/>
      <c r="C18" s="413"/>
      <c r="D18" s="413"/>
      <c r="E18" s="411"/>
      <c r="F18" s="72"/>
      <c r="G18" s="412">
        <f>SUMIF('4-Basis ruimtestaat'!G:G,'3-Productie normen'!A18,'4-Basis ruimtestaat'!I:I)</f>
        <v>134.39999999999998</v>
      </c>
      <c r="J18" s="80"/>
    </row>
    <row r="19" spans="1:13">
      <c r="A19" s="78" t="s">
        <v>230</v>
      </c>
      <c r="B19" s="413"/>
      <c r="C19" s="411"/>
      <c r="D19" s="413"/>
      <c r="E19" s="411"/>
      <c r="F19" s="72"/>
      <c r="G19" s="412">
        <f>SUMIF('4-Basis ruimtestaat'!G:G,'3-Productie normen'!A19,'4-Basis ruimtestaat'!I:I)</f>
        <v>47.5</v>
      </c>
      <c r="J19" s="80"/>
    </row>
    <row r="20" spans="1:13">
      <c r="A20" s="81" t="s">
        <v>163</v>
      </c>
      <c r="B20" s="413"/>
      <c r="C20" s="411"/>
      <c r="D20" s="411"/>
      <c r="E20" s="411"/>
      <c r="F20" s="72"/>
      <c r="G20" s="412">
        <f>SUMIF('4-Basis ruimtestaat'!G:G,'3-Productie normen'!A20,'4-Basis ruimtestaat'!I:I)</f>
        <v>350.6</v>
      </c>
      <c r="J20" s="80"/>
    </row>
    <row r="21" spans="1:13">
      <c r="A21" s="81" t="s">
        <v>262</v>
      </c>
      <c r="B21" s="413"/>
      <c r="C21" s="413"/>
      <c r="D21" s="413"/>
      <c r="E21" s="411"/>
      <c r="F21" s="72"/>
      <c r="G21" s="412">
        <f>SUMIF('4-Basis ruimtestaat'!G:G,'3-Productie normen'!A21,'4-Basis ruimtestaat'!I:I)</f>
        <v>2508</v>
      </c>
      <c r="J21" s="80"/>
    </row>
    <row r="22" spans="1:13">
      <c r="A22" s="81" t="s">
        <v>231</v>
      </c>
      <c r="B22" s="413"/>
      <c r="C22" s="413"/>
      <c r="D22" s="413"/>
      <c r="E22" s="411"/>
      <c r="F22" s="72"/>
      <c r="G22" s="412">
        <f>SUMIF('4-Basis ruimtestaat'!G:G,'3-Productie normen'!A22,'4-Basis ruimtestaat'!I:I)</f>
        <v>2.5</v>
      </c>
      <c r="J22" s="80"/>
    </row>
    <row r="23" spans="1:13">
      <c r="A23" s="81"/>
      <c r="B23" s="413"/>
      <c r="C23" s="413"/>
      <c r="D23" s="413"/>
      <c r="E23" s="413"/>
      <c r="F23" s="72"/>
      <c r="G23" s="412">
        <f>SUMIF('4-Basis ruimtestaat'!G:G,'3-Productie normen'!A23,'4-Basis ruimtestaat'!I:I)</f>
        <v>0</v>
      </c>
      <c r="J23" s="80"/>
      <c r="K23" s="2"/>
      <c r="L23" s="2"/>
      <c r="M23" s="2"/>
    </row>
    <row r="24" spans="1:13">
      <c r="A24" s="81" t="s">
        <v>263</v>
      </c>
      <c r="B24" s="413"/>
      <c r="C24" s="413"/>
      <c r="D24" s="413"/>
      <c r="E24" s="413"/>
      <c r="F24" s="72"/>
      <c r="G24" s="412">
        <f>SUMIF('4-Basis ruimtestaat'!G:G,'3-Productie normen'!A24,'4-Basis ruimtestaat'!I:I)</f>
        <v>85.7</v>
      </c>
      <c r="J24" s="80"/>
      <c r="K24" s="2"/>
      <c r="L24" s="2"/>
      <c r="M24" s="2"/>
    </row>
    <row r="25" spans="1:13">
      <c r="A25" s="81"/>
      <c r="B25" s="414"/>
      <c r="C25" s="414"/>
      <c r="D25" s="414"/>
      <c r="E25" s="414"/>
      <c r="F25" s="72"/>
      <c r="G25" s="412"/>
      <c r="I25" s="77"/>
      <c r="J25" s="80"/>
      <c r="K25" s="2"/>
      <c r="L25" s="2"/>
      <c r="M25" s="2"/>
    </row>
    <row r="26" spans="1:13">
      <c r="A26" s="82" t="s">
        <v>9</v>
      </c>
      <c r="B26" s="415"/>
      <c r="C26" s="415"/>
      <c r="D26" s="415"/>
      <c r="E26" s="415"/>
      <c r="F26" s="72"/>
      <c r="G26" s="416">
        <f>SUM(G10:G25)</f>
        <v>6281.5999999999995</v>
      </c>
      <c r="I26" s="75"/>
      <c r="J26" s="84"/>
      <c r="K26" s="2"/>
      <c r="L26" s="2"/>
      <c r="M26" s="2"/>
    </row>
    <row r="27" spans="1:13">
      <c r="F27" s="72"/>
      <c r="G27" s="73"/>
      <c r="H27" s="74"/>
      <c r="J27" s="66"/>
      <c r="K27" s="75"/>
      <c r="L27" s="66"/>
      <c r="M27" s="66"/>
    </row>
    <row r="28" spans="1:13" ht="16.2">
      <c r="A28" s="324" t="s">
        <v>153</v>
      </c>
      <c r="B28" s="325">
        <v>2</v>
      </c>
      <c r="C28" s="325">
        <v>3</v>
      </c>
      <c r="D28" s="325">
        <v>4</v>
      </c>
      <c r="E28" s="325">
        <v>5</v>
      </c>
      <c r="F28" s="72"/>
      <c r="G28" s="73"/>
      <c r="H28" s="74"/>
      <c r="I28" s="75"/>
    </row>
    <row r="30" spans="1:13">
      <c r="A30" s="296" t="s">
        <v>170</v>
      </c>
      <c r="B30" s="296" t="s">
        <v>99</v>
      </c>
      <c r="C30" s="297" t="s">
        <v>151</v>
      </c>
    </row>
    <row r="31" spans="1:13">
      <c r="A31" s="85" t="s">
        <v>171</v>
      </c>
      <c r="B31" s="86">
        <v>12</v>
      </c>
      <c r="C31" s="326">
        <v>2</v>
      </c>
    </row>
    <row r="32" spans="1:13">
      <c r="A32" s="85" t="s">
        <v>173</v>
      </c>
      <c r="B32" s="86">
        <v>104</v>
      </c>
      <c r="C32" s="326">
        <v>3</v>
      </c>
    </row>
    <row r="33" spans="1:3">
      <c r="A33" s="85" t="s">
        <v>264</v>
      </c>
      <c r="B33" s="86">
        <v>128</v>
      </c>
      <c r="C33" s="326">
        <v>4</v>
      </c>
    </row>
    <row r="34" spans="1:3">
      <c r="A34" s="85" t="s">
        <v>172</v>
      </c>
      <c r="B34" s="86">
        <v>255</v>
      </c>
      <c r="C34" s="326">
        <v>5</v>
      </c>
    </row>
    <row r="35" spans="1:3">
      <c r="A35" s="85"/>
      <c r="B35" s="86"/>
      <c r="C35" s="326"/>
    </row>
    <row r="36" spans="1:3">
      <c r="A36" s="85"/>
      <c r="B36" s="87"/>
      <c r="C36" s="326"/>
    </row>
    <row r="37" spans="1:3">
      <c r="A37" s="85"/>
      <c r="B37" s="87"/>
      <c r="C37" s="326"/>
    </row>
  </sheetData>
  <mergeCells count="1">
    <mergeCell ref="B9:E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U388"/>
  <sheetViews>
    <sheetView showGridLines="0" showZeros="0" zoomScale="85" zoomScaleNormal="85" zoomScalePageLayoutView="75" workbookViewId="0">
      <pane xSplit="1" ySplit="9" topLeftCell="B10" activePane="bottomRight" state="frozen"/>
      <selection activeCell="B1" sqref="B1"/>
      <selection pane="topRight" activeCell="B1" sqref="B1"/>
      <selection pane="bottomLeft" activeCell="B1" sqref="B1"/>
      <selection pane="bottomRight" activeCell="B2" sqref="B2"/>
    </sheetView>
  </sheetViews>
  <sheetFormatPr defaultColWidth="8.6640625" defaultRowHeight="14.1" customHeight="1"/>
  <cols>
    <col min="1" max="1" width="5" style="66" bestFit="1" customWidth="1"/>
    <col min="2" max="2" width="27.5546875" style="66" customWidth="1"/>
    <col min="3" max="3" width="27.6640625" style="66" bestFit="1" customWidth="1"/>
    <col min="4" max="4" width="12" style="66" customWidth="1"/>
    <col min="5" max="5" width="20.21875" style="420" bestFit="1" customWidth="1"/>
    <col min="6" max="6" width="23.44140625" style="66" customWidth="1"/>
    <col min="7" max="7" width="19.5546875" style="66" customWidth="1"/>
    <col min="8" max="8" width="12.109375" style="66" bestFit="1" customWidth="1"/>
    <col min="9" max="9" width="8" style="66" bestFit="1" customWidth="1"/>
    <col min="10" max="10" width="10.6640625" style="88" customWidth="1"/>
    <col min="11" max="12" width="9.109375" style="124" customWidth="1"/>
    <col min="13" max="14" width="12.5546875" style="66" bestFit="1" customWidth="1"/>
    <col min="15" max="15" width="12" style="66" bestFit="1" customWidth="1"/>
    <col min="16" max="16" width="16.6640625" style="66" customWidth="1"/>
    <col min="17" max="17" width="9.33203125" style="66" customWidth="1"/>
    <col min="18" max="18" width="35.109375" style="66" customWidth="1"/>
    <col min="19" max="19" width="3" style="66" customWidth="1"/>
    <col min="20" max="20" width="11.109375" style="66" customWidth="1"/>
    <col min="21" max="21" width="15.5546875" style="2" bestFit="1" customWidth="1"/>
    <col min="22" max="16384" width="8.6640625" style="2"/>
  </cols>
  <sheetData>
    <row r="1" spans="1:20" ht="13.2">
      <c r="K1" s="66"/>
      <c r="L1" s="67"/>
    </row>
    <row r="2" spans="1:20" ht="14.1" customHeight="1">
      <c r="A2" s="89">
        <v>2</v>
      </c>
      <c r="B2" s="327"/>
      <c r="C2" s="90"/>
      <c r="D2" s="91"/>
      <c r="E2" s="421"/>
      <c r="F2" s="92"/>
      <c r="G2" s="92"/>
      <c r="H2" s="93"/>
      <c r="I2" s="94"/>
      <c r="J2" s="95"/>
      <c r="K2" s="96"/>
      <c r="L2" s="96"/>
      <c r="M2" s="93"/>
      <c r="N2" s="93"/>
      <c r="O2" s="97"/>
      <c r="P2" s="97"/>
      <c r="Q2" s="92"/>
      <c r="R2" s="92"/>
    </row>
    <row r="3" spans="1:20" ht="18.600000000000001">
      <c r="A3" s="89">
        <v>3</v>
      </c>
      <c r="B3" s="314" t="str">
        <f>'2-Kosten per locatie'!A3</f>
        <v>Naam opdrachtgever</v>
      </c>
      <c r="C3" s="49" t="str">
        <f>'2-Kosten per locatie'!B3</f>
        <v>Fijnder</v>
      </c>
      <c r="E3" s="422"/>
      <c r="H3" s="93"/>
      <c r="I3" s="94"/>
      <c r="J3" s="95"/>
      <c r="K3" s="96"/>
      <c r="L3" s="96"/>
      <c r="M3" s="93"/>
      <c r="N3" s="93"/>
      <c r="O3" s="97"/>
      <c r="P3" s="97"/>
      <c r="Q3" s="92"/>
      <c r="R3" s="92"/>
    </row>
    <row r="4" spans="1:20" ht="18.600000000000001">
      <c r="A4" s="89">
        <v>4</v>
      </c>
      <c r="B4" s="314" t="str">
        <f>'2-Kosten per locatie'!A4</f>
        <v>Calculatie onderdeel</v>
      </c>
      <c r="C4" s="49" t="str">
        <f ca="1">MID(CELL("bestandsnaam",$D$9),SEARCH("]",CELL("bestandsnaam",$D$9),1)+1,256)</f>
        <v>4-Basis ruimtestaat</v>
      </c>
      <c r="E4" s="423"/>
      <c r="H4" s="93"/>
      <c r="I4" s="94"/>
      <c r="J4" s="95"/>
      <c r="K4" s="96"/>
      <c r="L4" s="96"/>
      <c r="M4" s="93"/>
      <c r="N4" s="93"/>
      <c r="O4" s="97"/>
      <c r="P4" s="97"/>
      <c r="Q4" s="92"/>
      <c r="R4" s="92"/>
    </row>
    <row r="5" spans="1:20" ht="18.600000000000001">
      <c r="A5" s="89">
        <v>5</v>
      </c>
      <c r="B5" s="314" t="str">
        <f>'2-Kosten per locatie'!A5</f>
        <v>Gebouw/plaats</v>
      </c>
      <c r="C5" s="49" t="str">
        <f>'2-Kosten per locatie'!B5</f>
        <v>Groenlo</v>
      </c>
      <c r="E5" s="422"/>
      <c r="H5" s="93"/>
      <c r="I5" s="94"/>
      <c r="J5" s="95"/>
      <c r="K5" s="96"/>
      <c r="L5" s="96"/>
      <c r="M5" s="93"/>
      <c r="N5" s="93"/>
      <c r="O5" s="97"/>
      <c r="P5" s="97"/>
      <c r="Q5" s="92"/>
      <c r="R5" s="92"/>
    </row>
    <row r="6" spans="1:20" ht="18.600000000000001">
      <c r="A6" s="89">
        <v>6</v>
      </c>
      <c r="B6" s="314" t="str">
        <f>'2-Kosten per locatie'!A6</f>
        <v>Referentie nummer</v>
      </c>
      <c r="C6" s="49" t="str">
        <f>'2-Kosten per locatie'!B6</f>
        <v>Fijnder-EA-MH-MB-2024/TN451691</v>
      </c>
      <c r="E6" s="422"/>
      <c r="H6" s="93"/>
      <c r="I6" s="94"/>
      <c r="J6" s="95"/>
      <c r="K6" s="96"/>
      <c r="L6" s="96"/>
      <c r="M6" s="93"/>
      <c r="N6" s="93"/>
      <c r="O6" s="97"/>
      <c r="P6" s="565" t="s">
        <v>100</v>
      </c>
      <c r="Q6" s="92"/>
      <c r="R6" s="92"/>
    </row>
    <row r="7" spans="1:20" ht="22.2" customHeight="1">
      <c r="A7" s="89">
        <v>7</v>
      </c>
      <c r="B7" s="314" t="str">
        <f>'2-Kosten per locatie'!A7</f>
        <v>Naam dienstverlener</v>
      </c>
      <c r="C7" s="49">
        <f>'2-Kosten per locatie'!B7</f>
        <v>0</v>
      </c>
      <c r="E7" s="422"/>
      <c r="H7" s="93"/>
      <c r="I7" s="94"/>
      <c r="J7" s="95"/>
      <c r="K7" s="96"/>
      <c r="L7" s="96"/>
      <c r="M7" s="93"/>
      <c r="N7" s="93"/>
      <c r="O7" s="97"/>
      <c r="P7" s="566"/>
      <c r="Q7" s="92"/>
      <c r="R7" s="92"/>
    </row>
    <row r="8" spans="1:20" ht="14.1" customHeight="1">
      <c r="A8" s="89">
        <v>8</v>
      </c>
      <c r="B8" s="92"/>
      <c r="C8" s="92"/>
      <c r="D8" s="91"/>
      <c r="E8" s="421"/>
      <c r="F8" s="92"/>
      <c r="G8" s="92"/>
      <c r="H8" s="93"/>
      <c r="I8" s="94"/>
      <c r="J8" s="95"/>
      <c r="K8" s="96"/>
      <c r="L8" s="96"/>
      <c r="M8" s="93"/>
      <c r="N8" s="93"/>
      <c r="O8" s="93"/>
      <c r="P8" s="434">
        <f>'3-Productie normen'!H8</f>
        <v>1</v>
      </c>
      <c r="Q8" s="92"/>
      <c r="R8" s="92"/>
    </row>
    <row r="9" spans="1:20" ht="44.1" customHeight="1">
      <c r="A9" s="89">
        <v>9</v>
      </c>
      <c r="B9" s="328" t="s">
        <v>74</v>
      </c>
      <c r="C9" s="328" t="s">
        <v>96</v>
      </c>
      <c r="D9" s="328" t="s">
        <v>75</v>
      </c>
      <c r="E9" s="328" t="s">
        <v>80</v>
      </c>
      <c r="F9" s="328" t="s">
        <v>81</v>
      </c>
      <c r="G9" s="328" t="s">
        <v>82</v>
      </c>
      <c r="H9" s="329" t="s">
        <v>83</v>
      </c>
      <c r="I9" s="330" t="s">
        <v>84</v>
      </c>
      <c r="J9" s="331" t="s">
        <v>191</v>
      </c>
      <c r="K9" s="332" t="s">
        <v>150</v>
      </c>
      <c r="L9" s="332" t="s">
        <v>149</v>
      </c>
      <c r="M9" s="331" t="s">
        <v>85</v>
      </c>
      <c r="N9" s="331" t="s">
        <v>152</v>
      </c>
      <c r="O9" s="331" t="s">
        <v>101</v>
      </c>
      <c r="P9" s="331" t="s">
        <v>222</v>
      </c>
      <c r="Q9" s="333" t="s">
        <v>86</v>
      </c>
      <c r="R9" s="334" t="s">
        <v>161</v>
      </c>
      <c r="S9" s="335"/>
      <c r="T9" s="333" t="s">
        <v>87</v>
      </c>
    </row>
    <row r="10" spans="1:20" s="14" customFormat="1" ht="14.1" customHeight="1">
      <c r="A10" s="89">
        <v>10</v>
      </c>
      <c r="B10" s="56" t="s">
        <v>257</v>
      </c>
      <c r="C10" s="56" t="s">
        <v>265</v>
      </c>
      <c r="D10" s="99" t="s">
        <v>88</v>
      </c>
      <c r="E10" s="424" t="s">
        <v>266</v>
      </c>
      <c r="F10" s="56" t="s">
        <v>267</v>
      </c>
      <c r="G10" s="56" t="s">
        <v>232</v>
      </c>
      <c r="H10" s="100" t="s">
        <v>201</v>
      </c>
      <c r="I10" s="428">
        <v>47.3</v>
      </c>
      <c r="J10" s="429">
        <f t="shared" ref="J10:J73" si="0">SUM(K10:L10)</f>
        <v>255</v>
      </c>
      <c r="K10" s="430">
        <v>255</v>
      </c>
      <c r="L10" s="430"/>
      <c r="M10" s="431" t="e">
        <f t="shared" ref="M10:M73" si="1">IF(K10="nio",0,IF(K10&gt;0,K10*I10/O10,0))</f>
        <v>#DIV/0!</v>
      </c>
      <c r="N10" s="431">
        <f t="shared" ref="N10:N73" si="2">IF(L10&gt;0,L10*I10/P10,0)</f>
        <v>0</v>
      </c>
      <c r="O10" s="432">
        <f>IF(K10="nio",0,IF(K10&gt;0,VLOOKUP(G10,'3-Productie normen'!A:J,VLOOKUP(K10,'3-Productie normen'!$B$31:$C$37,2,FALSE),FALSE)))/VLOOKUP(B10,'2-Kosten per locatie'!$A$14:$C$17,3,FALSE)</f>
        <v>0</v>
      </c>
      <c r="P10" s="432">
        <f t="shared" ref="P10:P73" si="3">IF(L10&gt;0,O10*$P$8,0)</f>
        <v>0</v>
      </c>
      <c r="Q10" s="101">
        <f>VLOOKUP(G10,'3-Productie normen'!A:M,10,FALSE)</f>
        <v>0</v>
      </c>
      <c r="R10" s="101"/>
      <c r="S10" s="66"/>
      <c r="T10" s="435">
        <f t="shared" ref="T10:T73" si="4">J10*I10</f>
        <v>12061.5</v>
      </c>
    </row>
    <row r="11" spans="1:20" ht="14.1" customHeight="1">
      <c r="A11" s="89">
        <v>11</v>
      </c>
      <c r="B11" s="56" t="s">
        <v>257</v>
      </c>
      <c r="C11" s="56" t="s">
        <v>265</v>
      </c>
      <c r="D11" s="99" t="s">
        <v>88</v>
      </c>
      <c r="E11" s="424" t="s">
        <v>268</v>
      </c>
      <c r="F11" s="56" t="s">
        <v>269</v>
      </c>
      <c r="G11" s="56" t="s">
        <v>17</v>
      </c>
      <c r="H11" s="100" t="s">
        <v>270</v>
      </c>
      <c r="I11" s="428">
        <v>4.8</v>
      </c>
      <c r="J11" s="429">
        <f t="shared" si="0"/>
        <v>765</v>
      </c>
      <c r="K11" s="430">
        <v>255</v>
      </c>
      <c r="L11" s="430">
        <v>510</v>
      </c>
      <c r="M11" s="431" t="e">
        <f t="shared" si="1"/>
        <v>#DIV/0!</v>
      </c>
      <c r="N11" s="431" t="e">
        <f t="shared" si="2"/>
        <v>#DIV/0!</v>
      </c>
      <c r="O11" s="432">
        <f>IF(K11="nio",0,IF(K11&gt;0,VLOOKUP(G11,'3-Productie normen'!A:J,VLOOKUP(K11,'3-Productie normen'!$B$31:$C$37,2,FALSE),FALSE)))/VLOOKUP(B11,'2-Kosten per locatie'!$A$14:$C$17,3,FALSE)</f>
        <v>0</v>
      </c>
      <c r="P11" s="432">
        <f t="shared" si="3"/>
        <v>0</v>
      </c>
      <c r="Q11" s="101">
        <f>VLOOKUP(G11,'3-Productie normen'!A:M,10,FALSE)</f>
        <v>0</v>
      </c>
      <c r="R11" s="101"/>
      <c r="T11" s="435">
        <f t="shared" si="4"/>
        <v>3672</v>
      </c>
    </row>
    <row r="12" spans="1:20" ht="14.1" customHeight="1">
      <c r="A12" s="89">
        <v>12</v>
      </c>
      <c r="B12" s="56" t="s">
        <v>257</v>
      </c>
      <c r="C12" s="56" t="s">
        <v>265</v>
      </c>
      <c r="D12" s="99" t="s">
        <v>88</v>
      </c>
      <c r="E12" s="424" t="s">
        <v>271</v>
      </c>
      <c r="F12" s="56" t="s">
        <v>272</v>
      </c>
      <c r="G12" s="56" t="s">
        <v>17</v>
      </c>
      <c r="H12" s="100" t="s">
        <v>270</v>
      </c>
      <c r="I12" s="428">
        <v>9.1</v>
      </c>
      <c r="J12" s="429">
        <f t="shared" si="0"/>
        <v>765</v>
      </c>
      <c r="K12" s="430">
        <v>255</v>
      </c>
      <c r="L12" s="430">
        <v>510</v>
      </c>
      <c r="M12" s="431" t="e">
        <f t="shared" si="1"/>
        <v>#DIV/0!</v>
      </c>
      <c r="N12" s="431" t="e">
        <f t="shared" si="2"/>
        <v>#DIV/0!</v>
      </c>
      <c r="O12" s="432">
        <f>IF(K12="nio",0,IF(K12&gt;0,VLOOKUP(G12,'3-Productie normen'!A:J,VLOOKUP(K12,'3-Productie normen'!$B$31:$C$37,2,FALSE),FALSE)))/VLOOKUP(B12,'2-Kosten per locatie'!$A$14:$C$17,3,FALSE)</f>
        <v>0</v>
      </c>
      <c r="P12" s="432">
        <f t="shared" si="3"/>
        <v>0</v>
      </c>
      <c r="Q12" s="101">
        <f>VLOOKUP(G12,'3-Productie normen'!A:M,10,FALSE)</f>
        <v>0</v>
      </c>
      <c r="R12" s="101"/>
      <c r="T12" s="435">
        <f t="shared" si="4"/>
        <v>6961.5</v>
      </c>
    </row>
    <row r="13" spans="1:20" ht="14.1" customHeight="1">
      <c r="A13" s="89">
        <v>13</v>
      </c>
      <c r="B13" s="56" t="s">
        <v>257</v>
      </c>
      <c r="C13" s="56" t="s">
        <v>265</v>
      </c>
      <c r="D13" s="99" t="s">
        <v>88</v>
      </c>
      <c r="E13" s="424"/>
      <c r="F13" s="100" t="s">
        <v>273</v>
      </c>
      <c r="G13" s="100" t="s">
        <v>230</v>
      </c>
      <c r="H13" s="100" t="s">
        <v>201</v>
      </c>
      <c r="I13" s="428">
        <v>12.75</v>
      </c>
      <c r="J13" s="429">
        <f t="shared" si="0"/>
        <v>255</v>
      </c>
      <c r="K13" s="430">
        <v>255</v>
      </c>
      <c r="L13" s="430"/>
      <c r="M13" s="431" t="e">
        <f t="shared" si="1"/>
        <v>#DIV/0!</v>
      </c>
      <c r="N13" s="431">
        <f t="shared" si="2"/>
        <v>0</v>
      </c>
      <c r="O13" s="432">
        <f>IF(K13="nio",0,IF(K13&gt;0,VLOOKUP(G13,'3-Productie normen'!A:J,VLOOKUP(K13,'3-Productie normen'!$B$31:$C$37,2,FALSE),FALSE)))/VLOOKUP(B13,'2-Kosten per locatie'!$A$14:$C$17,3,FALSE)</f>
        <v>0</v>
      </c>
      <c r="P13" s="432">
        <f t="shared" si="3"/>
        <v>0</v>
      </c>
      <c r="Q13" s="101">
        <f>VLOOKUP(G13,'3-Productie normen'!A:M,10,FALSE)</f>
        <v>0</v>
      </c>
      <c r="R13" s="101"/>
      <c r="T13" s="435">
        <f t="shared" si="4"/>
        <v>3251.25</v>
      </c>
    </row>
    <row r="14" spans="1:20" ht="14.1" customHeight="1">
      <c r="A14" s="89">
        <v>14</v>
      </c>
      <c r="B14" s="56" t="s">
        <v>257</v>
      </c>
      <c r="C14" s="56" t="s">
        <v>265</v>
      </c>
      <c r="D14" s="99" t="s">
        <v>88</v>
      </c>
      <c r="E14" s="425" t="s">
        <v>274</v>
      </c>
      <c r="F14" s="102" t="s">
        <v>275</v>
      </c>
      <c r="G14" s="78" t="s">
        <v>232</v>
      </c>
      <c r="H14" s="100" t="s">
        <v>201</v>
      </c>
      <c r="I14" s="428">
        <v>264.60000000000002</v>
      </c>
      <c r="J14" s="429">
        <f t="shared" si="0"/>
        <v>255</v>
      </c>
      <c r="K14" s="430">
        <v>255</v>
      </c>
      <c r="L14" s="430"/>
      <c r="M14" s="431" t="e">
        <f t="shared" si="1"/>
        <v>#DIV/0!</v>
      </c>
      <c r="N14" s="431">
        <f t="shared" si="2"/>
        <v>0</v>
      </c>
      <c r="O14" s="432">
        <f>IF(K14="nio",0,IF(K14&gt;0,VLOOKUP(G14,'3-Productie normen'!A:J,VLOOKUP(K14,'3-Productie normen'!$B$31:$C$37,2,FALSE),FALSE)))/VLOOKUP(B14,'2-Kosten per locatie'!$A$14:$C$17,3,FALSE)</f>
        <v>0</v>
      </c>
      <c r="P14" s="432">
        <f t="shared" si="3"/>
        <v>0</v>
      </c>
      <c r="Q14" s="101">
        <f>VLOOKUP(G14,'3-Productie normen'!A:M,10,FALSE)</f>
        <v>0</v>
      </c>
      <c r="R14" s="101"/>
      <c r="T14" s="435">
        <f t="shared" si="4"/>
        <v>67473</v>
      </c>
    </row>
    <row r="15" spans="1:20" ht="14.1" customHeight="1">
      <c r="A15" s="89">
        <v>15</v>
      </c>
      <c r="B15" s="56" t="s">
        <v>257</v>
      </c>
      <c r="C15" s="56" t="s">
        <v>265</v>
      </c>
      <c r="D15" s="99" t="s">
        <v>88</v>
      </c>
      <c r="E15" s="424" t="s">
        <v>276</v>
      </c>
      <c r="F15" s="56" t="s">
        <v>277</v>
      </c>
      <c r="G15" s="56" t="s">
        <v>163</v>
      </c>
      <c r="H15" s="100" t="s">
        <v>201</v>
      </c>
      <c r="I15" s="428">
        <v>12.6</v>
      </c>
      <c r="J15" s="429">
        <f t="shared" si="0"/>
        <v>255</v>
      </c>
      <c r="K15" s="430">
        <v>255</v>
      </c>
      <c r="L15" s="430"/>
      <c r="M15" s="431" t="e">
        <f t="shared" si="1"/>
        <v>#DIV/0!</v>
      </c>
      <c r="N15" s="431">
        <f t="shared" si="2"/>
        <v>0</v>
      </c>
      <c r="O15" s="432">
        <f>IF(K15="nio",0,IF(K15&gt;0,VLOOKUP(G15,'3-Productie normen'!A:J,VLOOKUP(K15,'3-Productie normen'!$B$31:$C$37,2,FALSE),FALSE)))/VLOOKUP(B15,'2-Kosten per locatie'!$A$14:$C$17,3,FALSE)</f>
        <v>0</v>
      </c>
      <c r="P15" s="432">
        <f t="shared" si="3"/>
        <v>0</v>
      </c>
      <c r="Q15" s="101">
        <f>VLOOKUP(G15,'3-Productie normen'!A:M,10,FALSE)</f>
        <v>0</v>
      </c>
      <c r="R15" s="101"/>
      <c r="T15" s="435">
        <f t="shared" si="4"/>
        <v>3213</v>
      </c>
    </row>
    <row r="16" spans="1:20" ht="14.1" customHeight="1">
      <c r="A16" s="89">
        <v>16</v>
      </c>
      <c r="B16" s="56" t="s">
        <v>257</v>
      </c>
      <c r="C16" s="56" t="s">
        <v>265</v>
      </c>
      <c r="D16" s="99" t="s">
        <v>88</v>
      </c>
      <c r="E16" s="424" t="s">
        <v>278</v>
      </c>
      <c r="F16" s="56" t="s">
        <v>277</v>
      </c>
      <c r="G16" s="56" t="s">
        <v>163</v>
      </c>
      <c r="H16" s="100" t="s">
        <v>201</v>
      </c>
      <c r="I16" s="428">
        <v>12.6</v>
      </c>
      <c r="J16" s="429">
        <f t="shared" si="0"/>
        <v>255</v>
      </c>
      <c r="K16" s="430">
        <v>255</v>
      </c>
      <c r="L16" s="430"/>
      <c r="M16" s="431" t="e">
        <f t="shared" si="1"/>
        <v>#DIV/0!</v>
      </c>
      <c r="N16" s="431">
        <f t="shared" si="2"/>
        <v>0</v>
      </c>
      <c r="O16" s="432">
        <f>IF(K16="nio",0,IF(K16&gt;0,VLOOKUP(G16,'3-Productie normen'!A:J,VLOOKUP(K16,'3-Productie normen'!$B$31:$C$37,2,FALSE),FALSE)))/VLOOKUP(B16,'2-Kosten per locatie'!$A$14:$C$17,3,FALSE)</f>
        <v>0</v>
      </c>
      <c r="P16" s="432">
        <f t="shared" si="3"/>
        <v>0</v>
      </c>
      <c r="Q16" s="101">
        <f>VLOOKUP(G16,'3-Productie normen'!A:M,10,FALSE)</f>
        <v>0</v>
      </c>
      <c r="R16" s="101"/>
      <c r="T16" s="435">
        <f t="shared" si="4"/>
        <v>3213</v>
      </c>
    </row>
    <row r="17" spans="1:20" ht="14.1" customHeight="1">
      <c r="A17" s="89">
        <v>17</v>
      </c>
      <c r="B17" s="56" t="s">
        <v>257</v>
      </c>
      <c r="C17" s="56" t="s">
        <v>265</v>
      </c>
      <c r="D17" s="99" t="s">
        <v>88</v>
      </c>
      <c r="E17" s="424" t="s">
        <v>279</v>
      </c>
      <c r="F17" s="56" t="s">
        <v>277</v>
      </c>
      <c r="G17" s="56" t="s">
        <v>163</v>
      </c>
      <c r="H17" s="100" t="s">
        <v>201</v>
      </c>
      <c r="I17" s="428">
        <v>12.6</v>
      </c>
      <c r="J17" s="429">
        <f t="shared" si="0"/>
        <v>255</v>
      </c>
      <c r="K17" s="430">
        <v>255</v>
      </c>
      <c r="L17" s="430"/>
      <c r="M17" s="431" t="e">
        <f t="shared" si="1"/>
        <v>#DIV/0!</v>
      </c>
      <c r="N17" s="431">
        <f t="shared" si="2"/>
        <v>0</v>
      </c>
      <c r="O17" s="432">
        <f>IF(K17="nio",0,IF(K17&gt;0,VLOOKUP(G17,'3-Productie normen'!A:J,VLOOKUP(K17,'3-Productie normen'!$B$31:$C$37,2,FALSE),FALSE)))/VLOOKUP(B17,'2-Kosten per locatie'!$A$14:$C$17,3,FALSE)</f>
        <v>0</v>
      </c>
      <c r="P17" s="432">
        <f t="shared" si="3"/>
        <v>0</v>
      </c>
      <c r="Q17" s="101">
        <f>VLOOKUP(G17,'3-Productie normen'!A:M,10,FALSE)</f>
        <v>0</v>
      </c>
      <c r="R17" s="101"/>
      <c r="T17" s="435">
        <f t="shared" si="4"/>
        <v>3213</v>
      </c>
    </row>
    <row r="18" spans="1:20" ht="14.1" customHeight="1">
      <c r="A18" s="89">
        <v>18</v>
      </c>
      <c r="B18" s="56" t="s">
        <v>257</v>
      </c>
      <c r="C18" s="56" t="s">
        <v>265</v>
      </c>
      <c r="D18" s="99" t="s">
        <v>88</v>
      </c>
      <c r="E18" s="424" t="s">
        <v>280</v>
      </c>
      <c r="F18" s="100" t="s">
        <v>277</v>
      </c>
      <c r="G18" s="100" t="s">
        <v>163</v>
      </c>
      <c r="H18" s="100" t="s">
        <v>201</v>
      </c>
      <c r="I18" s="428">
        <v>12.6</v>
      </c>
      <c r="J18" s="429">
        <f t="shared" si="0"/>
        <v>255</v>
      </c>
      <c r="K18" s="430">
        <v>255</v>
      </c>
      <c r="L18" s="430"/>
      <c r="M18" s="431" t="e">
        <f t="shared" si="1"/>
        <v>#DIV/0!</v>
      </c>
      <c r="N18" s="431">
        <f t="shared" si="2"/>
        <v>0</v>
      </c>
      <c r="O18" s="432">
        <f>IF(K18="nio",0,IF(K18&gt;0,VLOOKUP(G18,'3-Productie normen'!A:J,VLOOKUP(K18,'3-Productie normen'!$B$31:$C$37,2,FALSE),FALSE)))/VLOOKUP(B18,'2-Kosten per locatie'!$A$14:$C$17,3,FALSE)</f>
        <v>0</v>
      </c>
      <c r="P18" s="432">
        <f t="shared" si="3"/>
        <v>0</v>
      </c>
      <c r="Q18" s="101">
        <f>VLOOKUP(G18,'3-Productie normen'!A:M,10,FALSE)</f>
        <v>0</v>
      </c>
      <c r="R18" s="101"/>
      <c r="T18" s="435">
        <f t="shared" si="4"/>
        <v>3213</v>
      </c>
    </row>
    <row r="19" spans="1:20" ht="14.1" customHeight="1">
      <c r="A19" s="89">
        <v>19</v>
      </c>
      <c r="B19" s="56" t="s">
        <v>257</v>
      </c>
      <c r="C19" s="56" t="s">
        <v>265</v>
      </c>
      <c r="D19" s="99" t="s">
        <v>88</v>
      </c>
      <c r="E19" s="425" t="s">
        <v>281</v>
      </c>
      <c r="F19" s="102" t="s">
        <v>282</v>
      </c>
      <c r="G19" s="78" t="s">
        <v>162</v>
      </c>
      <c r="H19" s="100" t="s">
        <v>201</v>
      </c>
      <c r="I19" s="428">
        <v>16.399999999999999</v>
      </c>
      <c r="J19" s="429">
        <f t="shared" si="0"/>
        <v>255</v>
      </c>
      <c r="K19" s="430">
        <v>255</v>
      </c>
      <c r="L19" s="430"/>
      <c r="M19" s="431" t="e">
        <f t="shared" si="1"/>
        <v>#DIV/0!</v>
      </c>
      <c r="N19" s="431">
        <f t="shared" si="2"/>
        <v>0</v>
      </c>
      <c r="O19" s="432">
        <f>IF(K19="nio",0,IF(K19&gt;0,VLOOKUP(G19,'3-Productie normen'!A:J,VLOOKUP(K19,'3-Productie normen'!$B$31:$C$37,2,FALSE),FALSE)))/VLOOKUP(B19,'2-Kosten per locatie'!$A$14:$C$17,3,FALSE)</f>
        <v>0</v>
      </c>
      <c r="P19" s="432">
        <f t="shared" si="3"/>
        <v>0</v>
      </c>
      <c r="Q19" s="101">
        <f>VLOOKUP(G19,'3-Productie normen'!A:M,10,FALSE)</f>
        <v>0</v>
      </c>
      <c r="R19" s="101"/>
      <c r="T19" s="435">
        <f t="shared" si="4"/>
        <v>4182</v>
      </c>
    </row>
    <row r="20" spans="1:20" ht="14.1" customHeight="1">
      <c r="A20" s="89">
        <v>20</v>
      </c>
      <c r="B20" s="56" t="s">
        <v>257</v>
      </c>
      <c r="C20" s="56" t="s">
        <v>265</v>
      </c>
      <c r="D20" s="99" t="s">
        <v>88</v>
      </c>
      <c r="E20" s="424" t="s">
        <v>283</v>
      </c>
      <c r="F20" s="56" t="s">
        <v>284</v>
      </c>
      <c r="G20" s="56" t="s">
        <v>163</v>
      </c>
      <c r="H20" s="100" t="s">
        <v>201</v>
      </c>
      <c r="I20" s="428">
        <v>31.4</v>
      </c>
      <c r="J20" s="429">
        <f t="shared" si="0"/>
        <v>255</v>
      </c>
      <c r="K20" s="430">
        <v>255</v>
      </c>
      <c r="L20" s="430"/>
      <c r="M20" s="431" t="e">
        <f t="shared" si="1"/>
        <v>#DIV/0!</v>
      </c>
      <c r="N20" s="431">
        <f t="shared" si="2"/>
        <v>0</v>
      </c>
      <c r="O20" s="432">
        <f>IF(K20="nio",0,IF(K20&gt;0,VLOOKUP(G20,'3-Productie normen'!A:J,VLOOKUP(K20,'3-Productie normen'!$B$31:$C$37,2,FALSE),FALSE)))/VLOOKUP(B20,'2-Kosten per locatie'!$A$14:$C$17,3,FALSE)</f>
        <v>0</v>
      </c>
      <c r="P20" s="432">
        <f t="shared" si="3"/>
        <v>0</v>
      </c>
      <c r="Q20" s="101">
        <f>VLOOKUP(G20,'3-Productie normen'!A:M,10,FALSE)</f>
        <v>0</v>
      </c>
      <c r="R20" s="101"/>
      <c r="T20" s="435">
        <f t="shared" si="4"/>
        <v>8007</v>
      </c>
    </row>
    <row r="21" spans="1:20" ht="14.1" customHeight="1">
      <c r="A21" s="89">
        <v>21</v>
      </c>
      <c r="B21" s="56" t="s">
        <v>257</v>
      </c>
      <c r="C21" s="56" t="s">
        <v>265</v>
      </c>
      <c r="D21" s="99" t="s">
        <v>88</v>
      </c>
      <c r="E21" s="424" t="s">
        <v>285</v>
      </c>
      <c r="F21" s="56" t="s">
        <v>286</v>
      </c>
      <c r="G21" s="56" t="s">
        <v>232</v>
      </c>
      <c r="H21" s="100" t="s">
        <v>201</v>
      </c>
      <c r="I21" s="428">
        <v>13.6</v>
      </c>
      <c r="J21" s="429">
        <f t="shared" si="0"/>
        <v>255</v>
      </c>
      <c r="K21" s="430">
        <v>255</v>
      </c>
      <c r="L21" s="430"/>
      <c r="M21" s="431" t="e">
        <f t="shared" si="1"/>
        <v>#DIV/0!</v>
      </c>
      <c r="N21" s="431">
        <f t="shared" si="2"/>
        <v>0</v>
      </c>
      <c r="O21" s="432">
        <f>IF(K21="nio",0,IF(K21&gt;0,VLOOKUP(G21,'3-Productie normen'!A:J,VLOOKUP(K21,'3-Productie normen'!$B$31:$C$37,2,FALSE),FALSE)))/VLOOKUP(B21,'2-Kosten per locatie'!$A$14:$C$17,3,FALSE)</f>
        <v>0</v>
      </c>
      <c r="P21" s="432">
        <f t="shared" si="3"/>
        <v>0</v>
      </c>
      <c r="Q21" s="101">
        <f>VLOOKUP(G21,'3-Productie normen'!A:M,10,FALSE)</f>
        <v>0</v>
      </c>
      <c r="R21" s="101"/>
      <c r="T21" s="435">
        <f t="shared" si="4"/>
        <v>3468</v>
      </c>
    </row>
    <row r="22" spans="1:20" ht="14.1" customHeight="1">
      <c r="A22" s="89">
        <v>22</v>
      </c>
      <c r="B22" s="56" t="s">
        <v>257</v>
      </c>
      <c r="C22" s="56" t="s">
        <v>265</v>
      </c>
      <c r="D22" s="99" t="s">
        <v>88</v>
      </c>
      <c r="E22" s="424" t="s">
        <v>287</v>
      </c>
      <c r="F22" s="56" t="s">
        <v>262</v>
      </c>
      <c r="G22" s="56" t="s">
        <v>262</v>
      </c>
      <c r="H22" s="100" t="s">
        <v>91</v>
      </c>
      <c r="I22" s="428">
        <v>189.7</v>
      </c>
      <c r="J22" s="429">
        <f t="shared" si="0"/>
        <v>255</v>
      </c>
      <c r="K22" s="430">
        <v>255</v>
      </c>
      <c r="L22" s="430"/>
      <c r="M22" s="431" t="e">
        <f t="shared" si="1"/>
        <v>#DIV/0!</v>
      </c>
      <c r="N22" s="431">
        <f t="shared" si="2"/>
        <v>0</v>
      </c>
      <c r="O22" s="432">
        <f>IF(K22="nio",0,IF(K22&gt;0,VLOOKUP(G22,'3-Productie normen'!A:J,VLOOKUP(K22,'3-Productie normen'!$B$31:$C$37,2,FALSE),FALSE)))/VLOOKUP(B22,'2-Kosten per locatie'!$A$14:$C$17,3,FALSE)</f>
        <v>0</v>
      </c>
      <c r="P22" s="432">
        <f t="shared" si="3"/>
        <v>0</v>
      </c>
      <c r="Q22" s="101">
        <f>VLOOKUP(G22,'3-Productie normen'!A:M,10,FALSE)</f>
        <v>0</v>
      </c>
      <c r="R22" s="101"/>
      <c r="T22" s="435">
        <f t="shared" si="4"/>
        <v>48373.5</v>
      </c>
    </row>
    <row r="23" spans="1:20" ht="14.1" customHeight="1">
      <c r="A23" s="89">
        <v>23</v>
      </c>
      <c r="B23" s="56" t="s">
        <v>257</v>
      </c>
      <c r="C23" s="56" t="s">
        <v>265</v>
      </c>
      <c r="D23" s="99" t="s">
        <v>88</v>
      </c>
      <c r="E23" s="424"/>
      <c r="F23" s="100" t="s">
        <v>288</v>
      </c>
      <c r="G23" s="100" t="s">
        <v>230</v>
      </c>
      <c r="H23" s="100" t="s">
        <v>201</v>
      </c>
      <c r="I23" s="428">
        <v>8.5</v>
      </c>
      <c r="J23" s="429">
        <f t="shared" si="0"/>
        <v>104</v>
      </c>
      <c r="K23" s="430">
        <v>104</v>
      </c>
      <c r="L23" s="430"/>
      <c r="M23" s="431" t="e">
        <f t="shared" si="1"/>
        <v>#DIV/0!</v>
      </c>
      <c r="N23" s="431">
        <f t="shared" si="2"/>
        <v>0</v>
      </c>
      <c r="O23" s="432">
        <f>IF(K23="nio",0,IF(K23&gt;0,VLOOKUP(G23,'3-Productie normen'!A:J,VLOOKUP(K23,'3-Productie normen'!$B$31:$C$37,2,FALSE),FALSE)))/VLOOKUP(B23,'2-Kosten per locatie'!$A$14:$C$17,3,FALSE)</f>
        <v>0</v>
      </c>
      <c r="P23" s="432">
        <f t="shared" si="3"/>
        <v>0</v>
      </c>
      <c r="Q23" s="101">
        <f>VLOOKUP(G23,'3-Productie normen'!A:M,10,FALSE)</f>
        <v>0</v>
      </c>
      <c r="R23" s="101"/>
      <c r="T23" s="435">
        <f t="shared" si="4"/>
        <v>884</v>
      </c>
    </row>
    <row r="24" spans="1:20" ht="14.1" customHeight="1">
      <c r="A24" s="89">
        <v>24</v>
      </c>
      <c r="B24" s="56" t="s">
        <v>257</v>
      </c>
      <c r="C24" s="56" t="s">
        <v>265</v>
      </c>
      <c r="D24" s="99" t="s">
        <v>88</v>
      </c>
      <c r="E24" s="425" t="s">
        <v>289</v>
      </c>
      <c r="F24" s="102" t="s">
        <v>290</v>
      </c>
      <c r="G24" s="78" t="s">
        <v>262</v>
      </c>
      <c r="H24" s="100" t="s">
        <v>91</v>
      </c>
      <c r="I24" s="428">
        <v>164.1</v>
      </c>
      <c r="J24" s="429">
        <f t="shared" si="0"/>
        <v>255</v>
      </c>
      <c r="K24" s="430">
        <v>255</v>
      </c>
      <c r="L24" s="430"/>
      <c r="M24" s="431" t="e">
        <f t="shared" si="1"/>
        <v>#DIV/0!</v>
      </c>
      <c r="N24" s="431">
        <f t="shared" si="2"/>
        <v>0</v>
      </c>
      <c r="O24" s="432">
        <f>IF(K24="nio",0,IF(K24&gt;0,VLOOKUP(G24,'3-Productie normen'!A:J,VLOOKUP(K24,'3-Productie normen'!$B$31:$C$37,2,FALSE),FALSE)))/VLOOKUP(B24,'2-Kosten per locatie'!$A$14:$C$17,3,FALSE)</f>
        <v>0</v>
      </c>
      <c r="P24" s="432">
        <f t="shared" si="3"/>
        <v>0</v>
      </c>
      <c r="Q24" s="101">
        <f>VLOOKUP(G24,'3-Productie normen'!A:M,10,FALSE)</f>
        <v>0</v>
      </c>
      <c r="R24" s="101"/>
      <c r="T24" s="435">
        <f t="shared" si="4"/>
        <v>41845.5</v>
      </c>
    </row>
    <row r="25" spans="1:20" ht="14.1" customHeight="1">
      <c r="A25" s="89">
        <v>25</v>
      </c>
      <c r="B25" s="56" t="s">
        <v>257</v>
      </c>
      <c r="C25" s="56" t="s">
        <v>265</v>
      </c>
      <c r="D25" s="99" t="s">
        <v>88</v>
      </c>
      <c r="E25" s="424" t="s">
        <v>291</v>
      </c>
      <c r="F25" s="56" t="s">
        <v>262</v>
      </c>
      <c r="G25" s="56" t="s">
        <v>262</v>
      </c>
      <c r="H25" s="100" t="s">
        <v>91</v>
      </c>
      <c r="I25" s="428">
        <v>202.3</v>
      </c>
      <c r="J25" s="429">
        <f t="shared" si="0"/>
        <v>255</v>
      </c>
      <c r="K25" s="430">
        <v>255</v>
      </c>
      <c r="L25" s="430"/>
      <c r="M25" s="431" t="e">
        <f t="shared" si="1"/>
        <v>#DIV/0!</v>
      </c>
      <c r="N25" s="431">
        <f t="shared" si="2"/>
        <v>0</v>
      </c>
      <c r="O25" s="432">
        <f>IF(K25="nio",0,IF(K25&gt;0,VLOOKUP(G25,'3-Productie normen'!A:J,VLOOKUP(K25,'3-Productie normen'!$B$31:$C$37,2,FALSE),FALSE)))/VLOOKUP(B25,'2-Kosten per locatie'!$A$14:$C$17,3,FALSE)</f>
        <v>0</v>
      </c>
      <c r="P25" s="432">
        <f t="shared" si="3"/>
        <v>0</v>
      </c>
      <c r="Q25" s="101">
        <f>VLOOKUP(G25,'3-Productie normen'!A:M,10,FALSE)</f>
        <v>0</v>
      </c>
      <c r="R25" s="101"/>
      <c r="T25" s="435">
        <f t="shared" si="4"/>
        <v>51586.5</v>
      </c>
    </row>
    <row r="26" spans="1:20" ht="14.1" customHeight="1">
      <c r="A26" s="89">
        <v>26</v>
      </c>
      <c r="B26" s="56" t="s">
        <v>257</v>
      </c>
      <c r="C26" s="56" t="s">
        <v>265</v>
      </c>
      <c r="D26" s="99" t="s">
        <v>88</v>
      </c>
      <c r="E26" s="424" t="s">
        <v>292</v>
      </c>
      <c r="F26" s="56" t="s">
        <v>286</v>
      </c>
      <c r="G26" s="56" t="s">
        <v>232</v>
      </c>
      <c r="H26" s="100" t="s">
        <v>91</v>
      </c>
      <c r="I26" s="428">
        <v>42.4</v>
      </c>
      <c r="J26" s="429">
        <f t="shared" si="0"/>
        <v>255</v>
      </c>
      <c r="K26" s="430">
        <v>255</v>
      </c>
      <c r="L26" s="430"/>
      <c r="M26" s="431" t="e">
        <f t="shared" si="1"/>
        <v>#DIV/0!</v>
      </c>
      <c r="N26" s="431">
        <f t="shared" si="2"/>
        <v>0</v>
      </c>
      <c r="O26" s="432">
        <f>IF(K26="nio",0,IF(K26&gt;0,VLOOKUP(G26,'3-Productie normen'!A:J,VLOOKUP(K26,'3-Productie normen'!$B$31:$C$37,2,FALSE),FALSE)))/VLOOKUP(B26,'2-Kosten per locatie'!$A$14:$C$17,3,FALSE)</f>
        <v>0</v>
      </c>
      <c r="P26" s="432">
        <f t="shared" si="3"/>
        <v>0</v>
      </c>
      <c r="Q26" s="101">
        <f>VLOOKUP(G26,'3-Productie normen'!A:M,10,FALSE)</f>
        <v>0</v>
      </c>
      <c r="R26" s="101"/>
      <c r="T26" s="435">
        <f t="shared" si="4"/>
        <v>10812</v>
      </c>
    </row>
    <row r="27" spans="1:20" ht="14.1" customHeight="1">
      <c r="A27" s="89">
        <v>27</v>
      </c>
      <c r="B27" s="56" t="s">
        <v>257</v>
      </c>
      <c r="C27" s="56" t="s">
        <v>265</v>
      </c>
      <c r="D27" s="99" t="s">
        <v>88</v>
      </c>
      <c r="E27" s="424" t="s">
        <v>293</v>
      </c>
      <c r="F27" s="56" t="s">
        <v>294</v>
      </c>
      <c r="G27" s="56" t="s">
        <v>261</v>
      </c>
      <c r="H27" s="100" t="s">
        <v>91</v>
      </c>
      <c r="I27" s="428">
        <v>109.8</v>
      </c>
      <c r="J27" s="429">
        <f t="shared" si="0"/>
        <v>12</v>
      </c>
      <c r="K27" s="430">
        <v>12</v>
      </c>
      <c r="L27" s="430"/>
      <c r="M27" s="431" t="e">
        <f t="shared" si="1"/>
        <v>#DIV/0!</v>
      </c>
      <c r="N27" s="431">
        <f t="shared" si="2"/>
        <v>0</v>
      </c>
      <c r="O27" s="432">
        <f>IF(K27="nio",0,IF(K27&gt;0,VLOOKUP(G27,'3-Productie normen'!A:J,VLOOKUP(K27,'3-Productie normen'!$B$31:$C$37,2,FALSE),FALSE)))/VLOOKUP(B27,'2-Kosten per locatie'!$A$14:$C$17,3,FALSE)</f>
        <v>0</v>
      </c>
      <c r="P27" s="432">
        <f t="shared" si="3"/>
        <v>0</v>
      </c>
      <c r="Q27" s="101">
        <f>VLOOKUP(G27,'3-Productie normen'!A:M,10,FALSE)</f>
        <v>0</v>
      </c>
      <c r="R27" s="101"/>
      <c r="T27" s="435">
        <f t="shared" si="4"/>
        <v>1317.6</v>
      </c>
    </row>
    <row r="28" spans="1:20" ht="14.1" customHeight="1">
      <c r="A28" s="89">
        <v>28</v>
      </c>
      <c r="B28" s="56" t="s">
        <v>257</v>
      </c>
      <c r="C28" s="56" t="s">
        <v>265</v>
      </c>
      <c r="D28" s="99" t="s">
        <v>88</v>
      </c>
      <c r="E28" s="424" t="s">
        <v>295</v>
      </c>
      <c r="F28" s="100" t="s">
        <v>262</v>
      </c>
      <c r="G28" s="100" t="s">
        <v>262</v>
      </c>
      <c r="H28" s="100" t="s">
        <v>91</v>
      </c>
      <c r="I28" s="428">
        <v>1437.7</v>
      </c>
      <c r="J28" s="429">
        <f t="shared" si="0"/>
        <v>255</v>
      </c>
      <c r="K28" s="430">
        <v>255</v>
      </c>
      <c r="L28" s="430"/>
      <c r="M28" s="431" t="e">
        <f t="shared" si="1"/>
        <v>#DIV/0!</v>
      </c>
      <c r="N28" s="431">
        <f t="shared" si="2"/>
        <v>0</v>
      </c>
      <c r="O28" s="432">
        <f>IF(K28="nio",0,IF(K28&gt;0,VLOOKUP(G28,'3-Productie normen'!A:J,VLOOKUP(K28,'3-Productie normen'!$B$31:$C$37,2,FALSE),FALSE)))/VLOOKUP(B28,'2-Kosten per locatie'!$A$14:$C$17,3,FALSE)</f>
        <v>0</v>
      </c>
      <c r="P28" s="432">
        <f t="shared" si="3"/>
        <v>0</v>
      </c>
      <c r="Q28" s="101">
        <f>VLOOKUP(G28,'3-Productie normen'!A:M,10,FALSE)</f>
        <v>0</v>
      </c>
      <c r="R28" s="101"/>
      <c r="T28" s="435">
        <f t="shared" si="4"/>
        <v>366613.5</v>
      </c>
    </row>
    <row r="29" spans="1:20" ht="14.1" customHeight="1">
      <c r="A29" s="89">
        <v>29</v>
      </c>
      <c r="B29" s="56" t="s">
        <v>257</v>
      </c>
      <c r="C29" s="56" t="s">
        <v>265</v>
      </c>
      <c r="D29" s="99" t="s">
        <v>88</v>
      </c>
      <c r="E29" s="425"/>
      <c r="F29" s="102" t="s">
        <v>273</v>
      </c>
      <c r="G29" s="102" t="s">
        <v>230</v>
      </c>
      <c r="H29" s="100" t="s">
        <v>201</v>
      </c>
      <c r="I29" s="428">
        <v>8.5</v>
      </c>
      <c r="J29" s="429">
        <f t="shared" si="0"/>
        <v>104</v>
      </c>
      <c r="K29" s="430">
        <v>104</v>
      </c>
      <c r="L29" s="430"/>
      <c r="M29" s="431" t="e">
        <f t="shared" si="1"/>
        <v>#DIV/0!</v>
      </c>
      <c r="N29" s="431">
        <f t="shared" si="2"/>
        <v>0</v>
      </c>
      <c r="O29" s="432">
        <f>IF(K29="nio",0,IF(K29&gt;0,VLOOKUP(G29,'3-Productie normen'!A:J,VLOOKUP(K29,'3-Productie normen'!$B$31:$C$37,2,FALSE),FALSE)))/VLOOKUP(B29,'2-Kosten per locatie'!$A$14:$C$17,3,FALSE)</f>
        <v>0</v>
      </c>
      <c r="P29" s="432">
        <f t="shared" si="3"/>
        <v>0</v>
      </c>
      <c r="Q29" s="101">
        <f>VLOOKUP(G29,'3-Productie normen'!A:M,10,FALSE)</f>
        <v>0</v>
      </c>
      <c r="R29" s="101"/>
      <c r="T29" s="435">
        <f t="shared" si="4"/>
        <v>884</v>
      </c>
    </row>
    <row r="30" spans="1:20" ht="14.1" customHeight="1">
      <c r="A30" s="89">
        <v>30</v>
      </c>
      <c r="B30" s="56" t="s">
        <v>257</v>
      </c>
      <c r="C30" s="56" t="s">
        <v>265</v>
      </c>
      <c r="D30" s="99" t="s">
        <v>88</v>
      </c>
      <c r="E30" s="424"/>
      <c r="F30" s="100" t="s">
        <v>296</v>
      </c>
      <c r="G30" s="100" t="s">
        <v>162</v>
      </c>
      <c r="H30" s="103" t="s">
        <v>91</v>
      </c>
      <c r="I30" s="433">
        <v>2.5</v>
      </c>
      <c r="J30" s="429">
        <f t="shared" si="0"/>
        <v>104</v>
      </c>
      <c r="K30" s="430">
        <v>104</v>
      </c>
      <c r="L30" s="430"/>
      <c r="M30" s="431" t="e">
        <f t="shared" si="1"/>
        <v>#DIV/0!</v>
      </c>
      <c r="N30" s="431">
        <f t="shared" si="2"/>
        <v>0</v>
      </c>
      <c r="O30" s="432">
        <f>IF(K30="nio",0,IF(K30&gt;0,VLOOKUP(G30,'3-Productie normen'!A:J,VLOOKUP(K30,'3-Productie normen'!$B$31:$C$37,2,FALSE),FALSE)))/VLOOKUP(B30,'2-Kosten per locatie'!$A$14:$C$17,3,FALSE)</f>
        <v>0</v>
      </c>
      <c r="P30" s="432">
        <f t="shared" si="3"/>
        <v>0</v>
      </c>
      <c r="Q30" s="101">
        <f>VLOOKUP(G30,'3-Productie normen'!A:M,10,FALSE)</f>
        <v>0</v>
      </c>
      <c r="R30" s="101"/>
      <c r="T30" s="435">
        <f t="shared" si="4"/>
        <v>260</v>
      </c>
    </row>
    <row r="31" spans="1:20" ht="14.1" customHeight="1">
      <c r="A31" s="89">
        <v>31</v>
      </c>
      <c r="B31" s="56" t="s">
        <v>257</v>
      </c>
      <c r="C31" s="56" t="s">
        <v>265</v>
      </c>
      <c r="D31" s="104" t="s">
        <v>88</v>
      </c>
      <c r="E31" s="425" t="s">
        <v>297</v>
      </c>
      <c r="F31" s="102" t="s">
        <v>282</v>
      </c>
      <c r="G31" s="102" t="s">
        <v>162</v>
      </c>
      <c r="H31" s="100" t="s">
        <v>201</v>
      </c>
      <c r="I31" s="433">
        <v>21</v>
      </c>
      <c r="J31" s="429">
        <f t="shared" si="0"/>
        <v>255</v>
      </c>
      <c r="K31" s="430">
        <v>255</v>
      </c>
      <c r="L31" s="430"/>
      <c r="M31" s="431" t="e">
        <f t="shared" si="1"/>
        <v>#DIV/0!</v>
      </c>
      <c r="N31" s="431">
        <f t="shared" si="2"/>
        <v>0</v>
      </c>
      <c r="O31" s="432">
        <f>IF(K31="nio",0,IF(K31&gt;0,VLOOKUP(G31,'3-Productie normen'!A:J,VLOOKUP(K31,'3-Productie normen'!$B$31:$C$37,2,FALSE),FALSE)))/VLOOKUP(B31,'2-Kosten per locatie'!$A$14:$C$17,3,FALSE)</f>
        <v>0</v>
      </c>
      <c r="P31" s="432">
        <f t="shared" si="3"/>
        <v>0</v>
      </c>
      <c r="Q31" s="101">
        <f>VLOOKUP(G31,'3-Productie normen'!A:M,10,FALSE)</f>
        <v>0</v>
      </c>
      <c r="R31" s="101"/>
      <c r="T31" s="435">
        <f t="shared" si="4"/>
        <v>5355</v>
      </c>
    </row>
    <row r="32" spans="1:20" ht="14.1" customHeight="1">
      <c r="A32" s="89">
        <v>32</v>
      </c>
      <c r="B32" s="56" t="s">
        <v>257</v>
      </c>
      <c r="C32" s="56" t="s">
        <v>265</v>
      </c>
      <c r="D32" s="99" t="s">
        <v>88</v>
      </c>
      <c r="E32" s="424" t="s">
        <v>298</v>
      </c>
      <c r="F32" s="100" t="s">
        <v>299</v>
      </c>
      <c r="G32" s="100" t="s">
        <v>262</v>
      </c>
      <c r="H32" s="100" t="s">
        <v>91</v>
      </c>
      <c r="I32" s="433">
        <v>448.2</v>
      </c>
      <c r="J32" s="429">
        <f t="shared" si="0"/>
        <v>255</v>
      </c>
      <c r="K32" s="430">
        <v>255</v>
      </c>
      <c r="L32" s="430"/>
      <c r="M32" s="431" t="e">
        <f t="shared" si="1"/>
        <v>#DIV/0!</v>
      </c>
      <c r="N32" s="431">
        <f t="shared" si="2"/>
        <v>0</v>
      </c>
      <c r="O32" s="432">
        <f>IF(K32="nio",0,IF(K32&gt;0,VLOOKUP(G32,'3-Productie normen'!A:J,VLOOKUP(K32,'3-Productie normen'!$B$31:$C$37,2,FALSE),FALSE)))/VLOOKUP(B32,'2-Kosten per locatie'!$A$14:$C$17,3,FALSE)</f>
        <v>0</v>
      </c>
      <c r="P32" s="432">
        <f t="shared" si="3"/>
        <v>0</v>
      </c>
      <c r="Q32" s="101">
        <f>VLOOKUP(G32,'3-Productie normen'!A:M,10,FALSE)</f>
        <v>0</v>
      </c>
      <c r="R32" s="101"/>
      <c r="T32" s="435">
        <f t="shared" si="4"/>
        <v>114291</v>
      </c>
    </row>
    <row r="33" spans="1:20" ht="14.1" customHeight="1">
      <c r="A33" s="89">
        <v>33</v>
      </c>
      <c r="B33" s="56" t="s">
        <v>257</v>
      </c>
      <c r="C33" s="56" t="s">
        <v>265</v>
      </c>
      <c r="D33" s="99" t="s">
        <v>88</v>
      </c>
      <c r="E33" s="424" t="s">
        <v>300</v>
      </c>
      <c r="F33" s="100" t="s">
        <v>262</v>
      </c>
      <c r="G33" s="100" t="s">
        <v>262</v>
      </c>
      <c r="H33" s="100" t="s">
        <v>91</v>
      </c>
      <c r="I33" s="433">
        <v>25.1</v>
      </c>
      <c r="J33" s="429">
        <f t="shared" si="0"/>
        <v>255</v>
      </c>
      <c r="K33" s="430">
        <v>255</v>
      </c>
      <c r="L33" s="430"/>
      <c r="M33" s="431" t="e">
        <f t="shared" si="1"/>
        <v>#DIV/0!</v>
      </c>
      <c r="N33" s="431">
        <f t="shared" si="2"/>
        <v>0</v>
      </c>
      <c r="O33" s="432">
        <f>IF(K33="nio",0,IF(K33&gt;0,VLOOKUP(G33,'3-Productie normen'!A:J,VLOOKUP(K33,'3-Productie normen'!$B$31:$C$37,2,FALSE),FALSE)))/VLOOKUP(B33,'2-Kosten per locatie'!$A$14:$C$17,3,FALSE)</f>
        <v>0</v>
      </c>
      <c r="P33" s="432">
        <f t="shared" si="3"/>
        <v>0</v>
      </c>
      <c r="Q33" s="101">
        <f>VLOOKUP(G33,'3-Productie normen'!A:M,10,FALSE)</f>
        <v>0</v>
      </c>
      <c r="R33" s="101"/>
      <c r="T33" s="435">
        <f t="shared" si="4"/>
        <v>6400.5</v>
      </c>
    </row>
    <row r="34" spans="1:20" ht="14.1" customHeight="1">
      <c r="A34" s="89">
        <v>34</v>
      </c>
      <c r="B34" s="56" t="s">
        <v>257</v>
      </c>
      <c r="C34" s="56" t="s">
        <v>265</v>
      </c>
      <c r="D34" s="99" t="s">
        <v>88</v>
      </c>
      <c r="E34" s="424"/>
      <c r="F34" s="100" t="s">
        <v>273</v>
      </c>
      <c r="G34" s="100" t="s">
        <v>230</v>
      </c>
      <c r="H34" s="100" t="s">
        <v>201</v>
      </c>
      <c r="I34" s="433">
        <v>5</v>
      </c>
      <c r="J34" s="429">
        <f t="shared" si="0"/>
        <v>104</v>
      </c>
      <c r="K34" s="430">
        <v>104</v>
      </c>
      <c r="L34" s="430"/>
      <c r="M34" s="431" t="e">
        <f t="shared" si="1"/>
        <v>#DIV/0!</v>
      </c>
      <c r="N34" s="431">
        <f t="shared" si="2"/>
        <v>0</v>
      </c>
      <c r="O34" s="432">
        <f>IF(K34="nio",0,IF(K34&gt;0,VLOOKUP(G34,'3-Productie normen'!A:J,VLOOKUP(K34,'3-Productie normen'!$B$31:$C$37,2,FALSE),FALSE)))/VLOOKUP(B34,'2-Kosten per locatie'!$A$14:$C$17,3,FALSE)</f>
        <v>0</v>
      </c>
      <c r="P34" s="432">
        <f t="shared" si="3"/>
        <v>0</v>
      </c>
      <c r="Q34" s="101">
        <f>VLOOKUP(G34,'3-Productie normen'!A:M,10,FALSE)</f>
        <v>0</v>
      </c>
      <c r="R34" s="101"/>
      <c r="T34" s="435">
        <f t="shared" si="4"/>
        <v>520</v>
      </c>
    </row>
    <row r="35" spans="1:20" ht="14.1" customHeight="1">
      <c r="A35" s="89">
        <v>35</v>
      </c>
      <c r="B35" s="56" t="s">
        <v>257</v>
      </c>
      <c r="C35" s="56" t="s">
        <v>265</v>
      </c>
      <c r="D35" s="99" t="s">
        <v>88</v>
      </c>
      <c r="E35" s="424" t="s">
        <v>301</v>
      </c>
      <c r="F35" s="100" t="s">
        <v>262</v>
      </c>
      <c r="G35" s="100" t="s">
        <v>262</v>
      </c>
      <c r="H35" s="100" t="s">
        <v>91</v>
      </c>
      <c r="I35" s="433">
        <v>19.399999999999999</v>
      </c>
      <c r="J35" s="429">
        <f t="shared" si="0"/>
        <v>255</v>
      </c>
      <c r="K35" s="430">
        <v>255</v>
      </c>
      <c r="L35" s="430"/>
      <c r="M35" s="431" t="e">
        <f t="shared" si="1"/>
        <v>#DIV/0!</v>
      </c>
      <c r="N35" s="431">
        <f t="shared" si="2"/>
        <v>0</v>
      </c>
      <c r="O35" s="432">
        <f>IF(K35="nio",0,IF(K35&gt;0,VLOOKUP(G35,'3-Productie normen'!A:J,VLOOKUP(K35,'3-Productie normen'!$B$31:$C$37,2,FALSE),FALSE)))/VLOOKUP(B35,'2-Kosten per locatie'!$A$14:$C$17,3,FALSE)</f>
        <v>0</v>
      </c>
      <c r="P35" s="432">
        <f t="shared" si="3"/>
        <v>0</v>
      </c>
      <c r="Q35" s="101">
        <f>VLOOKUP(G35,'3-Productie normen'!A:M,10,FALSE)</f>
        <v>0</v>
      </c>
      <c r="R35" s="101"/>
      <c r="T35" s="435">
        <f t="shared" si="4"/>
        <v>4947</v>
      </c>
    </row>
    <row r="36" spans="1:20" ht="14.1" customHeight="1">
      <c r="A36" s="89">
        <v>36</v>
      </c>
      <c r="B36" s="56" t="s">
        <v>257</v>
      </c>
      <c r="C36" s="56" t="s">
        <v>265</v>
      </c>
      <c r="D36" s="99" t="s">
        <v>88</v>
      </c>
      <c r="E36" s="424"/>
      <c r="F36" s="100" t="s">
        <v>286</v>
      </c>
      <c r="G36" s="100" t="s">
        <v>232</v>
      </c>
      <c r="H36" s="100" t="s">
        <v>201</v>
      </c>
      <c r="I36" s="433">
        <v>17.3</v>
      </c>
      <c r="J36" s="429">
        <f t="shared" si="0"/>
        <v>255</v>
      </c>
      <c r="K36" s="430">
        <v>255</v>
      </c>
      <c r="L36" s="430"/>
      <c r="M36" s="431" t="e">
        <f t="shared" si="1"/>
        <v>#DIV/0!</v>
      </c>
      <c r="N36" s="431">
        <f t="shared" si="2"/>
        <v>0</v>
      </c>
      <c r="O36" s="432">
        <f>IF(K36="nio",0,IF(K36&gt;0,VLOOKUP(G36,'3-Productie normen'!A:J,VLOOKUP(K36,'3-Productie normen'!$B$31:$C$37,2,FALSE),FALSE)))/VLOOKUP(B36,'2-Kosten per locatie'!$A$14:$C$17,3,FALSE)</f>
        <v>0</v>
      </c>
      <c r="P36" s="432">
        <f t="shared" si="3"/>
        <v>0</v>
      </c>
      <c r="Q36" s="101">
        <f>VLOOKUP(G36,'3-Productie normen'!A:M,10,FALSE)</f>
        <v>0</v>
      </c>
      <c r="R36" s="101"/>
      <c r="T36" s="435">
        <f t="shared" si="4"/>
        <v>4411.5</v>
      </c>
    </row>
    <row r="37" spans="1:20" ht="14.1" customHeight="1">
      <c r="A37" s="89">
        <v>37</v>
      </c>
      <c r="B37" s="56" t="s">
        <v>257</v>
      </c>
      <c r="C37" s="56" t="s">
        <v>265</v>
      </c>
      <c r="D37" s="99" t="s">
        <v>88</v>
      </c>
      <c r="E37" s="424" t="s">
        <v>302</v>
      </c>
      <c r="F37" s="100" t="s">
        <v>303</v>
      </c>
      <c r="G37" s="100" t="s">
        <v>17</v>
      </c>
      <c r="H37" s="100" t="s">
        <v>270</v>
      </c>
      <c r="I37" s="433">
        <v>8.9</v>
      </c>
      <c r="J37" s="429">
        <f t="shared" si="0"/>
        <v>765</v>
      </c>
      <c r="K37" s="430">
        <v>255</v>
      </c>
      <c r="L37" s="430">
        <v>510</v>
      </c>
      <c r="M37" s="431" t="e">
        <f t="shared" si="1"/>
        <v>#DIV/0!</v>
      </c>
      <c r="N37" s="431" t="e">
        <f t="shared" si="2"/>
        <v>#DIV/0!</v>
      </c>
      <c r="O37" s="432">
        <f>IF(K37="nio",0,IF(K37&gt;0,VLOOKUP(G37,'3-Productie normen'!A:J,VLOOKUP(K37,'3-Productie normen'!$B$31:$C$37,2,FALSE),FALSE)))/VLOOKUP(B37,'2-Kosten per locatie'!$A$14:$C$17,3,FALSE)</f>
        <v>0</v>
      </c>
      <c r="P37" s="432">
        <f t="shared" si="3"/>
        <v>0</v>
      </c>
      <c r="Q37" s="101">
        <f>VLOOKUP(G37,'3-Productie normen'!A:M,10,FALSE)</f>
        <v>0</v>
      </c>
      <c r="R37" s="101"/>
      <c r="T37" s="435">
        <f t="shared" si="4"/>
        <v>6808.5</v>
      </c>
    </row>
    <row r="38" spans="1:20" ht="14.1" customHeight="1">
      <c r="A38" s="89">
        <v>38</v>
      </c>
      <c r="B38" s="56" t="s">
        <v>257</v>
      </c>
      <c r="C38" s="56" t="s">
        <v>265</v>
      </c>
      <c r="D38" s="99" t="s">
        <v>88</v>
      </c>
      <c r="E38" s="424" t="s">
        <v>304</v>
      </c>
      <c r="F38" s="100" t="s">
        <v>282</v>
      </c>
      <c r="G38" s="100" t="s">
        <v>162</v>
      </c>
      <c r="H38" s="100" t="s">
        <v>201</v>
      </c>
      <c r="I38" s="433">
        <v>21.4</v>
      </c>
      <c r="J38" s="429">
        <f t="shared" si="0"/>
        <v>255</v>
      </c>
      <c r="K38" s="430">
        <v>255</v>
      </c>
      <c r="L38" s="430"/>
      <c r="M38" s="431" t="e">
        <f t="shared" si="1"/>
        <v>#DIV/0!</v>
      </c>
      <c r="N38" s="431">
        <f t="shared" si="2"/>
        <v>0</v>
      </c>
      <c r="O38" s="432">
        <f>IF(K38="nio",0,IF(K38&gt;0,VLOOKUP(G38,'3-Productie normen'!A:J,VLOOKUP(K38,'3-Productie normen'!$B$31:$C$37,2,FALSE),FALSE)))/VLOOKUP(B38,'2-Kosten per locatie'!$A$14:$C$17,3,FALSE)</f>
        <v>0</v>
      </c>
      <c r="P38" s="432">
        <f t="shared" si="3"/>
        <v>0</v>
      </c>
      <c r="Q38" s="101">
        <f>VLOOKUP(G38,'3-Productie normen'!A:M,10,FALSE)</f>
        <v>0</v>
      </c>
      <c r="R38" s="101"/>
      <c r="T38" s="435">
        <f t="shared" si="4"/>
        <v>5457</v>
      </c>
    </row>
    <row r="39" spans="1:20" ht="14.1" customHeight="1">
      <c r="A39" s="89">
        <v>39</v>
      </c>
      <c r="B39" s="56" t="s">
        <v>257</v>
      </c>
      <c r="C39" s="56" t="s">
        <v>265</v>
      </c>
      <c r="D39" s="99" t="s">
        <v>88</v>
      </c>
      <c r="E39" s="424" t="s">
        <v>305</v>
      </c>
      <c r="F39" s="100" t="s">
        <v>306</v>
      </c>
      <c r="G39" s="100" t="s">
        <v>260</v>
      </c>
      <c r="H39" s="100" t="s">
        <v>307</v>
      </c>
      <c r="I39" s="433">
        <v>4</v>
      </c>
      <c r="J39" s="429">
        <f t="shared" si="0"/>
        <v>255</v>
      </c>
      <c r="K39" s="430">
        <v>255</v>
      </c>
      <c r="L39" s="430"/>
      <c r="M39" s="431" t="e">
        <f t="shared" si="1"/>
        <v>#DIV/0!</v>
      </c>
      <c r="N39" s="431">
        <f t="shared" si="2"/>
        <v>0</v>
      </c>
      <c r="O39" s="432">
        <f>IF(K39="nio",0,IF(K39&gt;0,VLOOKUP(G39,'3-Productie normen'!A:J,VLOOKUP(K39,'3-Productie normen'!$B$31:$C$37,2,FALSE),FALSE)))/VLOOKUP(B39,'2-Kosten per locatie'!$A$14:$C$17,3,FALSE)</f>
        <v>0</v>
      </c>
      <c r="P39" s="432">
        <f t="shared" si="3"/>
        <v>0</v>
      </c>
      <c r="Q39" s="101">
        <f>VLOOKUP(G39,'3-Productie normen'!A:M,10,FALSE)</f>
        <v>0</v>
      </c>
      <c r="R39" s="101"/>
      <c r="T39" s="435">
        <f t="shared" si="4"/>
        <v>1020</v>
      </c>
    </row>
    <row r="40" spans="1:20" ht="14.1" customHeight="1">
      <c r="A40" s="89">
        <v>40</v>
      </c>
      <c r="B40" s="56" t="s">
        <v>257</v>
      </c>
      <c r="C40" s="56" t="s">
        <v>265</v>
      </c>
      <c r="D40" s="99" t="s">
        <v>88</v>
      </c>
      <c r="E40" s="424" t="s">
        <v>308</v>
      </c>
      <c r="F40" s="100" t="s">
        <v>309</v>
      </c>
      <c r="G40" s="100" t="s">
        <v>89</v>
      </c>
      <c r="H40" s="100" t="s">
        <v>310</v>
      </c>
      <c r="I40" s="433">
        <v>3.6</v>
      </c>
      <c r="J40" s="429">
        <f t="shared" si="0"/>
        <v>255</v>
      </c>
      <c r="K40" s="430">
        <v>255</v>
      </c>
      <c r="L40" s="430"/>
      <c r="M40" s="431" t="e">
        <f t="shared" si="1"/>
        <v>#DIV/0!</v>
      </c>
      <c r="N40" s="431">
        <f t="shared" si="2"/>
        <v>0</v>
      </c>
      <c r="O40" s="432">
        <f>IF(K40="nio",0,IF(K40&gt;0,VLOOKUP(G40,'3-Productie normen'!A:J,VLOOKUP(K40,'3-Productie normen'!$B$31:$C$37,2,FALSE),FALSE)))/VLOOKUP(B40,'2-Kosten per locatie'!$A$14:$C$17,3,FALSE)</f>
        <v>0</v>
      </c>
      <c r="P40" s="432">
        <f t="shared" si="3"/>
        <v>0</v>
      </c>
      <c r="Q40" s="101">
        <f>VLOOKUP(G40,'3-Productie normen'!A:M,10,FALSE)</f>
        <v>0</v>
      </c>
      <c r="R40" s="101"/>
      <c r="T40" s="435">
        <f t="shared" si="4"/>
        <v>918</v>
      </c>
    </row>
    <row r="41" spans="1:20" ht="14.1" customHeight="1">
      <c r="A41" s="89">
        <v>41</v>
      </c>
      <c r="B41" s="56" t="s">
        <v>257</v>
      </c>
      <c r="C41" s="56" t="s">
        <v>265</v>
      </c>
      <c r="D41" s="99" t="s">
        <v>88</v>
      </c>
      <c r="E41" s="424" t="s">
        <v>311</v>
      </c>
      <c r="F41" s="100" t="s">
        <v>277</v>
      </c>
      <c r="G41" s="100" t="s">
        <v>163</v>
      </c>
      <c r="H41" s="100" t="s">
        <v>201</v>
      </c>
      <c r="I41" s="433">
        <v>1.5</v>
      </c>
      <c r="J41" s="429">
        <f t="shared" si="0"/>
        <v>104</v>
      </c>
      <c r="K41" s="430">
        <v>104</v>
      </c>
      <c r="L41" s="430"/>
      <c r="M41" s="431" t="e">
        <f t="shared" si="1"/>
        <v>#DIV/0!</v>
      </c>
      <c r="N41" s="431">
        <f t="shared" si="2"/>
        <v>0</v>
      </c>
      <c r="O41" s="432">
        <f>IF(K41="nio",0,IF(K41&gt;0,VLOOKUP(G41,'3-Productie normen'!A:J,VLOOKUP(K41,'3-Productie normen'!$B$31:$C$37,2,FALSE),FALSE)))/VLOOKUP(B41,'2-Kosten per locatie'!$A$14:$C$17,3,FALSE)</f>
        <v>0</v>
      </c>
      <c r="P41" s="432">
        <f t="shared" si="3"/>
        <v>0</v>
      </c>
      <c r="Q41" s="101">
        <f>VLOOKUP(G41,'3-Productie normen'!A:M,10,FALSE)</f>
        <v>0</v>
      </c>
      <c r="R41" s="101"/>
      <c r="T41" s="435">
        <f t="shared" si="4"/>
        <v>156</v>
      </c>
    </row>
    <row r="42" spans="1:20" ht="14.1" customHeight="1">
      <c r="A42" s="89">
        <v>42</v>
      </c>
      <c r="B42" s="56" t="s">
        <v>257</v>
      </c>
      <c r="C42" s="56" t="s">
        <v>265</v>
      </c>
      <c r="D42" s="99" t="s">
        <v>88</v>
      </c>
      <c r="E42" s="424"/>
      <c r="F42" s="100" t="s">
        <v>273</v>
      </c>
      <c r="G42" s="100" t="s">
        <v>230</v>
      </c>
      <c r="H42" s="100" t="s">
        <v>312</v>
      </c>
      <c r="I42" s="433">
        <v>8.5</v>
      </c>
      <c r="J42" s="429">
        <f t="shared" si="0"/>
        <v>104</v>
      </c>
      <c r="K42" s="430">
        <v>104</v>
      </c>
      <c r="L42" s="430"/>
      <c r="M42" s="431" t="e">
        <f t="shared" si="1"/>
        <v>#DIV/0!</v>
      </c>
      <c r="N42" s="431">
        <f t="shared" si="2"/>
        <v>0</v>
      </c>
      <c r="O42" s="432">
        <f>IF(K42="nio",0,IF(K42&gt;0,VLOOKUP(G42,'3-Productie normen'!A:J,VLOOKUP(K42,'3-Productie normen'!$B$31:$C$37,2,FALSE),FALSE)))/VLOOKUP(B42,'2-Kosten per locatie'!$A$14:$C$17,3,FALSE)</f>
        <v>0</v>
      </c>
      <c r="P42" s="432">
        <f t="shared" si="3"/>
        <v>0</v>
      </c>
      <c r="Q42" s="101">
        <f>VLOOKUP(G42,'3-Productie normen'!A:M,10,FALSE)</f>
        <v>0</v>
      </c>
      <c r="R42" s="101"/>
      <c r="T42" s="435">
        <f t="shared" si="4"/>
        <v>884</v>
      </c>
    </row>
    <row r="43" spans="1:20" ht="14.1" customHeight="1">
      <c r="A43" s="89">
        <v>43</v>
      </c>
      <c r="B43" s="56" t="s">
        <v>257</v>
      </c>
      <c r="C43" s="56" t="s">
        <v>265</v>
      </c>
      <c r="D43" s="99" t="s">
        <v>88</v>
      </c>
      <c r="E43" s="424" t="s">
        <v>313</v>
      </c>
      <c r="F43" s="100" t="s">
        <v>294</v>
      </c>
      <c r="G43" s="100" t="s">
        <v>261</v>
      </c>
      <c r="H43" s="100" t="s">
        <v>91</v>
      </c>
      <c r="I43" s="433">
        <v>31.1</v>
      </c>
      <c r="J43" s="429">
        <f t="shared" si="0"/>
        <v>12</v>
      </c>
      <c r="K43" s="430">
        <v>12</v>
      </c>
      <c r="L43" s="430"/>
      <c r="M43" s="431" t="e">
        <f t="shared" si="1"/>
        <v>#DIV/0!</v>
      </c>
      <c r="N43" s="431">
        <f t="shared" si="2"/>
        <v>0</v>
      </c>
      <c r="O43" s="432">
        <f>IF(K43="nio",0,IF(K43&gt;0,VLOOKUP(G43,'3-Productie normen'!A:J,VLOOKUP(K43,'3-Productie normen'!$B$31:$C$37,2,FALSE),FALSE)))/VLOOKUP(B43,'2-Kosten per locatie'!$A$14:$C$17,3,FALSE)</f>
        <v>0</v>
      </c>
      <c r="P43" s="432">
        <f t="shared" si="3"/>
        <v>0</v>
      </c>
      <c r="Q43" s="101">
        <f>VLOOKUP(G43,'3-Productie normen'!A:M,10,FALSE)</f>
        <v>0</v>
      </c>
      <c r="R43" s="101"/>
      <c r="T43" s="435">
        <f t="shared" si="4"/>
        <v>373.20000000000005</v>
      </c>
    </row>
    <row r="44" spans="1:20" ht="14.1" customHeight="1">
      <c r="A44" s="89">
        <v>44</v>
      </c>
      <c r="B44" s="56" t="s">
        <v>257</v>
      </c>
      <c r="C44" s="56" t="s">
        <v>265</v>
      </c>
      <c r="D44" s="99" t="s">
        <v>88</v>
      </c>
      <c r="E44" s="424" t="s">
        <v>314</v>
      </c>
      <c r="F44" s="100" t="s">
        <v>315</v>
      </c>
      <c r="G44" s="100" t="s">
        <v>261</v>
      </c>
      <c r="H44" s="100" t="s">
        <v>91</v>
      </c>
      <c r="I44" s="433">
        <v>6.3</v>
      </c>
      <c r="J44" s="429">
        <f t="shared" si="0"/>
        <v>12</v>
      </c>
      <c r="K44" s="430">
        <v>12</v>
      </c>
      <c r="L44" s="430"/>
      <c r="M44" s="431" t="e">
        <f t="shared" si="1"/>
        <v>#DIV/0!</v>
      </c>
      <c r="N44" s="431">
        <f t="shared" si="2"/>
        <v>0</v>
      </c>
      <c r="O44" s="432">
        <f>IF(K44="nio",0,IF(K44&gt;0,VLOOKUP(G44,'3-Productie normen'!A:J,VLOOKUP(K44,'3-Productie normen'!$B$31:$C$37,2,FALSE),FALSE)))/VLOOKUP(B44,'2-Kosten per locatie'!$A$14:$C$17,3,FALSE)</f>
        <v>0</v>
      </c>
      <c r="P44" s="432">
        <f t="shared" si="3"/>
        <v>0</v>
      </c>
      <c r="Q44" s="101">
        <f>VLOOKUP(G44,'3-Productie normen'!A:M,10,FALSE)</f>
        <v>0</v>
      </c>
      <c r="R44" s="101"/>
      <c r="T44" s="435">
        <f t="shared" si="4"/>
        <v>75.599999999999994</v>
      </c>
    </row>
    <row r="45" spans="1:20" ht="14.1" customHeight="1">
      <c r="A45" s="89">
        <v>45</v>
      </c>
      <c r="B45" s="56" t="s">
        <v>257</v>
      </c>
      <c r="C45" s="56" t="s">
        <v>265</v>
      </c>
      <c r="D45" s="99" t="s">
        <v>88</v>
      </c>
      <c r="E45" s="424" t="s">
        <v>316</v>
      </c>
      <c r="F45" s="56" t="s">
        <v>294</v>
      </c>
      <c r="G45" s="56" t="s">
        <v>261</v>
      </c>
      <c r="H45" s="100" t="s">
        <v>91</v>
      </c>
      <c r="I45" s="428">
        <v>16.100000000000001</v>
      </c>
      <c r="J45" s="429">
        <f t="shared" si="0"/>
        <v>12</v>
      </c>
      <c r="K45" s="430">
        <v>12</v>
      </c>
      <c r="L45" s="430"/>
      <c r="M45" s="431" t="e">
        <f t="shared" si="1"/>
        <v>#DIV/0!</v>
      </c>
      <c r="N45" s="431">
        <f t="shared" si="2"/>
        <v>0</v>
      </c>
      <c r="O45" s="432">
        <f>IF(K45="nio",0,IF(K45&gt;0,VLOOKUP(G45,'3-Productie normen'!A:J,VLOOKUP(K45,'3-Productie normen'!$B$31:$C$37,2,FALSE),FALSE)))/VLOOKUP(B45,'2-Kosten per locatie'!$A$14:$C$17,3,FALSE)</f>
        <v>0</v>
      </c>
      <c r="P45" s="432">
        <f t="shared" si="3"/>
        <v>0</v>
      </c>
      <c r="Q45" s="101">
        <f>VLOOKUP(G45,'3-Productie normen'!A:M,10,FALSE)</f>
        <v>0</v>
      </c>
      <c r="R45" s="101"/>
      <c r="T45" s="435">
        <f t="shared" si="4"/>
        <v>193.20000000000002</v>
      </c>
    </row>
    <row r="46" spans="1:20" ht="14.1" customHeight="1">
      <c r="A46" s="89">
        <v>46</v>
      </c>
      <c r="B46" s="56" t="s">
        <v>257</v>
      </c>
      <c r="C46" s="56" t="s">
        <v>265</v>
      </c>
      <c r="D46" s="99" t="s">
        <v>88</v>
      </c>
      <c r="E46" s="424" t="s">
        <v>317</v>
      </c>
      <c r="F46" s="56" t="s">
        <v>286</v>
      </c>
      <c r="G46" s="56" t="s">
        <v>232</v>
      </c>
      <c r="H46" s="100" t="s">
        <v>201</v>
      </c>
      <c r="I46" s="428">
        <v>100.2</v>
      </c>
      <c r="J46" s="429">
        <f t="shared" si="0"/>
        <v>255</v>
      </c>
      <c r="K46" s="430">
        <v>255</v>
      </c>
      <c r="L46" s="430"/>
      <c r="M46" s="431" t="e">
        <f t="shared" si="1"/>
        <v>#DIV/0!</v>
      </c>
      <c r="N46" s="431">
        <f t="shared" si="2"/>
        <v>0</v>
      </c>
      <c r="O46" s="432">
        <f>IF(K46="nio",0,IF(K46&gt;0,VLOOKUP(G46,'3-Productie normen'!A:J,VLOOKUP(K46,'3-Productie normen'!$B$31:$C$37,2,FALSE),FALSE)))/VLOOKUP(B46,'2-Kosten per locatie'!$A$14:$C$17,3,FALSE)</f>
        <v>0</v>
      </c>
      <c r="P46" s="432">
        <f t="shared" si="3"/>
        <v>0</v>
      </c>
      <c r="Q46" s="101">
        <f>VLOOKUP(G46,'3-Productie normen'!A:M,10,FALSE)</f>
        <v>0</v>
      </c>
      <c r="R46" s="101"/>
      <c r="T46" s="435">
        <f t="shared" si="4"/>
        <v>25551</v>
      </c>
    </row>
    <row r="47" spans="1:20" ht="14.1" customHeight="1">
      <c r="A47" s="89">
        <v>47</v>
      </c>
      <c r="B47" s="56" t="s">
        <v>257</v>
      </c>
      <c r="C47" s="56" t="s">
        <v>265</v>
      </c>
      <c r="D47" s="99" t="s">
        <v>88</v>
      </c>
      <c r="E47" s="424" t="s">
        <v>318</v>
      </c>
      <c r="F47" s="56" t="s">
        <v>282</v>
      </c>
      <c r="G47" s="56" t="s">
        <v>162</v>
      </c>
      <c r="H47" s="100" t="s">
        <v>201</v>
      </c>
      <c r="I47" s="428">
        <v>17.899999999999999</v>
      </c>
      <c r="J47" s="429">
        <f t="shared" si="0"/>
        <v>104</v>
      </c>
      <c r="K47" s="430">
        <v>104</v>
      </c>
      <c r="L47" s="430"/>
      <c r="M47" s="431" t="e">
        <f t="shared" si="1"/>
        <v>#DIV/0!</v>
      </c>
      <c r="N47" s="431">
        <f t="shared" si="2"/>
        <v>0</v>
      </c>
      <c r="O47" s="432">
        <f>IF(K47="nio",0,IF(K47&gt;0,VLOOKUP(G47,'3-Productie normen'!A:J,VLOOKUP(K47,'3-Productie normen'!$B$31:$C$37,2,FALSE),FALSE)))/VLOOKUP(B47,'2-Kosten per locatie'!$A$14:$C$17,3,FALSE)</f>
        <v>0</v>
      </c>
      <c r="P47" s="432">
        <f t="shared" si="3"/>
        <v>0</v>
      </c>
      <c r="Q47" s="101">
        <f>VLOOKUP(G47,'3-Productie normen'!A:M,10,FALSE)</f>
        <v>0</v>
      </c>
      <c r="R47" s="101"/>
      <c r="T47" s="435">
        <f t="shared" si="4"/>
        <v>1861.6</v>
      </c>
    </row>
    <row r="48" spans="1:20" ht="14.1" customHeight="1">
      <c r="A48" s="89">
        <v>48</v>
      </c>
      <c r="B48" s="56" t="s">
        <v>257</v>
      </c>
      <c r="C48" s="56" t="s">
        <v>265</v>
      </c>
      <c r="D48" s="99" t="s">
        <v>88</v>
      </c>
      <c r="E48" s="424" t="s">
        <v>319</v>
      </c>
      <c r="F48" s="100" t="s">
        <v>320</v>
      </c>
      <c r="G48" s="100" t="s">
        <v>92</v>
      </c>
      <c r="H48" s="100" t="s">
        <v>307</v>
      </c>
      <c r="I48" s="428">
        <v>470.3</v>
      </c>
      <c r="J48" s="429">
        <f t="shared" si="0"/>
        <v>255</v>
      </c>
      <c r="K48" s="430">
        <v>255</v>
      </c>
      <c r="L48" s="430"/>
      <c r="M48" s="431" t="e">
        <f t="shared" si="1"/>
        <v>#DIV/0!</v>
      </c>
      <c r="N48" s="431">
        <f t="shared" si="2"/>
        <v>0</v>
      </c>
      <c r="O48" s="432">
        <f>IF(K48="nio",0,IF(K48&gt;0,VLOOKUP(G48,'3-Productie normen'!A:J,VLOOKUP(K48,'3-Productie normen'!$B$31:$C$37,2,FALSE),FALSE)))/VLOOKUP(B48,'2-Kosten per locatie'!$A$14:$C$17,3,FALSE)</f>
        <v>0</v>
      </c>
      <c r="P48" s="432">
        <f t="shared" si="3"/>
        <v>0</v>
      </c>
      <c r="Q48" s="101">
        <f>VLOOKUP(G48,'3-Productie normen'!A:M,10,FALSE)</f>
        <v>0</v>
      </c>
      <c r="R48" s="101"/>
      <c r="T48" s="435">
        <f t="shared" si="4"/>
        <v>119926.5</v>
      </c>
    </row>
    <row r="49" spans="1:20" ht="14.1" customHeight="1">
      <c r="A49" s="89">
        <v>49</v>
      </c>
      <c r="B49" s="56" t="s">
        <v>257</v>
      </c>
      <c r="C49" s="56" t="s">
        <v>265</v>
      </c>
      <c r="D49" s="99" t="s">
        <v>88</v>
      </c>
      <c r="E49" s="424" t="s">
        <v>321</v>
      </c>
      <c r="F49" s="100" t="s">
        <v>322</v>
      </c>
      <c r="G49" s="100" t="s">
        <v>260</v>
      </c>
      <c r="H49" s="100" t="s">
        <v>323</v>
      </c>
      <c r="I49" s="428">
        <v>40.4</v>
      </c>
      <c r="J49" s="429">
        <f t="shared" si="0"/>
        <v>255</v>
      </c>
      <c r="K49" s="430">
        <v>255</v>
      </c>
      <c r="L49" s="430"/>
      <c r="M49" s="431" t="e">
        <f t="shared" si="1"/>
        <v>#DIV/0!</v>
      </c>
      <c r="N49" s="431">
        <f t="shared" si="2"/>
        <v>0</v>
      </c>
      <c r="O49" s="432">
        <f>IF(K49="nio",0,IF(K49&gt;0,VLOOKUP(G49,'3-Productie normen'!A:J,VLOOKUP(K49,'3-Productie normen'!$B$31:$C$37,2,FALSE),FALSE)))/VLOOKUP(B49,'2-Kosten per locatie'!$A$14:$C$17,3,FALSE)</f>
        <v>0</v>
      </c>
      <c r="P49" s="432">
        <f t="shared" si="3"/>
        <v>0</v>
      </c>
      <c r="Q49" s="101">
        <f>VLOOKUP(G49,'3-Productie normen'!A:M,10,FALSE)</f>
        <v>0</v>
      </c>
      <c r="R49" s="101"/>
      <c r="T49" s="435">
        <f t="shared" si="4"/>
        <v>10302</v>
      </c>
    </row>
    <row r="50" spans="1:20" ht="14.1" customHeight="1">
      <c r="A50" s="89">
        <v>50</v>
      </c>
      <c r="B50" s="56" t="s">
        <v>257</v>
      </c>
      <c r="C50" s="56" t="s">
        <v>265</v>
      </c>
      <c r="D50" s="99" t="s">
        <v>88</v>
      </c>
      <c r="E50" s="424" t="s">
        <v>324</v>
      </c>
      <c r="F50" s="100" t="s">
        <v>221</v>
      </c>
      <c r="G50" s="100" t="s">
        <v>260</v>
      </c>
      <c r="H50" s="100" t="s">
        <v>323</v>
      </c>
      <c r="I50" s="428">
        <v>15</v>
      </c>
      <c r="J50" s="429">
        <f t="shared" si="0"/>
        <v>255</v>
      </c>
      <c r="K50" s="430">
        <v>255</v>
      </c>
      <c r="L50" s="430"/>
      <c r="M50" s="431" t="e">
        <f t="shared" si="1"/>
        <v>#DIV/0!</v>
      </c>
      <c r="N50" s="431">
        <f t="shared" si="2"/>
        <v>0</v>
      </c>
      <c r="O50" s="432">
        <f>IF(K50="nio",0,IF(K50&gt;0,VLOOKUP(G50,'3-Productie normen'!A:J,VLOOKUP(K50,'3-Productie normen'!$B$31:$C$37,2,FALSE),FALSE)))/VLOOKUP(B50,'2-Kosten per locatie'!$A$14:$C$17,3,FALSE)</f>
        <v>0</v>
      </c>
      <c r="P50" s="432">
        <f t="shared" si="3"/>
        <v>0</v>
      </c>
      <c r="Q50" s="101">
        <f>VLOOKUP(G50,'3-Productie normen'!A:M,10,FALSE)</f>
        <v>0</v>
      </c>
      <c r="R50" s="101"/>
      <c r="T50" s="435">
        <f t="shared" si="4"/>
        <v>3825</v>
      </c>
    </row>
    <row r="51" spans="1:20" ht="14.1" customHeight="1">
      <c r="A51" s="89">
        <v>51</v>
      </c>
      <c r="B51" s="56" t="s">
        <v>257</v>
      </c>
      <c r="C51" s="56" t="s">
        <v>265</v>
      </c>
      <c r="D51" s="99" t="s">
        <v>88</v>
      </c>
      <c r="E51" s="424" t="s">
        <v>325</v>
      </c>
      <c r="F51" s="100" t="s">
        <v>294</v>
      </c>
      <c r="G51" s="100" t="s">
        <v>261</v>
      </c>
      <c r="H51" s="100" t="s">
        <v>201</v>
      </c>
      <c r="I51" s="428">
        <v>17.600000000000001</v>
      </c>
      <c r="J51" s="429">
        <f t="shared" si="0"/>
        <v>12</v>
      </c>
      <c r="K51" s="430">
        <v>12</v>
      </c>
      <c r="L51" s="430"/>
      <c r="M51" s="431" t="e">
        <f t="shared" si="1"/>
        <v>#DIV/0!</v>
      </c>
      <c r="N51" s="431">
        <f t="shared" si="2"/>
        <v>0</v>
      </c>
      <c r="O51" s="432">
        <f>IF(K51="nio",0,IF(K51&gt;0,VLOOKUP(G51,'3-Productie normen'!A:J,VLOOKUP(K51,'3-Productie normen'!$B$31:$C$37,2,FALSE),FALSE)))/VLOOKUP(B51,'2-Kosten per locatie'!$A$14:$C$17,3,FALSE)</f>
        <v>0</v>
      </c>
      <c r="P51" s="432">
        <f t="shared" si="3"/>
        <v>0</v>
      </c>
      <c r="Q51" s="101">
        <f>VLOOKUP(G51,'3-Productie normen'!A:M,10,FALSE)</f>
        <v>0</v>
      </c>
      <c r="R51" s="101"/>
      <c r="T51" s="435">
        <f t="shared" si="4"/>
        <v>211.20000000000002</v>
      </c>
    </row>
    <row r="52" spans="1:20" ht="14.1" customHeight="1">
      <c r="A52" s="89">
        <v>52</v>
      </c>
      <c r="B52" s="56" t="s">
        <v>257</v>
      </c>
      <c r="C52" s="56" t="s">
        <v>265</v>
      </c>
      <c r="D52" s="99" t="s">
        <v>88</v>
      </c>
      <c r="E52" s="424" t="s">
        <v>326</v>
      </c>
      <c r="F52" s="105" t="s">
        <v>269</v>
      </c>
      <c r="G52" s="105" t="s">
        <v>17</v>
      </c>
      <c r="H52" s="100" t="s">
        <v>270</v>
      </c>
      <c r="I52" s="428">
        <v>5.2</v>
      </c>
      <c r="J52" s="429">
        <f t="shared" si="0"/>
        <v>765</v>
      </c>
      <c r="K52" s="430">
        <v>255</v>
      </c>
      <c r="L52" s="430">
        <v>510</v>
      </c>
      <c r="M52" s="431" t="e">
        <f t="shared" si="1"/>
        <v>#DIV/0!</v>
      </c>
      <c r="N52" s="431" t="e">
        <f t="shared" si="2"/>
        <v>#DIV/0!</v>
      </c>
      <c r="O52" s="432">
        <f>IF(K52="nio",0,IF(K52&gt;0,VLOOKUP(G52,'3-Productie normen'!A:J,VLOOKUP(K52,'3-Productie normen'!$B$31:$C$37,2,FALSE),FALSE)))/VLOOKUP(B52,'2-Kosten per locatie'!$A$14:$C$17,3,FALSE)</f>
        <v>0</v>
      </c>
      <c r="P52" s="432">
        <f t="shared" si="3"/>
        <v>0</v>
      </c>
      <c r="Q52" s="101">
        <f>VLOOKUP(G52,'3-Productie normen'!A:M,10,FALSE)</f>
        <v>0</v>
      </c>
      <c r="R52" s="101"/>
      <c r="T52" s="435">
        <f t="shared" si="4"/>
        <v>3978</v>
      </c>
    </row>
    <row r="53" spans="1:20" ht="14.1" customHeight="1">
      <c r="A53" s="89">
        <v>53</v>
      </c>
      <c r="B53" s="56" t="s">
        <v>257</v>
      </c>
      <c r="C53" s="56" t="s">
        <v>265</v>
      </c>
      <c r="D53" s="99" t="s">
        <v>88</v>
      </c>
      <c r="E53" s="424" t="s">
        <v>327</v>
      </c>
      <c r="F53" s="100" t="s">
        <v>272</v>
      </c>
      <c r="G53" s="100" t="s">
        <v>17</v>
      </c>
      <c r="H53" s="103" t="s">
        <v>270</v>
      </c>
      <c r="I53" s="428">
        <v>18.899999999999999</v>
      </c>
      <c r="J53" s="429">
        <f t="shared" si="0"/>
        <v>765</v>
      </c>
      <c r="K53" s="430">
        <v>255</v>
      </c>
      <c r="L53" s="430">
        <v>510</v>
      </c>
      <c r="M53" s="431" t="e">
        <f t="shared" si="1"/>
        <v>#DIV/0!</v>
      </c>
      <c r="N53" s="431" t="e">
        <f t="shared" si="2"/>
        <v>#DIV/0!</v>
      </c>
      <c r="O53" s="432">
        <f>IF(K53="nio",0,IF(K53&gt;0,VLOOKUP(G53,'3-Productie normen'!A:J,VLOOKUP(K53,'3-Productie normen'!$B$31:$C$37,2,FALSE),FALSE)))/VLOOKUP(B53,'2-Kosten per locatie'!$A$14:$C$17,3,FALSE)</f>
        <v>0</v>
      </c>
      <c r="P53" s="432">
        <f t="shared" si="3"/>
        <v>0</v>
      </c>
      <c r="Q53" s="101">
        <f>VLOOKUP(G53,'3-Productie normen'!A:M,10,FALSE)</f>
        <v>0</v>
      </c>
      <c r="R53" s="101"/>
      <c r="T53" s="435">
        <f t="shared" si="4"/>
        <v>14458.499999999998</v>
      </c>
    </row>
    <row r="54" spans="1:20" ht="14.1" customHeight="1">
      <c r="A54" s="89">
        <v>54</v>
      </c>
      <c r="B54" s="56" t="s">
        <v>257</v>
      </c>
      <c r="C54" s="56" t="s">
        <v>265</v>
      </c>
      <c r="D54" s="104" t="s">
        <v>88</v>
      </c>
      <c r="E54" s="425" t="s">
        <v>328</v>
      </c>
      <c r="F54" s="102" t="s">
        <v>272</v>
      </c>
      <c r="G54" s="102" t="s">
        <v>17</v>
      </c>
      <c r="H54" s="100" t="s">
        <v>270</v>
      </c>
      <c r="I54" s="428">
        <v>4.9000000000000004</v>
      </c>
      <c r="J54" s="429">
        <f t="shared" si="0"/>
        <v>765</v>
      </c>
      <c r="K54" s="430">
        <v>255</v>
      </c>
      <c r="L54" s="430">
        <v>510</v>
      </c>
      <c r="M54" s="431" t="e">
        <f t="shared" si="1"/>
        <v>#DIV/0!</v>
      </c>
      <c r="N54" s="431" t="e">
        <f t="shared" si="2"/>
        <v>#DIV/0!</v>
      </c>
      <c r="O54" s="432">
        <f>IF(K54="nio",0,IF(K54&gt;0,VLOOKUP(G54,'3-Productie normen'!A:J,VLOOKUP(K54,'3-Productie normen'!$B$31:$C$37,2,FALSE),FALSE)))/VLOOKUP(B54,'2-Kosten per locatie'!$A$14:$C$17,3,FALSE)</f>
        <v>0</v>
      </c>
      <c r="P54" s="432">
        <f t="shared" si="3"/>
        <v>0</v>
      </c>
      <c r="Q54" s="101">
        <f>VLOOKUP(G54,'3-Productie normen'!A:M,10,FALSE)</f>
        <v>0</v>
      </c>
      <c r="R54" s="101"/>
      <c r="T54" s="435">
        <f t="shared" si="4"/>
        <v>3748.5000000000005</v>
      </c>
    </row>
    <row r="55" spans="1:20" ht="14.1" customHeight="1">
      <c r="A55" s="89">
        <v>55</v>
      </c>
      <c r="B55" s="56" t="s">
        <v>257</v>
      </c>
      <c r="C55" s="56" t="s">
        <v>265</v>
      </c>
      <c r="D55" s="99" t="s">
        <v>88</v>
      </c>
      <c r="E55" s="424" t="s">
        <v>329</v>
      </c>
      <c r="F55" s="100" t="s">
        <v>272</v>
      </c>
      <c r="G55" s="100" t="s">
        <v>17</v>
      </c>
      <c r="H55" s="100" t="s">
        <v>270</v>
      </c>
      <c r="I55" s="428">
        <v>5</v>
      </c>
      <c r="J55" s="429">
        <f t="shared" si="0"/>
        <v>765</v>
      </c>
      <c r="K55" s="430">
        <v>255</v>
      </c>
      <c r="L55" s="430">
        <v>510</v>
      </c>
      <c r="M55" s="431" t="e">
        <f t="shared" si="1"/>
        <v>#DIV/0!</v>
      </c>
      <c r="N55" s="431" t="e">
        <f t="shared" si="2"/>
        <v>#DIV/0!</v>
      </c>
      <c r="O55" s="432">
        <f>IF(K55="nio",0,IF(K55&gt;0,VLOOKUP(G55,'3-Productie normen'!A:J,VLOOKUP(K55,'3-Productie normen'!$B$31:$C$37,2,FALSE),FALSE)))/VLOOKUP(B55,'2-Kosten per locatie'!$A$14:$C$17,3,FALSE)</f>
        <v>0</v>
      </c>
      <c r="P55" s="432">
        <f t="shared" si="3"/>
        <v>0</v>
      </c>
      <c r="Q55" s="101">
        <f>VLOOKUP(G55,'3-Productie normen'!A:M,10,FALSE)</f>
        <v>0</v>
      </c>
      <c r="R55" s="101"/>
      <c r="T55" s="435">
        <f t="shared" si="4"/>
        <v>3825</v>
      </c>
    </row>
    <row r="56" spans="1:20" ht="14.1" customHeight="1">
      <c r="A56" s="89">
        <v>56</v>
      </c>
      <c r="B56" s="56" t="s">
        <v>257</v>
      </c>
      <c r="C56" s="56" t="s">
        <v>265</v>
      </c>
      <c r="D56" s="99" t="s">
        <v>88</v>
      </c>
      <c r="E56" s="424" t="s">
        <v>330</v>
      </c>
      <c r="F56" s="100" t="s">
        <v>272</v>
      </c>
      <c r="G56" s="100" t="s">
        <v>17</v>
      </c>
      <c r="H56" s="100" t="s">
        <v>270</v>
      </c>
      <c r="I56" s="428">
        <v>8.3000000000000007</v>
      </c>
      <c r="J56" s="429">
        <f t="shared" si="0"/>
        <v>765</v>
      </c>
      <c r="K56" s="430">
        <v>255</v>
      </c>
      <c r="L56" s="430">
        <v>510</v>
      </c>
      <c r="M56" s="431" t="e">
        <f t="shared" si="1"/>
        <v>#DIV/0!</v>
      </c>
      <c r="N56" s="431" t="e">
        <f t="shared" si="2"/>
        <v>#DIV/0!</v>
      </c>
      <c r="O56" s="432">
        <f>IF(K56="nio",0,IF(K56&gt;0,VLOOKUP(G56,'3-Productie normen'!A:J,VLOOKUP(K56,'3-Productie normen'!$B$31:$C$37,2,FALSE),FALSE)))/VLOOKUP(B56,'2-Kosten per locatie'!$A$14:$C$17,3,FALSE)</f>
        <v>0</v>
      </c>
      <c r="P56" s="432">
        <f t="shared" si="3"/>
        <v>0</v>
      </c>
      <c r="Q56" s="101">
        <f>VLOOKUP(G56,'3-Productie normen'!A:M,10,FALSE)</f>
        <v>0</v>
      </c>
      <c r="R56" s="101"/>
      <c r="T56" s="435">
        <f t="shared" si="4"/>
        <v>6349.5000000000009</v>
      </c>
    </row>
    <row r="57" spans="1:20" ht="14.1" customHeight="1">
      <c r="A57" s="89">
        <v>57</v>
      </c>
      <c r="B57" s="56" t="s">
        <v>257</v>
      </c>
      <c r="C57" s="56" t="s">
        <v>265</v>
      </c>
      <c r="D57" s="99" t="s">
        <v>88</v>
      </c>
      <c r="E57" s="424" t="s">
        <v>331</v>
      </c>
      <c r="F57" s="100" t="s">
        <v>272</v>
      </c>
      <c r="G57" s="100" t="s">
        <v>17</v>
      </c>
      <c r="H57" s="100" t="s">
        <v>270</v>
      </c>
      <c r="I57" s="428">
        <v>8.3000000000000007</v>
      </c>
      <c r="J57" s="429">
        <f t="shared" si="0"/>
        <v>765</v>
      </c>
      <c r="K57" s="430">
        <v>255</v>
      </c>
      <c r="L57" s="430">
        <v>510</v>
      </c>
      <c r="M57" s="431" t="e">
        <f t="shared" si="1"/>
        <v>#DIV/0!</v>
      </c>
      <c r="N57" s="431" t="e">
        <f t="shared" si="2"/>
        <v>#DIV/0!</v>
      </c>
      <c r="O57" s="432">
        <f>IF(K57="nio",0,IF(K57&gt;0,VLOOKUP(G57,'3-Productie normen'!A:J,VLOOKUP(K57,'3-Productie normen'!$B$31:$C$37,2,FALSE),FALSE)))/VLOOKUP(B57,'2-Kosten per locatie'!$A$14:$C$17,3,FALSE)</f>
        <v>0</v>
      </c>
      <c r="P57" s="432">
        <f t="shared" si="3"/>
        <v>0</v>
      </c>
      <c r="Q57" s="101">
        <f>VLOOKUP(G57,'3-Productie normen'!A:M,10,FALSE)</f>
        <v>0</v>
      </c>
      <c r="R57" s="101"/>
      <c r="T57" s="435">
        <f t="shared" si="4"/>
        <v>6349.5000000000009</v>
      </c>
    </row>
    <row r="58" spans="1:20" ht="14.1" customHeight="1">
      <c r="A58" s="89">
        <v>58</v>
      </c>
      <c r="B58" s="56" t="s">
        <v>257</v>
      </c>
      <c r="C58" s="56" t="s">
        <v>265</v>
      </c>
      <c r="D58" s="99" t="s">
        <v>88</v>
      </c>
      <c r="E58" s="424" t="s">
        <v>332</v>
      </c>
      <c r="F58" s="100" t="s">
        <v>272</v>
      </c>
      <c r="G58" s="100" t="s">
        <v>17</v>
      </c>
      <c r="H58" s="100" t="s">
        <v>270</v>
      </c>
      <c r="I58" s="428">
        <v>25.2</v>
      </c>
      <c r="J58" s="429">
        <f t="shared" si="0"/>
        <v>765</v>
      </c>
      <c r="K58" s="430">
        <v>255</v>
      </c>
      <c r="L58" s="430">
        <v>510</v>
      </c>
      <c r="M58" s="431" t="e">
        <f t="shared" si="1"/>
        <v>#DIV/0!</v>
      </c>
      <c r="N58" s="431" t="e">
        <f t="shared" si="2"/>
        <v>#DIV/0!</v>
      </c>
      <c r="O58" s="432">
        <f>IF(K58="nio",0,IF(K58&gt;0,VLOOKUP(G58,'3-Productie normen'!A:J,VLOOKUP(K58,'3-Productie normen'!$B$31:$C$37,2,FALSE),FALSE)))/VLOOKUP(B58,'2-Kosten per locatie'!$A$14:$C$17,3,FALSE)</f>
        <v>0</v>
      </c>
      <c r="P58" s="432">
        <f t="shared" si="3"/>
        <v>0</v>
      </c>
      <c r="Q58" s="101">
        <f>VLOOKUP(G58,'3-Productie normen'!A:M,10,FALSE)</f>
        <v>0</v>
      </c>
      <c r="R58" s="101"/>
      <c r="T58" s="435">
        <f t="shared" si="4"/>
        <v>19278</v>
      </c>
    </row>
    <row r="59" spans="1:20" ht="14.1" customHeight="1">
      <c r="A59" s="89">
        <v>59</v>
      </c>
      <c r="B59" s="56" t="s">
        <v>257</v>
      </c>
      <c r="C59" s="56" t="s">
        <v>265</v>
      </c>
      <c r="D59" s="99" t="s">
        <v>88</v>
      </c>
      <c r="E59" s="424" t="s">
        <v>333</v>
      </c>
      <c r="F59" s="100" t="s">
        <v>286</v>
      </c>
      <c r="G59" s="100" t="s">
        <v>232</v>
      </c>
      <c r="H59" s="100" t="s">
        <v>270</v>
      </c>
      <c r="I59" s="428">
        <v>102.8</v>
      </c>
      <c r="J59" s="429">
        <f t="shared" si="0"/>
        <v>255</v>
      </c>
      <c r="K59" s="430">
        <v>255</v>
      </c>
      <c r="L59" s="430"/>
      <c r="M59" s="431" t="e">
        <f t="shared" si="1"/>
        <v>#DIV/0!</v>
      </c>
      <c r="N59" s="431">
        <f t="shared" si="2"/>
        <v>0</v>
      </c>
      <c r="O59" s="432">
        <f>IF(K59="nio",0,IF(K59&gt;0,VLOOKUP(G59,'3-Productie normen'!A:J,VLOOKUP(K59,'3-Productie normen'!$B$31:$C$37,2,FALSE),FALSE)))/VLOOKUP(B59,'2-Kosten per locatie'!$A$14:$C$17,3,FALSE)</f>
        <v>0</v>
      </c>
      <c r="P59" s="432">
        <f t="shared" si="3"/>
        <v>0</v>
      </c>
      <c r="Q59" s="101">
        <f>VLOOKUP(G59,'3-Productie normen'!A:M,10,FALSE)</f>
        <v>0</v>
      </c>
      <c r="R59" s="101"/>
      <c r="T59" s="435">
        <f t="shared" si="4"/>
        <v>26214</v>
      </c>
    </row>
    <row r="60" spans="1:20" ht="14.1" customHeight="1">
      <c r="A60" s="89">
        <v>60</v>
      </c>
      <c r="B60" s="56" t="s">
        <v>257</v>
      </c>
      <c r="C60" s="56" t="s">
        <v>265</v>
      </c>
      <c r="D60" s="99" t="s">
        <v>88</v>
      </c>
      <c r="E60" s="424" t="s">
        <v>334</v>
      </c>
      <c r="F60" s="100" t="s">
        <v>90</v>
      </c>
      <c r="G60" s="100" t="s">
        <v>1</v>
      </c>
      <c r="H60" s="100" t="s">
        <v>91</v>
      </c>
      <c r="I60" s="428">
        <v>20.100000000000001</v>
      </c>
      <c r="J60" s="429">
        <f t="shared" si="0"/>
        <v>255</v>
      </c>
      <c r="K60" s="430">
        <v>255</v>
      </c>
      <c r="L60" s="430"/>
      <c r="M60" s="431" t="e">
        <f t="shared" si="1"/>
        <v>#DIV/0!</v>
      </c>
      <c r="N60" s="431">
        <f t="shared" si="2"/>
        <v>0</v>
      </c>
      <c r="O60" s="432">
        <f>IF(K60="nio",0,IF(K60&gt;0,VLOOKUP(G60,'3-Productie normen'!A:J,VLOOKUP(K60,'3-Productie normen'!$B$31:$C$37,2,FALSE),FALSE)))/VLOOKUP(B60,'2-Kosten per locatie'!$A$14:$C$17,3,FALSE)</f>
        <v>0</v>
      </c>
      <c r="P60" s="432">
        <f t="shared" si="3"/>
        <v>0</v>
      </c>
      <c r="Q60" s="101">
        <f>VLOOKUP(G60,'3-Productie normen'!A:M,10,FALSE)</f>
        <v>0</v>
      </c>
      <c r="R60" s="101"/>
      <c r="T60" s="435">
        <f t="shared" si="4"/>
        <v>5125.5</v>
      </c>
    </row>
    <row r="61" spans="1:20" ht="14.1" customHeight="1">
      <c r="A61" s="89">
        <v>61</v>
      </c>
      <c r="B61" s="56" t="s">
        <v>257</v>
      </c>
      <c r="C61" s="56" t="s">
        <v>265</v>
      </c>
      <c r="D61" s="99" t="s">
        <v>88</v>
      </c>
      <c r="E61" s="424" t="s">
        <v>335</v>
      </c>
      <c r="F61" s="100" t="s">
        <v>90</v>
      </c>
      <c r="G61" s="100" t="s">
        <v>1</v>
      </c>
      <c r="H61" s="100" t="s">
        <v>91</v>
      </c>
      <c r="I61" s="428">
        <v>88.7</v>
      </c>
      <c r="J61" s="429">
        <f t="shared" si="0"/>
        <v>255</v>
      </c>
      <c r="K61" s="430">
        <v>255</v>
      </c>
      <c r="L61" s="430"/>
      <c r="M61" s="431" t="e">
        <f t="shared" si="1"/>
        <v>#DIV/0!</v>
      </c>
      <c r="N61" s="431">
        <f t="shared" si="2"/>
        <v>0</v>
      </c>
      <c r="O61" s="432">
        <f>IF(K61="nio",0,IF(K61&gt;0,VLOOKUP(G61,'3-Productie normen'!A:J,VLOOKUP(K61,'3-Productie normen'!$B$31:$C$37,2,FALSE),FALSE)))/VLOOKUP(B61,'2-Kosten per locatie'!$A$14:$C$17,3,FALSE)</f>
        <v>0</v>
      </c>
      <c r="P61" s="432">
        <f t="shared" si="3"/>
        <v>0</v>
      </c>
      <c r="Q61" s="101">
        <f>VLOOKUP(G61,'3-Productie normen'!A:M,10,FALSE)</f>
        <v>0</v>
      </c>
      <c r="R61" s="101"/>
      <c r="T61" s="435">
        <f t="shared" si="4"/>
        <v>22618.5</v>
      </c>
    </row>
    <row r="62" spans="1:20" ht="14.1" customHeight="1">
      <c r="A62" s="89">
        <v>62</v>
      </c>
      <c r="B62" s="56" t="s">
        <v>257</v>
      </c>
      <c r="C62" s="56" t="s">
        <v>265</v>
      </c>
      <c r="D62" s="99" t="s">
        <v>88</v>
      </c>
      <c r="E62" s="424" t="s">
        <v>336</v>
      </c>
      <c r="F62" s="100" t="s">
        <v>259</v>
      </c>
      <c r="G62" s="100" t="s">
        <v>259</v>
      </c>
      <c r="H62" s="100" t="s">
        <v>91</v>
      </c>
      <c r="I62" s="428">
        <v>166.7</v>
      </c>
      <c r="J62" s="429">
        <f t="shared" si="0"/>
        <v>255</v>
      </c>
      <c r="K62" s="430">
        <v>255</v>
      </c>
      <c r="L62" s="430"/>
      <c r="M62" s="431" t="e">
        <f t="shared" si="1"/>
        <v>#DIV/0!</v>
      </c>
      <c r="N62" s="431">
        <f t="shared" si="2"/>
        <v>0</v>
      </c>
      <c r="O62" s="432">
        <f>IF(K62="nio",0,IF(K62&gt;0,VLOOKUP(G62,'3-Productie normen'!A:J,VLOOKUP(K62,'3-Productie normen'!$B$31:$C$37,2,FALSE),FALSE)))/VLOOKUP(B62,'2-Kosten per locatie'!$A$14:$C$17,3,FALSE)</f>
        <v>0</v>
      </c>
      <c r="P62" s="432">
        <f t="shared" si="3"/>
        <v>0</v>
      </c>
      <c r="Q62" s="101">
        <f>VLOOKUP(G62,'3-Productie normen'!A:M,10,FALSE)</f>
        <v>0</v>
      </c>
      <c r="R62" s="101"/>
      <c r="T62" s="435">
        <f t="shared" si="4"/>
        <v>42508.5</v>
      </c>
    </row>
    <row r="63" spans="1:20" ht="14.1" customHeight="1">
      <c r="A63" s="89">
        <v>63</v>
      </c>
      <c r="B63" s="56" t="s">
        <v>257</v>
      </c>
      <c r="C63" s="56" t="s">
        <v>265</v>
      </c>
      <c r="D63" s="99" t="s">
        <v>88</v>
      </c>
      <c r="E63" s="424" t="s">
        <v>337</v>
      </c>
      <c r="F63" s="100" t="s">
        <v>286</v>
      </c>
      <c r="G63" s="100" t="s">
        <v>232</v>
      </c>
      <c r="H63" s="100" t="s">
        <v>201</v>
      </c>
      <c r="I63" s="428">
        <v>17.600000000000001</v>
      </c>
      <c r="J63" s="429">
        <f t="shared" si="0"/>
        <v>255</v>
      </c>
      <c r="K63" s="430">
        <v>255</v>
      </c>
      <c r="L63" s="430"/>
      <c r="M63" s="431" t="e">
        <f t="shared" si="1"/>
        <v>#DIV/0!</v>
      </c>
      <c r="N63" s="431">
        <f t="shared" si="2"/>
        <v>0</v>
      </c>
      <c r="O63" s="432">
        <f>IF(K63="nio",0,IF(K63&gt;0,VLOOKUP(G63,'3-Productie normen'!A:J,VLOOKUP(K63,'3-Productie normen'!$B$31:$C$37,2,FALSE),FALSE)))/VLOOKUP(B63,'2-Kosten per locatie'!$A$14:$C$17,3,FALSE)</f>
        <v>0</v>
      </c>
      <c r="P63" s="432">
        <f t="shared" si="3"/>
        <v>0</v>
      </c>
      <c r="Q63" s="101">
        <f>VLOOKUP(G63,'3-Productie normen'!A:M,10,FALSE)</f>
        <v>0</v>
      </c>
      <c r="R63" s="101"/>
      <c r="T63" s="435">
        <f t="shared" si="4"/>
        <v>4488</v>
      </c>
    </row>
    <row r="64" spans="1:20" ht="14.1" customHeight="1">
      <c r="A64" s="89">
        <v>64</v>
      </c>
      <c r="B64" s="56" t="s">
        <v>257</v>
      </c>
      <c r="C64" s="56" t="s">
        <v>265</v>
      </c>
      <c r="D64" s="99" t="s">
        <v>88</v>
      </c>
      <c r="E64" s="424" t="s">
        <v>338</v>
      </c>
      <c r="F64" s="100" t="s">
        <v>339</v>
      </c>
      <c r="G64" s="100" t="s">
        <v>162</v>
      </c>
      <c r="H64" s="100" t="s">
        <v>201</v>
      </c>
      <c r="I64" s="428">
        <v>56.6</v>
      </c>
      <c r="J64" s="429">
        <f t="shared" si="0"/>
        <v>104</v>
      </c>
      <c r="K64" s="430">
        <v>104</v>
      </c>
      <c r="L64" s="430"/>
      <c r="M64" s="431" t="e">
        <f t="shared" si="1"/>
        <v>#DIV/0!</v>
      </c>
      <c r="N64" s="431">
        <f t="shared" si="2"/>
        <v>0</v>
      </c>
      <c r="O64" s="432">
        <f>IF(K64="nio",0,IF(K64&gt;0,VLOOKUP(G64,'3-Productie normen'!A:J,VLOOKUP(K64,'3-Productie normen'!$B$31:$C$37,2,FALSE),FALSE)))/VLOOKUP(B64,'2-Kosten per locatie'!$A$14:$C$17,3,FALSE)</f>
        <v>0</v>
      </c>
      <c r="P64" s="432">
        <f t="shared" si="3"/>
        <v>0</v>
      </c>
      <c r="Q64" s="101">
        <f>VLOOKUP(G64,'3-Productie normen'!A:M,10,FALSE)</f>
        <v>0</v>
      </c>
      <c r="R64" s="101"/>
      <c r="T64" s="435">
        <f t="shared" si="4"/>
        <v>5886.4000000000005</v>
      </c>
    </row>
    <row r="65" spans="1:20" ht="14.1" customHeight="1">
      <c r="A65" s="89">
        <v>65</v>
      </c>
      <c r="B65" s="56" t="s">
        <v>257</v>
      </c>
      <c r="C65" s="56" t="s">
        <v>265</v>
      </c>
      <c r="D65" s="99" t="s">
        <v>88</v>
      </c>
      <c r="E65" s="424" t="s">
        <v>340</v>
      </c>
      <c r="F65" s="100" t="s">
        <v>341</v>
      </c>
      <c r="G65" s="100" t="s">
        <v>232</v>
      </c>
      <c r="H65" s="100" t="s">
        <v>270</v>
      </c>
      <c r="I65" s="428">
        <v>60.6</v>
      </c>
      <c r="J65" s="429">
        <f t="shared" si="0"/>
        <v>255</v>
      </c>
      <c r="K65" s="430">
        <v>255</v>
      </c>
      <c r="L65" s="430"/>
      <c r="M65" s="431" t="e">
        <f t="shared" si="1"/>
        <v>#DIV/0!</v>
      </c>
      <c r="N65" s="431">
        <f t="shared" si="2"/>
        <v>0</v>
      </c>
      <c r="O65" s="432">
        <f>IF(K65="nio",0,IF(K65&gt;0,VLOOKUP(G65,'3-Productie normen'!A:J,VLOOKUP(K65,'3-Productie normen'!$B$31:$C$37,2,FALSE),FALSE)))/VLOOKUP(B65,'2-Kosten per locatie'!$A$14:$C$17,3,FALSE)</f>
        <v>0</v>
      </c>
      <c r="P65" s="432">
        <f t="shared" si="3"/>
        <v>0</v>
      </c>
      <c r="Q65" s="101">
        <f>VLOOKUP(G65,'3-Productie normen'!A:M,10,FALSE)</f>
        <v>0</v>
      </c>
      <c r="R65" s="101"/>
      <c r="T65" s="435">
        <f t="shared" si="4"/>
        <v>15453</v>
      </c>
    </row>
    <row r="66" spans="1:20" ht="14.1" customHeight="1">
      <c r="A66" s="89">
        <v>66</v>
      </c>
      <c r="B66" s="56" t="s">
        <v>257</v>
      </c>
      <c r="C66" s="56" t="s">
        <v>265</v>
      </c>
      <c r="D66" s="99" t="s">
        <v>88</v>
      </c>
      <c r="E66" s="424" t="s">
        <v>342</v>
      </c>
      <c r="F66" s="100" t="s">
        <v>343</v>
      </c>
      <c r="G66" s="100" t="s">
        <v>263</v>
      </c>
      <c r="H66" s="100"/>
      <c r="I66" s="428">
        <v>1.1000000000000001</v>
      </c>
      <c r="J66" s="429">
        <f t="shared" si="0"/>
        <v>0</v>
      </c>
      <c r="K66" s="430" t="s">
        <v>392</v>
      </c>
      <c r="L66" s="430"/>
      <c r="M66" s="431">
        <f t="shared" si="1"/>
        <v>0</v>
      </c>
      <c r="N66" s="431">
        <f t="shared" si="2"/>
        <v>0</v>
      </c>
      <c r="O66" s="432">
        <f>IF(K66="nio",0,IF(K66&gt;0,VLOOKUP(G66,'3-Productie normen'!A:J,VLOOKUP(K66,'3-Productie normen'!$B$31:$C$37,2,FALSE),FALSE)))/VLOOKUP(B66,'2-Kosten per locatie'!$A$14:$C$17,3,FALSE)</f>
        <v>0</v>
      </c>
      <c r="P66" s="432">
        <f t="shared" si="3"/>
        <v>0</v>
      </c>
      <c r="Q66" s="101">
        <f>VLOOKUP(G66,'3-Productie normen'!A:M,10,FALSE)</f>
        <v>0</v>
      </c>
      <c r="R66" s="101"/>
      <c r="T66" s="435">
        <f t="shared" si="4"/>
        <v>0</v>
      </c>
    </row>
    <row r="67" spans="1:20" ht="14.1" customHeight="1">
      <c r="A67" s="89">
        <v>67</v>
      </c>
      <c r="B67" s="56" t="s">
        <v>257</v>
      </c>
      <c r="C67" s="56" t="s">
        <v>265</v>
      </c>
      <c r="D67" s="99" t="s">
        <v>88</v>
      </c>
      <c r="E67" s="424" t="s">
        <v>344</v>
      </c>
      <c r="F67" s="100" t="s">
        <v>343</v>
      </c>
      <c r="G67" s="100" t="s">
        <v>263</v>
      </c>
      <c r="H67" s="100"/>
      <c r="I67" s="428">
        <v>3.1</v>
      </c>
      <c r="J67" s="429">
        <f t="shared" si="0"/>
        <v>0</v>
      </c>
      <c r="K67" s="430" t="s">
        <v>392</v>
      </c>
      <c r="L67" s="430"/>
      <c r="M67" s="431">
        <f t="shared" si="1"/>
        <v>0</v>
      </c>
      <c r="N67" s="431">
        <f t="shared" si="2"/>
        <v>0</v>
      </c>
      <c r="O67" s="432">
        <f>IF(K67="nio",0,IF(K67&gt;0,VLOOKUP(G67,'3-Productie normen'!A:J,VLOOKUP(K67,'3-Productie normen'!$B$31:$C$37,2,FALSE),FALSE)))/VLOOKUP(B67,'2-Kosten per locatie'!$A$14:$C$17,3,FALSE)</f>
        <v>0</v>
      </c>
      <c r="P67" s="432">
        <f t="shared" si="3"/>
        <v>0</v>
      </c>
      <c r="Q67" s="101">
        <f>VLOOKUP(G67,'3-Productie normen'!A:M,10,FALSE)</f>
        <v>0</v>
      </c>
      <c r="R67" s="101"/>
      <c r="T67" s="435">
        <f t="shared" si="4"/>
        <v>0</v>
      </c>
    </row>
    <row r="68" spans="1:20" ht="14.1" customHeight="1">
      <c r="A68" s="89">
        <v>68</v>
      </c>
      <c r="B68" s="56" t="s">
        <v>257</v>
      </c>
      <c r="C68" s="56" t="s">
        <v>265</v>
      </c>
      <c r="D68" s="99" t="s">
        <v>88</v>
      </c>
      <c r="E68" s="424" t="s">
        <v>345</v>
      </c>
      <c r="F68" s="100" t="s">
        <v>309</v>
      </c>
      <c r="G68" s="100" t="s">
        <v>89</v>
      </c>
      <c r="H68" s="100" t="s">
        <v>310</v>
      </c>
      <c r="I68" s="428">
        <v>10.7</v>
      </c>
      <c r="J68" s="429">
        <f t="shared" si="0"/>
        <v>255</v>
      </c>
      <c r="K68" s="430">
        <v>255</v>
      </c>
      <c r="L68" s="430"/>
      <c r="M68" s="431" t="e">
        <f t="shared" si="1"/>
        <v>#DIV/0!</v>
      </c>
      <c r="N68" s="431">
        <f t="shared" si="2"/>
        <v>0</v>
      </c>
      <c r="O68" s="432">
        <f>IF(K68="nio",0,IF(K68&gt;0,VLOOKUP(G68,'3-Productie normen'!A:J,VLOOKUP(K68,'3-Productie normen'!$B$31:$C$37,2,FALSE),FALSE)))/VLOOKUP(B68,'2-Kosten per locatie'!$A$14:$C$17,3,FALSE)</f>
        <v>0</v>
      </c>
      <c r="P68" s="432">
        <f t="shared" si="3"/>
        <v>0</v>
      </c>
      <c r="Q68" s="101">
        <f>VLOOKUP(G68,'3-Productie normen'!A:M,10,FALSE)</f>
        <v>0</v>
      </c>
      <c r="R68" s="101"/>
      <c r="T68" s="435">
        <f t="shared" si="4"/>
        <v>2728.5</v>
      </c>
    </row>
    <row r="69" spans="1:20" ht="14.1" customHeight="1">
      <c r="A69" s="89">
        <v>69</v>
      </c>
      <c r="B69" s="56" t="s">
        <v>257</v>
      </c>
      <c r="C69" s="56" t="s">
        <v>265</v>
      </c>
      <c r="D69" s="99" t="s">
        <v>88</v>
      </c>
      <c r="E69" s="424" t="s">
        <v>346</v>
      </c>
      <c r="F69" s="100" t="s">
        <v>347</v>
      </c>
      <c r="G69" s="100" t="s">
        <v>89</v>
      </c>
      <c r="H69" s="100" t="s">
        <v>310</v>
      </c>
      <c r="I69" s="428">
        <v>10.7</v>
      </c>
      <c r="J69" s="429">
        <f t="shared" si="0"/>
        <v>255</v>
      </c>
      <c r="K69" s="430">
        <v>255</v>
      </c>
      <c r="L69" s="430"/>
      <c r="M69" s="431" t="e">
        <f t="shared" si="1"/>
        <v>#DIV/0!</v>
      </c>
      <c r="N69" s="431">
        <f t="shared" si="2"/>
        <v>0</v>
      </c>
      <c r="O69" s="432">
        <f>IF(K69="nio",0,IF(K69&gt;0,VLOOKUP(G69,'3-Productie normen'!A:J,VLOOKUP(K69,'3-Productie normen'!$B$31:$C$37,2,FALSE),FALSE)))/VLOOKUP(B69,'2-Kosten per locatie'!$A$14:$C$17,3,FALSE)</f>
        <v>0</v>
      </c>
      <c r="P69" s="432">
        <f t="shared" si="3"/>
        <v>0</v>
      </c>
      <c r="Q69" s="101">
        <f>VLOOKUP(G69,'3-Productie normen'!A:M,10,FALSE)</f>
        <v>0</v>
      </c>
      <c r="R69" s="101"/>
      <c r="T69" s="435">
        <f t="shared" si="4"/>
        <v>2728.5</v>
      </c>
    </row>
    <row r="70" spans="1:20" ht="14.1" customHeight="1">
      <c r="A70" s="89">
        <v>70</v>
      </c>
      <c r="B70" s="56" t="s">
        <v>257</v>
      </c>
      <c r="C70" s="56" t="s">
        <v>265</v>
      </c>
      <c r="D70" s="99" t="s">
        <v>88</v>
      </c>
      <c r="E70" s="424" t="s">
        <v>348</v>
      </c>
      <c r="F70" s="100" t="s">
        <v>286</v>
      </c>
      <c r="G70" s="100" t="s">
        <v>232</v>
      </c>
      <c r="H70" s="100" t="s">
        <v>201</v>
      </c>
      <c r="I70" s="428">
        <v>2.7</v>
      </c>
      <c r="J70" s="429">
        <f t="shared" si="0"/>
        <v>255</v>
      </c>
      <c r="K70" s="430">
        <v>255</v>
      </c>
      <c r="L70" s="430"/>
      <c r="M70" s="431" t="e">
        <f t="shared" si="1"/>
        <v>#DIV/0!</v>
      </c>
      <c r="N70" s="431">
        <f t="shared" si="2"/>
        <v>0</v>
      </c>
      <c r="O70" s="432">
        <f>IF(K70="nio",0,IF(K70&gt;0,VLOOKUP(G70,'3-Productie normen'!A:J,VLOOKUP(K70,'3-Productie normen'!$B$31:$C$37,2,FALSE),FALSE)))/VLOOKUP(B70,'2-Kosten per locatie'!$A$14:$C$17,3,FALSE)</f>
        <v>0</v>
      </c>
      <c r="P70" s="432">
        <f t="shared" si="3"/>
        <v>0</v>
      </c>
      <c r="Q70" s="101">
        <f>VLOOKUP(G70,'3-Productie normen'!A:M,10,FALSE)</f>
        <v>0</v>
      </c>
      <c r="R70" s="101"/>
      <c r="T70" s="435">
        <f t="shared" si="4"/>
        <v>688.5</v>
      </c>
    </row>
    <row r="71" spans="1:20" ht="14.1" customHeight="1">
      <c r="A71" s="89">
        <v>71</v>
      </c>
      <c r="B71" s="56" t="s">
        <v>257</v>
      </c>
      <c r="C71" s="56" t="s">
        <v>265</v>
      </c>
      <c r="D71" s="99" t="s">
        <v>88</v>
      </c>
      <c r="E71" s="424" t="s">
        <v>349</v>
      </c>
      <c r="F71" s="100" t="s">
        <v>262</v>
      </c>
      <c r="G71" s="100" t="s">
        <v>262</v>
      </c>
      <c r="H71" s="100" t="s">
        <v>91</v>
      </c>
      <c r="I71" s="428">
        <v>21.5</v>
      </c>
      <c r="J71" s="429">
        <f t="shared" si="0"/>
        <v>255</v>
      </c>
      <c r="K71" s="430">
        <v>255</v>
      </c>
      <c r="L71" s="430"/>
      <c r="M71" s="431" t="e">
        <f t="shared" si="1"/>
        <v>#DIV/0!</v>
      </c>
      <c r="N71" s="431">
        <f t="shared" si="2"/>
        <v>0</v>
      </c>
      <c r="O71" s="432">
        <f>IF(K71="nio",0,IF(K71&gt;0,VLOOKUP(G71,'3-Productie normen'!A:J,VLOOKUP(K71,'3-Productie normen'!$B$31:$C$37,2,FALSE),FALSE)))/VLOOKUP(B71,'2-Kosten per locatie'!$A$14:$C$17,3,FALSE)</f>
        <v>0</v>
      </c>
      <c r="P71" s="432">
        <f t="shared" si="3"/>
        <v>0</v>
      </c>
      <c r="Q71" s="101">
        <f>VLOOKUP(G71,'3-Productie normen'!A:M,10,FALSE)</f>
        <v>0</v>
      </c>
      <c r="R71" s="101"/>
      <c r="T71" s="435">
        <f t="shared" si="4"/>
        <v>5482.5</v>
      </c>
    </row>
    <row r="72" spans="1:20" ht="14.1" customHeight="1">
      <c r="A72" s="89">
        <v>72</v>
      </c>
      <c r="B72" s="56" t="s">
        <v>257</v>
      </c>
      <c r="C72" s="56" t="s">
        <v>265</v>
      </c>
      <c r="D72" s="99" t="s">
        <v>88</v>
      </c>
      <c r="E72" s="424" t="s">
        <v>350</v>
      </c>
      <c r="F72" s="100" t="s">
        <v>294</v>
      </c>
      <c r="G72" s="100" t="s">
        <v>261</v>
      </c>
      <c r="H72" s="100" t="s">
        <v>201</v>
      </c>
      <c r="I72" s="428">
        <v>126.9</v>
      </c>
      <c r="J72" s="429">
        <f t="shared" si="0"/>
        <v>12</v>
      </c>
      <c r="K72" s="430">
        <v>12</v>
      </c>
      <c r="L72" s="430"/>
      <c r="M72" s="431" t="e">
        <f t="shared" si="1"/>
        <v>#DIV/0!</v>
      </c>
      <c r="N72" s="431">
        <f t="shared" si="2"/>
        <v>0</v>
      </c>
      <c r="O72" s="432">
        <f>IF(K72="nio",0,IF(K72&gt;0,VLOOKUP(G72,'3-Productie normen'!A:J,VLOOKUP(K72,'3-Productie normen'!$B$31:$C$37,2,FALSE),FALSE)))/VLOOKUP(B72,'2-Kosten per locatie'!$A$14:$C$17,3,FALSE)</f>
        <v>0</v>
      </c>
      <c r="P72" s="432">
        <f t="shared" si="3"/>
        <v>0</v>
      </c>
      <c r="Q72" s="101">
        <f>VLOOKUP(G72,'3-Productie normen'!A:M,10,FALSE)</f>
        <v>0</v>
      </c>
      <c r="R72" s="101"/>
      <c r="T72" s="435">
        <f t="shared" si="4"/>
        <v>1522.8000000000002</v>
      </c>
    </row>
    <row r="73" spans="1:20" ht="14.1" customHeight="1">
      <c r="A73" s="89">
        <v>73</v>
      </c>
      <c r="B73" s="56" t="s">
        <v>257</v>
      </c>
      <c r="C73" s="56" t="s">
        <v>265</v>
      </c>
      <c r="D73" s="99" t="s">
        <v>88</v>
      </c>
      <c r="E73" s="424" t="s">
        <v>351</v>
      </c>
      <c r="F73" s="100" t="s">
        <v>352</v>
      </c>
      <c r="G73" s="100" t="s">
        <v>163</v>
      </c>
      <c r="H73" s="100" t="s">
        <v>201</v>
      </c>
      <c r="I73" s="428">
        <v>12</v>
      </c>
      <c r="J73" s="429">
        <f t="shared" si="0"/>
        <v>255</v>
      </c>
      <c r="K73" s="430">
        <v>255</v>
      </c>
      <c r="L73" s="430"/>
      <c r="M73" s="431" t="e">
        <f t="shared" si="1"/>
        <v>#DIV/0!</v>
      </c>
      <c r="N73" s="431">
        <f t="shared" si="2"/>
        <v>0</v>
      </c>
      <c r="O73" s="432">
        <f>IF(K73="nio",0,IF(K73&gt;0,VLOOKUP(G73,'3-Productie normen'!A:J,VLOOKUP(K73,'3-Productie normen'!$B$31:$C$37,2,FALSE),FALSE)))/VLOOKUP(B73,'2-Kosten per locatie'!$A$14:$C$17,3,FALSE)</f>
        <v>0</v>
      </c>
      <c r="P73" s="432">
        <f t="shared" si="3"/>
        <v>0</v>
      </c>
      <c r="Q73" s="101">
        <f>VLOOKUP(G73,'3-Productie normen'!A:M,10,FALSE)</f>
        <v>0</v>
      </c>
      <c r="R73" s="101"/>
      <c r="T73" s="435">
        <f t="shared" si="4"/>
        <v>3060</v>
      </c>
    </row>
    <row r="74" spans="1:20" ht="14.1" customHeight="1">
      <c r="A74" s="89">
        <v>74</v>
      </c>
      <c r="B74" s="56" t="s">
        <v>257</v>
      </c>
      <c r="C74" s="56" t="s">
        <v>265</v>
      </c>
      <c r="D74" s="99" t="s">
        <v>88</v>
      </c>
      <c r="E74" s="424" t="s">
        <v>353</v>
      </c>
      <c r="F74" s="100" t="s">
        <v>277</v>
      </c>
      <c r="G74" s="100" t="s">
        <v>163</v>
      </c>
      <c r="H74" s="100" t="s">
        <v>201</v>
      </c>
      <c r="I74" s="428">
        <v>12</v>
      </c>
      <c r="J74" s="429">
        <f t="shared" ref="J74:J111" si="5">SUM(K74:L74)</f>
        <v>104</v>
      </c>
      <c r="K74" s="430">
        <v>104</v>
      </c>
      <c r="L74" s="430"/>
      <c r="M74" s="431" t="e">
        <f t="shared" ref="M74:M111" si="6">IF(K74="nio",0,IF(K74&gt;0,K74*I74/O74,0))</f>
        <v>#DIV/0!</v>
      </c>
      <c r="N74" s="431">
        <f t="shared" ref="N74:N111" si="7">IF(L74&gt;0,L74*I74/P74,0)</f>
        <v>0</v>
      </c>
      <c r="O74" s="432">
        <f>IF(K74="nio",0,IF(K74&gt;0,VLOOKUP(G74,'3-Productie normen'!A:J,VLOOKUP(K74,'3-Productie normen'!$B$31:$C$37,2,FALSE),FALSE)))/VLOOKUP(B74,'2-Kosten per locatie'!$A$14:$C$17,3,FALSE)</f>
        <v>0</v>
      </c>
      <c r="P74" s="432">
        <f t="shared" ref="P74:P111" si="8">IF(L74&gt;0,O74*$P$8,0)</f>
        <v>0</v>
      </c>
      <c r="Q74" s="101">
        <f>VLOOKUP(G74,'3-Productie normen'!A:M,10,FALSE)</f>
        <v>0</v>
      </c>
      <c r="R74" s="101"/>
      <c r="T74" s="435">
        <f t="shared" ref="T74:T111" si="9">J74*I74</f>
        <v>1248</v>
      </c>
    </row>
    <row r="75" spans="1:20" ht="14.1" customHeight="1">
      <c r="A75" s="89">
        <v>75</v>
      </c>
      <c r="B75" s="56" t="s">
        <v>257</v>
      </c>
      <c r="C75" s="56" t="s">
        <v>265</v>
      </c>
      <c r="D75" s="99" t="s">
        <v>88</v>
      </c>
      <c r="E75" s="424" t="s">
        <v>354</v>
      </c>
      <c r="F75" s="100" t="s">
        <v>277</v>
      </c>
      <c r="G75" s="100" t="s">
        <v>163</v>
      </c>
      <c r="H75" s="100" t="s">
        <v>201</v>
      </c>
      <c r="I75" s="428">
        <v>12</v>
      </c>
      <c r="J75" s="429">
        <f t="shared" si="5"/>
        <v>104</v>
      </c>
      <c r="K75" s="430">
        <v>104</v>
      </c>
      <c r="L75" s="430"/>
      <c r="M75" s="431" t="e">
        <f t="shared" si="6"/>
        <v>#DIV/0!</v>
      </c>
      <c r="N75" s="431">
        <f t="shared" si="7"/>
        <v>0</v>
      </c>
      <c r="O75" s="432">
        <f>IF(K75="nio",0,IF(K75&gt;0,VLOOKUP(G75,'3-Productie normen'!A:J,VLOOKUP(K75,'3-Productie normen'!$B$31:$C$37,2,FALSE),FALSE)))/VLOOKUP(B75,'2-Kosten per locatie'!$A$14:$C$17,3,FALSE)</f>
        <v>0</v>
      </c>
      <c r="P75" s="432">
        <f t="shared" si="8"/>
        <v>0</v>
      </c>
      <c r="Q75" s="101">
        <f>VLOOKUP(G75,'3-Productie normen'!A:M,10,FALSE)</f>
        <v>0</v>
      </c>
      <c r="R75" s="101"/>
      <c r="T75" s="435">
        <f t="shared" si="9"/>
        <v>1248</v>
      </c>
    </row>
    <row r="76" spans="1:20" ht="14.1" customHeight="1">
      <c r="A76" s="89"/>
      <c r="B76" s="56" t="s">
        <v>257</v>
      </c>
      <c r="C76" s="56" t="s">
        <v>265</v>
      </c>
      <c r="D76" s="99" t="s">
        <v>88</v>
      </c>
      <c r="E76" s="540"/>
      <c r="F76" s="85" t="s">
        <v>231</v>
      </c>
      <c r="G76" s="85" t="s">
        <v>231</v>
      </c>
      <c r="H76" s="85"/>
      <c r="I76" s="541">
        <v>2.5</v>
      </c>
      <c r="J76" s="429">
        <f t="shared" si="5"/>
        <v>255</v>
      </c>
      <c r="K76" s="542">
        <v>255</v>
      </c>
      <c r="L76" s="542"/>
      <c r="M76" s="431" t="e">
        <f t="shared" ref="M76" si="10">IF(K76="nio",0,IF(K76&gt;0,K76*I76/O76,0))</f>
        <v>#DIV/0!</v>
      </c>
      <c r="N76" s="431">
        <f t="shared" ref="N76" si="11">IF(L76&gt;0,L76*I76/P76,0)</f>
        <v>0</v>
      </c>
      <c r="O76" s="432">
        <f>IF(K76="nio",0,IF(K76&gt;0,VLOOKUP(G76,'3-Productie normen'!A:J,VLOOKUP(K76,'3-Productie normen'!$B$31:$C$37,2,FALSE),FALSE)))/VLOOKUP(B76,'2-Kosten per locatie'!$A$14:$C$17,3,FALSE)</f>
        <v>0</v>
      </c>
      <c r="P76" s="432">
        <f t="shared" ref="P76" si="12">IF(L76&gt;0,O76*$P$8,0)</f>
        <v>0</v>
      </c>
      <c r="Q76" s="101">
        <f>VLOOKUP(G76,'3-Productie normen'!A:M,10,FALSE)</f>
        <v>0</v>
      </c>
      <c r="R76" s="101"/>
      <c r="T76" s="435">
        <f t="shared" ref="T76" si="13">J76*I76</f>
        <v>637.5</v>
      </c>
    </row>
    <row r="77" spans="1:20" ht="14.1" customHeight="1">
      <c r="A77" s="89">
        <v>76</v>
      </c>
      <c r="B77" s="56" t="s">
        <v>257</v>
      </c>
      <c r="C77" s="56" t="s">
        <v>265</v>
      </c>
      <c r="D77" s="99" t="s">
        <v>355</v>
      </c>
      <c r="E77" s="424" t="s">
        <v>356</v>
      </c>
      <c r="F77" s="100" t="s">
        <v>286</v>
      </c>
      <c r="G77" s="100" t="s">
        <v>232</v>
      </c>
      <c r="H77" s="100" t="s">
        <v>201</v>
      </c>
      <c r="I77" s="428">
        <v>116.9</v>
      </c>
      <c r="J77" s="429">
        <f t="shared" si="5"/>
        <v>104</v>
      </c>
      <c r="K77" s="430">
        <v>104</v>
      </c>
      <c r="L77" s="430"/>
      <c r="M77" s="431" t="e">
        <f t="shared" si="6"/>
        <v>#DIV/0!</v>
      </c>
      <c r="N77" s="431">
        <f t="shared" si="7"/>
        <v>0</v>
      </c>
      <c r="O77" s="432">
        <f>IF(K77="nio",0,IF(K77&gt;0,VLOOKUP(G77,'3-Productie normen'!A:J,VLOOKUP(K77,'3-Productie normen'!$B$31:$C$37,2,FALSE),FALSE)))/VLOOKUP(B77,'2-Kosten per locatie'!$A$14:$C$17,3,FALSE)</f>
        <v>0</v>
      </c>
      <c r="P77" s="432">
        <f t="shared" si="8"/>
        <v>0</v>
      </c>
      <c r="Q77" s="101">
        <f>VLOOKUP(G77,'3-Productie normen'!A:M,10,FALSE)</f>
        <v>0</v>
      </c>
      <c r="R77" s="101"/>
      <c r="T77" s="435">
        <f t="shared" si="9"/>
        <v>12157.6</v>
      </c>
    </row>
    <row r="78" spans="1:20" ht="14.1" customHeight="1">
      <c r="A78" s="89">
        <v>77</v>
      </c>
      <c r="B78" s="56" t="s">
        <v>257</v>
      </c>
      <c r="C78" s="56" t="s">
        <v>265</v>
      </c>
      <c r="D78" s="99" t="s">
        <v>355</v>
      </c>
      <c r="E78" s="424" t="s">
        <v>357</v>
      </c>
      <c r="F78" s="100" t="s">
        <v>282</v>
      </c>
      <c r="G78" s="100" t="s">
        <v>162</v>
      </c>
      <c r="H78" s="100" t="s">
        <v>201</v>
      </c>
      <c r="I78" s="428">
        <v>28.6</v>
      </c>
      <c r="J78" s="429">
        <f t="shared" si="5"/>
        <v>128</v>
      </c>
      <c r="K78" s="430">
        <v>128</v>
      </c>
      <c r="L78" s="430"/>
      <c r="M78" s="431" t="e">
        <f t="shared" si="6"/>
        <v>#DIV/0!</v>
      </c>
      <c r="N78" s="431">
        <f t="shared" si="7"/>
        <v>0</v>
      </c>
      <c r="O78" s="432">
        <f>IF(K78="nio",0,IF(K78&gt;0,VLOOKUP(G78,'3-Productie normen'!A:J,VLOOKUP(K78,'3-Productie normen'!$B$31:$C$37,2,FALSE),FALSE)))/VLOOKUP(B78,'2-Kosten per locatie'!$A$14:$C$17,3,FALSE)</f>
        <v>0</v>
      </c>
      <c r="P78" s="432">
        <f t="shared" si="8"/>
        <v>0</v>
      </c>
      <c r="Q78" s="101">
        <f>VLOOKUP(G78,'3-Productie normen'!A:M,10,FALSE)</f>
        <v>0</v>
      </c>
      <c r="R78" s="101"/>
      <c r="T78" s="435">
        <f t="shared" si="9"/>
        <v>3660.8</v>
      </c>
    </row>
    <row r="79" spans="1:20" ht="14.1" customHeight="1">
      <c r="A79" s="89">
        <v>78</v>
      </c>
      <c r="B79" s="56" t="s">
        <v>257</v>
      </c>
      <c r="C79" s="56" t="s">
        <v>265</v>
      </c>
      <c r="D79" s="99" t="s">
        <v>355</v>
      </c>
      <c r="E79" s="424" t="s">
        <v>358</v>
      </c>
      <c r="F79" s="100" t="s">
        <v>282</v>
      </c>
      <c r="G79" s="100" t="s">
        <v>162</v>
      </c>
      <c r="H79" s="100" t="s">
        <v>201</v>
      </c>
      <c r="I79" s="428">
        <v>28.2</v>
      </c>
      <c r="J79" s="429">
        <f t="shared" si="5"/>
        <v>128</v>
      </c>
      <c r="K79" s="430">
        <v>128</v>
      </c>
      <c r="L79" s="430"/>
      <c r="M79" s="431" t="e">
        <f t="shared" si="6"/>
        <v>#DIV/0!</v>
      </c>
      <c r="N79" s="431">
        <f t="shared" si="7"/>
        <v>0</v>
      </c>
      <c r="O79" s="432">
        <f>IF(K79="nio",0,IF(K79&gt;0,VLOOKUP(G79,'3-Productie normen'!A:J,VLOOKUP(K79,'3-Productie normen'!$B$31:$C$37,2,FALSE),FALSE)))/VLOOKUP(B79,'2-Kosten per locatie'!$A$14:$C$17,3,FALSE)</f>
        <v>0</v>
      </c>
      <c r="P79" s="432">
        <f t="shared" si="8"/>
        <v>0</v>
      </c>
      <c r="Q79" s="101">
        <f>VLOOKUP(G79,'3-Productie normen'!A:M,10,FALSE)</f>
        <v>0</v>
      </c>
      <c r="R79" s="101"/>
      <c r="T79" s="435">
        <f t="shared" si="9"/>
        <v>3609.6</v>
      </c>
    </row>
    <row r="80" spans="1:20" ht="14.1" customHeight="1">
      <c r="A80" s="89">
        <v>79</v>
      </c>
      <c r="B80" s="56" t="s">
        <v>257</v>
      </c>
      <c r="C80" s="56" t="s">
        <v>265</v>
      </c>
      <c r="D80" s="99" t="s">
        <v>355</v>
      </c>
      <c r="E80" s="424" t="s">
        <v>359</v>
      </c>
      <c r="F80" s="100" t="s">
        <v>360</v>
      </c>
      <c r="G80" s="100" t="s">
        <v>162</v>
      </c>
      <c r="H80" s="100" t="s">
        <v>201</v>
      </c>
      <c r="I80" s="428">
        <v>144.30000000000001</v>
      </c>
      <c r="J80" s="429">
        <f t="shared" si="5"/>
        <v>128</v>
      </c>
      <c r="K80" s="430">
        <v>128</v>
      </c>
      <c r="L80" s="430"/>
      <c r="M80" s="431" t="e">
        <f t="shared" si="6"/>
        <v>#DIV/0!</v>
      </c>
      <c r="N80" s="431">
        <f t="shared" si="7"/>
        <v>0</v>
      </c>
      <c r="O80" s="432">
        <f>IF(K80="nio",0,IF(K80&gt;0,VLOOKUP(G80,'3-Productie normen'!A:J,VLOOKUP(K80,'3-Productie normen'!$B$31:$C$37,2,FALSE),FALSE)))/VLOOKUP(B80,'2-Kosten per locatie'!$A$14:$C$17,3,FALSE)</f>
        <v>0</v>
      </c>
      <c r="P80" s="432">
        <f t="shared" si="8"/>
        <v>0</v>
      </c>
      <c r="Q80" s="101">
        <f>VLOOKUP(G80,'3-Productie normen'!A:M,10,FALSE)</f>
        <v>0</v>
      </c>
      <c r="R80" s="101"/>
      <c r="T80" s="435">
        <f t="shared" si="9"/>
        <v>18470.400000000001</v>
      </c>
    </row>
    <row r="81" spans="1:20" ht="14.1" customHeight="1">
      <c r="A81" s="89">
        <v>80</v>
      </c>
      <c r="B81" s="56" t="s">
        <v>257</v>
      </c>
      <c r="C81" s="56" t="s">
        <v>265</v>
      </c>
      <c r="D81" s="99" t="s">
        <v>355</v>
      </c>
      <c r="E81" s="424" t="s">
        <v>361</v>
      </c>
      <c r="F81" s="100" t="s">
        <v>286</v>
      </c>
      <c r="G81" s="100" t="s">
        <v>232</v>
      </c>
      <c r="H81" s="100" t="s">
        <v>201</v>
      </c>
      <c r="I81" s="428">
        <v>5.9</v>
      </c>
      <c r="J81" s="429">
        <f t="shared" si="5"/>
        <v>104</v>
      </c>
      <c r="K81" s="430">
        <v>104</v>
      </c>
      <c r="L81" s="430"/>
      <c r="M81" s="431" t="e">
        <f t="shared" si="6"/>
        <v>#DIV/0!</v>
      </c>
      <c r="N81" s="431">
        <f t="shared" si="7"/>
        <v>0</v>
      </c>
      <c r="O81" s="432">
        <f>IF(K81="nio",0,IF(K81&gt;0,VLOOKUP(G81,'3-Productie normen'!A:J,VLOOKUP(K81,'3-Productie normen'!$B$31:$C$37,2,FALSE),FALSE)))/VLOOKUP(B81,'2-Kosten per locatie'!$A$14:$C$17,3,FALSE)</f>
        <v>0</v>
      </c>
      <c r="P81" s="432">
        <f t="shared" si="8"/>
        <v>0</v>
      </c>
      <c r="Q81" s="101">
        <f>VLOOKUP(G81,'3-Productie normen'!A:M,10,FALSE)</f>
        <v>0</v>
      </c>
      <c r="R81" s="101"/>
      <c r="T81" s="435">
        <f t="shared" si="9"/>
        <v>613.6</v>
      </c>
    </row>
    <row r="82" spans="1:20" ht="14.1" customHeight="1">
      <c r="A82" s="89">
        <v>81</v>
      </c>
      <c r="B82" s="56" t="s">
        <v>257</v>
      </c>
      <c r="C82" s="56" t="s">
        <v>265</v>
      </c>
      <c r="D82" s="99" t="s">
        <v>355</v>
      </c>
      <c r="E82" s="424" t="s">
        <v>362</v>
      </c>
      <c r="F82" s="100" t="s">
        <v>282</v>
      </c>
      <c r="G82" s="100" t="s">
        <v>162</v>
      </c>
      <c r="H82" s="100" t="s">
        <v>201</v>
      </c>
      <c r="I82" s="428">
        <v>509</v>
      </c>
      <c r="J82" s="429">
        <f t="shared" si="5"/>
        <v>128</v>
      </c>
      <c r="K82" s="430">
        <v>128</v>
      </c>
      <c r="L82" s="430"/>
      <c r="M82" s="431" t="e">
        <f t="shared" si="6"/>
        <v>#DIV/0!</v>
      </c>
      <c r="N82" s="431">
        <f t="shared" si="7"/>
        <v>0</v>
      </c>
      <c r="O82" s="432">
        <f>IF(K82="nio",0,IF(K82&gt;0,VLOOKUP(G82,'3-Productie normen'!A:J,VLOOKUP(K82,'3-Productie normen'!$B$31:$C$37,2,FALSE),FALSE)))/VLOOKUP(B82,'2-Kosten per locatie'!$A$14:$C$17,3,FALSE)</f>
        <v>0</v>
      </c>
      <c r="P82" s="432">
        <f t="shared" si="8"/>
        <v>0</v>
      </c>
      <c r="Q82" s="101">
        <f>VLOOKUP(G82,'3-Productie normen'!A:M,10,FALSE)</f>
        <v>0</v>
      </c>
      <c r="R82" s="101"/>
      <c r="T82" s="435">
        <f t="shared" si="9"/>
        <v>65152</v>
      </c>
    </row>
    <row r="83" spans="1:20" ht="14.1" customHeight="1">
      <c r="A83" s="89">
        <v>82</v>
      </c>
      <c r="B83" s="56" t="s">
        <v>257</v>
      </c>
      <c r="C83" s="56" t="s">
        <v>265</v>
      </c>
      <c r="D83" s="99" t="s">
        <v>355</v>
      </c>
      <c r="E83" s="424" t="s">
        <v>363</v>
      </c>
      <c r="F83" s="100" t="s">
        <v>277</v>
      </c>
      <c r="G83" s="100" t="s">
        <v>163</v>
      </c>
      <c r="H83" s="100" t="s">
        <v>201</v>
      </c>
      <c r="I83" s="428">
        <v>49.3</v>
      </c>
      <c r="J83" s="429">
        <f t="shared" si="5"/>
        <v>128</v>
      </c>
      <c r="K83" s="430">
        <v>128</v>
      </c>
      <c r="L83" s="430"/>
      <c r="M83" s="431" t="e">
        <f t="shared" si="6"/>
        <v>#DIV/0!</v>
      </c>
      <c r="N83" s="431">
        <f t="shared" si="7"/>
        <v>0</v>
      </c>
      <c r="O83" s="432">
        <f>IF(K83="nio",0,IF(K83&gt;0,VLOOKUP(G83,'3-Productie normen'!A:J,VLOOKUP(K83,'3-Productie normen'!$B$31:$C$37,2,FALSE),FALSE)))/VLOOKUP(B83,'2-Kosten per locatie'!$A$14:$C$17,3,FALSE)</f>
        <v>0</v>
      </c>
      <c r="P83" s="432">
        <f t="shared" si="8"/>
        <v>0</v>
      </c>
      <c r="Q83" s="101">
        <f>VLOOKUP(G83,'3-Productie normen'!A:M,10,FALSE)</f>
        <v>0</v>
      </c>
      <c r="R83" s="101"/>
      <c r="T83" s="435">
        <f t="shared" si="9"/>
        <v>6310.4</v>
      </c>
    </row>
    <row r="84" spans="1:20" ht="14.1" customHeight="1">
      <c r="A84" s="89">
        <v>83</v>
      </c>
      <c r="B84" s="56" t="s">
        <v>257</v>
      </c>
      <c r="C84" s="56" t="s">
        <v>265</v>
      </c>
      <c r="D84" s="99" t="s">
        <v>355</v>
      </c>
      <c r="E84" s="424" t="s">
        <v>364</v>
      </c>
      <c r="F84" s="100" t="s">
        <v>277</v>
      </c>
      <c r="G84" s="100" t="s">
        <v>163</v>
      </c>
      <c r="H84" s="100" t="s">
        <v>201</v>
      </c>
      <c r="I84" s="428">
        <v>21.8</v>
      </c>
      <c r="J84" s="429">
        <f t="shared" si="5"/>
        <v>128</v>
      </c>
      <c r="K84" s="430">
        <v>128</v>
      </c>
      <c r="L84" s="430"/>
      <c r="M84" s="431" t="e">
        <f t="shared" si="6"/>
        <v>#DIV/0!</v>
      </c>
      <c r="N84" s="431">
        <f t="shared" si="7"/>
        <v>0</v>
      </c>
      <c r="O84" s="432">
        <f>IF(K84="nio",0,IF(K84&gt;0,VLOOKUP(G84,'3-Productie normen'!A:J,VLOOKUP(K84,'3-Productie normen'!$B$31:$C$37,2,FALSE),FALSE)))/VLOOKUP(B84,'2-Kosten per locatie'!$A$14:$C$17,3,FALSE)</f>
        <v>0</v>
      </c>
      <c r="P84" s="432">
        <f t="shared" si="8"/>
        <v>0</v>
      </c>
      <c r="Q84" s="101">
        <f>VLOOKUP(G84,'3-Productie normen'!A:M,10,FALSE)</f>
        <v>0</v>
      </c>
      <c r="R84" s="101"/>
      <c r="T84" s="435">
        <f t="shared" si="9"/>
        <v>2790.4</v>
      </c>
    </row>
    <row r="85" spans="1:20" ht="14.1" customHeight="1">
      <c r="A85" s="89">
        <v>84</v>
      </c>
      <c r="B85" s="56" t="s">
        <v>257</v>
      </c>
      <c r="C85" s="56" t="s">
        <v>265</v>
      </c>
      <c r="D85" s="99" t="s">
        <v>355</v>
      </c>
      <c r="E85" s="424" t="s">
        <v>365</v>
      </c>
      <c r="F85" s="100" t="s">
        <v>343</v>
      </c>
      <c r="G85" s="100" t="s">
        <v>263</v>
      </c>
      <c r="H85" s="100"/>
      <c r="I85" s="428">
        <v>3.5</v>
      </c>
      <c r="J85" s="429">
        <f t="shared" si="5"/>
        <v>0</v>
      </c>
      <c r="K85" s="430" t="s">
        <v>392</v>
      </c>
      <c r="L85" s="430"/>
      <c r="M85" s="431">
        <f t="shared" si="6"/>
        <v>0</v>
      </c>
      <c r="N85" s="431">
        <f t="shared" si="7"/>
        <v>0</v>
      </c>
      <c r="O85" s="432">
        <f>IF(K85="nio",0,IF(K85&gt;0,VLOOKUP(G85,'3-Productie normen'!A:J,VLOOKUP(K85,'3-Productie normen'!$B$31:$C$37,2,FALSE),FALSE)))/VLOOKUP(B85,'2-Kosten per locatie'!$A$14:$C$17,3,FALSE)</f>
        <v>0</v>
      </c>
      <c r="P85" s="432">
        <f t="shared" si="8"/>
        <v>0</v>
      </c>
      <c r="Q85" s="101">
        <f>VLOOKUP(G85,'3-Productie normen'!A:M,10,FALSE)</f>
        <v>0</v>
      </c>
      <c r="R85" s="101"/>
      <c r="T85" s="435">
        <f t="shared" si="9"/>
        <v>0</v>
      </c>
    </row>
    <row r="86" spans="1:20" ht="14.1" customHeight="1">
      <c r="A86" s="89">
        <v>85</v>
      </c>
      <c r="B86" s="56" t="s">
        <v>257</v>
      </c>
      <c r="C86" s="56" t="s">
        <v>265</v>
      </c>
      <c r="D86" s="99" t="s">
        <v>355</v>
      </c>
      <c r="E86" s="424" t="s">
        <v>366</v>
      </c>
      <c r="F86" s="100" t="s">
        <v>343</v>
      </c>
      <c r="G86" s="100" t="s">
        <v>263</v>
      </c>
      <c r="H86" s="100"/>
      <c r="I86" s="428">
        <v>12.6</v>
      </c>
      <c r="J86" s="429">
        <f t="shared" si="5"/>
        <v>0</v>
      </c>
      <c r="K86" s="430" t="s">
        <v>392</v>
      </c>
      <c r="L86" s="430"/>
      <c r="M86" s="431">
        <f t="shared" si="6"/>
        <v>0</v>
      </c>
      <c r="N86" s="431">
        <f t="shared" si="7"/>
        <v>0</v>
      </c>
      <c r="O86" s="432">
        <f>IF(K86="nio",0,IF(K86&gt;0,VLOOKUP(G86,'3-Productie normen'!A:J,VLOOKUP(K86,'3-Productie normen'!$B$31:$C$37,2,FALSE),FALSE)))/VLOOKUP(B86,'2-Kosten per locatie'!$A$14:$C$17,3,FALSE)</f>
        <v>0</v>
      </c>
      <c r="P86" s="432">
        <f t="shared" si="8"/>
        <v>0</v>
      </c>
      <c r="Q86" s="101">
        <f>VLOOKUP(G86,'3-Productie normen'!A:M,10,FALSE)</f>
        <v>0</v>
      </c>
      <c r="R86" s="101"/>
      <c r="T86" s="435">
        <f t="shared" si="9"/>
        <v>0</v>
      </c>
    </row>
    <row r="87" spans="1:20" ht="14.1" customHeight="1">
      <c r="A87" s="89">
        <v>86</v>
      </c>
      <c r="B87" s="56" t="s">
        <v>257</v>
      </c>
      <c r="C87" s="56" t="s">
        <v>265</v>
      </c>
      <c r="D87" s="99" t="s">
        <v>355</v>
      </c>
      <c r="E87" s="424" t="s">
        <v>367</v>
      </c>
      <c r="F87" s="100" t="s">
        <v>272</v>
      </c>
      <c r="G87" s="100" t="s">
        <v>17</v>
      </c>
      <c r="H87" s="100" t="s">
        <v>270</v>
      </c>
      <c r="I87" s="428">
        <v>7.1</v>
      </c>
      <c r="J87" s="429">
        <f t="shared" si="5"/>
        <v>510</v>
      </c>
      <c r="K87" s="430">
        <v>255</v>
      </c>
      <c r="L87" s="430">
        <v>255</v>
      </c>
      <c r="M87" s="431" t="e">
        <f t="shared" si="6"/>
        <v>#DIV/0!</v>
      </c>
      <c r="N87" s="431" t="e">
        <f t="shared" si="7"/>
        <v>#DIV/0!</v>
      </c>
      <c r="O87" s="432">
        <f>IF(K87="nio",0,IF(K87&gt;0,VLOOKUP(G87,'3-Productie normen'!A:J,VLOOKUP(K87,'3-Productie normen'!$B$31:$C$37,2,FALSE),FALSE)))/VLOOKUP(B87,'2-Kosten per locatie'!$A$14:$C$17,3,FALSE)</f>
        <v>0</v>
      </c>
      <c r="P87" s="432">
        <f t="shared" si="8"/>
        <v>0</v>
      </c>
      <c r="Q87" s="101">
        <f>VLOOKUP(G87,'3-Productie normen'!A:M,10,FALSE)</f>
        <v>0</v>
      </c>
      <c r="R87" s="101"/>
      <c r="T87" s="435">
        <f t="shared" si="9"/>
        <v>3621</v>
      </c>
    </row>
    <row r="88" spans="1:20" ht="14.1" customHeight="1">
      <c r="A88" s="89">
        <v>87</v>
      </c>
      <c r="B88" s="56" t="s">
        <v>257</v>
      </c>
      <c r="C88" s="56" t="s">
        <v>265</v>
      </c>
      <c r="D88" s="99" t="s">
        <v>355</v>
      </c>
      <c r="E88" s="424" t="s">
        <v>368</v>
      </c>
      <c r="F88" s="100" t="s">
        <v>272</v>
      </c>
      <c r="G88" s="100" t="s">
        <v>17</v>
      </c>
      <c r="H88" s="100" t="s">
        <v>270</v>
      </c>
      <c r="I88" s="428">
        <v>7.1</v>
      </c>
      <c r="J88" s="429">
        <f t="shared" si="5"/>
        <v>510</v>
      </c>
      <c r="K88" s="430">
        <v>255</v>
      </c>
      <c r="L88" s="430">
        <v>255</v>
      </c>
      <c r="M88" s="431" t="e">
        <f t="shared" si="6"/>
        <v>#DIV/0!</v>
      </c>
      <c r="N88" s="431" t="e">
        <f t="shared" si="7"/>
        <v>#DIV/0!</v>
      </c>
      <c r="O88" s="432">
        <f>IF(K88="nio",0,IF(K88&gt;0,VLOOKUP(G88,'3-Productie normen'!A:J,VLOOKUP(K88,'3-Productie normen'!$B$31:$C$37,2,FALSE),FALSE)))/VLOOKUP(B88,'2-Kosten per locatie'!$A$14:$C$17,3,FALSE)</f>
        <v>0</v>
      </c>
      <c r="P88" s="432">
        <f t="shared" si="8"/>
        <v>0</v>
      </c>
      <c r="Q88" s="101">
        <f>VLOOKUP(G88,'3-Productie normen'!A:M,10,FALSE)</f>
        <v>0</v>
      </c>
      <c r="R88" s="101"/>
      <c r="T88" s="435">
        <f t="shared" si="9"/>
        <v>3621</v>
      </c>
    </row>
    <row r="89" spans="1:20" ht="14.1" customHeight="1">
      <c r="A89" s="89">
        <v>88</v>
      </c>
      <c r="B89" s="56" t="s">
        <v>257</v>
      </c>
      <c r="C89" s="56" t="s">
        <v>265</v>
      </c>
      <c r="D89" s="99" t="s">
        <v>355</v>
      </c>
      <c r="E89" s="424" t="s">
        <v>369</v>
      </c>
      <c r="F89" s="100" t="s">
        <v>343</v>
      </c>
      <c r="G89" s="100" t="s">
        <v>263</v>
      </c>
      <c r="H89" s="100"/>
      <c r="I89" s="428">
        <v>41.9</v>
      </c>
      <c r="J89" s="429">
        <f t="shared" si="5"/>
        <v>0</v>
      </c>
      <c r="K89" s="430" t="s">
        <v>392</v>
      </c>
      <c r="L89" s="430"/>
      <c r="M89" s="431">
        <f t="shared" si="6"/>
        <v>0</v>
      </c>
      <c r="N89" s="431">
        <f t="shared" si="7"/>
        <v>0</v>
      </c>
      <c r="O89" s="432">
        <f>IF(K89="nio",0,IF(K89&gt;0,VLOOKUP(G89,'3-Productie normen'!A:J,VLOOKUP(K89,'3-Productie normen'!$B$31:$C$37,2,FALSE),FALSE)))/VLOOKUP(B89,'2-Kosten per locatie'!$A$14:$C$17,3,FALSE)</f>
        <v>0</v>
      </c>
      <c r="P89" s="432">
        <f t="shared" si="8"/>
        <v>0</v>
      </c>
      <c r="Q89" s="101">
        <f>VLOOKUP(G89,'3-Productie normen'!A:M,10,FALSE)</f>
        <v>0</v>
      </c>
      <c r="R89" s="101"/>
      <c r="T89" s="435">
        <f t="shared" si="9"/>
        <v>0</v>
      </c>
    </row>
    <row r="90" spans="1:20" ht="14.1" customHeight="1">
      <c r="A90" s="89">
        <v>89</v>
      </c>
      <c r="B90" s="56" t="s">
        <v>257</v>
      </c>
      <c r="C90" s="56" t="s">
        <v>265</v>
      </c>
      <c r="D90" s="99" t="s">
        <v>355</v>
      </c>
      <c r="E90" s="424" t="s">
        <v>370</v>
      </c>
      <c r="F90" s="100" t="s">
        <v>282</v>
      </c>
      <c r="G90" s="100" t="s">
        <v>162</v>
      </c>
      <c r="H90" s="100" t="s">
        <v>201</v>
      </c>
      <c r="I90" s="428">
        <v>25.7</v>
      </c>
      <c r="J90" s="429">
        <f t="shared" si="5"/>
        <v>128</v>
      </c>
      <c r="K90" s="430">
        <v>128</v>
      </c>
      <c r="L90" s="430"/>
      <c r="M90" s="431" t="e">
        <f t="shared" si="6"/>
        <v>#DIV/0!</v>
      </c>
      <c r="N90" s="431">
        <f t="shared" si="7"/>
        <v>0</v>
      </c>
      <c r="O90" s="432">
        <f>IF(K90="nio",0,IF(K90&gt;0,VLOOKUP(G90,'3-Productie normen'!A:J,VLOOKUP(K90,'3-Productie normen'!$B$31:$C$37,2,FALSE),FALSE)))/VLOOKUP(B90,'2-Kosten per locatie'!$A$14:$C$17,3,FALSE)</f>
        <v>0</v>
      </c>
      <c r="P90" s="432">
        <f t="shared" si="8"/>
        <v>0</v>
      </c>
      <c r="Q90" s="101">
        <f>VLOOKUP(G90,'3-Productie normen'!A:M,10,FALSE)</f>
        <v>0</v>
      </c>
      <c r="R90" s="101"/>
      <c r="T90" s="435">
        <f t="shared" si="9"/>
        <v>3289.6</v>
      </c>
    </row>
    <row r="91" spans="1:20" ht="14.1" customHeight="1">
      <c r="A91" s="89">
        <v>90</v>
      </c>
      <c r="B91" s="56" t="s">
        <v>257</v>
      </c>
      <c r="C91" s="56" t="s">
        <v>265</v>
      </c>
      <c r="D91" s="99" t="s">
        <v>355</v>
      </c>
      <c r="E91" s="424"/>
      <c r="F91" s="100" t="s">
        <v>273</v>
      </c>
      <c r="G91" s="100" t="s">
        <v>230</v>
      </c>
      <c r="H91" s="100" t="s">
        <v>312</v>
      </c>
      <c r="I91" s="428">
        <v>4.25</v>
      </c>
      <c r="J91" s="429">
        <f t="shared" si="5"/>
        <v>104</v>
      </c>
      <c r="K91" s="430">
        <v>104</v>
      </c>
      <c r="L91" s="430"/>
      <c r="M91" s="431" t="e">
        <f t="shared" si="6"/>
        <v>#DIV/0!</v>
      </c>
      <c r="N91" s="431">
        <f t="shared" si="7"/>
        <v>0</v>
      </c>
      <c r="O91" s="432">
        <f>IF(K91="nio",0,IF(K91&gt;0,VLOOKUP(G91,'3-Productie normen'!A:J,VLOOKUP(K91,'3-Productie normen'!$B$31:$C$37,2,FALSE),FALSE)))/VLOOKUP(B91,'2-Kosten per locatie'!$A$14:$C$17,3,FALSE)</f>
        <v>0</v>
      </c>
      <c r="P91" s="432">
        <f t="shared" si="8"/>
        <v>0</v>
      </c>
      <c r="Q91" s="101">
        <f>VLOOKUP(G91,'3-Productie normen'!A:M,10,FALSE)</f>
        <v>0</v>
      </c>
      <c r="R91" s="101"/>
      <c r="T91" s="435">
        <f t="shared" si="9"/>
        <v>442</v>
      </c>
    </row>
    <row r="92" spans="1:20" ht="14.1" customHeight="1">
      <c r="A92" s="89">
        <v>91</v>
      </c>
      <c r="B92" s="56" t="s">
        <v>257</v>
      </c>
      <c r="C92" s="56" t="s">
        <v>265</v>
      </c>
      <c r="D92" s="99" t="s">
        <v>355</v>
      </c>
      <c r="E92" s="424" t="s">
        <v>371</v>
      </c>
      <c r="F92" s="100" t="s">
        <v>294</v>
      </c>
      <c r="G92" s="100" t="s">
        <v>261</v>
      </c>
      <c r="H92" s="100" t="s">
        <v>201</v>
      </c>
      <c r="I92" s="428">
        <v>25.4</v>
      </c>
      <c r="J92" s="429">
        <f t="shared" si="5"/>
        <v>12</v>
      </c>
      <c r="K92" s="430">
        <v>12</v>
      </c>
      <c r="L92" s="430"/>
      <c r="M92" s="431" t="e">
        <f t="shared" si="6"/>
        <v>#DIV/0!</v>
      </c>
      <c r="N92" s="431">
        <f t="shared" si="7"/>
        <v>0</v>
      </c>
      <c r="O92" s="432">
        <f>IF(K92="nio",0,IF(K92&gt;0,VLOOKUP(G92,'3-Productie normen'!A:J,VLOOKUP(K92,'3-Productie normen'!$B$31:$C$37,2,FALSE),FALSE)))/VLOOKUP(B92,'2-Kosten per locatie'!$A$14:$C$17,3,FALSE)</f>
        <v>0</v>
      </c>
      <c r="P92" s="432">
        <f t="shared" si="8"/>
        <v>0</v>
      </c>
      <c r="Q92" s="101">
        <f>VLOOKUP(G92,'3-Productie normen'!A:M,10,FALSE)</f>
        <v>0</v>
      </c>
      <c r="R92" s="101"/>
      <c r="T92" s="435">
        <f t="shared" si="9"/>
        <v>304.79999999999995</v>
      </c>
    </row>
    <row r="93" spans="1:20" ht="14.1" customHeight="1">
      <c r="A93" s="89">
        <v>92</v>
      </c>
      <c r="B93" s="56" t="s">
        <v>257</v>
      </c>
      <c r="C93" s="56" t="s">
        <v>265</v>
      </c>
      <c r="D93" s="99" t="s">
        <v>355</v>
      </c>
      <c r="E93" s="424" t="s">
        <v>372</v>
      </c>
      <c r="F93" s="100" t="s">
        <v>286</v>
      </c>
      <c r="G93" s="100" t="s">
        <v>232</v>
      </c>
      <c r="H93" s="100" t="s">
        <v>373</v>
      </c>
      <c r="I93" s="428">
        <v>20.9</v>
      </c>
      <c r="J93" s="429">
        <f t="shared" si="5"/>
        <v>104</v>
      </c>
      <c r="K93" s="430">
        <v>104</v>
      </c>
      <c r="L93" s="430"/>
      <c r="M93" s="431" t="e">
        <f t="shared" si="6"/>
        <v>#DIV/0!</v>
      </c>
      <c r="N93" s="431">
        <f t="shared" si="7"/>
        <v>0</v>
      </c>
      <c r="O93" s="432">
        <f>IF(K93="nio",0,IF(K93&gt;0,VLOOKUP(G93,'3-Productie normen'!A:J,VLOOKUP(K93,'3-Productie normen'!$B$31:$C$37,2,FALSE),FALSE)))/VLOOKUP(B93,'2-Kosten per locatie'!$A$14:$C$17,3,FALSE)</f>
        <v>0</v>
      </c>
      <c r="P93" s="432">
        <f t="shared" si="8"/>
        <v>0</v>
      </c>
      <c r="Q93" s="101">
        <f>VLOOKUP(G93,'3-Productie normen'!A:M,10,FALSE)</f>
        <v>0</v>
      </c>
      <c r="R93" s="101"/>
      <c r="T93" s="435">
        <f t="shared" si="9"/>
        <v>2173.6</v>
      </c>
    </row>
    <row r="94" spans="1:20" ht="14.1" customHeight="1">
      <c r="A94" s="89">
        <v>93</v>
      </c>
      <c r="B94" s="56" t="s">
        <v>257</v>
      </c>
      <c r="C94" s="56" t="s">
        <v>265</v>
      </c>
      <c r="D94" s="99" t="s">
        <v>355</v>
      </c>
      <c r="E94" s="424" t="s">
        <v>374</v>
      </c>
      <c r="F94" s="100" t="s">
        <v>277</v>
      </c>
      <c r="G94" s="100" t="s">
        <v>163</v>
      </c>
      <c r="H94" s="100" t="s">
        <v>201</v>
      </c>
      <c r="I94" s="428">
        <v>108.7</v>
      </c>
      <c r="J94" s="429">
        <f t="shared" si="5"/>
        <v>128</v>
      </c>
      <c r="K94" s="430">
        <v>128</v>
      </c>
      <c r="L94" s="430"/>
      <c r="M94" s="431" t="e">
        <f t="shared" si="6"/>
        <v>#DIV/0!</v>
      </c>
      <c r="N94" s="431">
        <f t="shared" si="7"/>
        <v>0</v>
      </c>
      <c r="O94" s="432">
        <f>IF(K94="nio",0,IF(K94&gt;0,VLOOKUP(G94,'3-Productie normen'!A:J,VLOOKUP(K94,'3-Productie normen'!$B$31:$C$37,2,FALSE),FALSE)))/VLOOKUP(B94,'2-Kosten per locatie'!$A$14:$C$17,3,FALSE)</f>
        <v>0</v>
      </c>
      <c r="P94" s="432">
        <f t="shared" si="8"/>
        <v>0</v>
      </c>
      <c r="Q94" s="101">
        <f>VLOOKUP(G94,'3-Productie normen'!A:M,10,FALSE)</f>
        <v>0</v>
      </c>
      <c r="R94" s="101"/>
      <c r="T94" s="435">
        <f t="shared" si="9"/>
        <v>13913.6</v>
      </c>
    </row>
    <row r="95" spans="1:20" ht="14.1" customHeight="1">
      <c r="A95" s="89">
        <v>94</v>
      </c>
      <c r="B95" s="56" t="s">
        <v>257</v>
      </c>
      <c r="C95" s="56" t="s">
        <v>265</v>
      </c>
      <c r="D95" s="99" t="s">
        <v>355</v>
      </c>
      <c r="E95" s="424"/>
      <c r="F95" s="100" t="s">
        <v>375</v>
      </c>
      <c r="G95" s="100" t="s">
        <v>260</v>
      </c>
      <c r="H95" s="100" t="s">
        <v>270</v>
      </c>
      <c r="I95" s="428">
        <v>16</v>
      </c>
      <c r="J95" s="429">
        <f t="shared" si="5"/>
        <v>104</v>
      </c>
      <c r="K95" s="430">
        <v>104</v>
      </c>
      <c r="L95" s="430"/>
      <c r="M95" s="431" t="e">
        <f t="shared" si="6"/>
        <v>#DIV/0!</v>
      </c>
      <c r="N95" s="431">
        <f t="shared" si="7"/>
        <v>0</v>
      </c>
      <c r="O95" s="432">
        <f>IF(K95="nio",0,IF(K95&gt;0,VLOOKUP(G95,'3-Productie normen'!A:J,VLOOKUP(K95,'3-Productie normen'!$B$31:$C$37,2,FALSE),FALSE)))/VLOOKUP(B95,'2-Kosten per locatie'!$A$14:$C$17,3,FALSE)</f>
        <v>0</v>
      </c>
      <c r="P95" s="432">
        <f t="shared" si="8"/>
        <v>0</v>
      </c>
      <c r="Q95" s="101">
        <f>VLOOKUP(G95,'3-Productie normen'!A:M,10,FALSE)</f>
        <v>0</v>
      </c>
      <c r="R95" s="101"/>
      <c r="T95" s="435">
        <f t="shared" si="9"/>
        <v>1664</v>
      </c>
    </row>
    <row r="96" spans="1:20" ht="14.1" customHeight="1">
      <c r="A96" s="89">
        <v>95</v>
      </c>
      <c r="B96" s="56" t="s">
        <v>257</v>
      </c>
      <c r="C96" s="56" t="s">
        <v>265</v>
      </c>
      <c r="D96" s="99" t="s">
        <v>355</v>
      </c>
      <c r="E96" s="424" t="s">
        <v>376</v>
      </c>
      <c r="F96" s="100" t="s">
        <v>286</v>
      </c>
      <c r="G96" s="100" t="s">
        <v>232</v>
      </c>
      <c r="H96" s="100" t="s">
        <v>201</v>
      </c>
      <c r="I96" s="428">
        <v>7.4</v>
      </c>
      <c r="J96" s="429">
        <f t="shared" si="5"/>
        <v>104</v>
      </c>
      <c r="K96" s="430">
        <v>104</v>
      </c>
      <c r="L96" s="430"/>
      <c r="M96" s="431" t="e">
        <f t="shared" si="6"/>
        <v>#DIV/0!</v>
      </c>
      <c r="N96" s="431">
        <f t="shared" si="7"/>
        <v>0</v>
      </c>
      <c r="O96" s="432">
        <f>IF(K96="nio",0,IF(K96&gt;0,VLOOKUP(G96,'3-Productie normen'!A:J,VLOOKUP(K96,'3-Productie normen'!$B$31:$C$37,2,FALSE),FALSE)))/VLOOKUP(B96,'2-Kosten per locatie'!$A$14:$C$17,3,FALSE)</f>
        <v>0</v>
      </c>
      <c r="P96" s="432">
        <f t="shared" si="8"/>
        <v>0</v>
      </c>
      <c r="Q96" s="101">
        <f>VLOOKUP(G96,'3-Productie normen'!A:M,10,FALSE)</f>
        <v>0</v>
      </c>
      <c r="R96" s="101"/>
      <c r="T96" s="435">
        <f t="shared" si="9"/>
        <v>769.6</v>
      </c>
    </row>
    <row r="97" spans="1:21" ht="14.1" customHeight="1">
      <c r="A97" s="89">
        <v>96</v>
      </c>
      <c r="B97" s="56" t="s">
        <v>257</v>
      </c>
      <c r="C97" s="56" t="s">
        <v>265</v>
      </c>
      <c r="D97" s="99" t="s">
        <v>355</v>
      </c>
      <c r="E97" s="424" t="s">
        <v>377</v>
      </c>
      <c r="F97" s="100" t="s">
        <v>343</v>
      </c>
      <c r="G97" s="100" t="s">
        <v>263</v>
      </c>
      <c r="H97" s="100"/>
      <c r="I97" s="428">
        <v>6</v>
      </c>
      <c r="J97" s="429">
        <f t="shared" si="5"/>
        <v>0</v>
      </c>
      <c r="K97" s="430" t="s">
        <v>392</v>
      </c>
      <c r="L97" s="430"/>
      <c r="M97" s="431">
        <f t="shared" si="6"/>
        <v>0</v>
      </c>
      <c r="N97" s="431">
        <f t="shared" si="7"/>
        <v>0</v>
      </c>
      <c r="O97" s="432">
        <f>IF(K97="nio",0,IF(K97&gt;0,VLOOKUP(G97,'3-Productie normen'!A:J,VLOOKUP(K97,'3-Productie normen'!$B$31:$C$37,2,FALSE),FALSE)))/VLOOKUP(B97,'2-Kosten per locatie'!$A$14:$C$17,3,FALSE)</f>
        <v>0</v>
      </c>
      <c r="P97" s="432">
        <f t="shared" si="8"/>
        <v>0</v>
      </c>
      <c r="Q97" s="101">
        <f>VLOOKUP(G97,'3-Productie normen'!A:M,10,FALSE)</f>
        <v>0</v>
      </c>
      <c r="R97" s="101"/>
      <c r="T97" s="435">
        <f t="shared" si="9"/>
        <v>0</v>
      </c>
    </row>
    <row r="98" spans="1:21" ht="14.1" customHeight="1">
      <c r="A98" s="89">
        <v>97</v>
      </c>
      <c r="B98" s="56" t="s">
        <v>257</v>
      </c>
      <c r="C98" s="56" t="s">
        <v>265</v>
      </c>
      <c r="D98" s="99" t="s">
        <v>355</v>
      </c>
      <c r="E98" s="424" t="s">
        <v>378</v>
      </c>
      <c r="F98" s="100" t="s">
        <v>282</v>
      </c>
      <c r="G98" s="100" t="s">
        <v>162</v>
      </c>
      <c r="H98" s="100" t="s">
        <v>201</v>
      </c>
      <c r="I98" s="428">
        <v>61.8</v>
      </c>
      <c r="J98" s="429">
        <f t="shared" si="5"/>
        <v>128</v>
      </c>
      <c r="K98" s="430">
        <v>128</v>
      </c>
      <c r="L98" s="430"/>
      <c r="M98" s="431" t="e">
        <f t="shared" si="6"/>
        <v>#DIV/0!</v>
      </c>
      <c r="N98" s="431">
        <f t="shared" si="7"/>
        <v>0</v>
      </c>
      <c r="O98" s="432">
        <f>IF(K98="nio",0,IF(K98&gt;0,VLOOKUP(G98,'3-Productie normen'!A:J,VLOOKUP(K98,'3-Productie normen'!$B$31:$C$37,2,FALSE),FALSE)))/VLOOKUP(B98,'2-Kosten per locatie'!$A$14:$C$17,3,FALSE)</f>
        <v>0</v>
      </c>
      <c r="P98" s="432">
        <f t="shared" si="8"/>
        <v>0</v>
      </c>
      <c r="Q98" s="101">
        <f>VLOOKUP(G98,'3-Productie normen'!A:M,10,FALSE)</f>
        <v>0</v>
      </c>
      <c r="R98" s="101"/>
      <c r="T98" s="435">
        <f t="shared" si="9"/>
        <v>7910.4</v>
      </c>
    </row>
    <row r="99" spans="1:21" ht="14.1" customHeight="1">
      <c r="A99" s="89">
        <v>98</v>
      </c>
      <c r="B99" s="56" t="s">
        <v>257</v>
      </c>
      <c r="C99" s="56" t="s">
        <v>265</v>
      </c>
      <c r="D99" s="99" t="s">
        <v>355</v>
      </c>
      <c r="E99" s="424" t="s">
        <v>379</v>
      </c>
      <c r="F99" s="100" t="s">
        <v>282</v>
      </c>
      <c r="G99" s="100" t="s">
        <v>162</v>
      </c>
      <c r="H99" s="100" t="s">
        <v>201</v>
      </c>
      <c r="I99" s="428">
        <v>40.1</v>
      </c>
      <c r="J99" s="429">
        <f t="shared" si="5"/>
        <v>128</v>
      </c>
      <c r="K99" s="430">
        <v>128</v>
      </c>
      <c r="L99" s="430"/>
      <c r="M99" s="431" t="e">
        <f t="shared" si="6"/>
        <v>#DIV/0!</v>
      </c>
      <c r="N99" s="431">
        <f t="shared" si="7"/>
        <v>0</v>
      </c>
      <c r="O99" s="432">
        <f>IF(K99="nio",0,IF(K99&gt;0,VLOOKUP(G99,'3-Productie normen'!A:J,VLOOKUP(K99,'3-Productie normen'!$B$31:$C$37,2,FALSE),FALSE)))/VLOOKUP(B99,'2-Kosten per locatie'!$A$14:$C$17,3,FALSE)</f>
        <v>0</v>
      </c>
      <c r="P99" s="432">
        <f t="shared" si="8"/>
        <v>0</v>
      </c>
      <c r="Q99" s="101">
        <f>VLOOKUP(G99,'3-Productie normen'!A:M,10,FALSE)</f>
        <v>0</v>
      </c>
      <c r="R99" s="101"/>
      <c r="T99" s="435">
        <f t="shared" si="9"/>
        <v>5132.8</v>
      </c>
    </row>
    <row r="100" spans="1:21" ht="14.1" customHeight="1">
      <c r="A100" s="89">
        <v>99</v>
      </c>
      <c r="B100" s="56" t="s">
        <v>257</v>
      </c>
      <c r="C100" s="56" t="s">
        <v>265</v>
      </c>
      <c r="D100" s="99" t="s">
        <v>355</v>
      </c>
      <c r="E100" s="424" t="s">
        <v>380</v>
      </c>
      <c r="F100" s="100" t="s">
        <v>286</v>
      </c>
      <c r="G100" s="100" t="s">
        <v>232</v>
      </c>
      <c r="H100" s="100" t="s">
        <v>201</v>
      </c>
      <c r="I100" s="428">
        <v>45</v>
      </c>
      <c r="J100" s="429">
        <f t="shared" si="5"/>
        <v>104</v>
      </c>
      <c r="K100" s="430">
        <v>104</v>
      </c>
      <c r="L100" s="430"/>
      <c r="M100" s="431" t="e">
        <f t="shared" si="6"/>
        <v>#DIV/0!</v>
      </c>
      <c r="N100" s="431">
        <f t="shared" si="7"/>
        <v>0</v>
      </c>
      <c r="O100" s="432">
        <f>IF(K100="nio",0,IF(K100&gt;0,VLOOKUP(G100,'3-Productie normen'!A:J,VLOOKUP(K100,'3-Productie normen'!$B$31:$C$37,2,FALSE),FALSE)))/VLOOKUP(B100,'2-Kosten per locatie'!$A$14:$C$17,3,FALSE)</f>
        <v>0</v>
      </c>
      <c r="P100" s="432">
        <f t="shared" si="8"/>
        <v>0</v>
      </c>
      <c r="Q100" s="101">
        <f>VLOOKUP(G100,'3-Productie normen'!A:M,10,FALSE)</f>
        <v>0</v>
      </c>
      <c r="R100" s="101"/>
      <c r="T100" s="435">
        <f t="shared" si="9"/>
        <v>4680</v>
      </c>
    </row>
    <row r="101" spans="1:21" ht="14.1" customHeight="1">
      <c r="A101" s="89">
        <v>100</v>
      </c>
      <c r="B101" s="56" t="s">
        <v>257</v>
      </c>
      <c r="C101" s="56" t="s">
        <v>265</v>
      </c>
      <c r="D101" s="99" t="s">
        <v>355</v>
      </c>
      <c r="E101" s="424" t="s">
        <v>381</v>
      </c>
      <c r="F101" s="100" t="s">
        <v>282</v>
      </c>
      <c r="G101" s="100" t="s">
        <v>162</v>
      </c>
      <c r="H101" s="100" t="s">
        <v>201</v>
      </c>
      <c r="I101" s="428">
        <v>40.1</v>
      </c>
      <c r="J101" s="429">
        <f t="shared" si="5"/>
        <v>128</v>
      </c>
      <c r="K101" s="430">
        <v>128</v>
      </c>
      <c r="L101" s="430"/>
      <c r="M101" s="431" t="e">
        <f t="shared" si="6"/>
        <v>#DIV/0!</v>
      </c>
      <c r="N101" s="431">
        <f t="shared" si="7"/>
        <v>0</v>
      </c>
      <c r="O101" s="432">
        <f>IF(K101="nio",0,IF(K101&gt;0,VLOOKUP(G101,'3-Productie normen'!A:J,VLOOKUP(K101,'3-Productie normen'!$B$31:$C$37,2,FALSE),FALSE)))/VLOOKUP(B101,'2-Kosten per locatie'!$A$14:$C$17,3,FALSE)</f>
        <v>0</v>
      </c>
      <c r="P101" s="432">
        <f t="shared" si="8"/>
        <v>0</v>
      </c>
      <c r="Q101" s="101">
        <f>VLOOKUP(G101,'3-Productie normen'!A:M,10,FALSE)</f>
        <v>0</v>
      </c>
      <c r="R101" s="101"/>
      <c r="T101" s="435">
        <f t="shared" si="9"/>
        <v>5132.8</v>
      </c>
    </row>
    <row r="102" spans="1:21" ht="14.1" customHeight="1">
      <c r="A102" s="89">
        <v>101</v>
      </c>
      <c r="B102" s="56" t="s">
        <v>257</v>
      </c>
      <c r="C102" s="56" t="s">
        <v>265</v>
      </c>
      <c r="D102" s="99" t="s">
        <v>355</v>
      </c>
      <c r="E102" s="424" t="s">
        <v>382</v>
      </c>
      <c r="F102" s="100" t="s">
        <v>282</v>
      </c>
      <c r="G102" s="100" t="s">
        <v>162</v>
      </c>
      <c r="H102" s="100" t="s">
        <v>201</v>
      </c>
      <c r="I102" s="428">
        <v>60.6</v>
      </c>
      <c r="J102" s="429">
        <f t="shared" si="5"/>
        <v>128</v>
      </c>
      <c r="K102" s="430">
        <v>128</v>
      </c>
      <c r="L102" s="430"/>
      <c r="M102" s="431" t="e">
        <f t="shared" si="6"/>
        <v>#DIV/0!</v>
      </c>
      <c r="N102" s="431">
        <f t="shared" si="7"/>
        <v>0</v>
      </c>
      <c r="O102" s="432">
        <f>IF(K102="nio",0,IF(K102&gt;0,VLOOKUP(G102,'3-Productie normen'!A:J,VLOOKUP(K102,'3-Productie normen'!$B$31:$C$37,2,FALSE),FALSE)))/VLOOKUP(B102,'2-Kosten per locatie'!$A$14:$C$17,3,FALSE)</f>
        <v>0</v>
      </c>
      <c r="P102" s="432">
        <f t="shared" si="8"/>
        <v>0</v>
      </c>
      <c r="Q102" s="101">
        <f>VLOOKUP(G102,'3-Productie normen'!A:M,10,FALSE)</f>
        <v>0</v>
      </c>
      <c r="R102" s="101"/>
      <c r="T102" s="435">
        <f t="shared" si="9"/>
        <v>7756.8</v>
      </c>
    </row>
    <row r="103" spans="1:21" ht="14.1" customHeight="1">
      <c r="A103" s="89">
        <v>102</v>
      </c>
      <c r="B103" s="56" t="s">
        <v>257</v>
      </c>
      <c r="C103" s="56" t="s">
        <v>265</v>
      </c>
      <c r="D103" s="99" t="s">
        <v>355</v>
      </c>
      <c r="E103" s="424" t="s">
        <v>383</v>
      </c>
      <c r="F103" s="100" t="s">
        <v>306</v>
      </c>
      <c r="G103" s="100" t="s">
        <v>260</v>
      </c>
      <c r="H103" s="100" t="s">
        <v>270</v>
      </c>
      <c r="I103" s="428">
        <v>4.8</v>
      </c>
      <c r="J103" s="429">
        <f t="shared" si="5"/>
        <v>255</v>
      </c>
      <c r="K103" s="430">
        <v>255</v>
      </c>
      <c r="L103" s="430"/>
      <c r="M103" s="431" t="e">
        <f t="shared" si="6"/>
        <v>#DIV/0!</v>
      </c>
      <c r="N103" s="431">
        <f t="shared" si="7"/>
        <v>0</v>
      </c>
      <c r="O103" s="432">
        <f>IF(K103="nio",0,IF(K103&gt;0,VLOOKUP(G103,'3-Productie normen'!A:J,VLOOKUP(K103,'3-Productie normen'!$B$31:$C$37,2,FALSE),FALSE)))/VLOOKUP(B103,'2-Kosten per locatie'!$A$14:$C$17,3,FALSE)</f>
        <v>0</v>
      </c>
      <c r="P103" s="432">
        <f t="shared" si="8"/>
        <v>0</v>
      </c>
      <c r="Q103" s="101">
        <f>VLOOKUP(G103,'3-Productie normen'!A:M,10,FALSE)</f>
        <v>0</v>
      </c>
      <c r="R103" s="101"/>
      <c r="T103" s="435">
        <f t="shared" si="9"/>
        <v>1224</v>
      </c>
    </row>
    <row r="104" spans="1:21" ht="14.1" customHeight="1">
      <c r="A104" s="89">
        <v>103</v>
      </c>
      <c r="B104" s="56" t="s">
        <v>257</v>
      </c>
      <c r="C104" s="56" t="s">
        <v>265</v>
      </c>
      <c r="D104" s="99" t="s">
        <v>355</v>
      </c>
      <c r="E104" s="424" t="s">
        <v>384</v>
      </c>
      <c r="F104" s="100" t="s">
        <v>272</v>
      </c>
      <c r="G104" s="100" t="s">
        <v>17</v>
      </c>
      <c r="H104" s="100" t="s">
        <v>270</v>
      </c>
      <c r="I104" s="428">
        <v>10.3</v>
      </c>
      <c r="J104" s="429">
        <f t="shared" si="5"/>
        <v>510</v>
      </c>
      <c r="K104" s="430">
        <v>255</v>
      </c>
      <c r="L104" s="430">
        <v>255</v>
      </c>
      <c r="M104" s="431" t="e">
        <f t="shared" si="6"/>
        <v>#DIV/0!</v>
      </c>
      <c r="N104" s="431" t="e">
        <f t="shared" si="7"/>
        <v>#DIV/0!</v>
      </c>
      <c r="O104" s="432">
        <f>IF(K104="nio",0,IF(K104&gt;0,VLOOKUP(G104,'3-Productie normen'!A:J,VLOOKUP(K104,'3-Productie normen'!$B$31:$C$37,2,FALSE),FALSE)))/VLOOKUP(B104,'2-Kosten per locatie'!$A$14:$C$17,3,FALSE)</f>
        <v>0</v>
      </c>
      <c r="P104" s="432">
        <f t="shared" si="8"/>
        <v>0</v>
      </c>
      <c r="Q104" s="101">
        <f>VLOOKUP(G104,'3-Productie normen'!A:M,10,FALSE)</f>
        <v>0</v>
      </c>
      <c r="R104" s="101"/>
      <c r="T104" s="435">
        <f t="shared" si="9"/>
        <v>5253</v>
      </c>
    </row>
    <row r="105" spans="1:21" ht="14.1" customHeight="1">
      <c r="A105" s="89">
        <v>104</v>
      </c>
      <c r="B105" s="56" t="s">
        <v>257</v>
      </c>
      <c r="C105" s="56" t="s">
        <v>265</v>
      </c>
      <c r="D105" s="99" t="s">
        <v>355</v>
      </c>
      <c r="E105" s="424" t="s">
        <v>385</v>
      </c>
      <c r="F105" s="100" t="s">
        <v>272</v>
      </c>
      <c r="G105" s="100" t="s">
        <v>17</v>
      </c>
      <c r="H105" s="100" t="s">
        <v>270</v>
      </c>
      <c r="I105" s="428">
        <v>7.4</v>
      </c>
      <c r="J105" s="429">
        <f t="shared" si="5"/>
        <v>510</v>
      </c>
      <c r="K105" s="430">
        <v>255</v>
      </c>
      <c r="L105" s="430">
        <v>255</v>
      </c>
      <c r="M105" s="431" t="e">
        <f t="shared" si="6"/>
        <v>#DIV/0!</v>
      </c>
      <c r="N105" s="431" t="e">
        <f t="shared" si="7"/>
        <v>#DIV/0!</v>
      </c>
      <c r="O105" s="432">
        <f>IF(K105="nio",0,IF(K105&gt;0,VLOOKUP(G105,'3-Productie normen'!A:J,VLOOKUP(K105,'3-Productie normen'!$B$31:$C$37,2,FALSE),FALSE)))/VLOOKUP(B105,'2-Kosten per locatie'!$A$14:$C$17,3,FALSE)</f>
        <v>0</v>
      </c>
      <c r="P105" s="432">
        <f t="shared" si="8"/>
        <v>0</v>
      </c>
      <c r="Q105" s="101">
        <f>VLOOKUP(G105,'3-Productie normen'!A:M,10,FALSE)</f>
        <v>0</v>
      </c>
      <c r="R105" s="101"/>
      <c r="T105" s="435">
        <f t="shared" si="9"/>
        <v>3774</v>
      </c>
    </row>
    <row r="106" spans="1:21" ht="14.1" customHeight="1">
      <c r="A106" s="89">
        <v>105</v>
      </c>
      <c r="B106" s="56" t="s">
        <v>257</v>
      </c>
      <c r="C106" s="56" t="s">
        <v>265</v>
      </c>
      <c r="D106" s="99" t="s">
        <v>355</v>
      </c>
      <c r="E106" s="424" t="s">
        <v>386</v>
      </c>
      <c r="F106" s="100" t="s">
        <v>343</v>
      </c>
      <c r="G106" s="100" t="s">
        <v>263</v>
      </c>
      <c r="H106" s="100"/>
      <c r="I106" s="428">
        <v>17.5</v>
      </c>
      <c r="J106" s="429">
        <f t="shared" si="5"/>
        <v>0</v>
      </c>
      <c r="K106" s="430" t="s">
        <v>392</v>
      </c>
      <c r="L106" s="430"/>
      <c r="M106" s="431">
        <f t="shared" si="6"/>
        <v>0</v>
      </c>
      <c r="N106" s="431">
        <f t="shared" si="7"/>
        <v>0</v>
      </c>
      <c r="O106" s="432">
        <f>IF(K106="nio",0,IF(K106&gt;0,VLOOKUP(G106,'3-Productie normen'!A:J,VLOOKUP(K106,'3-Productie normen'!$B$31:$C$37,2,FALSE),FALSE)))/VLOOKUP(B106,'2-Kosten per locatie'!$A$14:$C$17,3,FALSE)</f>
        <v>0</v>
      </c>
      <c r="P106" s="432">
        <f t="shared" si="8"/>
        <v>0</v>
      </c>
      <c r="Q106" s="101">
        <f>VLOOKUP(G106,'3-Productie normen'!A:M,10,FALSE)</f>
        <v>0</v>
      </c>
      <c r="R106" s="101"/>
      <c r="T106" s="435">
        <f t="shared" si="9"/>
        <v>0</v>
      </c>
    </row>
    <row r="107" spans="1:21" ht="14.1" customHeight="1">
      <c r="A107" s="89">
        <v>106</v>
      </c>
      <c r="B107" s="56" t="s">
        <v>257</v>
      </c>
      <c r="C107" s="56" t="s">
        <v>265</v>
      </c>
      <c r="D107" s="99" t="s">
        <v>355</v>
      </c>
      <c r="E107" s="424" t="s">
        <v>387</v>
      </c>
      <c r="F107" s="100" t="s">
        <v>296</v>
      </c>
      <c r="G107" s="100" t="s">
        <v>162</v>
      </c>
      <c r="H107" s="100" t="s">
        <v>201</v>
      </c>
      <c r="I107" s="428">
        <v>4.3</v>
      </c>
      <c r="J107" s="429">
        <f t="shared" si="5"/>
        <v>128</v>
      </c>
      <c r="K107" s="430">
        <v>128</v>
      </c>
      <c r="L107" s="430"/>
      <c r="M107" s="431" t="e">
        <f t="shared" si="6"/>
        <v>#DIV/0!</v>
      </c>
      <c r="N107" s="431">
        <f t="shared" si="7"/>
        <v>0</v>
      </c>
      <c r="O107" s="432">
        <f>IF(K107="nio",0,IF(K107&gt;0,VLOOKUP(G107,'3-Productie normen'!A:J,VLOOKUP(K107,'3-Productie normen'!$B$31:$C$37,2,FALSE),FALSE)))/VLOOKUP(B107,'2-Kosten per locatie'!$A$14:$C$17,3,FALSE)</f>
        <v>0</v>
      </c>
      <c r="P107" s="432">
        <f t="shared" si="8"/>
        <v>0</v>
      </c>
      <c r="Q107" s="101">
        <f>VLOOKUP(G107,'3-Productie normen'!A:M,10,FALSE)</f>
        <v>0</v>
      </c>
      <c r="R107" s="101"/>
      <c r="T107" s="435">
        <f t="shared" si="9"/>
        <v>550.4</v>
      </c>
    </row>
    <row r="108" spans="1:21" ht="14.1" customHeight="1">
      <c r="A108" s="89">
        <v>107</v>
      </c>
      <c r="B108" s="56" t="s">
        <v>257</v>
      </c>
      <c r="C108" s="56" t="s">
        <v>265</v>
      </c>
      <c r="D108" s="99" t="s">
        <v>355</v>
      </c>
      <c r="E108" s="424" t="s">
        <v>388</v>
      </c>
      <c r="F108" s="100" t="s">
        <v>277</v>
      </c>
      <c r="G108" s="100" t="s">
        <v>163</v>
      </c>
      <c r="H108" s="100" t="s">
        <v>201</v>
      </c>
      <c r="I108" s="428">
        <v>27.2</v>
      </c>
      <c r="J108" s="429">
        <f t="shared" si="5"/>
        <v>128</v>
      </c>
      <c r="K108" s="430">
        <v>128</v>
      </c>
      <c r="L108" s="430"/>
      <c r="M108" s="431" t="e">
        <f t="shared" si="6"/>
        <v>#DIV/0!</v>
      </c>
      <c r="N108" s="431">
        <f t="shared" si="7"/>
        <v>0</v>
      </c>
      <c r="O108" s="432">
        <f>IF(K108="nio",0,IF(K108&gt;0,VLOOKUP(G108,'3-Productie normen'!A:J,VLOOKUP(K108,'3-Productie normen'!$B$31:$C$37,2,FALSE),FALSE)))/VLOOKUP(B108,'2-Kosten per locatie'!$A$14:$C$17,3,FALSE)</f>
        <v>0</v>
      </c>
      <c r="P108" s="432">
        <f t="shared" si="8"/>
        <v>0</v>
      </c>
      <c r="Q108" s="101">
        <f>VLOOKUP(G108,'3-Productie normen'!A:M,10,FALSE)</f>
        <v>0</v>
      </c>
      <c r="R108" s="101"/>
      <c r="T108" s="435">
        <f t="shared" si="9"/>
        <v>3481.6</v>
      </c>
    </row>
    <row r="109" spans="1:21" ht="14.1" customHeight="1">
      <c r="A109" s="89">
        <v>108</v>
      </c>
      <c r="B109" s="56" t="s">
        <v>257</v>
      </c>
      <c r="C109" s="56" t="s">
        <v>265</v>
      </c>
      <c r="D109" s="99" t="s">
        <v>355</v>
      </c>
      <c r="E109" s="424" t="s">
        <v>389</v>
      </c>
      <c r="F109" s="100" t="s">
        <v>277</v>
      </c>
      <c r="G109" s="100" t="s">
        <v>163</v>
      </c>
      <c r="H109" s="100" t="s">
        <v>201</v>
      </c>
      <c r="I109" s="428">
        <v>24.3</v>
      </c>
      <c r="J109" s="429">
        <f t="shared" si="5"/>
        <v>128</v>
      </c>
      <c r="K109" s="430">
        <v>128</v>
      </c>
      <c r="L109" s="430"/>
      <c r="M109" s="431" t="e">
        <f t="shared" si="6"/>
        <v>#DIV/0!</v>
      </c>
      <c r="N109" s="431">
        <f t="shared" si="7"/>
        <v>0</v>
      </c>
      <c r="O109" s="432">
        <f>IF(K109="nio",0,IF(K109&gt;0,VLOOKUP(G109,'3-Productie normen'!A:J,VLOOKUP(K109,'3-Productie normen'!$B$31:$C$37,2,FALSE),FALSE)))/VLOOKUP(B109,'2-Kosten per locatie'!$A$14:$C$17,3,FALSE)</f>
        <v>0</v>
      </c>
      <c r="P109" s="432">
        <f t="shared" si="8"/>
        <v>0</v>
      </c>
      <c r="Q109" s="101">
        <f>VLOOKUP(G109,'3-Productie normen'!A:M,10,FALSE)</f>
        <v>0</v>
      </c>
      <c r="R109" s="101"/>
      <c r="T109" s="435">
        <f t="shared" si="9"/>
        <v>3110.4</v>
      </c>
    </row>
    <row r="110" spans="1:21" ht="14.1" customHeight="1">
      <c r="A110" s="89">
        <v>109</v>
      </c>
      <c r="B110" s="56" t="s">
        <v>257</v>
      </c>
      <c r="C110" s="56" t="s">
        <v>265</v>
      </c>
      <c r="D110" s="99" t="s">
        <v>355</v>
      </c>
      <c r="E110" s="424" t="s">
        <v>390</v>
      </c>
      <c r="F110" s="100" t="s">
        <v>282</v>
      </c>
      <c r="G110" s="100" t="s">
        <v>162</v>
      </c>
      <c r="H110" s="100" t="s">
        <v>201</v>
      </c>
      <c r="I110" s="428">
        <v>25</v>
      </c>
      <c r="J110" s="429">
        <f t="shared" si="5"/>
        <v>128</v>
      </c>
      <c r="K110" s="430">
        <v>128</v>
      </c>
      <c r="L110" s="430"/>
      <c r="M110" s="431" t="e">
        <f t="shared" si="6"/>
        <v>#DIV/0!</v>
      </c>
      <c r="N110" s="431">
        <f t="shared" si="7"/>
        <v>0</v>
      </c>
      <c r="O110" s="432">
        <f>IF(K110="nio",0,IF(K110&gt;0,VLOOKUP(G110,'3-Productie normen'!A:J,VLOOKUP(K110,'3-Productie normen'!$B$31:$C$37,2,FALSE),FALSE)))/VLOOKUP(B110,'2-Kosten per locatie'!$A$14:$C$17,3,FALSE)</f>
        <v>0</v>
      </c>
      <c r="P110" s="432">
        <f t="shared" si="8"/>
        <v>0</v>
      </c>
      <c r="Q110" s="101">
        <f>VLOOKUP(G110,'3-Productie normen'!A:M,10,FALSE)</f>
        <v>0</v>
      </c>
      <c r="R110" s="101"/>
      <c r="T110" s="435">
        <f t="shared" si="9"/>
        <v>3200</v>
      </c>
    </row>
    <row r="111" spans="1:21" ht="14.1" customHeight="1">
      <c r="A111" s="89">
        <v>110</v>
      </c>
      <c r="B111" s="56" t="s">
        <v>257</v>
      </c>
      <c r="C111" s="56" t="s">
        <v>265</v>
      </c>
      <c r="D111" s="99" t="s">
        <v>355</v>
      </c>
      <c r="E111" s="424" t="s">
        <v>391</v>
      </c>
      <c r="F111" s="100" t="s">
        <v>269</v>
      </c>
      <c r="G111" s="100" t="s">
        <v>17</v>
      </c>
      <c r="H111" s="100" t="s">
        <v>270</v>
      </c>
      <c r="I111" s="428">
        <v>3.9</v>
      </c>
      <c r="J111" s="429">
        <f t="shared" si="5"/>
        <v>510</v>
      </c>
      <c r="K111" s="430">
        <v>255</v>
      </c>
      <c r="L111" s="430">
        <v>255</v>
      </c>
      <c r="M111" s="431" t="e">
        <f t="shared" si="6"/>
        <v>#DIV/0!</v>
      </c>
      <c r="N111" s="431" t="e">
        <f t="shared" si="7"/>
        <v>#DIV/0!</v>
      </c>
      <c r="O111" s="432">
        <f>IF(K111="nio",0,IF(K111&gt;0,VLOOKUP(G111,'3-Productie normen'!A:J,VLOOKUP(K111,'3-Productie normen'!$B$31:$C$37,2,FALSE),FALSE)))/VLOOKUP(B111,'2-Kosten per locatie'!$A$14:$C$17,3,FALSE)</f>
        <v>0</v>
      </c>
      <c r="P111" s="432">
        <f t="shared" si="8"/>
        <v>0</v>
      </c>
      <c r="Q111" s="101">
        <f>VLOOKUP(G111,'3-Productie normen'!A:M,10,FALSE)</f>
        <v>0</v>
      </c>
      <c r="R111" s="101"/>
      <c r="T111" s="435">
        <f t="shared" si="9"/>
        <v>1989</v>
      </c>
    </row>
    <row r="112" spans="1:21" ht="14.1" customHeight="1">
      <c r="B112" s="106"/>
      <c r="C112" s="106"/>
      <c r="D112" s="107"/>
      <c r="E112" s="426"/>
      <c r="F112" s="108"/>
      <c r="G112" s="108"/>
      <c r="H112" s="109"/>
      <c r="I112" s="110"/>
      <c r="J112" s="111"/>
      <c r="K112" s="112"/>
      <c r="L112" s="112"/>
      <c r="M112" s="113"/>
      <c r="N112" s="113"/>
      <c r="O112" s="114"/>
      <c r="P112" s="114"/>
      <c r="Q112" s="116"/>
      <c r="R112" s="116"/>
      <c r="S112" s="116"/>
      <c r="T112" s="116"/>
      <c r="U112" s="15"/>
    </row>
    <row r="113" spans="2:21" ht="14.1" customHeight="1">
      <c r="B113" s="117"/>
      <c r="C113" s="117"/>
      <c r="D113" s="118"/>
      <c r="E113" s="427"/>
      <c r="F113" s="119"/>
      <c r="G113" s="119"/>
      <c r="I113" s="120"/>
      <c r="J113" s="121"/>
      <c r="K113" s="122"/>
      <c r="L113" s="122"/>
      <c r="M113" s="123"/>
      <c r="N113" s="123"/>
      <c r="O113" s="115"/>
      <c r="P113" s="115"/>
      <c r="Q113" s="116"/>
      <c r="R113" s="116"/>
      <c r="S113" s="116"/>
      <c r="T113" s="116"/>
      <c r="U113" s="15"/>
    </row>
    <row r="114" spans="2:21" ht="14.1" customHeight="1">
      <c r="B114" s="117"/>
      <c r="C114" s="117"/>
      <c r="D114" s="118"/>
      <c r="E114" s="427"/>
      <c r="F114" s="119"/>
      <c r="G114" s="119"/>
      <c r="I114" s="120"/>
      <c r="J114" s="121"/>
      <c r="K114" s="122"/>
      <c r="L114" s="122"/>
      <c r="M114" s="123"/>
      <c r="N114" s="123"/>
      <c r="O114" s="115"/>
      <c r="P114" s="115"/>
      <c r="Q114" s="116"/>
      <c r="R114" s="116"/>
      <c r="S114" s="116"/>
      <c r="T114" s="116"/>
      <c r="U114" s="15"/>
    </row>
    <row r="115" spans="2:21" ht="14.1" customHeight="1">
      <c r="B115" s="117"/>
      <c r="C115" s="117"/>
      <c r="D115" s="118"/>
      <c r="E115" s="427"/>
      <c r="F115" s="119"/>
      <c r="G115" s="119"/>
      <c r="I115" s="120"/>
      <c r="J115" s="121"/>
      <c r="K115" s="122"/>
      <c r="L115" s="122"/>
      <c r="M115" s="123"/>
      <c r="N115" s="123"/>
      <c r="O115" s="115"/>
      <c r="P115" s="115"/>
      <c r="Q115" s="116"/>
      <c r="R115" s="116"/>
      <c r="S115" s="116"/>
      <c r="T115" s="116"/>
      <c r="U115" s="15"/>
    </row>
    <row r="116" spans="2:21" ht="14.1" customHeight="1">
      <c r="B116" s="117"/>
      <c r="C116" s="117"/>
      <c r="D116" s="118"/>
      <c r="E116" s="427"/>
      <c r="F116" s="119"/>
      <c r="G116" s="119"/>
      <c r="I116" s="120"/>
      <c r="J116" s="121"/>
      <c r="K116" s="122"/>
      <c r="L116" s="122"/>
      <c r="M116" s="123"/>
      <c r="N116" s="123"/>
      <c r="O116" s="115"/>
      <c r="P116" s="115"/>
      <c r="Q116" s="116"/>
      <c r="R116" s="116"/>
      <c r="S116" s="116"/>
      <c r="T116" s="116"/>
      <c r="U116" s="15"/>
    </row>
    <row r="117" spans="2:21" ht="14.1" customHeight="1">
      <c r="B117" s="117"/>
      <c r="C117" s="117"/>
      <c r="D117" s="118"/>
      <c r="E117" s="427"/>
      <c r="F117" s="119"/>
      <c r="G117" s="119"/>
      <c r="I117" s="120"/>
      <c r="J117" s="121"/>
      <c r="K117" s="122"/>
      <c r="L117" s="122"/>
      <c r="M117" s="123"/>
      <c r="N117" s="123"/>
      <c r="O117" s="115"/>
      <c r="P117" s="115"/>
      <c r="Q117" s="116"/>
      <c r="R117" s="116"/>
    </row>
    <row r="118" spans="2:21" ht="14.1" customHeight="1">
      <c r="B118" s="117"/>
      <c r="C118" s="117"/>
      <c r="D118" s="118"/>
      <c r="E118" s="427"/>
      <c r="F118" s="119"/>
      <c r="G118" s="119"/>
      <c r="I118" s="120"/>
      <c r="J118" s="121"/>
      <c r="K118" s="122"/>
      <c r="L118" s="122"/>
      <c r="M118" s="123"/>
      <c r="N118" s="123"/>
      <c r="O118" s="115"/>
      <c r="P118" s="115"/>
      <c r="Q118" s="116"/>
      <c r="R118" s="116"/>
    </row>
    <row r="119" spans="2:21" ht="14.1" customHeight="1">
      <c r="B119" s="117"/>
      <c r="C119" s="117"/>
      <c r="D119" s="118"/>
      <c r="E119" s="427"/>
      <c r="F119" s="119"/>
      <c r="G119" s="119"/>
      <c r="I119" s="120"/>
      <c r="J119" s="121"/>
      <c r="K119" s="122"/>
      <c r="L119" s="122"/>
      <c r="M119" s="123"/>
      <c r="N119" s="123"/>
      <c r="O119" s="115"/>
      <c r="P119" s="115"/>
      <c r="Q119" s="116"/>
      <c r="R119" s="116"/>
    </row>
    <row r="120" spans="2:21" ht="14.1" customHeight="1">
      <c r="B120" s="117"/>
      <c r="C120" s="117"/>
      <c r="D120" s="118"/>
      <c r="E120" s="427"/>
      <c r="F120" s="119"/>
      <c r="G120" s="119"/>
      <c r="I120" s="120"/>
      <c r="J120" s="121"/>
      <c r="K120" s="122"/>
      <c r="L120" s="122"/>
      <c r="M120" s="123"/>
      <c r="N120" s="123"/>
      <c r="O120" s="115"/>
      <c r="P120" s="115"/>
      <c r="Q120" s="116"/>
      <c r="R120" s="116"/>
    </row>
    <row r="121" spans="2:21" ht="14.1" customHeight="1">
      <c r="B121" s="117"/>
      <c r="C121" s="117"/>
      <c r="D121" s="118"/>
      <c r="E121" s="427"/>
      <c r="F121" s="119"/>
      <c r="G121" s="119"/>
      <c r="I121" s="120"/>
      <c r="J121" s="121"/>
      <c r="K121" s="122"/>
      <c r="L121" s="122"/>
      <c r="M121" s="123"/>
      <c r="N121" s="123"/>
      <c r="O121" s="115"/>
      <c r="P121" s="115"/>
      <c r="Q121" s="116"/>
      <c r="R121" s="116"/>
    </row>
    <row r="122" spans="2:21" ht="14.1" customHeight="1">
      <c r="B122" s="117"/>
      <c r="C122" s="117"/>
      <c r="D122" s="118"/>
      <c r="E122" s="427"/>
      <c r="F122" s="119"/>
      <c r="G122" s="119"/>
      <c r="I122" s="120"/>
      <c r="J122" s="121"/>
      <c r="K122" s="122"/>
      <c r="L122" s="122"/>
      <c r="M122" s="123"/>
      <c r="N122" s="123"/>
      <c r="O122" s="115"/>
      <c r="P122" s="115"/>
      <c r="Q122" s="116"/>
      <c r="R122" s="116"/>
    </row>
    <row r="123" spans="2:21" ht="14.1" customHeight="1">
      <c r="B123" s="117"/>
      <c r="C123" s="117"/>
      <c r="D123" s="118"/>
      <c r="E123" s="427"/>
      <c r="F123" s="119"/>
      <c r="G123" s="119"/>
      <c r="I123" s="120"/>
      <c r="J123" s="121"/>
      <c r="K123" s="122"/>
      <c r="L123" s="122"/>
      <c r="M123" s="123"/>
      <c r="N123" s="123"/>
      <c r="O123" s="115"/>
      <c r="P123" s="115"/>
      <c r="Q123" s="116"/>
      <c r="R123" s="116"/>
    </row>
    <row r="124" spans="2:21" ht="14.1" customHeight="1">
      <c r="B124" s="117"/>
      <c r="C124" s="117"/>
      <c r="D124" s="118"/>
      <c r="E124" s="427"/>
      <c r="F124" s="119"/>
      <c r="G124" s="119"/>
      <c r="I124" s="120"/>
      <c r="J124" s="121"/>
      <c r="K124" s="122"/>
      <c r="L124" s="122"/>
      <c r="M124" s="123"/>
      <c r="N124" s="123"/>
      <c r="O124" s="115"/>
      <c r="P124" s="115"/>
      <c r="Q124" s="116"/>
      <c r="R124" s="116"/>
    </row>
    <row r="125" spans="2:21" ht="14.1" customHeight="1">
      <c r="B125" s="117"/>
      <c r="C125" s="117"/>
      <c r="D125" s="118"/>
      <c r="E125" s="427"/>
      <c r="F125" s="119"/>
      <c r="G125" s="119"/>
      <c r="I125" s="120"/>
      <c r="J125" s="121"/>
      <c r="K125" s="122"/>
      <c r="L125" s="122"/>
      <c r="M125" s="123"/>
      <c r="N125" s="123"/>
      <c r="O125" s="115"/>
      <c r="P125" s="115"/>
      <c r="Q125" s="116"/>
      <c r="R125" s="116"/>
    </row>
    <row r="126" spans="2:21" ht="14.1" customHeight="1">
      <c r="B126" s="117"/>
      <c r="C126" s="117"/>
      <c r="D126" s="118"/>
      <c r="E126" s="427"/>
      <c r="F126" s="119"/>
      <c r="G126" s="119"/>
      <c r="I126" s="120"/>
      <c r="J126" s="121"/>
      <c r="K126" s="122"/>
      <c r="L126" s="122"/>
      <c r="M126" s="123"/>
      <c r="N126" s="123"/>
      <c r="O126" s="115"/>
      <c r="P126" s="115"/>
      <c r="Q126" s="116"/>
      <c r="R126" s="116"/>
    </row>
    <row r="127" spans="2:21" ht="14.1" customHeight="1">
      <c r="B127" s="117"/>
      <c r="C127" s="117"/>
      <c r="D127" s="118"/>
      <c r="E127" s="427"/>
      <c r="F127" s="119"/>
      <c r="G127" s="119"/>
      <c r="I127" s="120"/>
      <c r="J127" s="121"/>
      <c r="K127" s="122"/>
      <c r="L127" s="122"/>
      <c r="M127" s="123"/>
      <c r="N127" s="123"/>
      <c r="O127" s="115"/>
      <c r="P127" s="115"/>
      <c r="Q127" s="116"/>
      <c r="R127" s="116"/>
    </row>
    <row r="128" spans="2:21" ht="14.1" customHeight="1">
      <c r="B128" s="117"/>
      <c r="C128" s="117"/>
      <c r="D128" s="118"/>
      <c r="E128" s="427"/>
      <c r="F128" s="119"/>
      <c r="G128" s="119"/>
      <c r="I128" s="120"/>
      <c r="J128" s="121"/>
      <c r="K128" s="122"/>
      <c r="L128" s="122"/>
      <c r="M128" s="123"/>
      <c r="N128" s="123"/>
      <c r="O128" s="115"/>
      <c r="P128" s="115"/>
      <c r="Q128" s="116"/>
      <c r="R128" s="116"/>
    </row>
    <row r="129" spans="2:18" ht="14.1" customHeight="1">
      <c r="B129" s="117"/>
      <c r="C129" s="117"/>
      <c r="D129" s="118"/>
      <c r="E129" s="427"/>
      <c r="F129" s="119"/>
      <c r="G129" s="119"/>
      <c r="I129" s="120"/>
      <c r="J129" s="121"/>
      <c r="K129" s="122"/>
      <c r="L129" s="122"/>
      <c r="M129" s="123"/>
      <c r="N129" s="123"/>
      <c r="O129" s="115"/>
      <c r="P129" s="115"/>
      <c r="Q129" s="116"/>
      <c r="R129" s="116"/>
    </row>
    <row r="130" spans="2:18" ht="14.1" customHeight="1">
      <c r="B130" s="117"/>
      <c r="C130" s="117"/>
      <c r="D130" s="118"/>
      <c r="E130" s="427"/>
      <c r="F130" s="119"/>
      <c r="G130" s="119"/>
      <c r="I130" s="120"/>
      <c r="J130" s="121"/>
      <c r="K130" s="122"/>
      <c r="L130" s="122"/>
      <c r="M130" s="123"/>
      <c r="N130" s="123"/>
      <c r="O130" s="115"/>
      <c r="P130" s="115"/>
      <c r="Q130" s="116"/>
      <c r="R130" s="116"/>
    </row>
    <row r="131" spans="2:18" ht="14.1" customHeight="1">
      <c r="B131" s="117"/>
      <c r="C131" s="117"/>
      <c r="D131" s="118"/>
      <c r="E131" s="427"/>
      <c r="F131" s="119"/>
      <c r="G131" s="119"/>
      <c r="I131" s="120"/>
      <c r="J131" s="121"/>
      <c r="K131" s="122"/>
      <c r="L131" s="122"/>
      <c r="M131" s="123"/>
      <c r="N131" s="123"/>
      <c r="O131" s="115"/>
      <c r="P131" s="115"/>
      <c r="Q131" s="116"/>
      <c r="R131" s="116"/>
    </row>
    <row r="132" spans="2:18" ht="14.1" customHeight="1">
      <c r="B132" s="117"/>
      <c r="C132" s="117"/>
      <c r="D132" s="118"/>
      <c r="E132" s="427"/>
      <c r="F132" s="119"/>
      <c r="G132" s="119"/>
      <c r="I132" s="120"/>
      <c r="J132" s="121"/>
      <c r="K132" s="122"/>
      <c r="L132" s="122"/>
      <c r="M132" s="123"/>
      <c r="N132" s="123"/>
      <c r="O132" s="115"/>
      <c r="P132" s="115"/>
      <c r="Q132" s="116"/>
      <c r="R132" s="116"/>
    </row>
    <row r="133" spans="2:18" ht="14.1" customHeight="1">
      <c r="B133" s="117"/>
      <c r="C133" s="117"/>
      <c r="D133" s="118"/>
      <c r="E133" s="427"/>
      <c r="F133" s="119"/>
      <c r="G133" s="119"/>
      <c r="I133" s="120"/>
      <c r="J133" s="121"/>
      <c r="K133" s="122"/>
      <c r="L133" s="122"/>
      <c r="M133" s="123"/>
      <c r="N133" s="123"/>
      <c r="O133" s="115"/>
      <c r="P133" s="115"/>
      <c r="Q133" s="116"/>
      <c r="R133" s="116"/>
    </row>
    <row r="134" spans="2:18" ht="14.1" customHeight="1">
      <c r="B134" s="117"/>
      <c r="C134" s="117"/>
      <c r="D134" s="118"/>
      <c r="E134" s="427"/>
      <c r="F134" s="119"/>
      <c r="G134" s="119"/>
      <c r="I134" s="120"/>
      <c r="J134" s="121"/>
      <c r="K134" s="122"/>
      <c r="L134" s="122"/>
      <c r="M134" s="123"/>
      <c r="N134" s="123"/>
      <c r="O134" s="115"/>
      <c r="P134" s="115"/>
      <c r="Q134" s="116"/>
      <c r="R134" s="116"/>
    </row>
    <row r="135" spans="2:18" ht="14.1" customHeight="1">
      <c r="B135" s="117"/>
      <c r="C135" s="117"/>
      <c r="D135" s="118"/>
      <c r="E135" s="427"/>
      <c r="F135" s="119"/>
      <c r="G135" s="119"/>
      <c r="I135" s="120"/>
      <c r="J135" s="121"/>
      <c r="K135" s="122"/>
      <c r="L135" s="122"/>
      <c r="M135" s="123"/>
      <c r="N135" s="123"/>
      <c r="O135" s="115"/>
      <c r="P135" s="115"/>
      <c r="Q135" s="116"/>
      <c r="R135" s="116"/>
    </row>
    <row r="136" spans="2:18" ht="14.1" customHeight="1">
      <c r="B136" s="117"/>
      <c r="C136" s="117"/>
      <c r="D136" s="118"/>
      <c r="E136" s="427"/>
      <c r="F136" s="119"/>
      <c r="G136" s="119"/>
      <c r="I136" s="120"/>
      <c r="J136" s="121"/>
      <c r="K136" s="122"/>
      <c r="L136" s="122"/>
      <c r="M136" s="123"/>
      <c r="N136" s="123"/>
      <c r="O136" s="115"/>
      <c r="P136" s="115"/>
      <c r="Q136" s="116"/>
      <c r="R136" s="116"/>
    </row>
    <row r="137" spans="2:18" ht="14.1" customHeight="1">
      <c r="B137" s="117"/>
      <c r="C137" s="117"/>
      <c r="D137" s="118"/>
      <c r="E137" s="427"/>
      <c r="F137" s="119"/>
      <c r="G137" s="119"/>
      <c r="I137" s="120"/>
      <c r="J137" s="121"/>
      <c r="K137" s="122"/>
      <c r="L137" s="122"/>
      <c r="M137" s="123"/>
      <c r="N137" s="123"/>
      <c r="O137" s="115"/>
      <c r="P137" s="115"/>
      <c r="Q137" s="116"/>
      <c r="R137" s="116"/>
    </row>
    <row r="138" spans="2:18" ht="14.1" customHeight="1">
      <c r="B138" s="117"/>
      <c r="C138" s="117"/>
      <c r="D138" s="118"/>
      <c r="E138" s="427"/>
      <c r="F138" s="119"/>
      <c r="G138" s="119"/>
      <c r="I138" s="120"/>
      <c r="J138" s="121"/>
      <c r="K138" s="122"/>
      <c r="L138" s="122"/>
      <c r="M138" s="123"/>
      <c r="N138" s="123"/>
      <c r="O138" s="115"/>
      <c r="P138" s="115"/>
      <c r="Q138" s="116"/>
      <c r="R138" s="116"/>
    </row>
    <row r="139" spans="2:18" ht="14.1" customHeight="1">
      <c r="B139" s="117"/>
      <c r="C139" s="117"/>
      <c r="D139" s="118"/>
      <c r="E139" s="427"/>
      <c r="F139" s="119"/>
      <c r="G139" s="119"/>
      <c r="I139" s="120"/>
      <c r="J139" s="121"/>
      <c r="K139" s="122"/>
      <c r="L139" s="122"/>
      <c r="M139" s="123"/>
      <c r="N139" s="123"/>
      <c r="O139" s="115"/>
      <c r="P139" s="115"/>
      <c r="Q139" s="116"/>
      <c r="R139" s="116"/>
    </row>
    <row r="140" spans="2:18" ht="14.1" customHeight="1">
      <c r="B140" s="117"/>
      <c r="C140" s="117"/>
      <c r="D140" s="118"/>
      <c r="E140" s="427"/>
      <c r="F140" s="119"/>
      <c r="G140" s="119"/>
      <c r="I140" s="120"/>
      <c r="J140" s="121"/>
      <c r="K140" s="122"/>
      <c r="L140" s="122"/>
      <c r="M140" s="123"/>
      <c r="N140" s="123"/>
      <c r="O140" s="115"/>
      <c r="P140" s="115"/>
      <c r="Q140" s="116"/>
      <c r="R140" s="116"/>
    </row>
    <row r="141" spans="2:18" ht="14.1" customHeight="1">
      <c r="B141" s="117"/>
      <c r="C141" s="117"/>
      <c r="D141" s="118"/>
      <c r="E141" s="427"/>
      <c r="F141" s="119"/>
      <c r="G141" s="119"/>
      <c r="I141" s="120"/>
      <c r="J141" s="121"/>
      <c r="K141" s="122"/>
      <c r="L141" s="122"/>
      <c r="M141" s="123"/>
      <c r="N141" s="123"/>
      <c r="O141" s="115"/>
      <c r="P141" s="115"/>
      <c r="Q141" s="116"/>
      <c r="R141" s="116"/>
    </row>
    <row r="142" spans="2:18" ht="14.1" customHeight="1">
      <c r="B142" s="117"/>
      <c r="C142" s="117"/>
      <c r="D142" s="118"/>
      <c r="E142" s="427"/>
      <c r="F142" s="119"/>
      <c r="G142" s="119"/>
      <c r="I142" s="120"/>
      <c r="J142" s="121"/>
      <c r="K142" s="122"/>
      <c r="L142" s="122"/>
      <c r="M142" s="123"/>
      <c r="N142" s="123"/>
      <c r="O142" s="115"/>
      <c r="P142" s="115"/>
      <c r="Q142" s="116"/>
      <c r="R142" s="116"/>
    </row>
    <row r="143" spans="2:18" ht="14.1" customHeight="1">
      <c r="B143" s="117"/>
      <c r="C143" s="117"/>
      <c r="D143" s="118"/>
      <c r="E143" s="427"/>
      <c r="F143" s="119"/>
      <c r="G143" s="119"/>
      <c r="I143" s="120"/>
      <c r="J143" s="121"/>
      <c r="K143" s="122"/>
      <c r="L143" s="122"/>
      <c r="M143" s="123"/>
      <c r="N143" s="123"/>
      <c r="O143" s="115"/>
      <c r="P143" s="115"/>
      <c r="Q143" s="116"/>
      <c r="R143" s="116"/>
    </row>
    <row r="144" spans="2:18" ht="14.1" customHeight="1">
      <c r="B144" s="117"/>
      <c r="C144" s="117"/>
      <c r="D144" s="118"/>
      <c r="E144" s="427"/>
      <c r="F144" s="119"/>
      <c r="G144" s="119"/>
      <c r="I144" s="120"/>
      <c r="J144" s="121"/>
      <c r="K144" s="122"/>
      <c r="L144" s="122"/>
      <c r="M144" s="123"/>
      <c r="N144" s="123"/>
      <c r="O144" s="115"/>
      <c r="P144" s="115"/>
      <c r="Q144" s="116"/>
      <c r="R144" s="116"/>
    </row>
    <row r="145" spans="2:18" ht="14.1" customHeight="1">
      <c r="B145" s="117"/>
      <c r="C145" s="117"/>
      <c r="D145" s="118"/>
      <c r="E145" s="427"/>
      <c r="F145" s="119"/>
      <c r="G145" s="119"/>
      <c r="I145" s="120"/>
      <c r="J145" s="121"/>
      <c r="K145" s="122"/>
      <c r="L145" s="122"/>
      <c r="M145" s="123"/>
      <c r="N145" s="123"/>
      <c r="O145" s="115"/>
      <c r="P145" s="115"/>
      <c r="Q145" s="116"/>
      <c r="R145" s="116"/>
    </row>
    <row r="146" spans="2:18" ht="14.1" customHeight="1">
      <c r="B146" s="117"/>
      <c r="C146" s="117"/>
      <c r="D146" s="118"/>
      <c r="E146" s="427"/>
      <c r="F146" s="119"/>
      <c r="G146" s="119"/>
      <c r="I146" s="120"/>
      <c r="J146" s="121"/>
      <c r="K146" s="122"/>
      <c r="L146" s="122"/>
      <c r="M146" s="123"/>
      <c r="N146" s="123"/>
      <c r="O146" s="115"/>
      <c r="P146" s="115"/>
      <c r="Q146" s="116"/>
      <c r="R146" s="116"/>
    </row>
    <row r="147" spans="2:18" ht="14.1" customHeight="1">
      <c r="B147" s="117"/>
      <c r="C147" s="117"/>
      <c r="D147" s="118"/>
      <c r="E147" s="427"/>
      <c r="F147" s="119"/>
      <c r="G147" s="119"/>
      <c r="I147" s="120"/>
      <c r="J147" s="121"/>
      <c r="K147" s="122"/>
      <c r="L147" s="122"/>
      <c r="M147" s="123"/>
      <c r="N147" s="123"/>
      <c r="O147" s="115"/>
      <c r="P147" s="115"/>
      <c r="Q147" s="116"/>
      <c r="R147" s="116"/>
    </row>
    <row r="148" spans="2:18" ht="14.1" customHeight="1">
      <c r="B148" s="117"/>
      <c r="C148" s="117"/>
      <c r="D148" s="118"/>
      <c r="E148" s="427"/>
      <c r="F148" s="119"/>
      <c r="G148" s="119"/>
      <c r="I148" s="120"/>
      <c r="J148" s="121"/>
      <c r="K148" s="122"/>
      <c r="L148" s="122"/>
      <c r="M148" s="123"/>
      <c r="N148" s="123"/>
      <c r="O148" s="115"/>
      <c r="P148" s="115"/>
      <c r="Q148" s="116"/>
      <c r="R148" s="116"/>
    </row>
    <row r="149" spans="2:18" ht="14.1" customHeight="1">
      <c r="B149" s="117"/>
      <c r="C149" s="117"/>
      <c r="D149" s="118"/>
      <c r="E149" s="427"/>
      <c r="F149" s="119"/>
      <c r="G149" s="119"/>
      <c r="I149" s="120"/>
      <c r="J149" s="121"/>
      <c r="K149" s="122"/>
      <c r="L149" s="122"/>
      <c r="M149" s="123"/>
      <c r="N149" s="123"/>
      <c r="O149" s="115"/>
      <c r="P149" s="115"/>
      <c r="Q149" s="116"/>
      <c r="R149" s="116"/>
    </row>
    <row r="150" spans="2:18" ht="14.1" customHeight="1">
      <c r="B150" s="117"/>
      <c r="C150" s="117"/>
      <c r="D150" s="118"/>
      <c r="E150" s="427"/>
      <c r="F150" s="119"/>
      <c r="G150" s="119"/>
      <c r="I150" s="120"/>
      <c r="J150" s="121"/>
      <c r="K150" s="122"/>
      <c r="L150" s="122"/>
      <c r="M150" s="123"/>
      <c r="N150" s="123"/>
      <c r="O150" s="115"/>
      <c r="P150" s="115"/>
      <c r="Q150" s="116"/>
      <c r="R150" s="116"/>
    </row>
    <row r="151" spans="2:18" ht="14.1" customHeight="1">
      <c r="B151" s="117"/>
      <c r="C151" s="117"/>
      <c r="D151" s="118"/>
      <c r="E151" s="427"/>
      <c r="F151" s="119"/>
      <c r="G151" s="119"/>
      <c r="I151" s="120"/>
      <c r="J151" s="121"/>
      <c r="K151" s="122"/>
      <c r="L151" s="122"/>
      <c r="M151" s="123"/>
      <c r="N151" s="123"/>
      <c r="O151" s="115"/>
      <c r="P151" s="115"/>
      <c r="Q151" s="116"/>
      <c r="R151" s="116"/>
    </row>
    <row r="152" spans="2:18" ht="14.1" customHeight="1">
      <c r="B152" s="117"/>
      <c r="C152" s="117"/>
      <c r="D152" s="118"/>
      <c r="E152" s="427"/>
      <c r="F152" s="119"/>
      <c r="G152" s="119"/>
      <c r="I152" s="120"/>
      <c r="J152" s="121"/>
      <c r="K152" s="122"/>
      <c r="L152" s="122"/>
      <c r="M152" s="123"/>
      <c r="N152" s="123"/>
      <c r="O152" s="115"/>
      <c r="P152" s="115"/>
      <c r="Q152" s="116"/>
      <c r="R152" s="116"/>
    </row>
    <row r="153" spans="2:18" ht="14.1" customHeight="1">
      <c r="B153" s="117"/>
      <c r="C153" s="117"/>
      <c r="D153" s="118"/>
      <c r="E153" s="427"/>
      <c r="F153" s="119"/>
      <c r="G153" s="119"/>
      <c r="I153" s="120"/>
      <c r="J153" s="121"/>
      <c r="K153" s="122"/>
      <c r="L153" s="122"/>
      <c r="M153" s="123"/>
      <c r="N153" s="123"/>
      <c r="O153" s="115"/>
      <c r="P153" s="115"/>
      <c r="Q153" s="116"/>
      <c r="R153" s="116"/>
    </row>
    <row r="154" spans="2:18" ht="14.1" customHeight="1">
      <c r="B154" s="117"/>
      <c r="C154" s="117"/>
      <c r="D154" s="118"/>
      <c r="E154" s="427"/>
      <c r="F154" s="119"/>
      <c r="G154" s="119"/>
      <c r="I154" s="120"/>
      <c r="J154" s="121"/>
      <c r="K154" s="122"/>
      <c r="L154" s="122"/>
      <c r="M154" s="123"/>
      <c r="N154" s="123"/>
      <c r="O154" s="115"/>
      <c r="P154" s="115"/>
      <c r="Q154" s="116"/>
      <c r="R154" s="116"/>
    </row>
    <row r="155" spans="2:18" ht="14.1" customHeight="1">
      <c r="B155" s="117"/>
      <c r="C155" s="117"/>
      <c r="D155" s="118"/>
      <c r="E155" s="427"/>
      <c r="F155" s="119"/>
      <c r="G155" s="119"/>
      <c r="I155" s="120"/>
      <c r="J155" s="121"/>
      <c r="K155" s="122"/>
      <c r="L155" s="122"/>
      <c r="M155" s="123"/>
      <c r="N155" s="123"/>
      <c r="O155" s="115"/>
      <c r="P155" s="115"/>
      <c r="Q155" s="116"/>
      <c r="R155" s="116"/>
    </row>
    <row r="156" spans="2:18" ht="14.1" customHeight="1">
      <c r="B156" s="117"/>
      <c r="C156" s="117"/>
      <c r="D156" s="118"/>
      <c r="E156" s="427"/>
      <c r="F156" s="119"/>
      <c r="G156" s="119"/>
      <c r="I156" s="120"/>
      <c r="J156" s="121"/>
      <c r="K156" s="122"/>
      <c r="L156" s="122"/>
      <c r="M156" s="123"/>
      <c r="N156" s="123"/>
      <c r="O156" s="115"/>
      <c r="P156" s="115"/>
      <c r="Q156" s="116"/>
      <c r="R156" s="116"/>
    </row>
    <row r="157" spans="2:18" ht="14.1" customHeight="1">
      <c r="B157" s="117"/>
      <c r="C157" s="117"/>
      <c r="D157" s="118"/>
      <c r="E157" s="427"/>
      <c r="F157" s="119"/>
      <c r="G157" s="119"/>
      <c r="I157" s="120"/>
      <c r="J157" s="121"/>
      <c r="K157" s="122"/>
      <c r="L157" s="122"/>
      <c r="M157" s="123"/>
      <c r="N157" s="123"/>
      <c r="O157" s="115"/>
      <c r="P157" s="115"/>
      <c r="Q157" s="116"/>
      <c r="R157" s="116"/>
    </row>
    <row r="158" spans="2:18" ht="14.1" customHeight="1">
      <c r="B158" s="117"/>
      <c r="C158" s="117"/>
      <c r="D158" s="118"/>
      <c r="E158" s="427"/>
      <c r="F158" s="119"/>
      <c r="G158" s="119"/>
      <c r="I158" s="120"/>
      <c r="J158" s="121"/>
      <c r="K158" s="122"/>
      <c r="L158" s="122"/>
      <c r="M158" s="123"/>
      <c r="N158" s="123"/>
      <c r="O158" s="115"/>
      <c r="P158" s="115"/>
      <c r="Q158" s="116"/>
      <c r="R158" s="116"/>
    </row>
    <row r="159" spans="2:18" ht="14.1" customHeight="1">
      <c r="B159" s="117"/>
      <c r="C159" s="117"/>
      <c r="D159" s="118"/>
      <c r="E159" s="427"/>
      <c r="F159" s="119"/>
      <c r="G159" s="119"/>
      <c r="I159" s="120"/>
      <c r="J159" s="121"/>
      <c r="K159" s="122"/>
      <c r="L159" s="122"/>
      <c r="M159" s="123"/>
      <c r="N159" s="123"/>
      <c r="O159" s="115"/>
      <c r="P159" s="115"/>
      <c r="Q159" s="116"/>
      <c r="R159" s="116"/>
    </row>
    <row r="160" spans="2:18" ht="14.1" customHeight="1">
      <c r="B160" s="117"/>
      <c r="C160" s="117"/>
      <c r="D160" s="118"/>
      <c r="E160" s="427"/>
      <c r="F160" s="119"/>
      <c r="G160" s="119"/>
      <c r="I160" s="120"/>
      <c r="J160" s="121"/>
      <c r="K160" s="122"/>
      <c r="L160" s="122"/>
      <c r="M160" s="123"/>
      <c r="N160" s="123"/>
      <c r="O160" s="115"/>
      <c r="P160" s="115"/>
      <c r="Q160" s="116"/>
      <c r="R160" s="116"/>
    </row>
    <row r="161" spans="2:18" ht="14.1" customHeight="1">
      <c r="B161" s="117"/>
      <c r="C161" s="117"/>
      <c r="D161" s="118"/>
      <c r="E161" s="427"/>
      <c r="F161" s="119"/>
      <c r="G161" s="119"/>
      <c r="I161" s="120"/>
      <c r="J161" s="121"/>
      <c r="K161" s="122"/>
      <c r="L161" s="122"/>
      <c r="M161" s="123"/>
      <c r="N161" s="123"/>
      <c r="O161" s="115"/>
      <c r="P161" s="115"/>
      <c r="Q161" s="116"/>
      <c r="R161" s="116"/>
    </row>
    <row r="162" spans="2:18" ht="14.1" customHeight="1">
      <c r="B162" s="117"/>
      <c r="C162" s="117"/>
      <c r="D162" s="118"/>
      <c r="E162" s="427"/>
      <c r="F162" s="119"/>
      <c r="G162" s="119"/>
      <c r="I162" s="120"/>
      <c r="J162" s="121"/>
      <c r="K162" s="122"/>
      <c r="L162" s="122"/>
      <c r="M162" s="123"/>
      <c r="N162" s="123"/>
      <c r="O162" s="115"/>
      <c r="P162" s="115"/>
      <c r="Q162" s="116"/>
      <c r="R162" s="116"/>
    </row>
    <row r="163" spans="2:18" ht="14.1" customHeight="1">
      <c r="B163" s="117"/>
      <c r="C163" s="117"/>
      <c r="D163" s="118"/>
      <c r="E163" s="427"/>
      <c r="F163" s="119"/>
      <c r="G163" s="119"/>
      <c r="I163" s="120"/>
      <c r="J163" s="121"/>
      <c r="K163" s="122"/>
      <c r="L163" s="122"/>
      <c r="M163" s="123"/>
      <c r="N163" s="123"/>
      <c r="O163" s="115"/>
      <c r="P163" s="115"/>
      <c r="Q163" s="116"/>
      <c r="R163" s="116"/>
    </row>
    <row r="164" spans="2:18" ht="14.1" customHeight="1">
      <c r="B164" s="117"/>
      <c r="C164" s="117"/>
      <c r="D164" s="118"/>
      <c r="E164" s="427"/>
      <c r="F164" s="119"/>
      <c r="G164" s="119"/>
      <c r="I164" s="120"/>
      <c r="J164" s="121"/>
      <c r="K164" s="122"/>
      <c r="L164" s="122"/>
      <c r="M164" s="123"/>
      <c r="N164" s="123"/>
      <c r="O164" s="115"/>
      <c r="P164" s="115"/>
      <c r="Q164" s="116"/>
      <c r="R164" s="116"/>
    </row>
    <row r="165" spans="2:18" ht="14.1" customHeight="1">
      <c r="B165" s="117"/>
      <c r="C165" s="117"/>
      <c r="D165" s="118"/>
      <c r="E165" s="427"/>
      <c r="F165" s="119"/>
      <c r="G165" s="119"/>
      <c r="I165" s="120"/>
      <c r="J165" s="121"/>
      <c r="K165" s="122"/>
      <c r="L165" s="122"/>
      <c r="M165" s="123"/>
      <c r="N165" s="123"/>
      <c r="O165" s="115"/>
      <c r="P165" s="115"/>
      <c r="Q165" s="116"/>
      <c r="R165" s="116"/>
    </row>
    <row r="166" spans="2:18" ht="14.1" customHeight="1">
      <c r="B166" s="117"/>
      <c r="C166" s="117"/>
      <c r="D166" s="118"/>
      <c r="E166" s="427"/>
      <c r="F166" s="119"/>
      <c r="G166" s="119"/>
      <c r="I166" s="120"/>
      <c r="J166" s="121"/>
      <c r="K166" s="122"/>
      <c r="L166" s="122"/>
      <c r="M166" s="123"/>
      <c r="N166" s="123"/>
      <c r="O166" s="115"/>
      <c r="P166" s="115"/>
      <c r="Q166" s="116"/>
      <c r="R166" s="116"/>
    </row>
    <row r="167" spans="2:18" ht="14.1" customHeight="1">
      <c r="B167" s="117"/>
      <c r="C167" s="117"/>
      <c r="D167" s="118"/>
      <c r="E167" s="427"/>
      <c r="F167" s="119"/>
      <c r="G167" s="119"/>
      <c r="I167" s="120"/>
      <c r="J167" s="121"/>
      <c r="K167" s="122"/>
      <c r="L167" s="122"/>
      <c r="M167" s="123"/>
      <c r="N167" s="123"/>
      <c r="O167" s="115"/>
      <c r="P167" s="115"/>
      <c r="Q167" s="116"/>
      <c r="R167" s="116"/>
    </row>
    <row r="168" spans="2:18" ht="14.1" customHeight="1">
      <c r="B168" s="117"/>
      <c r="C168" s="117"/>
      <c r="D168" s="118"/>
      <c r="E168" s="427"/>
      <c r="F168" s="119"/>
      <c r="G168" s="119"/>
      <c r="I168" s="120"/>
      <c r="J168" s="121"/>
      <c r="K168" s="122"/>
      <c r="L168" s="122"/>
      <c r="M168" s="123"/>
      <c r="N168" s="123"/>
      <c r="O168" s="115"/>
      <c r="P168" s="115"/>
      <c r="Q168" s="116"/>
      <c r="R168" s="116"/>
    </row>
    <row r="169" spans="2:18" ht="14.1" customHeight="1">
      <c r="B169" s="117"/>
      <c r="C169" s="117"/>
      <c r="D169" s="118"/>
      <c r="E169" s="427"/>
      <c r="F169" s="119"/>
      <c r="G169" s="119"/>
      <c r="I169" s="120"/>
      <c r="J169" s="121"/>
      <c r="K169" s="122"/>
      <c r="L169" s="122"/>
      <c r="M169" s="123"/>
      <c r="N169" s="123"/>
      <c r="O169" s="115"/>
      <c r="P169" s="115"/>
      <c r="Q169" s="116"/>
      <c r="R169" s="116"/>
    </row>
    <row r="170" spans="2:18" ht="14.1" customHeight="1">
      <c r="B170" s="117"/>
      <c r="C170" s="117"/>
      <c r="D170" s="118"/>
      <c r="E170" s="427"/>
      <c r="F170" s="119"/>
      <c r="G170" s="119"/>
      <c r="I170" s="120"/>
      <c r="J170" s="121"/>
      <c r="K170" s="122"/>
      <c r="L170" s="122"/>
      <c r="M170" s="123"/>
      <c r="N170" s="123"/>
      <c r="O170" s="115"/>
      <c r="P170" s="115"/>
      <c r="Q170" s="116"/>
      <c r="R170" s="116"/>
    </row>
    <row r="171" spans="2:18" ht="14.1" customHeight="1">
      <c r="B171" s="117"/>
      <c r="C171" s="117"/>
      <c r="D171" s="118"/>
      <c r="E171" s="427"/>
      <c r="F171" s="119"/>
      <c r="G171" s="119"/>
      <c r="I171" s="120"/>
      <c r="J171" s="121"/>
      <c r="K171" s="122"/>
      <c r="L171" s="122"/>
      <c r="M171" s="123"/>
      <c r="N171" s="123"/>
      <c r="O171" s="115"/>
      <c r="P171" s="115"/>
      <c r="Q171" s="116"/>
      <c r="R171" s="116"/>
    </row>
    <row r="172" spans="2:18" ht="14.1" customHeight="1">
      <c r="B172" s="117"/>
      <c r="C172" s="117"/>
      <c r="D172" s="118"/>
      <c r="E172" s="427"/>
      <c r="F172" s="119"/>
      <c r="G172" s="119"/>
      <c r="I172" s="120"/>
      <c r="J172" s="121"/>
      <c r="K172" s="122"/>
      <c r="L172" s="122"/>
      <c r="M172" s="123"/>
      <c r="N172" s="123"/>
      <c r="O172" s="115"/>
      <c r="P172" s="115"/>
      <c r="Q172" s="116"/>
      <c r="R172" s="116"/>
    </row>
    <row r="173" spans="2:18" ht="14.1" customHeight="1">
      <c r="B173" s="117"/>
      <c r="C173" s="117"/>
      <c r="D173" s="118"/>
      <c r="E173" s="427"/>
      <c r="F173" s="119"/>
      <c r="G173" s="119"/>
      <c r="I173" s="120"/>
      <c r="J173" s="121"/>
      <c r="K173" s="122"/>
      <c r="L173" s="122"/>
      <c r="M173" s="123"/>
      <c r="N173" s="123"/>
      <c r="O173" s="115"/>
      <c r="P173" s="115"/>
      <c r="Q173" s="116"/>
      <c r="R173" s="116"/>
    </row>
    <row r="174" spans="2:18" ht="14.1" customHeight="1">
      <c r="B174" s="117"/>
      <c r="C174" s="117"/>
      <c r="D174" s="118"/>
      <c r="E174" s="427"/>
      <c r="F174" s="119"/>
      <c r="G174" s="119"/>
      <c r="I174" s="120"/>
      <c r="J174" s="121"/>
      <c r="K174" s="122"/>
      <c r="L174" s="122"/>
      <c r="M174" s="123"/>
      <c r="N174" s="123"/>
      <c r="O174" s="115"/>
      <c r="P174" s="115"/>
      <c r="Q174" s="116"/>
      <c r="R174" s="116"/>
    </row>
    <row r="175" spans="2:18" ht="14.1" customHeight="1">
      <c r="B175" s="117"/>
      <c r="C175" s="117"/>
      <c r="D175" s="118"/>
      <c r="E175" s="427"/>
      <c r="F175" s="119"/>
      <c r="G175" s="119"/>
      <c r="I175" s="120"/>
      <c r="J175" s="121"/>
      <c r="K175" s="122"/>
      <c r="L175" s="122"/>
      <c r="M175" s="123"/>
      <c r="N175" s="123"/>
      <c r="O175" s="115"/>
      <c r="P175" s="115"/>
      <c r="Q175" s="116"/>
      <c r="R175" s="116"/>
    </row>
    <row r="176" spans="2:18" ht="14.1" customHeight="1">
      <c r="B176" s="117"/>
      <c r="C176" s="117"/>
      <c r="D176" s="118"/>
      <c r="E176" s="427"/>
      <c r="F176" s="119"/>
      <c r="G176" s="119"/>
      <c r="I176" s="120"/>
      <c r="J176" s="121"/>
      <c r="K176" s="122"/>
      <c r="L176" s="122"/>
      <c r="M176" s="123"/>
      <c r="N176" s="123"/>
      <c r="O176" s="115"/>
      <c r="P176" s="115"/>
      <c r="Q176" s="116"/>
      <c r="R176" s="116"/>
    </row>
    <row r="177" spans="2:18" ht="14.1" customHeight="1">
      <c r="B177" s="117"/>
      <c r="C177" s="117"/>
      <c r="D177" s="118"/>
      <c r="E177" s="427"/>
      <c r="F177" s="119"/>
      <c r="G177" s="119"/>
      <c r="I177" s="120"/>
      <c r="J177" s="121"/>
      <c r="K177" s="122"/>
      <c r="L177" s="122"/>
      <c r="M177" s="123"/>
      <c r="N177" s="123"/>
      <c r="O177" s="115"/>
      <c r="P177" s="115"/>
      <c r="Q177" s="116"/>
      <c r="R177" s="116"/>
    </row>
    <row r="178" spans="2:18" ht="14.1" customHeight="1">
      <c r="B178" s="117"/>
      <c r="C178" s="117"/>
      <c r="D178" s="118"/>
      <c r="E178" s="427"/>
      <c r="F178" s="119"/>
      <c r="G178" s="119"/>
      <c r="I178" s="120"/>
      <c r="J178" s="121"/>
      <c r="K178" s="122"/>
      <c r="L178" s="122"/>
      <c r="M178" s="123"/>
      <c r="N178" s="123"/>
      <c r="O178" s="115"/>
      <c r="P178" s="115"/>
      <c r="Q178" s="116"/>
      <c r="R178" s="116"/>
    </row>
    <row r="179" spans="2:18" ht="14.1" customHeight="1">
      <c r="B179" s="117"/>
      <c r="C179" s="117"/>
      <c r="D179" s="118"/>
      <c r="E179" s="427"/>
      <c r="F179" s="119"/>
      <c r="G179" s="119"/>
      <c r="I179" s="120"/>
      <c r="J179" s="121"/>
      <c r="K179" s="122"/>
      <c r="L179" s="122"/>
      <c r="M179" s="123"/>
      <c r="N179" s="123"/>
      <c r="O179" s="115"/>
      <c r="P179" s="115"/>
      <c r="Q179" s="116"/>
      <c r="R179" s="116"/>
    </row>
    <row r="180" spans="2:18" ht="14.1" customHeight="1">
      <c r="B180" s="117"/>
      <c r="C180" s="117"/>
      <c r="D180" s="118"/>
      <c r="E180" s="427"/>
      <c r="F180" s="119"/>
      <c r="G180" s="119"/>
      <c r="I180" s="120"/>
      <c r="J180" s="121"/>
      <c r="K180" s="122"/>
      <c r="L180" s="122"/>
      <c r="M180" s="123"/>
      <c r="N180" s="123"/>
      <c r="O180" s="115"/>
      <c r="P180" s="115"/>
      <c r="Q180" s="116"/>
      <c r="R180" s="116"/>
    </row>
    <row r="181" spans="2:18" ht="14.1" customHeight="1">
      <c r="B181" s="117"/>
      <c r="C181" s="117"/>
      <c r="D181" s="118"/>
      <c r="E181" s="427"/>
      <c r="F181" s="119"/>
      <c r="G181" s="119"/>
      <c r="I181" s="120"/>
      <c r="J181" s="121"/>
      <c r="K181" s="122"/>
      <c r="L181" s="122"/>
      <c r="M181" s="123"/>
      <c r="N181" s="123"/>
      <c r="O181" s="115"/>
      <c r="P181" s="115"/>
      <c r="Q181" s="116"/>
      <c r="R181" s="116"/>
    </row>
    <row r="182" spans="2:18" ht="14.1" customHeight="1">
      <c r="B182" s="117"/>
      <c r="C182" s="117"/>
      <c r="D182" s="118"/>
      <c r="E182" s="427"/>
      <c r="F182" s="119"/>
      <c r="G182" s="119"/>
      <c r="I182" s="120"/>
      <c r="J182" s="121"/>
      <c r="K182" s="122"/>
      <c r="L182" s="122"/>
      <c r="M182" s="123"/>
      <c r="N182" s="123"/>
      <c r="O182" s="115"/>
      <c r="P182" s="115"/>
      <c r="Q182" s="116"/>
      <c r="R182" s="116"/>
    </row>
    <row r="183" spans="2:18" ht="14.1" customHeight="1">
      <c r="B183" s="117"/>
      <c r="C183" s="117"/>
      <c r="D183" s="118"/>
      <c r="E183" s="427"/>
      <c r="F183" s="119"/>
      <c r="G183" s="119"/>
      <c r="I183" s="120"/>
      <c r="J183" s="121"/>
      <c r="K183" s="122"/>
      <c r="L183" s="122"/>
      <c r="M183" s="123"/>
      <c r="N183" s="123"/>
      <c r="O183" s="115"/>
      <c r="P183" s="115"/>
      <c r="Q183" s="116"/>
      <c r="R183" s="116"/>
    </row>
    <row r="184" spans="2:18" ht="14.1" customHeight="1">
      <c r="B184" s="117"/>
      <c r="C184" s="117"/>
      <c r="D184" s="118"/>
      <c r="E184" s="427"/>
      <c r="F184" s="119"/>
      <c r="G184" s="119"/>
      <c r="I184" s="120"/>
      <c r="J184" s="121"/>
      <c r="K184" s="122"/>
      <c r="L184" s="122"/>
      <c r="M184" s="123"/>
      <c r="N184" s="123"/>
      <c r="O184" s="115"/>
      <c r="P184" s="115"/>
      <c r="Q184" s="116"/>
      <c r="R184" s="116"/>
    </row>
    <row r="185" spans="2:18" ht="14.1" customHeight="1">
      <c r="B185" s="117"/>
      <c r="C185" s="117"/>
      <c r="D185" s="118"/>
      <c r="E185" s="427"/>
      <c r="F185" s="119"/>
      <c r="G185" s="119"/>
      <c r="I185" s="120"/>
      <c r="J185" s="121"/>
      <c r="K185" s="122"/>
      <c r="L185" s="122"/>
      <c r="M185" s="123"/>
      <c r="N185" s="123"/>
      <c r="O185" s="115"/>
      <c r="P185" s="115"/>
      <c r="Q185" s="116"/>
      <c r="R185" s="116"/>
    </row>
    <row r="186" spans="2:18" ht="14.1" customHeight="1">
      <c r="B186" s="117"/>
      <c r="C186" s="117"/>
      <c r="D186" s="118"/>
      <c r="E186" s="427"/>
      <c r="F186" s="119"/>
      <c r="G186" s="119"/>
      <c r="I186" s="120"/>
      <c r="J186" s="121"/>
      <c r="K186" s="122"/>
      <c r="L186" s="122"/>
      <c r="M186" s="123"/>
      <c r="N186" s="123"/>
      <c r="O186" s="115"/>
      <c r="P186" s="115"/>
      <c r="Q186" s="116"/>
      <c r="R186" s="116"/>
    </row>
    <row r="187" spans="2:18" ht="14.1" customHeight="1">
      <c r="B187" s="117"/>
      <c r="C187" s="117"/>
      <c r="D187" s="118"/>
      <c r="E187" s="427"/>
      <c r="F187" s="119"/>
      <c r="G187" s="119"/>
      <c r="I187" s="120"/>
      <c r="J187" s="121"/>
      <c r="K187" s="122"/>
      <c r="L187" s="122"/>
      <c r="M187" s="123"/>
      <c r="N187" s="123"/>
      <c r="O187" s="115"/>
      <c r="P187" s="115"/>
      <c r="Q187" s="116"/>
      <c r="R187" s="116"/>
    </row>
    <row r="188" spans="2:18" ht="14.1" customHeight="1">
      <c r="B188" s="117"/>
      <c r="C188" s="117"/>
      <c r="D188" s="118"/>
      <c r="E188" s="427"/>
      <c r="F188" s="119"/>
      <c r="G188" s="119"/>
      <c r="I188" s="120"/>
      <c r="J188" s="121"/>
      <c r="K188" s="122"/>
      <c r="L188" s="122"/>
      <c r="M188" s="123"/>
      <c r="N188" s="123"/>
      <c r="O188" s="115"/>
      <c r="P188" s="115"/>
      <c r="Q188" s="116"/>
      <c r="R188" s="116"/>
    </row>
    <row r="189" spans="2:18" ht="14.1" customHeight="1">
      <c r="B189" s="117"/>
      <c r="C189" s="117"/>
      <c r="D189" s="118"/>
      <c r="E189" s="427"/>
      <c r="F189" s="119"/>
      <c r="G189" s="119"/>
      <c r="I189" s="120"/>
      <c r="J189" s="121"/>
      <c r="K189" s="122"/>
      <c r="L189" s="122"/>
      <c r="M189" s="123"/>
      <c r="N189" s="123"/>
      <c r="O189" s="115"/>
      <c r="P189" s="115"/>
      <c r="Q189" s="116"/>
      <c r="R189" s="116"/>
    </row>
    <row r="190" spans="2:18" ht="14.1" customHeight="1">
      <c r="B190" s="117"/>
      <c r="C190" s="117"/>
      <c r="D190" s="118"/>
      <c r="E190" s="427"/>
      <c r="F190" s="119"/>
      <c r="G190" s="119"/>
      <c r="I190" s="120"/>
      <c r="J190" s="121"/>
      <c r="K190" s="122"/>
      <c r="L190" s="122"/>
      <c r="M190" s="123"/>
      <c r="N190" s="123"/>
      <c r="O190" s="115"/>
      <c r="P190" s="115"/>
      <c r="Q190" s="116"/>
      <c r="R190" s="116"/>
    </row>
    <row r="191" spans="2:18" ht="14.1" customHeight="1">
      <c r="B191" s="117"/>
      <c r="C191" s="117"/>
      <c r="D191" s="118"/>
      <c r="E191" s="427"/>
      <c r="F191" s="119"/>
      <c r="G191" s="119"/>
      <c r="I191" s="120"/>
      <c r="J191" s="121"/>
      <c r="K191" s="122"/>
      <c r="L191" s="122"/>
      <c r="M191" s="123"/>
      <c r="N191" s="123"/>
      <c r="O191" s="115"/>
      <c r="P191" s="115"/>
      <c r="Q191" s="116"/>
      <c r="R191" s="116"/>
    </row>
    <row r="192" spans="2:18" ht="14.1" customHeight="1">
      <c r="B192" s="117"/>
      <c r="C192" s="117"/>
      <c r="D192" s="118"/>
      <c r="E192" s="427"/>
      <c r="F192" s="119"/>
      <c r="G192" s="119"/>
      <c r="I192" s="120"/>
      <c r="J192" s="121"/>
      <c r="K192" s="122"/>
      <c r="L192" s="122"/>
      <c r="M192" s="123"/>
      <c r="N192" s="123"/>
      <c r="O192" s="115"/>
      <c r="P192" s="115"/>
      <c r="Q192" s="116"/>
      <c r="R192" s="116"/>
    </row>
    <row r="193" spans="2:18" ht="14.1" customHeight="1">
      <c r="B193" s="117"/>
      <c r="C193" s="117"/>
      <c r="D193" s="118"/>
      <c r="E193" s="427"/>
      <c r="F193" s="119"/>
      <c r="G193" s="119"/>
      <c r="I193" s="120"/>
      <c r="J193" s="121"/>
      <c r="K193" s="122"/>
      <c r="L193" s="122"/>
      <c r="M193" s="123"/>
      <c r="N193" s="123"/>
      <c r="O193" s="115"/>
      <c r="P193" s="115"/>
      <c r="Q193" s="116"/>
      <c r="R193" s="116"/>
    </row>
    <row r="194" spans="2:18" ht="14.1" customHeight="1">
      <c r="B194" s="117"/>
      <c r="C194" s="117"/>
      <c r="D194" s="118"/>
      <c r="E194" s="427"/>
      <c r="F194" s="119"/>
      <c r="G194" s="119"/>
      <c r="I194" s="120"/>
      <c r="J194" s="121"/>
      <c r="K194" s="122"/>
      <c r="L194" s="122"/>
      <c r="M194" s="123"/>
      <c r="N194" s="123"/>
      <c r="O194" s="115"/>
      <c r="P194" s="115"/>
      <c r="Q194" s="116"/>
      <c r="R194" s="116"/>
    </row>
    <row r="195" spans="2:18" ht="14.1" customHeight="1">
      <c r="B195" s="117"/>
      <c r="C195" s="117"/>
      <c r="D195" s="118"/>
      <c r="E195" s="427"/>
      <c r="F195" s="119"/>
      <c r="G195" s="119"/>
      <c r="I195" s="120"/>
      <c r="J195" s="121"/>
      <c r="K195" s="122"/>
      <c r="L195" s="122"/>
      <c r="M195" s="123"/>
      <c r="N195" s="123"/>
      <c r="O195" s="115"/>
      <c r="P195" s="115"/>
      <c r="Q195" s="116"/>
      <c r="R195" s="116"/>
    </row>
    <row r="196" spans="2:18" ht="14.1" customHeight="1">
      <c r="B196" s="117"/>
      <c r="C196" s="117"/>
      <c r="D196" s="118"/>
      <c r="E196" s="427"/>
      <c r="F196" s="119"/>
      <c r="G196" s="119"/>
      <c r="I196" s="120"/>
      <c r="J196" s="121"/>
      <c r="K196" s="122"/>
      <c r="L196" s="122"/>
      <c r="M196" s="123"/>
      <c r="N196" s="123"/>
      <c r="O196" s="115"/>
      <c r="P196" s="115"/>
      <c r="Q196" s="116"/>
      <c r="R196" s="116"/>
    </row>
    <row r="197" spans="2:18" ht="14.1" customHeight="1">
      <c r="B197" s="117"/>
      <c r="C197" s="117"/>
      <c r="D197" s="118"/>
      <c r="E197" s="427"/>
      <c r="F197" s="119"/>
      <c r="G197" s="119"/>
      <c r="I197" s="120"/>
      <c r="J197" s="121"/>
      <c r="K197" s="122"/>
      <c r="L197" s="122"/>
      <c r="M197" s="123"/>
      <c r="N197" s="123"/>
      <c r="O197" s="115"/>
      <c r="P197" s="115"/>
      <c r="Q197" s="116"/>
      <c r="R197" s="116"/>
    </row>
    <row r="198" spans="2:18" ht="14.1" customHeight="1">
      <c r="B198" s="117"/>
      <c r="C198" s="117"/>
      <c r="D198" s="118"/>
      <c r="E198" s="427"/>
      <c r="F198" s="119"/>
      <c r="G198" s="119"/>
      <c r="I198" s="120"/>
      <c r="J198" s="121"/>
      <c r="K198" s="122"/>
      <c r="L198" s="122"/>
      <c r="M198" s="123"/>
      <c r="N198" s="123"/>
      <c r="O198" s="115"/>
      <c r="P198" s="115"/>
      <c r="Q198" s="116"/>
      <c r="R198" s="116"/>
    </row>
    <row r="199" spans="2:18" ht="14.1" customHeight="1">
      <c r="B199" s="117"/>
      <c r="C199" s="117"/>
      <c r="D199" s="118"/>
      <c r="E199" s="427"/>
      <c r="F199" s="119"/>
      <c r="G199" s="119"/>
      <c r="I199" s="120"/>
      <c r="J199" s="121"/>
      <c r="K199" s="122"/>
      <c r="L199" s="122"/>
      <c r="M199" s="123"/>
      <c r="N199" s="123"/>
      <c r="O199" s="115"/>
      <c r="P199" s="115"/>
      <c r="Q199" s="116"/>
      <c r="R199" s="116"/>
    </row>
    <row r="200" spans="2:18" ht="14.1" customHeight="1">
      <c r="B200" s="117"/>
      <c r="C200" s="117"/>
      <c r="D200" s="118"/>
      <c r="E200" s="427"/>
      <c r="F200" s="119"/>
      <c r="G200" s="119"/>
      <c r="I200" s="120"/>
      <c r="J200" s="121"/>
      <c r="K200" s="122"/>
      <c r="L200" s="122"/>
      <c r="M200" s="123"/>
      <c r="N200" s="123"/>
      <c r="O200" s="115"/>
      <c r="P200" s="115"/>
      <c r="Q200" s="116"/>
      <c r="R200" s="116"/>
    </row>
    <row r="201" spans="2:18" ht="14.1" customHeight="1">
      <c r="B201" s="117"/>
      <c r="C201" s="117"/>
      <c r="D201" s="118"/>
      <c r="E201" s="427"/>
      <c r="F201" s="119"/>
      <c r="G201" s="119"/>
      <c r="I201" s="120"/>
      <c r="J201" s="121"/>
      <c r="K201" s="122"/>
      <c r="L201" s="122"/>
      <c r="M201" s="123"/>
      <c r="N201" s="123"/>
      <c r="O201" s="115"/>
      <c r="P201" s="115"/>
      <c r="Q201" s="116"/>
      <c r="R201" s="116"/>
    </row>
    <row r="202" spans="2:18" ht="14.1" customHeight="1">
      <c r="B202" s="117"/>
      <c r="C202" s="117"/>
      <c r="D202" s="118"/>
      <c r="E202" s="427"/>
      <c r="F202" s="119"/>
      <c r="G202" s="119"/>
      <c r="I202" s="120"/>
      <c r="J202" s="121"/>
      <c r="K202" s="122"/>
      <c r="L202" s="122"/>
      <c r="M202" s="123"/>
      <c r="N202" s="123"/>
      <c r="O202" s="115"/>
      <c r="P202" s="115"/>
      <c r="Q202" s="116"/>
      <c r="R202" s="116"/>
    </row>
    <row r="203" spans="2:18" ht="14.1" customHeight="1">
      <c r="B203" s="117"/>
      <c r="C203" s="117"/>
      <c r="D203" s="118"/>
      <c r="E203" s="427"/>
      <c r="F203" s="119"/>
      <c r="G203" s="119"/>
      <c r="I203" s="120"/>
      <c r="J203" s="121"/>
      <c r="K203" s="122"/>
      <c r="L203" s="122"/>
      <c r="M203" s="123"/>
      <c r="N203" s="123"/>
      <c r="O203" s="115"/>
      <c r="P203" s="115"/>
      <c r="Q203" s="116"/>
      <c r="R203" s="116"/>
    </row>
    <row r="204" spans="2:18" ht="14.1" customHeight="1">
      <c r="B204" s="117"/>
      <c r="C204" s="117"/>
      <c r="D204" s="118"/>
      <c r="E204" s="427"/>
      <c r="F204" s="119"/>
      <c r="G204" s="119"/>
      <c r="I204" s="120"/>
      <c r="J204" s="121"/>
      <c r="K204" s="122"/>
      <c r="L204" s="122"/>
      <c r="M204" s="123"/>
      <c r="N204" s="123"/>
      <c r="O204" s="115"/>
      <c r="P204" s="115"/>
      <c r="Q204" s="116"/>
      <c r="R204" s="116"/>
    </row>
    <row r="205" spans="2:18" ht="14.1" customHeight="1">
      <c r="B205" s="117"/>
      <c r="C205" s="117"/>
      <c r="D205" s="118"/>
      <c r="E205" s="427"/>
      <c r="F205" s="119"/>
      <c r="G205" s="119"/>
      <c r="I205" s="120"/>
      <c r="J205" s="121"/>
      <c r="K205" s="122"/>
      <c r="L205" s="122"/>
      <c r="M205" s="123"/>
      <c r="N205" s="123"/>
      <c r="O205" s="115"/>
      <c r="P205" s="115"/>
      <c r="Q205" s="116"/>
      <c r="R205" s="116"/>
    </row>
    <row r="206" spans="2:18" ht="14.1" customHeight="1">
      <c r="B206" s="117"/>
      <c r="C206" s="117"/>
      <c r="D206" s="118"/>
      <c r="E206" s="427"/>
      <c r="F206" s="119"/>
      <c r="G206" s="119"/>
      <c r="I206" s="120"/>
      <c r="J206" s="121"/>
      <c r="K206" s="122"/>
      <c r="L206" s="122"/>
      <c r="M206" s="123"/>
      <c r="N206" s="123"/>
      <c r="O206" s="115"/>
      <c r="P206" s="115"/>
      <c r="Q206" s="116"/>
      <c r="R206" s="116"/>
    </row>
    <row r="207" spans="2:18" ht="14.1" customHeight="1">
      <c r="B207" s="117"/>
      <c r="C207" s="117"/>
      <c r="D207" s="118"/>
      <c r="E207" s="427"/>
      <c r="F207" s="119"/>
      <c r="G207" s="119"/>
      <c r="I207" s="120"/>
      <c r="J207" s="121"/>
      <c r="K207" s="122"/>
      <c r="L207" s="122"/>
      <c r="M207" s="123"/>
      <c r="N207" s="123"/>
      <c r="O207" s="115"/>
      <c r="P207" s="115"/>
      <c r="Q207" s="116"/>
      <c r="R207" s="116"/>
    </row>
    <row r="208" spans="2:18" ht="14.1" customHeight="1">
      <c r="B208" s="117"/>
      <c r="C208" s="117"/>
      <c r="D208" s="118"/>
      <c r="E208" s="427"/>
      <c r="F208" s="119"/>
      <c r="G208" s="119"/>
      <c r="I208" s="120"/>
      <c r="J208" s="121"/>
      <c r="K208" s="122"/>
      <c r="L208" s="122"/>
      <c r="M208" s="123"/>
      <c r="N208" s="123"/>
      <c r="O208" s="115"/>
      <c r="P208" s="115"/>
      <c r="Q208" s="116"/>
      <c r="R208" s="116"/>
    </row>
    <row r="209" spans="2:18" ht="14.1" customHeight="1">
      <c r="B209" s="117"/>
      <c r="C209" s="117"/>
      <c r="D209" s="118"/>
      <c r="E209" s="427"/>
      <c r="F209" s="119"/>
      <c r="G209" s="119"/>
      <c r="I209" s="120"/>
      <c r="J209" s="121"/>
      <c r="K209" s="122"/>
      <c r="L209" s="122"/>
      <c r="M209" s="123"/>
      <c r="N209" s="123"/>
      <c r="O209" s="115"/>
      <c r="P209" s="115"/>
      <c r="Q209" s="116"/>
      <c r="R209" s="116"/>
    </row>
    <row r="210" spans="2:18" ht="14.1" customHeight="1">
      <c r="B210" s="117"/>
      <c r="C210" s="117"/>
      <c r="D210" s="118"/>
      <c r="E210" s="427"/>
      <c r="F210" s="119"/>
      <c r="G210" s="119"/>
      <c r="I210" s="120"/>
      <c r="J210" s="121"/>
      <c r="K210" s="122"/>
      <c r="L210" s="122"/>
      <c r="M210" s="123"/>
      <c r="N210" s="123"/>
      <c r="O210" s="115"/>
      <c r="P210" s="115"/>
      <c r="Q210" s="116"/>
      <c r="R210" s="116"/>
    </row>
    <row r="211" spans="2:18" ht="14.1" customHeight="1">
      <c r="B211" s="117"/>
      <c r="C211" s="117"/>
      <c r="D211" s="118"/>
      <c r="E211" s="427"/>
      <c r="F211" s="119"/>
      <c r="G211" s="119"/>
      <c r="I211" s="120"/>
      <c r="J211" s="121"/>
      <c r="K211" s="122"/>
      <c r="L211" s="122"/>
      <c r="M211" s="123"/>
      <c r="N211" s="123"/>
      <c r="O211" s="115"/>
      <c r="P211" s="115"/>
      <c r="Q211" s="116"/>
      <c r="R211" s="116"/>
    </row>
    <row r="212" spans="2:18" ht="14.1" customHeight="1">
      <c r="B212" s="117"/>
      <c r="C212" s="117"/>
      <c r="D212" s="118"/>
      <c r="E212" s="427"/>
      <c r="F212" s="119"/>
      <c r="G212" s="119"/>
      <c r="I212" s="120"/>
      <c r="J212" s="121"/>
      <c r="K212" s="122"/>
      <c r="L212" s="122"/>
      <c r="M212" s="123"/>
      <c r="N212" s="123"/>
      <c r="O212" s="115"/>
      <c r="P212" s="115"/>
      <c r="Q212" s="116"/>
      <c r="R212" s="116"/>
    </row>
    <row r="213" spans="2:18" ht="14.1" customHeight="1">
      <c r="B213" s="117"/>
      <c r="C213" s="117"/>
      <c r="D213" s="118"/>
      <c r="E213" s="427"/>
      <c r="F213" s="119"/>
      <c r="G213" s="119"/>
      <c r="I213" s="120"/>
      <c r="J213" s="121"/>
      <c r="K213" s="122"/>
      <c r="L213" s="122"/>
      <c r="M213" s="123"/>
      <c r="N213" s="123"/>
      <c r="O213" s="115"/>
      <c r="P213" s="115"/>
      <c r="Q213" s="116"/>
      <c r="R213" s="116"/>
    </row>
    <row r="214" spans="2:18" ht="14.1" customHeight="1">
      <c r="B214" s="117"/>
      <c r="C214" s="117"/>
      <c r="D214" s="118"/>
      <c r="E214" s="427"/>
      <c r="F214" s="119"/>
      <c r="G214" s="119"/>
      <c r="I214" s="120"/>
      <c r="J214" s="121"/>
      <c r="K214" s="122"/>
      <c r="L214" s="122"/>
      <c r="M214" s="123"/>
      <c r="N214" s="123"/>
      <c r="O214" s="115"/>
      <c r="P214" s="115"/>
      <c r="Q214" s="116"/>
      <c r="R214" s="116"/>
    </row>
    <row r="215" spans="2:18" ht="14.1" customHeight="1">
      <c r="B215" s="117"/>
      <c r="C215" s="117"/>
      <c r="D215" s="118"/>
      <c r="E215" s="427"/>
      <c r="F215" s="119"/>
      <c r="G215" s="119"/>
      <c r="I215" s="120"/>
      <c r="J215" s="121"/>
      <c r="K215" s="122"/>
      <c r="L215" s="122"/>
      <c r="M215" s="123"/>
      <c r="N215" s="123"/>
      <c r="O215" s="115"/>
      <c r="P215" s="115"/>
      <c r="Q215" s="116"/>
      <c r="R215" s="116"/>
    </row>
    <row r="216" spans="2:18" ht="14.1" customHeight="1">
      <c r="B216" s="117"/>
      <c r="C216" s="117"/>
      <c r="D216" s="118"/>
      <c r="E216" s="427"/>
      <c r="F216" s="119"/>
      <c r="G216" s="119"/>
      <c r="I216" s="120"/>
      <c r="J216" s="121"/>
      <c r="K216" s="122"/>
      <c r="L216" s="122"/>
      <c r="M216" s="123"/>
      <c r="N216" s="123"/>
      <c r="O216" s="115"/>
      <c r="P216" s="115"/>
      <c r="Q216" s="116"/>
      <c r="R216" s="116"/>
    </row>
    <row r="217" spans="2:18" ht="14.1" customHeight="1">
      <c r="B217" s="117"/>
      <c r="C217" s="117"/>
      <c r="D217" s="118"/>
      <c r="E217" s="427"/>
      <c r="F217" s="119"/>
      <c r="G217" s="119"/>
      <c r="I217" s="120"/>
      <c r="J217" s="121"/>
      <c r="K217" s="122"/>
      <c r="L217" s="122"/>
      <c r="M217" s="123"/>
      <c r="N217" s="123"/>
      <c r="O217" s="115"/>
      <c r="P217" s="115"/>
      <c r="Q217" s="116"/>
      <c r="R217" s="116"/>
    </row>
    <row r="218" spans="2:18" ht="14.1" customHeight="1">
      <c r="B218" s="117"/>
      <c r="C218" s="117"/>
      <c r="D218" s="118"/>
      <c r="E218" s="427"/>
      <c r="F218" s="119"/>
      <c r="G218" s="119"/>
      <c r="I218" s="120"/>
      <c r="J218" s="121"/>
      <c r="K218" s="122"/>
      <c r="L218" s="122"/>
      <c r="M218" s="123"/>
      <c r="N218" s="123"/>
      <c r="O218" s="115"/>
      <c r="P218" s="115"/>
      <c r="Q218" s="116"/>
      <c r="R218" s="116"/>
    </row>
    <row r="219" spans="2:18" ht="14.1" customHeight="1">
      <c r="B219" s="117"/>
      <c r="C219" s="117"/>
      <c r="D219" s="118"/>
      <c r="E219" s="427"/>
      <c r="F219" s="119"/>
      <c r="G219" s="119"/>
      <c r="I219" s="120"/>
      <c r="J219" s="121"/>
      <c r="K219" s="122"/>
      <c r="L219" s="122"/>
      <c r="M219" s="123"/>
      <c r="N219" s="123"/>
      <c r="O219" s="115"/>
      <c r="P219" s="115"/>
      <c r="Q219" s="116"/>
      <c r="R219" s="116"/>
    </row>
    <row r="220" spans="2:18" ht="14.1" customHeight="1">
      <c r="B220" s="117"/>
      <c r="C220" s="117"/>
      <c r="D220" s="118"/>
      <c r="E220" s="427"/>
      <c r="F220" s="119"/>
      <c r="G220" s="119"/>
      <c r="I220" s="120"/>
      <c r="J220" s="121"/>
      <c r="K220" s="122"/>
      <c r="L220" s="122"/>
      <c r="M220" s="123"/>
      <c r="N220" s="123"/>
      <c r="O220" s="115"/>
      <c r="P220" s="115"/>
      <c r="Q220" s="116"/>
      <c r="R220" s="116"/>
    </row>
    <row r="221" spans="2:18" ht="14.1" customHeight="1">
      <c r="B221" s="117"/>
      <c r="C221" s="117"/>
      <c r="D221" s="118"/>
      <c r="E221" s="427"/>
      <c r="F221" s="119"/>
      <c r="G221" s="119"/>
      <c r="I221" s="120"/>
      <c r="J221" s="121"/>
      <c r="K221" s="122"/>
      <c r="L221" s="122"/>
      <c r="M221" s="123"/>
      <c r="N221" s="123"/>
      <c r="O221" s="115"/>
      <c r="P221" s="115"/>
      <c r="Q221" s="116"/>
      <c r="R221" s="116"/>
    </row>
    <row r="222" spans="2:18" ht="14.1" customHeight="1">
      <c r="B222" s="117"/>
      <c r="C222" s="117"/>
      <c r="D222" s="118"/>
      <c r="E222" s="427"/>
      <c r="F222" s="119"/>
      <c r="G222" s="119"/>
      <c r="I222" s="120"/>
      <c r="J222" s="121"/>
      <c r="K222" s="122"/>
      <c r="L222" s="122"/>
      <c r="M222" s="123"/>
      <c r="N222" s="123"/>
      <c r="O222" s="115"/>
      <c r="P222" s="115"/>
      <c r="Q222" s="116"/>
      <c r="R222" s="116"/>
    </row>
    <row r="223" spans="2:18" ht="14.1" customHeight="1">
      <c r="B223" s="117"/>
      <c r="C223" s="117"/>
      <c r="D223" s="118"/>
      <c r="E223" s="427"/>
      <c r="F223" s="119"/>
      <c r="G223" s="119"/>
      <c r="I223" s="120"/>
      <c r="J223" s="121"/>
      <c r="K223" s="122"/>
      <c r="L223" s="122"/>
      <c r="M223" s="123"/>
      <c r="N223" s="123"/>
      <c r="O223" s="115"/>
      <c r="P223" s="115"/>
      <c r="Q223" s="116"/>
      <c r="R223" s="116"/>
    </row>
    <row r="224" spans="2:18" ht="14.1" customHeight="1">
      <c r="B224" s="117"/>
      <c r="C224" s="117"/>
      <c r="D224" s="118"/>
      <c r="E224" s="427"/>
      <c r="F224" s="119"/>
      <c r="G224" s="119"/>
      <c r="I224" s="120"/>
      <c r="J224" s="121"/>
      <c r="K224" s="122"/>
      <c r="L224" s="122"/>
      <c r="M224" s="123"/>
      <c r="N224" s="123"/>
      <c r="O224" s="115"/>
      <c r="P224" s="115"/>
      <c r="Q224" s="116"/>
      <c r="R224" s="116"/>
    </row>
    <row r="225" spans="2:18" ht="14.1" customHeight="1">
      <c r="B225" s="117"/>
      <c r="C225" s="117"/>
      <c r="D225" s="118"/>
      <c r="E225" s="427"/>
      <c r="F225" s="119"/>
      <c r="G225" s="119"/>
      <c r="I225" s="120"/>
      <c r="J225" s="121"/>
      <c r="K225" s="122"/>
      <c r="L225" s="122"/>
      <c r="M225" s="123"/>
      <c r="N225" s="123"/>
      <c r="O225" s="115"/>
      <c r="P225" s="115"/>
      <c r="Q225" s="116"/>
      <c r="R225" s="116"/>
    </row>
    <row r="226" spans="2:18" ht="14.1" customHeight="1">
      <c r="B226" s="117"/>
      <c r="C226" s="117"/>
      <c r="D226" s="118"/>
      <c r="E226" s="427"/>
      <c r="F226" s="119"/>
      <c r="G226" s="119"/>
      <c r="I226" s="120"/>
      <c r="J226" s="121"/>
      <c r="K226" s="122"/>
      <c r="L226" s="122"/>
      <c r="M226" s="123"/>
      <c r="N226" s="123"/>
      <c r="O226" s="115"/>
      <c r="P226" s="115"/>
      <c r="Q226" s="116"/>
      <c r="R226" s="116"/>
    </row>
    <row r="227" spans="2:18" ht="14.1" customHeight="1">
      <c r="B227" s="117"/>
      <c r="C227" s="117"/>
      <c r="D227" s="118"/>
      <c r="E227" s="427"/>
      <c r="F227" s="119"/>
      <c r="G227" s="119"/>
      <c r="I227" s="120"/>
      <c r="J227" s="121"/>
      <c r="K227" s="122"/>
      <c r="L227" s="122"/>
      <c r="M227" s="123"/>
      <c r="N227" s="123"/>
      <c r="O227" s="115"/>
      <c r="P227" s="115"/>
      <c r="Q227" s="116"/>
      <c r="R227" s="116"/>
    </row>
    <row r="228" spans="2:18" ht="14.1" customHeight="1">
      <c r="B228" s="117"/>
      <c r="C228" s="117"/>
      <c r="D228" s="118"/>
      <c r="E228" s="427"/>
      <c r="F228" s="119"/>
      <c r="G228" s="119"/>
      <c r="I228" s="120"/>
      <c r="J228" s="121"/>
      <c r="K228" s="122"/>
      <c r="L228" s="122"/>
      <c r="M228" s="123"/>
      <c r="N228" s="123"/>
      <c r="O228" s="115"/>
      <c r="P228" s="115"/>
      <c r="Q228" s="116"/>
      <c r="R228" s="116"/>
    </row>
    <row r="229" spans="2:18" ht="14.1" customHeight="1">
      <c r="B229" s="117"/>
      <c r="C229" s="117"/>
      <c r="D229" s="118"/>
      <c r="E229" s="427"/>
      <c r="F229" s="119"/>
      <c r="G229" s="119"/>
      <c r="I229" s="120"/>
      <c r="J229" s="121"/>
      <c r="K229" s="122"/>
      <c r="L229" s="122"/>
      <c r="M229" s="123"/>
      <c r="N229" s="123"/>
      <c r="O229" s="115"/>
      <c r="P229" s="115"/>
      <c r="Q229" s="116"/>
      <c r="R229" s="116"/>
    </row>
    <row r="230" spans="2:18" ht="14.1" customHeight="1">
      <c r="B230" s="117"/>
      <c r="C230" s="117"/>
      <c r="D230" s="118"/>
      <c r="E230" s="427"/>
      <c r="F230" s="119"/>
      <c r="G230" s="119"/>
      <c r="I230" s="120"/>
      <c r="J230" s="121"/>
      <c r="K230" s="122"/>
      <c r="L230" s="122"/>
      <c r="M230" s="123"/>
      <c r="N230" s="123"/>
      <c r="O230" s="115"/>
      <c r="P230" s="115"/>
      <c r="Q230" s="116"/>
      <c r="R230" s="116"/>
    </row>
    <row r="231" spans="2:18" ht="14.1" customHeight="1">
      <c r="B231" s="117"/>
      <c r="C231" s="117"/>
      <c r="D231" s="118"/>
      <c r="E231" s="427"/>
      <c r="F231" s="119"/>
      <c r="G231" s="119"/>
      <c r="I231" s="120"/>
      <c r="J231" s="121"/>
      <c r="K231" s="122"/>
      <c r="L231" s="122"/>
      <c r="M231" s="123"/>
      <c r="N231" s="123"/>
      <c r="O231" s="115"/>
      <c r="P231" s="115"/>
      <c r="Q231" s="116"/>
      <c r="R231" s="116"/>
    </row>
    <row r="232" spans="2:18" ht="14.1" customHeight="1">
      <c r="B232" s="117"/>
      <c r="C232" s="117"/>
      <c r="D232" s="118"/>
      <c r="E232" s="427"/>
      <c r="F232" s="119"/>
      <c r="G232" s="119"/>
      <c r="I232" s="120"/>
      <c r="J232" s="121"/>
      <c r="K232" s="122"/>
      <c r="L232" s="122"/>
      <c r="M232" s="123"/>
      <c r="N232" s="123"/>
      <c r="O232" s="115"/>
      <c r="P232" s="115"/>
      <c r="Q232" s="116"/>
      <c r="R232" s="116"/>
    </row>
    <row r="233" spans="2:18" ht="14.1" customHeight="1">
      <c r="B233" s="117"/>
      <c r="C233" s="117"/>
      <c r="D233" s="118"/>
      <c r="E233" s="427"/>
      <c r="F233" s="119"/>
      <c r="G233" s="119"/>
      <c r="I233" s="120"/>
      <c r="J233" s="121"/>
      <c r="K233" s="122"/>
      <c r="L233" s="122"/>
      <c r="M233" s="123"/>
      <c r="N233" s="123"/>
      <c r="O233" s="115"/>
      <c r="P233" s="115"/>
      <c r="Q233" s="116"/>
      <c r="R233" s="116"/>
    </row>
    <row r="234" spans="2:18" ht="14.1" customHeight="1">
      <c r="B234" s="117"/>
      <c r="C234" s="117"/>
      <c r="D234" s="118"/>
      <c r="E234" s="427"/>
      <c r="F234" s="119"/>
      <c r="G234" s="119"/>
      <c r="I234" s="120"/>
      <c r="J234" s="121"/>
      <c r="K234" s="122"/>
      <c r="L234" s="122"/>
      <c r="M234" s="123"/>
      <c r="N234" s="123"/>
      <c r="O234" s="115"/>
      <c r="P234" s="115"/>
      <c r="Q234" s="116"/>
      <c r="R234" s="116"/>
    </row>
    <row r="235" spans="2:18" ht="14.1" customHeight="1">
      <c r="B235" s="117"/>
      <c r="C235" s="117"/>
      <c r="D235" s="118"/>
      <c r="E235" s="427"/>
      <c r="F235" s="119"/>
      <c r="G235" s="119"/>
      <c r="I235" s="120"/>
      <c r="J235" s="121"/>
      <c r="K235" s="122"/>
      <c r="L235" s="122"/>
      <c r="M235" s="123"/>
      <c r="N235" s="123"/>
      <c r="O235" s="115"/>
      <c r="P235" s="115"/>
      <c r="Q235" s="116"/>
      <c r="R235" s="116"/>
    </row>
    <row r="236" spans="2:18" ht="14.1" customHeight="1">
      <c r="B236" s="117"/>
      <c r="C236" s="117"/>
      <c r="D236" s="118"/>
      <c r="E236" s="427"/>
      <c r="F236" s="119"/>
      <c r="G236" s="119"/>
      <c r="I236" s="120"/>
      <c r="J236" s="121"/>
      <c r="K236" s="122"/>
      <c r="L236" s="122"/>
      <c r="M236" s="123"/>
      <c r="N236" s="123"/>
      <c r="O236" s="115"/>
      <c r="P236" s="115"/>
      <c r="Q236" s="116"/>
      <c r="R236" s="116"/>
    </row>
    <row r="237" spans="2:18" ht="14.1" customHeight="1">
      <c r="B237" s="117"/>
      <c r="C237" s="117"/>
      <c r="D237" s="118"/>
      <c r="E237" s="427"/>
      <c r="F237" s="119"/>
      <c r="G237" s="119"/>
      <c r="I237" s="120"/>
      <c r="J237" s="121"/>
      <c r="K237" s="122"/>
      <c r="L237" s="122"/>
      <c r="M237" s="123"/>
      <c r="N237" s="123"/>
      <c r="O237" s="115"/>
      <c r="P237" s="115"/>
      <c r="Q237" s="116"/>
      <c r="R237" s="116"/>
    </row>
    <row r="238" spans="2:18" ht="14.1" customHeight="1">
      <c r="B238" s="117"/>
      <c r="C238" s="117"/>
      <c r="D238" s="118"/>
      <c r="E238" s="427"/>
      <c r="F238" s="119"/>
      <c r="G238" s="119"/>
      <c r="I238" s="120"/>
      <c r="J238" s="121"/>
      <c r="K238" s="122"/>
      <c r="L238" s="122"/>
      <c r="M238" s="123"/>
      <c r="N238" s="123"/>
      <c r="O238" s="115"/>
      <c r="P238" s="115"/>
      <c r="Q238" s="116"/>
      <c r="R238" s="116"/>
    </row>
    <row r="239" spans="2:18" ht="14.1" customHeight="1">
      <c r="B239" s="117"/>
      <c r="C239" s="117"/>
      <c r="D239" s="118"/>
      <c r="E239" s="427"/>
      <c r="F239" s="119"/>
      <c r="G239" s="119"/>
      <c r="I239" s="120"/>
      <c r="J239" s="121"/>
      <c r="K239" s="122"/>
      <c r="L239" s="122"/>
      <c r="M239" s="123"/>
      <c r="N239" s="123"/>
      <c r="O239" s="115"/>
      <c r="P239" s="115"/>
      <c r="Q239" s="116"/>
      <c r="R239" s="116"/>
    </row>
    <row r="240" spans="2:18" ht="14.1" customHeight="1">
      <c r="B240" s="117"/>
      <c r="C240" s="117"/>
      <c r="D240" s="118"/>
      <c r="E240" s="427"/>
      <c r="F240" s="119"/>
      <c r="G240" s="119"/>
      <c r="I240" s="120"/>
      <c r="J240" s="121"/>
      <c r="K240" s="122"/>
      <c r="L240" s="122"/>
      <c r="M240" s="123"/>
      <c r="N240" s="123"/>
      <c r="O240" s="115"/>
      <c r="P240" s="115"/>
      <c r="Q240" s="116"/>
      <c r="R240" s="116"/>
    </row>
    <row r="241" spans="2:18" ht="14.1" customHeight="1">
      <c r="B241" s="117"/>
      <c r="C241" s="117"/>
      <c r="D241" s="118"/>
      <c r="E241" s="427"/>
      <c r="F241" s="119"/>
      <c r="G241" s="119"/>
      <c r="I241" s="120"/>
      <c r="J241" s="121"/>
      <c r="K241" s="122"/>
      <c r="L241" s="122"/>
      <c r="M241" s="123"/>
      <c r="N241" s="123"/>
      <c r="O241" s="115"/>
      <c r="P241" s="115"/>
      <c r="Q241" s="116"/>
      <c r="R241" s="116"/>
    </row>
    <row r="242" spans="2:18" ht="14.1" customHeight="1">
      <c r="B242" s="117"/>
      <c r="C242" s="117"/>
      <c r="D242" s="118"/>
      <c r="E242" s="427"/>
      <c r="F242" s="119"/>
      <c r="G242" s="119"/>
      <c r="I242" s="120"/>
      <c r="J242" s="121"/>
      <c r="K242" s="122"/>
      <c r="L242" s="122"/>
      <c r="M242" s="123"/>
      <c r="N242" s="123"/>
      <c r="O242" s="115"/>
      <c r="P242" s="115"/>
      <c r="Q242" s="116"/>
      <c r="R242" s="116"/>
    </row>
    <row r="243" spans="2:18" ht="14.1" customHeight="1">
      <c r="B243" s="117"/>
      <c r="C243" s="117"/>
      <c r="D243" s="118"/>
      <c r="E243" s="427"/>
      <c r="F243" s="119"/>
      <c r="G243" s="119"/>
      <c r="I243" s="120"/>
      <c r="J243" s="121"/>
      <c r="K243" s="122"/>
      <c r="L243" s="122"/>
      <c r="M243" s="123"/>
      <c r="N243" s="123"/>
      <c r="O243" s="115"/>
      <c r="P243" s="115"/>
      <c r="Q243" s="116"/>
      <c r="R243" s="116"/>
    </row>
    <row r="244" spans="2:18" ht="14.1" customHeight="1">
      <c r="B244" s="117"/>
      <c r="C244" s="117"/>
      <c r="D244" s="118"/>
      <c r="E244" s="427"/>
      <c r="F244" s="119"/>
      <c r="G244" s="119"/>
      <c r="I244" s="120"/>
      <c r="J244" s="121"/>
      <c r="K244" s="122"/>
      <c r="L244" s="122"/>
      <c r="M244" s="123"/>
      <c r="N244" s="123"/>
      <c r="O244" s="115"/>
      <c r="P244" s="115"/>
      <c r="Q244" s="116"/>
      <c r="R244" s="116"/>
    </row>
    <row r="245" spans="2:18" ht="14.1" customHeight="1">
      <c r="B245" s="117"/>
      <c r="C245" s="117"/>
      <c r="D245" s="118"/>
      <c r="E245" s="427"/>
      <c r="F245" s="119"/>
      <c r="G245" s="119"/>
      <c r="I245" s="120"/>
      <c r="J245" s="121"/>
      <c r="K245" s="122"/>
      <c r="L245" s="122"/>
      <c r="M245" s="123"/>
      <c r="N245" s="123"/>
      <c r="O245" s="115"/>
      <c r="P245" s="115"/>
      <c r="Q245" s="116"/>
      <c r="R245" s="116"/>
    </row>
    <row r="246" spans="2:18" ht="14.1" customHeight="1">
      <c r="B246" s="117"/>
      <c r="C246" s="117"/>
      <c r="D246" s="118"/>
      <c r="E246" s="427"/>
      <c r="F246" s="119"/>
      <c r="G246" s="119"/>
      <c r="I246" s="120"/>
      <c r="J246" s="121"/>
      <c r="K246" s="122"/>
      <c r="L246" s="122"/>
      <c r="M246" s="123"/>
      <c r="N246" s="123"/>
      <c r="O246" s="115"/>
      <c r="P246" s="115"/>
      <c r="Q246" s="116"/>
      <c r="R246" s="116"/>
    </row>
    <row r="247" spans="2:18" ht="14.1" customHeight="1">
      <c r="B247" s="117"/>
      <c r="C247" s="117"/>
      <c r="D247" s="118"/>
      <c r="E247" s="427"/>
      <c r="F247" s="119"/>
      <c r="G247" s="119"/>
      <c r="I247" s="120"/>
      <c r="J247" s="121"/>
      <c r="K247" s="122"/>
      <c r="L247" s="122"/>
      <c r="M247" s="123"/>
      <c r="N247" s="123"/>
      <c r="O247" s="115"/>
      <c r="P247" s="115"/>
      <c r="Q247" s="116"/>
      <c r="R247" s="116"/>
    </row>
    <row r="248" spans="2:18" ht="14.1" customHeight="1">
      <c r="B248" s="117"/>
      <c r="C248" s="117"/>
      <c r="D248" s="118"/>
      <c r="E248" s="427"/>
      <c r="F248" s="119"/>
      <c r="G248" s="119"/>
      <c r="I248" s="120"/>
      <c r="J248" s="121"/>
      <c r="K248" s="122"/>
      <c r="L248" s="122"/>
      <c r="M248" s="123"/>
      <c r="N248" s="123"/>
      <c r="O248" s="115"/>
      <c r="P248" s="115"/>
      <c r="Q248" s="116"/>
      <c r="R248" s="116"/>
    </row>
    <row r="249" spans="2:18" ht="14.1" customHeight="1">
      <c r="B249" s="117"/>
      <c r="C249" s="117"/>
      <c r="D249" s="118"/>
      <c r="E249" s="427"/>
      <c r="F249" s="119"/>
      <c r="G249" s="119"/>
      <c r="I249" s="120"/>
      <c r="J249" s="121"/>
      <c r="K249" s="122"/>
      <c r="L249" s="122"/>
      <c r="M249" s="123"/>
      <c r="N249" s="123"/>
      <c r="O249" s="115"/>
      <c r="P249" s="115"/>
      <c r="Q249" s="116"/>
      <c r="R249" s="116"/>
    </row>
    <row r="250" spans="2:18" ht="14.1" customHeight="1">
      <c r="B250" s="117"/>
      <c r="C250" s="117"/>
      <c r="D250" s="118"/>
      <c r="E250" s="427"/>
      <c r="F250" s="119"/>
      <c r="G250" s="119"/>
      <c r="I250" s="120"/>
      <c r="J250" s="121"/>
      <c r="K250" s="122"/>
      <c r="L250" s="122"/>
      <c r="M250" s="123"/>
      <c r="N250" s="123"/>
      <c r="O250" s="115"/>
      <c r="P250" s="115"/>
      <c r="Q250" s="116"/>
      <c r="R250" s="116"/>
    </row>
    <row r="251" spans="2:18" ht="14.1" customHeight="1">
      <c r="B251" s="117"/>
      <c r="C251" s="117"/>
      <c r="D251" s="118"/>
      <c r="E251" s="427"/>
      <c r="F251" s="119"/>
      <c r="G251" s="119"/>
      <c r="I251" s="120"/>
      <c r="J251" s="121"/>
      <c r="K251" s="122"/>
      <c r="L251" s="122"/>
      <c r="M251" s="123"/>
      <c r="N251" s="123"/>
      <c r="O251" s="115"/>
      <c r="P251" s="115"/>
      <c r="Q251" s="116"/>
      <c r="R251" s="116"/>
    </row>
    <row r="252" spans="2:18" ht="14.1" customHeight="1">
      <c r="B252" s="117"/>
      <c r="C252" s="117"/>
      <c r="D252" s="118"/>
      <c r="E252" s="427"/>
      <c r="F252" s="119"/>
      <c r="G252" s="119"/>
      <c r="I252" s="120"/>
      <c r="J252" s="121"/>
      <c r="K252" s="122"/>
      <c r="L252" s="122"/>
      <c r="M252" s="123"/>
      <c r="N252" s="123"/>
      <c r="O252" s="115"/>
      <c r="P252" s="115"/>
      <c r="Q252" s="116"/>
      <c r="R252" s="116"/>
    </row>
    <row r="253" spans="2:18" ht="14.1" customHeight="1">
      <c r="B253" s="117"/>
      <c r="C253" s="117"/>
      <c r="D253" s="118"/>
      <c r="E253" s="427"/>
      <c r="F253" s="119"/>
      <c r="G253" s="119"/>
      <c r="I253" s="120"/>
      <c r="J253" s="121"/>
      <c r="K253" s="122"/>
      <c r="L253" s="122"/>
      <c r="M253" s="123"/>
      <c r="N253" s="123"/>
      <c r="O253" s="115"/>
      <c r="P253" s="115"/>
      <c r="Q253" s="116"/>
      <c r="R253" s="116"/>
    </row>
    <row r="254" spans="2:18" ht="14.1" customHeight="1">
      <c r="B254" s="117"/>
      <c r="C254" s="117"/>
      <c r="D254" s="118"/>
      <c r="E254" s="427"/>
      <c r="F254" s="119"/>
      <c r="G254" s="119"/>
      <c r="I254" s="120"/>
      <c r="J254" s="121"/>
      <c r="K254" s="122"/>
      <c r="L254" s="122"/>
      <c r="M254" s="123"/>
      <c r="N254" s="123"/>
      <c r="O254" s="115"/>
      <c r="P254" s="115"/>
      <c r="Q254" s="116"/>
      <c r="R254" s="116"/>
    </row>
    <row r="255" spans="2:18" ht="14.1" customHeight="1">
      <c r="B255" s="117"/>
      <c r="C255" s="117"/>
      <c r="D255" s="118"/>
      <c r="E255" s="427"/>
      <c r="F255" s="119"/>
      <c r="G255" s="119"/>
      <c r="I255" s="120"/>
      <c r="J255" s="121"/>
      <c r="K255" s="122"/>
      <c r="L255" s="122"/>
      <c r="M255" s="123"/>
      <c r="N255" s="123"/>
      <c r="O255" s="115"/>
      <c r="P255" s="115"/>
      <c r="Q255" s="116"/>
      <c r="R255" s="116"/>
    </row>
    <row r="256" spans="2:18" ht="14.1" customHeight="1">
      <c r="B256" s="117"/>
      <c r="C256" s="117"/>
      <c r="D256" s="118"/>
      <c r="E256" s="427"/>
      <c r="F256" s="119"/>
      <c r="G256" s="119"/>
      <c r="I256" s="120"/>
      <c r="J256" s="121"/>
      <c r="K256" s="122"/>
      <c r="L256" s="122"/>
      <c r="M256" s="123"/>
      <c r="N256" s="123"/>
      <c r="O256" s="115"/>
      <c r="P256" s="115"/>
      <c r="Q256" s="116"/>
      <c r="R256" s="116"/>
    </row>
    <row r="257" spans="2:18" ht="14.1" customHeight="1">
      <c r="B257" s="117"/>
      <c r="C257" s="117"/>
      <c r="D257" s="118"/>
      <c r="E257" s="427"/>
      <c r="F257" s="119"/>
      <c r="G257" s="119"/>
      <c r="I257" s="120"/>
      <c r="J257" s="121"/>
      <c r="K257" s="122"/>
      <c r="L257" s="122"/>
      <c r="M257" s="123"/>
      <c r="N257" s="123"/>
      <c r="O257" s="115"/>
      <c r="P257" s="115"/>
      <c r="Q257" s="116"/>
      <c r="R257" s="116"/>
    </row>
    <row r="258" spans="2:18" ht="14.1" customHeight="1">
      <c r="B258" s="117"/>
      <c r="C258" s="117"/>
      <c r="D258" s="118"/>
      <c r="E258" s="427"/>
      <c r="F258" s="119"/>
      <c r="G258" s="119"/>
      <c r="I258" s="120"/>
      <c r="J258" s="121"/>
      <c r="K258" s="122"/>
      <c r="L258" s="122"/>
      <c r="M258" s="123"/>
      <c r="N258" s="123"/>
      <c r="O258" s="115"/>
      <c r="P258" s="115"/>
      <c r="Q258" s="116"/>
      <c r="R258" s="116"/>
    </row>
    <row r="259" spans="2:18" ht="14.1" customHeight="1">
      <c r="B259" s="117"/>
      <c r="C259" s="117"/>
      <c r="D259" s="118"/>
      <c r="E259" s="427"/>
      <c r="F259" s="119"/>
      <c r="G259" s="119"/>
      <c r="I259" s="120"/>
      <c r="J259" s="121"/>
      <c r="K259" s="122"/>
      <c r="L259" s="122"/>
      <c r="M259" s="123"/>
      <c r="N259" s="123"/>
      <c r="O259" s="115"/>
      <c r="P259" s="115"/>
      <c r="Q259" s="116"/>
      <c r="R259" s="116"/>
    </row>
    <row r="260" spans="2:18" ht="14.1" customHeight="1">
      <c r="B260" s="117"/>
      <c r="C260" s="117"/>
      <c r="D260" s="118"/>
      <c r="E260" s="427"/>
      <c r="F260" s="119"/>
      <c r="G260" s="119"/>
      <c r="I260" s="120"/>
      <c r="J260" s="121"/>
      <c r="K260" s="122"/>
      <c r="L260" s="122"/>
      <c r="M260" s="123"/>
      <c r="N260" s="123"/>
      <c r="O260" s="115"/>
      <c r="P260" s="115"/>
      <c r="Q260" s="116"/>
      <c r="R260" s="116"/>
    </row>
    <row r="261" spans="2:18" ht="14.1" customHeight="1">
      <c r="B261" s="117"/>
      <c r="C261" s="117"/>
      <c r="D261" s="118"/>
      <c r="E261" s="427"/>
      <c r="F261" s="119"/>
      <c r="G261" s="119"/>
      <c r="I261" s="120"/>
      <c r="J261" s="121"/>
      <c r="K261" s="122"/>
      <c r="L261" s="122"/>
      <c r="M261" s="123"/>
      <c r="N261" s="123"/>
      <c r="O261" s="115"/>
      <c r="P261" s="115"/>
      <c r="Q261" s="116"/>
      <c r="R261" s="116"/>
    </row>
    <row r="262" spans="2:18" ht="14.1" customHeight="1">
      <c r="B262" s="117"/>
      <c r="C262" s="117"/>
      <c r="D262" s="118"/>
      <c r="E262" s="427"/>
      <c r="F262" s="119"/>
      <c r="G262" s="119"/>
      <c r="I262" s="120"/>
      <c r="J262" s="121"/>
      <c r="K262" s="122"/>
      <c r="L262" s="122"/>
      <c r="M262" s="123"/>
      <c r="N262" s="123"/>
      <c r="O262" s="115"/>
      <c r="P262" s="115"/>
      <c r="Q262" s="116"/>
      <c r="R262" s="116"/>
    </row>
    <row r="263" spans="2:18" ht="14.1" customHeight="1">
      <c r="B263" s="117"/>
      <c r="C263" s="117"/>
      <c r="D263" s="118"/>
      <c r="E263" s="427"/>
      <c r="F263" s="119"/>
      <c r="G263" s="119"/>
      <c r="I263" s="120"/>
      <c r="J263" s="121"/>
      <c r="K263" s="122"/>
      <c r="L263" s="122"/>
      <c r="M263" s="123"/>
      <c r="N263" s="123"/>
      <c r="O263" s="115"/>
      <c r="P263" s="115"/>
      <c r="Q263" s="116"/>
      <c r="R263" s="116"/>
    </row>
    <row r="264" spans="2:18" ht="14.1" customHeight="1">
      <c r="B264" s="117"/>
      <c r="C264" s="117"/>
      <c r="D264" s="118"/>
      <c r="E264" s="427"/>
      <c r="F264" s="119"/>
      <c r="G264" s="119"/>
      <c r="I264" s="120"/>
      <c r="J264" s="121"/>
      <c r="K264" s="122"/>
      <c r="L264" s="122"/>
      <c r="M264" s="123"/>
      <c r="N264" s="123"/>
      <c r="O264" s="115"/>
      <c r="P264" s="115"/>
      <c r="Q264" s="116"/>
      <c r="R264" s="116"/>
    </row>
    <row r="265" spans="2:18" ht="14.1" customHeight="1">
      <c r="B265" s="117"/>
      <c r="C265" s="117"/>
      <c r="D265" s="118"/>
      <c r="E265" s="427"/>
      <c r="F265" s="119"/>
      <c r="G265" s="119"/>
      <c r="I265" s="120"/>
      <c r="J265" s="121"/>
      <c r="K265" s="122"/>
      <c r="L265" s="122"/>
      <c r="M265" s="123"/>
      <c r="N265" s="123"/>
      <c r="O265" s="115"/>
      <c r="P265" s="115"/>
      <c r="Q265" s="116"/>
      <c r="R265" s="116"/>
    </row>
    <row r="266" spans="2:18" ht="14.1" customHeight="1">
      <c r="B266" s="117"/>
      <c r="C266" s="117"/>
      <c r="D266" s="118"/>
      <c r="E266" s="427"/>
      <c r="F266" s="119"/>
      <c r="G266" s="119"/>
      <c r="I266" s="120"/>
      <c r="J266" s="121"/>
      <c r="K266" s="122"/>
      <c r="L266" s="122"/>
      <c r="M266" s="123"/>
      <c r="N266" s="123"/>
      <c r="O266" s="115"/>
      <c r="P266" s="115"/>
      <c r="Q266" s="116"/>
      <c r="R266" s="116"/>
    </row>
    <row r="267" spans="2:18" ht="14.1" customHeight="1">
      <c r="B267" s="117"/>
      <c r="C267" s="117"/>
      <c r="D267" s="118"/>
      <c r="E267" s="427"/>
      <c r="F267" s="119"/>
      <c r="G267" s="119"/>
      <c r="I267" s="120"/>
      <c r="J267" s="121"/>
      <c r="K267" s="122"/>
      <c r="L267" s="122"/>
      <c r="M267" s="123"/>
      <c r="N267" s="123"/>
      <c r="O267" s="115"/>
      <c r="P267" s="115"/>
      <c r="Q267" s="116"/>
      <c r="R267" s="116"/>
    </row>
    <row r="268" spans="2:18" ht="14.1" customHeight="1">
      <c r="B268" s="117"/>
      <c r="C268" s="117"/>
      <c r="D268" s="118"/>
      <c r="E268" s="427"/>
      <c r="F268" s="119"/>
      <c r="G268" s="119"/>
      <c r="I268" s="120"/>
      <c r="J268" s="121"/>
      <c r="K268" s="122"/>
      <c r="L268" s="122"/>
      <c r="M268" s="123"/>
      <c r="N268" s="123"/>
      <c r="O268" s="115"/>
      <c r="P268" s="115"/>
      <c r="Q268" s="116"/>
      <c r="R268" s="116"/>
    </row>
    <row r="269" spans="2:18" ht="14.1" customHeight="1">
      <c r="B269" s="117"/>
      <c r="C269" s="117"/>
      <c r="D269" s="118"/>
      <c r="E269" s="427"/>
      <c r="F269" s="119"/>
      <c r="G269" s="119"/>
      <c r="I269" s="120"/>
      <c r="J269" s="121"/>
      <c r="K269" s="122"/>
      <c r="L269" s="122"/>
      <c r="M269" s="123"/>
      <c r="N269" s="123"/>
      <c r="O269" s="115"/>
      <c r="P269" s="115"/>
      <c r="Q269" s="116"/>
      <c r="R269" s="116"/>
    </row>
    <row r="270" spans="2:18" ht="14.1" customHeight="1">
      <c r="B270" s="117"/>
      <c r="C270" s="117"/>
      <c r="D270" s="118"/>
      <c r="E270" s="427"/>
      <c r="F270" s="119"/>
      <c r="G270" s="119"/>
      <c r="I270" s="120"/>
      <c r="J270" s="121"/>
      <c r="K270" s="122"/>
      <c r="L270" s="122"/>
      <c r="M270" s="123"/>
      <c r="N270" s="123"/>
      <c r="O270" s="115"/>
      <c r="P270" s="115"/>
      <c r="Q270" s="116"/>
      <c r="R270" s="116"/>
    </row>
    <row r="271" spans="2:18" ht="14.1" customHeight="1">
      <c r="B271" s="117"/>
      <c r="C271" s="117"/>
      <c r="D271" s="118"/>
      <c r="E271" s="427"/>
      <c r="F271" s="119"/>
      <c r="G271" s="119"/>
      <c r="I271" s="120"/>
      <c r="J271" s="121"/>
      <c r="K271" s="122"/>
      <c r="L271" s="122"/>
      <c r="M271" s="123"/>
      <c r="N271" s="123"/>
      <c r="O271" s="115"/>
      <c r="P271" s="115"/>
      <c r="Q271" s="116"/>
      <c r="R271" s="116"/>
    </row>
    <row r="272" spans="2:18" ht="14.1" customHeight="1">
      <c r="B272" s="117"/>
      <c r="C272" s="117"/>
      <c r="D272" s="118"/>
      <c r="E272" s="427"/>
      <c r="F272" s="119"/>
      <c r="G272" s="119"/>
      <c r="I272" s="120"/>
      <c r="J272" s="121"/>
      <c r="K272" s="122"/>
      <c r="L272" s="122"/>
      <c r="M272" s="123"/>
      <c r="N272" s="123"/>
      <c r="O272" s="115"/>
      <c r="P272" s="115"/>
      <c r="Q272" s="116"/>
      <c r="R272" s="116"/>
    </row>
    <row r="273" spans="2:18" ht="14.1" customHeight="1">
      <c r="B273" s="117"/>
      <c r="C273" s="117"/>
      <c r="D273" s="118"/>
      <c r="E273" s="427"/>
      <c r="F273" s="119"/>
      <c r="G273" s="119"/>
      <c r="I273" s="120"/>
      <c r="J273" s="121"/>
      <c r="K273" s="122"/>
      <c r="L273" s="122"/>
      <c r="M273" s="123"/>
      <c r="N273" s="123"/>
      <c r="O273" s="115"/>
      <c r="P273" s="115"/>
      <c r="Q273" s="116"/>
      <c r="R273" s="116"/>
    </row>
    <row r="274" spans="2:18" ht="14.1" customHeight="1">
      <c r="B274" s="117"/>
      <c r="C274" s="117"/>
      <c r="D274" s="118"/>
      <c r="E274" s="427"/>
      <c r="F274" s="119"/>
      <c r="G274" s="119"/>
      <c r="I274" s="120"/>
      <c r="J274" s="121"/>
      <c r="K274" s="122"/>
      <c r="L274" s="122"/>
      <c r="M274" s="123"/>
      <c r="N274" s="123"/>
      <c r="O274" s="115"/>
      <c r="P274" s="115"/>
      <c r="Q274" s="116"/>
      <c r="R274" s="116"/>
    </row>
    <row r="275" spans="2:18" ht="14.1" customHeight="1">
      <c r="B275" s="117"/>
      <c r="C275" s="117"/>
      <c r="D275" s="118"/>
      <c r="E275" s="427"/>
      <c r="F275" s="119"/>
      <c r="G275" s="119"/>
      <c r="I275" s="120"/>
      <c r="J275" s="121"/>
      <c r="K275" s="122"/>
      <c r="L275" s="122"/>
      <c r="M275" s="123"/>
      <c r="N275" s="123"/>
      <c r="O275" s="115"/>
      <c r="P275" s="115"/>
      <c r="Q275" s="116"/>
      <c r="R275" s="116"/>
    </row>
    <row r="276" spans="2:18" ht="14.1" customHeight="1">
      <c r="B276" s="117"/>
      <c r="C276" s="117"/>
      <c r="D276" s="118"/>
      <c r="E276" s="427"/>
      <c r="F276" s="119"/>
      <c r="G276" s="119"/>
      <c r="I276" s="120"/>
      <c r="J276" s="121"/>
      <c r="K276" s="122"/>
      <c r="L276" s="122"/>
      <c r="M276" s="123"/>
      <c r="N276" s="123"/>
      <c r="O276" s="115"/>
      <c r="P276" s="115"/>
      <c r="Q276" s="116"/>
      <c r="R276" s="116"/>
    </row>
    <row r="277" spans="2:18" ht="14.1" customHeight="1">
      <c r="B277" s="117"/>
      <c r="C277" s="117"/>
      <c r="D277" s="118"/>
      <c r="E277" s="427"/>
      <c r="F277" s="119"/>
      <c r="G277" s="119"/>
      <c r="I277" s="120"/>
      <c r="J277" s="121"/>
      <c r="K277" s="122"/>
      <c r="L277" s="122"/>
      <c r="M277" s="123"/>
      <c r="N277" s="123"/>
      <c r="O277" s="115"/>
      <c r="P277" s="115"/>
      <c r="Q277" s="116"/>
      <c r="R277" s="116"/>
    </row>
    <row r="278" spans="2:18" ht="14.1" customHeight="1">
      <c r="B278" s="117"/>
      <c r="C278" s="117"/>
      <c r="D278" s="118"/>
      <c r="E278" s="427"/>
      <c r="F278" s="119"/>
      <c r="G278" s="119"/>
      <c r="I278" s="120"/>
      <c r="J278" s="121"/>
      <c r="K278" s="122"/>
      <c r="L278" s="122"/>
      <c r="M278" s="123"/>
      <c r="N278" s="123"/>
      <c r="O278" s="115"/>
      <c r="P278" s="115"/>
      <c r="Q278" s="116"/>
      <c r="R278" s="116"/>
    </row>
    <row r="279" spans="2:18" ht="14.1" customHeight="1">
      <c r="B279" s="117"/>
      <c r="C279" s="117"/>
      <c r="D279" s="118"/>
      <c r="E279" s="427"/>
      <c r="F279" s="119"/>
      <c r="G279" s="119"/>
      <c r="I279" s="120"/>
      <c r="J279" s="121"/>
      <c r="K279" s="122"/>
      <c r="L279" s="122"/>
      <c r="M279" s="123"/>
      <c r="N279" s="123"/>
      <c r="O279" s="115"/>
      <c r="P279" s="115"/>
      <c r="Q279" s="116"/>
      <c r="R279" s="116"/>
    </row>
    <row r="280" spans="2:18" ht="14.1" customHeight="1">
      <c r="B280" s="117"/>
      <c r="C280" s="117"/>
      <c r="D280" s="118"/>
      <c r="E280" s="427"/>
      <c r="F280" s="119"/>
      <c r="G280" s="119"/>
      <c r="I280" s="120"/>
      <c r="J280" s="121"/>
      <c r="K280" s="122"/>
      <c r="L280" s="122"/>
      <c r="M280" s="123"/>
      <c r="N280" s="123"/>
      <c r="O280" s="115"/>
      <c r="P280" s="115"/>
      <c r="Q280" s="116"/>
      <c r="R280" s="116"/>
    </row>
    <row r="281" spans="2:18" ht="14.1" customHeight="1">
      <c r="B281" s="117"/>
      <c r="C281" s="117"/>
      <c r="D281" s="118"/>
      <c r="E281" s="427"/>
      <c r="F281" s="119"/>
      <c r="G281" s="119"/>
      <c r="I281" s="120"/>
      <c r="J281" s="121"/>
      <c r="K281" s="122"/>
      <c r="L281" s="122"/>
      <c r="M281" s="123"/>
      <c r="N281" s="123"/>
      <c r="O281" s="115"/>
      <c r="P281" s="115"/>
      <c r="Q281" s="116"/>
      <c r="R281" s="116"/>
    </row>
    <row r="282" spans="2:18" ht="14.1" customHeight="1">
      <c r="B282" s="117"/>
      <c r="C282" s="117"/>
      <c r="D282" s="118"/>
      <c r="E282" s="427"/>
      <c r="F282" s="119"/>
      <c r="G282" s="119"/>
      <c r="I282" s="120"/>
      <c r="J282" s="121"/>
      <c r="K282" s="122"/>
      <c r="L282" s="122"/>
      <c r="M282" s="123"/>
      <c r="N282" s="123"/>
      <c r="O282" s="115"/>
      <c r="P282" s="115"/>
      <c r="Q282" s="116"/>
      <c r="R282" s="116"/>
    </row>
    <row r="283" spans="2:18" ht="14.1" customHeight="1">
      <c r="B283" s="117"/>
      <c r="C283" s="117"/>
      <c r="D283" s="118"/>
      <c r="E283" s="427"/>
      <c r="F283" s="119"/>
      <c r="G283" s="119"/>
      <c r="I283" s="120"/>
      <c r="J283" s="121"/>
      <c r="K283" s="122"/>
      <c r="L283" s="122"/>
      <c r="M283" s="123"/>
      <c r="N283" s="123"/>
      <c r="O283" s="115"/>
      <c r="P283" s="115"/>
      <c r="Q283" s="116"/>
      <c r="R283" s="116"/>
    </row>
    <row r="284" spans="2:18" ht="14.1" customHeight="1">
      <c r="B284" s="117"/>
      <c r="C284" s="117"/>
      <c r="D284" s="118"/>
      <c r="E284" s="427"/>
      <c r="F284" s="119"/>
      <c r="G284" s="119"/>
      <c r="I284" s="120"/>
      <c r="J284" s="121"/>
      <c r="K284" s="122"/>
      <c r="L284" s="122"/>
      <c r="M284" s="123"/>
      <c r="N284" s="123"/>
      <c r="O284" s="115"/>
      <c r="P284" s="115"/>
      <c r="Q284" s="116"/>
      <c r="R284" s="116"/>
    </row>
    <row r="285" spans="2:18" ht="14.1" customHeight="1">
      <c r="B285" s="117"/>
      <c r="C285" s="117"/>
      <c r="D285" s="118"/>
      <c r="E285" s="427"/>
      <c r="F285" s="119"/>
      <c r="G285" s="119"/>
      <c r="I285" s="120"/>
      <c r="J285" s="121"/>
      <c r="K285" s="122"/>
      <c r="L285" s="122"/>
      <c r="M285" s="123"/>
      <c r="N285" s="123"/>
      <c r="O285" s="115"/>
      <c r="P285" s="115"/>
      <c r="Q285" s="116"/>
      <c r="R285" s="116"/>
    </row>
    <row r="286" spans="2:18" ht="14.1" customHeight="1">
      <c r="B286" s="117"/>
      <c r="C286" s="117"/>
      <c r="D286" s="118"/>
      <c r="E286" s="427"/>
      <c r="F286" s="119"/>
      <c r="G286" s="119"/>
      <c r="I286" s="120"/>
      <c r="J286" s="121"/>
      <c r="K286" s="122"/>
      <c r="L286" s="122"/>
      <c r="M286" s="123"/>
      <c r="N286" s="123"/>
      <c r="O286" s="115"/>
      <c r="P286" s="115"/>
      <c r="Q286" s="116"/>
      <c r="R286" s="116"/>
    </row>
    <row r="287" spans="2:18" ht="14.1" customHeight="1">
      <c r="B287" s="117"/>
      <c r="C287" s="117"/>
      <c r="D287" s="118"/>
      <c r="E287" s="427"/>
      <c r="F287" s="119"/>
      <c r="G287" s="119"/>
      <c r="I287" s="120"/>
      <c r="J287" s="121"/>
      <c r="K287" s="122"/>
      <c r="L287" s="122"/>
      <c r="M287" s="123"/>
      <c r="N287" s="123"/>
      <c r="O287" s="115"/>
      <c r="P287" s="115"/>
      <c r="Q287" s="116"/>
      <c r="R287" s="116"/>
    </row>
    <row r="288" spans="2:18" ht="14.1" customHeight="1">
      <c r="B288" s="117"/>
      <c r="C288" s="117"/>
      <c r="D288" s="118"/>
      <c r="E288" s="427"/>
      <c r="F288" s="119"/>
      <c r="G288" s="119"/>
      <c r="I288" s="120"/>
      <c r="J288" s="121"/>
      <c r="K288" s="122"/>
      <c r="L288" s="122"/>
      <c r="M288" s="123"/>
      <c r="N288" s="123"/>
      <c r="O288" s="115"/>
      <c r="P288" s="115"/>
      <c r="Q288" s="116"/>
      <c r="R288" s="116"/>
    </row>
    <row r="289" spans="2:18" ht="14.1" customHeight="1">
      <c r="B289" s="117"/>
      <c r="C289" s="117"/>
      <c r="D289" s="118"/>
      <c r="E289" s="427"/>
      <c r="F289" s="119"/>
      <c r="G289" s="119"/>
      <c r="I289" s="120"/>
      <c r="J289" s="121"/>
      <c r="K289" s="122"/>
      <c r="L289" s="122"/>
      <c r="M289" s="123"/>
      <c r="N289" s="123"/>
      <c r="O289" s="115"/>
      <c r="P289" s="115"/>
      <c r="Q289" s="116"/>
      <c r="R289" s="116"/>
    </row>
    <row r="290" spans="2:18" ht="14.1" customHeight="1">
      <c r="B290" s="117"/>
      <c r="C290" s="117"/>
      <c r="D290" s="118"/>
      <c r="E290" s="427"/>
      <c r="F290" s="119"/>
      <c r="G290" s="119"/>
      <c r="I290" s="120"/>
      <c r="J290" s="121"/>
      <c r="K290" s="122"/>
      <c r="L290" s="122"/>
      <c r="M290" s="123"/>
      <c r="N290" s="123"/>
      <c r="O290" s="115"/>
      <c r="P290" s="115"/>
      <c r="Q290" s="116"/>
      <c r="R290" s="116"/>
    </row>
    <row r="291" spans="2:18" ht="14.1" customHeight="1">
      <c r="B291" s="117"/>
      <c r="C291" s="117"/>
      <c r="D291" s="118"/>
      <c r="E291" s="427"/>
      <c r="F291" s="119"/>
      <c r="G291" s="119"/>
      <c r="I291" s="120"/>
      <c r="J291" s="121"/>
      <c r="K291" s="122"/>
      <c r="L291" s="122"/>
      <c r="M291" s="123"/>
      <c r="N291" s="123"/>
      <c r="O291" s="115"/>
      <c r="P291" s="115"/>
      <c r="Q291" s="116"/>
      <c r="R291" s="116"/>
    </row>
    <row r="292" spans="2:18" ht="14.1" customHeight="1">
      <c r="B292" s="117"/>
      <c r="C292" s="117"/>
      <c r="D292" s="118"/>
      <c r="E292" s="427"/>
      <c r="F292" s="119"/>
      <c r="G292" s="119"/>
      <c r="I292" s="120"/>
      <c r="J292" s="121"/>
      <c r="K292" s="122"/>
      <c r="L292" s="122"/>
      <c r="M292" s="123"/>
      <c r="N292" s="123"/>
      <c r="O292" s="115"/>
      <c r="P292" s="115"/>
      <c r="Q292" s="116"/>
      <c r="R292" s="116"/>
    </row>
    <row r="293" spans="2:18" ht="14.1" customHeight="1">
      <c r="B293" s="117"/>
      <c r="C293" s="117"/>
      <c r="D293" s="118"/>
      <c r="E293" s="427"/>
      <c r="F293" s="119"/>
      <c r="G293" s="119"/>
      <c r="I293" s="120"/>
      <c r="J293" s="121"/>
      <c r="K293" s="122"/>
      <c r="L293" s="122"/>
      <c r="M293" s="123"/>
      <c r="N293" s="123"/>
      <c r="O293" s="115"/>
      <c r="P293" s="115"/>
      <c r="Q293" s="116"/>
      <c r="R293" s="116"/>
    </row>
    <row r="294" spans="2:18" ht="14.1" customHeight="1">
      <c r="B294" s="117"/>
      <c r="C294" s="117"/>
      <c r="D294" s="118"/>
      <c r="E294" s="427"/>
      <c r="F294" s="119"/>
      <c r="G294" s="119"/>
      <c r="I294" s="120"/>
      <c r="J294" s="121"/>
      <c r="K294" s="122"/>
      <c r="L294" s="122"/>
      <c r="M294" s="123"/>
      <c r="N294" s="123"/>
      <c r="O294" s="115"/>
      <c r="P294" s="115"/>
      <c r="Q294" s="116"/>
      <c r="R294" s="116"/>
    </row>
    <row r="295" spans="2:18" ht="14.1" customHeight="1">
      <c r="B295" s="117"/>
      <c r="C295" s="117"/>
      <c r="D295" s="118"/>
      <c r="E295" s="427"/>
      <c r="F295" s="119"/>
      <c r="G295" s="119"/>
      <c r="I295" s="120"/>
      <c r="J295" s="121"/>
      <c r="K295" s="122"/>
      <c r="L295" s="122"/>
      <c r="M295" s="123"/>
      <c r="N295" s="123"/>
      <c r="O295" s="115"/>
      <c r="P295" s="115"/>
      <c r="Q295" s="116"/>
      <c r="R295" s="116"/>
    </row>
    <row r="296" spans="2:18" ht="14.1" customHeight="1">
      <c r="B296" s="117"/>
      <c r="C296" s="117"/>
      <c r="D296" s="118"/>
      <c r="E296" s="427"/>
      <c r="F296" s="119"/>
      <c r="G296" s="119"/>
      <c r="I296" s="120"/>
      <c r="J296" s="121"/>
      <c r="K296" s="122"/>
      <c r="L296" s="122"/>
      <c r="M296" s="123"/>
      <c r="N296" s="123"/>
      <c r="O296" s="115"/>
      <c r="P296" s="115"/>
      <c r="Q296" s="116"/>
      <c r="R296" s="116"/>
    </row>
    <row r="297" spans="2:18" ht="14.1" customHeight="1">
      <c r="B297" s="117"/>
      <c r="C297" s="117"/>
      <c r="D297" s="118"/>
      <c r="E297" s="427"/>
      <c r="F297" s="119"/>
      <c r="G297" s="119"/>
      <c r="I297" s="120"/>
      <c r="J297" s="121"/>
      <c r="K297" s="122"/>
      <c r="L297" s="122"/>
      <c r="M297" s="123"/>
      <c r="N297" s="123"/>
      <c r="O297" s="115"/>
      <c r="P297" s="115"/>
      <c r="Q297" s="116"/>
      <c r="R297" s="116"/>
    </row>
    <row r="298" spans="2:18" ht="14.1" customHeight="1">
      <c r="B298" s="117"/>
      <c r="C298" s="117"/>
      <c r="D298" s="118"/>
      <c r="E298" s="427"/>
      <c r="F298" s="119"/>
      <c r="G298" s="119"/>
      <c r="I298" s="120"/>
      <c r="J298" s="121"/>
      <c r="K298" s="122"/>
      <c r="L298" s="122"/>
      <c r="M298" s="123"/>
      <c r="N298" s="123"/>
      <c r="O298" s="115"/>
      <c r="P298" s="115"/>
      <c r="Q298" s="116"/>
      <c r="R298" s="116"/>
    </row>
    <row r="299" spans="2:18" ht="14.1" customHeight="1">
      <c r="B299" s="117"/>
      <c r="C299" s="117"/>
      <c r="D299" s="118"/>
      <c r="E299" s="427"/>
      <c r="F299" s="119"/>
      <c r="G299" s="119"/>
      <c r="I299" s="120"/>
      <c r="J299" s="121"/>
      <c r="K299" s="122"/>
      <c r="L299" s="122"/>
      <c r="M299" s="123"/>
      <c r="N299" s="123"/>
      <c r="O299" s="115"/>
      <c r="P299" s="115"/>
      <c r="Q299" s="116"/>
      <c r="R299" s="116"/>
    </row>
    <row r="300" spans="2:18" ht="14.1" customHeight="1">
      <c r="B300" s="117"/>
      <c r="C300" s="117"/>
      <c r="D300" s="118"/>
      <c r="E300" s="427"/>
      <c r="F300" s="119"/>
      <c r="G300" s="119"/>
      <c r="I300" s="120"/>
      <c r="J300" s="121"/>
      <c r="K300" s="122"/>
      <c r="L300" s="122"/>
      <c r="M300" s="123"/>
      <c r="N300" s="123"/>
      <c r="O300" s="115"/>
      <c r="P300" s="115"/>
      <c r="Q300" s="116"/>
      <c r="R300" s="116"/>
    </row>
    <row r="301" spans="2:18" ht="14.1" customHeight="1">
      <c r="B301" s="117"/>
      <c r="C301" s="117"/>
      <c r="D301" s="118"/>
      <c r="E301" s="427"/>
      <c r="F301" s="119"/>
      <c r="G301" s="119"/>
      <c r="I301" s="120"/>
      <c r="J301" s="121"/>
      <c r="K301" s="122"/>
      <c r="L301" s="122"/>
      <c r="M301" s="123"/>
      <c r="N301" s="123"/>
      <c r="O301" s="115"/>
      <c r="P301" s="115"/>
      <c r="Q301" s="116"/>
      <c r="R301" s="116"/>
    </row>
    <row r="302" spans="2:18" ht="14.1" customHeight="1">
      <c r="B302" s="117"/>
      <c r="C302" s="117"/>
      <c r="D302" s="118"/>
      <c r="E302" s="427"/>
      <c r="F302" s="119"/>
      <c r="G302" s="119"/>
      <c r="I302" s="120"/>
      <c r="J302" s="121"/>
      <c r="K302" s="122"/>
      <c r="L302" s="122"/>
      <c r="M302" s="123"/>
      <c r="N302" s="123"/>
      <c r="O302" s="115"/>
      <c r="P302" s="115"/>
      <c r="Q302" s="116"/>
      <c r="R302" s="116"/>
    </row>
    <row r="303" spans="2:18" ht="14.1" customHeight="1">
      <c r="B303" s="117"/>
      <c r="C303" s="117"/>
      <c r="D303" s="118"/>
      <c r="E303" s="427"/>
      <c r="F303" s="119"/>
      <c r="G303" s="119"/>
      <c r="I303" s="120"/>
      <c r="J303" s="121"/>
      <c r="K303" s="122"/>
      <c r="L303" s="122"/>
      <c r="M303" s="123"/>
      <c r="N303" s="123"/>
      <c r="O303" s="115"/>
      <c r="P303" s="115"/>
      <c r="Q303" s="116"/>
      <c r="R303" s="116"/>
    </row>
    <row r="304" spans="2:18" ht="14.1" customHeight="1">
      <c r="B304" s="117"/>
      <c r="C304" s="117"/>
      <c r="D304" s="118"/>
      <c r="E304" s="427"/>
      <c r="F304" s="119"/>
      <c r="G304" s="119"/>
      <c r="I304" s="120"/>
      <c r="J304" s="121"/>
      <c r="K304" s="122"/>
      <c r="L304" s="122"/>
      <c r="M304" s="123"/>
      <c r="N304" s="123"/>
      <c r="O304" s="115"/>
      <c r="P304" s="115"/>
      <c r="Q304" s="116"/>
      <c r="R304" s="116"/>
    </row>
    <row r="305" spans="2:18" ht="14.1" customHeight="1">
      <c r="B305" s="117"/>
      <c r="C305" s="117"/>
      <c r="D305" s="118"/>
      <c r="E305" s="427"/>
      <c r="F305" s="119"/>
      <c r="G305" s="119"/>
      <c r="I305" s="120"/>
      <c r="J305" s="121"/>
      <c r="K305" s="122"/>
      <c r="L305" s="122"/>
      <c r="M305" s="123"/>
      <c r="N305" s="123"/>
      <c r="O305" s="115"/>
      <c r="P305" s="115"/>
      <c r="Q305" s="116"/>
      <c r="R305" s="116"/>
    </row>
    <row r="306" spans="2:18" ht="14.1" customHeight="1">
      <c r="B306" s="117"/>
      <c r="C306" s="117"/>
      <c r="D306" s="118"/>
      <c r="E306" s="427"/>
      <c r="F306" s="119"/>
      <c r="G306" s="119"/>
      <c r="I306" s="120"/>
      <c r="J306" s="121"/>
      <c r="K306" s="122"/>
      <c r="L306" s="122"/>
      <c r="M306" s="123"/>
      <c r="N306" s="123"/>
      <c r="O306" s="115"/>
      <c r="P306" s="115"/>
      <c r="Q306" s="116"/>
      <c r="R306" s="116"/>
    </row>
    <row r="307" spans="2:18" ht="14.1" customHeight="1">
      <c r="B307" s="117"/>
      <c r="C307" s="117"/>
      <c r="D307" s="118"/>
      <c r="E307" s="427"/>
      <c r="F307" s="119"/>
      <c r="G307" s="119"/>
      <c r="I307" s="120"/>
      <c r="J307" s="121"/>
      <c r="K307" s="122"/>
      <c r="L307" s="122"/>
      <c r="M307" s="123"/>
      <c r="N307" s="123"/>
      <c r="O307" s="115"/>
      <c r="P307" s="115"/>
      <c r="Q307" s="116"/>
      <c r="R307" s="116"/>
    </row>
    <row r="308" spans="2:18" ht="14.1" customHeight="1">
      <c r="B308" s="117"/>
      <c r="C308" s="117"/>
      <c r="D308" s="118"/>
      <c r="E308" s="427"/>
      <c r="F308" s="119"/>
      <c r="G308" s="119"/>
      <c r="I308" s="120"/>
      <c r="J308" s="121"/>
      <c r="K308" s="122"/>
      <c r="L308" s="122"/>
      <c r="M308" s="123"/>
      <c r="N308" s="123"/>
      <c r="O308" s="115"/>
      <c r="P308" s="115"/>
      <c r="Q308" s="116"/>
      <c r="R308" s="116"/>
    </row>
    <row r="309" spans="2:18" ht="14.1" customHeight="1">
      <c r="B309" s="117"/>
      <c r="C309" s="117"/>
      <c r="D309" s="118"/>
      <c r="E309" s="427"/>
      <c r="F309" s="119"/>
      <c r="G309" s="119"/>
      <c r="I309" s="120"/>
      <c r="J309" s="121"/>
      <c r="K309" s="122"/>
      <c r="L309" s="122"/>
      <c r="M309" s="123"/>
      <c r="N309" s="123"/>
      <c r="O309" s="115"/>
      <c r="P309" s="115"/>
      <c r="Q309" s="116"/>
      <c r="R309" s="116"/>
    </row>
    <row r="310" spans="2:18" ht="14.1" customHeight="1">
      <c r="B310" s="117"/>
      <c r="C310" s="117"/>
      <c r="D310" s="118"/>
      <c r="E310" s="427"/>
      <c r="F310" s="119"/>
      <c r="G310" s="119"/>
      <c r="I310" s="120"/>
      <c r="J310" s="121"/>
      <c r="K310" s="122"/>
      <c r="L310" s="122"/>
      <c r="M310" s="123"/>
      <c r="N310" s="123"/>
      <c r="O310" s="115"/>
      <c r="P310" s="115"/>
      <c r="Q310" s="116"/>
      <c r="R310" s="116"/>
    </row>
    <row r="311" spans="2:18" ht="14.1" customHeight="1">
      <c r="B311" s="117"/>
      <c r="C311" s="117"/>
      <c r="D311" s="118"/>
      <c r="E311" s="427"/>
      <c r="F311" s="119"/>
      <c r="G311" s="119"/>
      <c r="I311" s="120"/>
      <c r="J311" s="121"/>
      <c r="K311" s="122"/>
      <c r="L311" s="122"/>
      <c r="M311" s="123"/>
      <c r="N311" s="123"/>
      <c r="O311" s="115"/>
      <c r="P311" s="115"/>
      <c r="Q311" s="116"/>
      <c r="R311" s="116"/>
    </row>
    <row r="312" spans="2:18" ht="14.1" customHeight="1">
      <c r="B312" s="117"/>
      <c r="C312" s="117"/>
      <c r="D312" s="118"/>
      <c r="E312" s="427"/>
      <c r="F312" s="119"/>
      <c r="G312" s="119"/>
      <c r="I312" s="120"/>
      <c r="J312" s="121"/>
      <c r="K312" s="122"/>
      <c r="L312" s="122"/>
      <c r="M312" s="123"/>
      <c r="N312" s="123"/>
      <c r="O312" s="115"/>
      <c r="P312" s="115"/>
      <c r="Q312" s="116"/>
      <c r="R312" s="116"/>
    </row>
    <row r="313" spans="2:18" ht="14.1" customHeight="1">
      <c r="B313" s="117"/>
      <c r="C313" s="117"/>
      <c r="D313" s="118"/>
      <c r="E313" s="427"/>
      <c r="F313" s="119"/>
      <c r="G313" s="119"/>
      <c r="I313" s="120"/>
      <c r="J313" s="121"/>
      <c r="K313" s="122"/>
      <c r="L313" s="122"/>
      <c r="M313" s="123"/>
      <c r="N313" s="123"/>
      <c r="O313" s="115"/>
      <c r="P313" s="115"/>
      <c r="Q313" s="116"/>
      <c r="R313" s="116"/>
    </row>
    <row r="314" spans="2:18" ht="14.1" customHeight="1">
      <c r="B314" s="117"/>
      <c r="C314" s="117"/>
      <c r="D314" s="118"/>
      <c r="E314" s="427"/>
      <c r="F314" s="119"/>
      <c r="G314" s="119"/>
      <c r="I314" s="120"/>
      <c r="J314" s="121"/>
      <c r="K314" s="122"/>
      <c r="L314" s="122"/>
      <c r="M314" s="123"/>
      <c r="N314" s="123"/>
      <c r="O314" s="115"/>
      <c r="P314" s="115"/>
      <c r="Q314" s="116"/>
      <c r="R314" s="116"/>
    </row>
    <row r="315" spans="2:18" ht="14.1" customHeight="1">
      <c r="B315" s="117"/>
      <c r="C315" s="117"/>
      <c r="D315" s="118"/>
      <c r="E315" s="427"/>
      <c r="F315" s="119"/>
      <c r="G315" s="119"/>
      <c r="I315" s="120"/>
      <c r="J315" s="121"/>
      <c r="K315" s="122"/>
      <c r="L315" s="122"/>
      <c r="M315" s="123"/>
      <c r="N315" s="123"/>
      <c r="O315" s="115"/>
      <c r="P315" s="115"/>
      <c r="Q315" s="116"/>
      <c r="R315" s="116"/>
    </row>
    <row r="316" spans="2:18" ht="14.1" customHeight="1">
      <c r="B316" s="117"/>
      <c r="C316" s="117"/>
      <c r="D316" s="118"/>
      <c r="E316" s="427"/>
      <c r="F316" s="119"/>
      <c r="G316" s="119"/>
      <c r="I316" s="120"/>
      <c r="J316" s="121"/>
      <c r="K316" s="122"/>
      <c r="L316" s="122"/>
      <c r="M316" s="123"/>
      <c r="N316" s="123"/>
      <c r="O316" s="115"/>
      <c r="P316" s="115"/>
      <c r="Q316" s="116"/>
      <c r="R316" s="116"/>
    </row>
    <row r="317" spans="2:18" ht="14.1" customHeight="1">
      <c r="B317" s="117"/>
      <c r="C317" s="117"/>
      <c r="D317" s="118"/>
      <c r="E317" s="427"/>
      <c r="F317" s="119"/>
      <c r="G317" s="119"/>
      <c r="I317" s="120"/>
      <c r="J317" s="121"/>
      <c r="K317" s="122"/>
      <c r="L317" s="122"/>
      <c r="M317" s="123"/>
      <c r="N317" s="123"/>
      <c r="O317" s="115"/>
      <c r="P317" s="115"/>
      <c r="Q317" s="116"/>
      <c r="R317" s="116"/>
    </row>
    <row r="318" spans="2:18" ht="14.1" customHeight="1">
      <c r="B318" s="117"/>
      <c r="C318" s="117"/>
      <c r="D318" s="118"/>
      <c r="E318" s="427"/>
      <c r="F318" s="119"/>
      <c r="G318" s="119"/>
      <c r="I318" s="120"/>
      <c r="J318" s="121"/>
      <c r="K318" s="122"/>
      <c r="L318" s="122"/>
      <c r="M318" s="123"/>
      <c r="N318" s="123"/>
      <c r="O318" s="115"/>
      <c r="P318" s="115"/>
      <c r="Q318" s="116"/>
      <c r="R318" s="116"/>
    </row>
    <row r="319" spans="2:18" ht="14.1" customHeight="1">
      <c r="B319" s="117"/>
      <c r="C319" s="117"/>
      <c r="D319" s="118"/>
      <c r="E319" s="427"/>
      <c r="F319" s="119"/>
      <c r="G319" s="119"/>
      <c r="I319" s="120"/>
      <c r="J319" s="121"/>
      <c r="K319" s="122"/>
      <c r="L319" s="122"/>
      <c r="M319" s="123"/>
      <c r="N319" s="123"/>
      <c r="O319" s="115"/>
      <c r="P319" s="115"/>
      <c r="Q319" s="116"/>
      <c r="R319" s="116"/>
    </row>
    <row r="320" spans="2:18" ht="14.1" customHeight="1">
      <c r="B320" s="117"/>
      <c r="C320" s="117"/>
      <c r="D320" s="118"/>
      <c r="E320" s="427"/>
      <c r="F320" s="119"/>
      <c r="G320" s="119"/>
      <c r="I320" s="120"/>
      <c r="J320" s="121"/>
      <c r="K320" s="122"/>
      <c r="L320" s="122"/>
      <c r="M320" s="123"/>
      <c r="N320" s="123"/>
      <c r="O320" s="115"/>
      <c r="P320" s="115"/>
      <c r="Q320" s="116"/>
      <c r="R320" s="116"/>
    </row>
    <row r="321" spans="2:18" ht="14.1" customHeight="1">
      <c r="B321" s="117"/>
      <c r="C321" s="117"/>
      <c r="D321" s="118"/>
      <c r="E321" s="427"/>
      <c r="F321" s="119"/>
      <c r="G321" s="119"/>
      <c r="I321" s="120"/>
      <c r="J321" s="121"/>
      <c r="K321" s="122"/>
      <c r="L321" s="122"/>
      <c r="M321" s="123"/>
      <c r="N321" s="123"/>
      <c r="O321" s="115"/>
      <c r="P321" s="115"/>
      <c r="Q321" s="116"/>
      <c r="R321" s="116"/>
    </row>
    <row r="322" spans="2:18" ht="14.1" customHeight="1">
      <c r="B322" s="117"/>
      <c r="C322" s="117"/>
      <c r="D322" s="118"/>
      <c r="E322" s="427"/>
      <c r="F322" s="119"/>
      <c r="G322" s="119"/>
      <c r="I322" s="120"/>
      <c r="J322" s="121"/>
      <c r="K322" s="122"/>
      <c r="L322" s="122"/>
      <c r="M322" s="123"/>
      <c r="N322" s="123"/>
      <c r="O322" s="115"/>
      <c r="P322" s="115"/>
      <c r="Q322" s="116"/>
      <c r="R322" s="116"/>
    </row>
    <row r="323" spans="2:18" ht="14.1" customHeight="1">
      <c r="B323" s="117"/>
      <c r="C323" s="117"/>
      <c r="D323" s="118"/>
      <c r="E323" s="427"/>
      <c r="F323" s="119"/>
      <c r="G323" s="119"/>
      <c r="I323" s="120"/>
      <c r="J323" s="121"/>
      <c r="K323" s="122"/>
      <c r="L323" s="122"/>
      <c r="M323" s="123"/>
      <c r="N323" s="123"/>
      <c r="O323" s="115"/>
      <c r="P323" s="115"/>
      <c r="Q323" s="116"/>
      <c r="R323" s="116"/>
    </row>
    <row r="324" spans="2:18" ht="14.1" customHeight="1">
      <c r="B324" s="117"/>
      <c r="C324" s="117"/>
      <c r="D324" s="118"/>
      <c r="E324" s="427"/>
      <c r="F324" s="119"/>
      <c r="G324" s="119"/>
      <c r="I324" s="120"/>
      <c r="J324" s="121"/>
      <c r="K324" s="122"/>
      <c r="L324" s="122"/>
      <c r="M324" s="123"/>
      <c r="N324" s="123"/>
      <c r="O324" s="115"/>
      <c r="P324" s="115"/>
      <c r="Q324" s="116"/>
      <c r="R324" s="116"/>
    </row>
    <row r="325" spans="2:18" ht="14.1" customHeight="1">
      <c r="B325" s="117"/>
      <c r="C325" s="117"/>
      <c r="D325" s="118"/>
      <c r="E325" s="427"/>
      <c r="F325" s="119"/>
      <c r="G325" s="119"/>
      <c r="I325" s="120"/>
      <c r="J325" s="121"/>
      <c r="K325" s="122"/>
      <c r="L325" s="122"/>
      <c r="M325" s="123"/>
      <c r="N325" s="123"/>
      <c r="O325" s="115"/>
      <c r="P325" s="115"/>
      <c r="Q325" s="116"/>
      <c r="R325" s="116"/>
    </row>
    <row r="326" spans="2:18" ht="14.1" customHeight="1">
      <c r="B326" s="117"/>
      <c r="C326" s="117"/>
      <c r="D326" s="118"/>
      <c r="E326" s="427"/>
      <c r="F326" s="119"/>
      <c r="G326" s="119"/>
      <c r="I326" s="120"/>
      <c r="J326" s="121"/>
      <c r="K326" s="122"/>
      <c r="L326" s="122"/>
      <c r="M326" s="123"/>
      <c r="N326" s="123"/>
      <c r="O326" s="115"/>
      <c r="P326" s="115"/>
      <c r="Q326" s="116"/>
      <c r="R326" s="116"/>
    </row>
    <row r="327" spans="2:18" ht="14.1" customHeight="1">
      <c r="B327" s="117"/>
      <c r="C327" s="117"/>
      <c r="D327" s="118"/>
      <c r="E327" s="427"/>
      <c r="F327" s="119"/>
      <c r="G327" s="119"/>
      <c r="I327" s="120"/>
      <c r="J327" s="121"/>
      <c r="K327" s="122"/>
      <c r="L327" s="122"/>
      <c r="M327" s="123"/>
      <c r="N327" s="123"/>
      <c r="O327" s="115"/>
      <c r="P327" s="115"/>
      <c r="Q327" s="116"/>
      <c r="R327" s="116"/>
    </row>
    <row r="328" spans="2:18" ht="14.1" customHeight="1">
      <c r="B328" s="117"/>
      <c r="C328" s="117"/>
      <c r="D328" s="118"/>
      <c r="E328" s="427"/>
      <c r="F328" s="119"/>
      <c r="G328" s="119"/>
      <c r="I328" s="120"/>
      <c r="J328" s="121"/>
      <c r="K328" s="122"/>
      <c r="L328" s="122"/>
      <c r="M328" s="123"/>
      <c r="N328" s="123"/>
      <c r="O328" s="115"/>
      <c r="P328" s="115"/>
      <c r="Q328" s="116"/>
      <c r="R328" s="116"/>
    </row>
    <row r="329" spans="2:18" ht="14.1" customHeight="1">
      <c r="B329" s="117"/>
      <c r="C329" s="117"/>
      <c r="D329" s="118"/>
      <c r="E329" s="427"/>
      <c r="F329" s="119"/>
      <c r="G329" s="119"/>
      <c r="I329" s="120"/>
      <c r="J329" s="121"/>
      <c r="K329" s="122"/>
      <c r="L329" s="122"/>
      <c r="M329" s="123"/>
      <c r="N329" s="123"/>
      <c r="O329" s="115"/>
      <c r="P329" s="115"/>
      <c r="Q329" s="116"/>
      <c r="R329" s="116"/>
    </row>
    <row r="330" spans="2:18" ht="14.1" customHeight="1">
      <c r="B330" s="117"/>
      <c r="C330" s="117"/>
      <c r="D330" s="118"/>
      <c r="E330" s="427"/>
      <c r="F330" s="119"/>
      <c r="G330" s="119"/>
      <c r="I330" s="120"/>
      <c r="J330" s="121"/>
      <c r="K330" s="122"/>
      <c r="L330" s="122"/>
      <c r="M330" s="123"/>
      <c r="N330" s="123"/>
      <c r="O330" s="115"/>
      <c r="P330" s="115"/>
      <c r="Q330" s="116"/>
      <c r="R330" s="116"/>
    </row>
    <row r="331" spans="2:18" ht="14.1" customHeight="1">
      <c r="B331" s="117"/>
      <c r="C331" s="117"/>
      <c r="D331" s="118"/>
      <c r="E331" s="427"/>
      <c r="F331" s="119"/>
      <c r="G331" s="119"/>
      <c r="I331" s="120"/>
      <c r="J331" s="121"/>
      <c r="K331" s="122"/>
      <c r="L331" s="122"/>
      <c r="M331" s="123"/>
      <c r="N331" s="123"/>
      <c r="O331" s="115"/>
      <c r="P331" s="115"/>
      <c r="Q331" s="116"/>
      <c r="R331" s="116"/>
    </row>
    <row r="332" spans="2:18" ht="14.1" customHeight="1">
      <c r="B332" s="117"/>
      <c r="C332" s="117"/>
      <c r="D332" s="118"/>
      <c r="E332" s="427"/>
      <c r="F332" s="119"/>
      <c r="G332" s="119"/>
      <c r="I332" s="120"/>
      <c r="J332" s="121"/>
      <c r="K332" s="122"/>
      <c r="L332" s="122"/>
      <c r="M332" s="123"/>
      <c r="N332" s="123"/>
      <c r="O332" s="115"/>
      <c r="P332" s="115"/>
      <c r="Q332" s="116"/>
      <c r="R332" s="116"/>
    </row>
    <row r="333" spans="2:18" ht="14.1" customHeight="1">
      <c r="B333" s="117"/>
      <c r="C333" s="117"/>
      <c r="D333" s="118"/>
      <c r="E333" s="427"/>
      <c r="F333" s="119"/>
      <c r="G333" s="119"/>
      <c r="I333" s="120"/>
      <c r="J333" s="121"/>
      <c r="K333" s="122"/>
      <c r="L333" s="122"/>
      <c r="M333" s="123"/>
      <c r="N333" s="123"/>
      <c r="O333" s="115"/>
      <c r="P333" s="115"/>
      <c r="Q333" s="116"/>
      <c r="R333" s="116"/>
    </row>
    <row r="334" spans="2:18" ht="14.1" customHeight="1">
      <c r="B334" s="117"/>
      <c r="C334" s="117"/>
      <c r="D334" s="118"/>
      <c r="E334" s="427"/>
      <c r="F334" s="119"/>
      <c r="G334" s="119"/>
      <c r="I334" s="120"/>
      <c r="J334" s="121"/>
      <c r="K334" s="122"/>
      <c r="L334" s="122"/>
      <c r="M334" s="123"/>
      <c r="N334" s="123"/>
      <c r="O334" s="115"/>
      <c r="P334" s="115"/>
      <c r="Q334" s="116"/>
      <c r="R334" s="116"/>
    </row>
    <row r="335" spans="2:18" ht="14.1" customHeight="1">
      <c r="B335" s="117"/>
      <c r="C335" s="117"/>
      <c r="D335" s="118"/>
      <c r="E335" s="427"/>
      <c r="F335" s="119"/>
      <c r="G335" s="119"/>
      <c r="I335" s="120"/>
      <c r="J335" s="121"/>
      <c r="K335" s="122"/>
      <c r="L335" s="122"/>
      <c r="M335" s="123"/>
      <c r="N335" s="123"/>
      <c r="O335" s="115"/>
      <c r="P335" s="115"/>
      <c r="Q335" s="116"/>
      <c r="R335" s="116"/>
    </row>
    <row r="336" spans="2:18" ht="14.1" customHeight="1">
      <c r="B336" s="117"/>
      <c r="C336" s="117"/>
      <c r="D336" s="118"/>
      <c r="E336" s="427"/>
      <c r="F336" s="119"/>
      <c r="G336" s="119"/>
      <c r="I336" s="120"/>
      <c r="J336" s="121"/>
      <c r="K336" s="122"/>
      <c r="L336" s="122"/>
      <c r="M336" s="123"/>
      <c r="N336" s="123"/>
      <c r="O336" s="115"/>
      <c r="P336" s="115"/>
      <c r="Q336" s="116"/>
      <c r="R336" s="116"/>
    </row>
    <row r="337" spans="2:18" ht="14.1" customHeight="1">
      <c r="B337" s="117"/>
      <c r="C337" s="117"/>
      <c r="D337" s="118"/>
      <c r="E337" s="427"/>
      <c r="F337" s="119"/>
      <c r="G337" s="119"/>
      <c r="I337" s="120"/>
      <c r="J337" s="121"/>
      <c r="K337" s="122"/>
      <c r="L337" s="122"/>
      <c r="M337" s="123"/>
      <c r="N337" s="123"/>
      <c r="O337" s="115"/>
      <c r="P337" s="115"/>
      <c r="Q337" s="116"/>
      <c r="R337" s="116"/>
    </row>
    <row r="338" spans="2:18" ht="14.1" customHeight="1">
      <c r="B338" s="117"/>
      <c r="C338" s="117"/>
      <c r="D338" s="118"/>
      <c r="E338" s="427"/>
      <c r="F338" s="119"/>
      <c r="G338" s="119"/>
      <c r="I338" s="120"/>
      <c r="J338" s="121"/>
      <c r="K338" s="122"/>
      <c r="L338" s="122"/>
      <c r="M338" s="123"/>
      <c r="N338" s="123"/>
      <c r="O338" s="115"/>
      <c r="P338" s="115"/>
      <c r="Q338" s="116"/>
      <c r="R338" s="116"/>
    </row>
    <row r="339" spans="2:18" ht="14.1" customHeight="1">
      <c r="B339" s="117"/>
      <c r="C339" s="117"/>
      <c r="D339" s="118"/>
      <c r="E339" s="427"/>
      <c r="F339" s="119"/>
      <c r="G339" s="119"/>
      <c r="I339" s="120"/>
      <c r="J339" s="121"/>
      <c r="K339" s="122"/>
      <c r="L339" s="122"/>
      <c r="M339" s="123"/>
      <c r="N339" s="123"/>
      <c r="O339" s="115"/>
      <c r="P339" s="115"/>
      <c r="Q339" s="116"/>
      <c r="R339" s="116"/>
    </row>
    <row r="340" spans="2:18" ht="14.1" customHeight="1">
      <c r="B340" s="117"/>
      <c r="C340" s="117"/>
      <c r="D340" s="118"/>
      <c r="E340" s="427"/>
      <c r="F340" s="119"/>
      <c r="G340" s="119"/>
      <c r="I340" s="120"/>
      <c r="J340" s="121"/>
      <c r="K340" s="122"/>
      <c r="L340" s="122"/>
      <c r="M340" s="123"/>
      <c r="N340" s="123"/>
      <c r="O340" s="115"/>
      <c r="P340" s="115"/>
      <c r="Q340" s="116"/>
      <c r="R340" s="116"/>
    </row>
    <row r="341" spans="2:18" ht="14.1" customHeight="1">
      <c r="B341" s="117"/>
      <c r="C341" s="117"/>
      <c r="D341" s="118"/>
      <c r="E341" s="427"/>
      <c r="F341" s="119"/>
      <c r="G341" s="119"/>
      <c r="I341" s="120"/>
      <c r="J341" s="121"/>
      <c r="K341" s="122"/>
      <c r="L341" s="122"/>
      <c r="M341" s="123"/>
      <c r="N341" s="123"/>
      <c r="O341" s="115"/>
      <c r="P341" s="115"/>
      <c r="Q341" s="116"/>
      <c r="R341" s="116"/>
    </row>
    <row r="342" spans="2:18" ht="14.1" customHeight="1">
      <c r="B342" s="117"/>
      <c r="C342" s="117"/>
      <c r="D342" s="118"/>
      <c r="E342" s="427"/>
      <c r="F342" s="119"/>
      <c r="G342" s="119"/>
      <c r="I342" s="120"/>
      <c r="J342" s="121"/>
      <c r="K342" s="122"/>
      <c r="L342" s="122"/>
      <c r="M342" s="123"/>
      <c r="N342" s="123"/>
      <c r="O342" s="115"/>
      <c r="P342" s="115"/>
      <c r="Q342" s="116"/>
      <c r="R342" s="116"/>
    </row>
    <row r="343" spans="2:18" ht="14.1" customHeight="1">
      <c r="B343" s="117"/>
      <c r="C343" s="117"/>
      <c r="D343" s="118"/>
      <c r="E343" s="427"/>
      <c r="F343" s="119"/>
      <c r="G343" s="119"/>
      <c r="I343" s="120"/>
      <c r="J343" s="121"/>
      <c r="K343" s="122"/>
      <c r="L343" s="122"/>
      <c r="M343" s="123"/>
      <c r="N343" s="123"/>
      <c r="O343" s="115"/>
      <c r="P343" s="115"/>
      <c r="Q343" s="116"/>
      <c r="R343" s="116"/>
    </row>
    <row r="344" spans="2:18" ht="14.1" customHeight="1">
      <c r="B344" s="117"/>
      <c r="C344" s="117"/>
      <c r="D344" s="118"/>
      <c r="E344" s="427"/>
      <c r="F344" s="119"/>
      <c r="G344" s="119"/>
      <c r="I344" s="120"/>
      <c r="J344" s="121"/>
      <c r="K344" s="122"/>
      <c r="L344" s="122"/>
      <c r="M344" s="123"/>
      <c r="N344" s="123"/>
      <c r="O344" s="115"/>
      <c r="P344" s="115"/>
      <c r="Q344" s="116"/>
      <c r="R344" s="116"/>
    </row>
    <row r="345" spans="2:18" ht="14.1" customHeight="1">
      <c r="B345" s="117"/>
      <c r="C345" s="117"/>
      <c r="D345" s="118"/>
      <c r="E345" s="427"/>
      <c r="F345" s="119"/>
      <c r="G345" s="119"/>
      <c r="I345" s="120"/>
      <c r="J345" s="121"/>
      <c r="K345" s="122"/>
      <c r="L345" s="122"/>
      <c r="M345" s="123"/>
      <c r="N345" s="123"/>
      <c r="O345" s="115"/>
      <c r="P345" s="115"/>
      <c r="Q345" s="116"/>
      <c r="R345" s="116"/>
    </row>
    <row r="346" spans="2:18" ht="14.1" customHeight="1">
      <c r="B346" s="117"/>
      <c r="C346" s="117"/>
      <c r="D346" s="118"/>
      <c r="E346" s="427"/>
      <c r="F346" s="119"/>
      <c r="G346" s="119"/>
      <c r="I346" s="120"/>
      <c r="J346" s="121"/>
      <c r="K346" s="122"/>
      <c r="L346" s="122"/>
      <c r="M346" s="123"/>
      <c r="N346" s="123"/>
      <c r="O346" s="115"/>
      <c r="P346" s="115"/>
      <c r="Q346" s="116"/>
      <c r="R346" s="116"/>
    </row>
    <row r="347" spans="2:18" ht="14.1" customHeight="1">
      <c r="B347" s="117"/>
      <c r="C347" s="117"/>
      <c r="D347" s="118"/>
      <c r="E347" s="427"/>
      <c r="F347" s="119"/>
      <c r="G347" s="119"/>
      <c r="I347" s="120"/>
      <c r="J347" s="121"/>
      <c r="K347" s="122"/>
      <c r="L347" s="122"/>
      <c r="M347" s="123"/>
      <c r="N347" s="123"/>
      <c r="O347" s="115"/>
      <c r="P347" s="115"/>
      <c r="Q347" s="116"/>
      <c r="R347" s="116"/>
    </row>
    <row r="348" spans="2:18" ht="14.1" customHeight="1">
      <c r="B348" s="117"/>
      <c r="C348" s="117"/>
      <c r="D348" s="118"/>
      <c r="E348" s="427"/>
      <c r="F348" s="119"/>
      <c r="G348" s="119"/>
      <c r="I348" s="120"/>
      <c r="J348" s="121"/>
      <c r="K348" s="122"/>
      <c r="L348" s="122"/>
      <c r="M348" s="123"/>
      <c r="N348" s="123"/>
      <c r="O348" s="115"/>
      <c r="P348" s="115"/>
      <c r="Q348" s="116"/>
      <c r="R348" s="116"/>
    </row>
    <row r="349" spans="2:18" ht="14.1" customHeight="1">
      <c r="B349" s="117"/>
      <c r="C349" s="117"/>
      <c r="D349" s="118"/>
      <c r="E349" s="427"/>
      <c r="F349" s="119"/>
      <c r="G349" s="119"/>
      <c r="I349" s="120"/>
      <c r="J349" s="121"/>
      <c r="K349" s="122"/>
      <c r="L349" s="122"/>
      <c r="M349" s="123"/>
      <c r="N349" s="123"/>
      <c r="O349" s="115"/>
      <c r="P349" s="115"/>
      <c r="Q349" s="116"/>
      <c r="R349" s="116"/>
    </row>
    <row r="350" spans="2:18" ht="14.1" customHeight="1">
      <c r="B350" s="117"/>
      <c r="C350" s="117"/>
      <c r="D350" s="118"/>
      <c r="E350" s="427"/>
      <c r="F350" s="119"/>
      <c r="G350" s="119"/>
      <c r="I350" s="120"/>
      <c r="J350" s="121"/>
      <c r="K350" s="122"/>
      <c r="L350" s="122"/>
      <c r="M350" s="123"/>
      <c r="N350" s="123"/>
      <c r="O350" s="115"/>
      <c r="P350" s="115"/>
      <c r="Q350" s="116"/>
      <c r="R350" s="116"/>
    </row>
    <row r="351" spans="2:18" ht="14.1" customHeight="1">
      <c r="B351" s="117"/>
      <c r="C351" s="117"/>
      <c r="D351" s="118"/>
      <c r="E351" s="427"/>
      <c r="F351" s="119"/>
      <c r="G351" s="119"/>
      <c r="I351" s="120"/>
      <c r="J351" s="121"/>
      <c r="K351" s="122"/>
      <c r="L351" s="122"/>
      <c r="M351" s="123"/>
      <c r="N351" s="123"/>
      <c r="O351" s="115"/>
      <c r="P351" s="115"/>
      <c r="Q351" s="116"/>
      <c r="R351" s="116"/>
    </row>
    <row r="352" spans="2:18" ht="14.1" customHeight="1">
      <c r="B352" s="117"/>
      <c r="C352" s="117"/>
      <c r="D352" s="118"/>
      <c r="E352" s="427"/>
      <c r="F352" s="119"/>
      <c r="G352" s="119"/>
      <c r="I352" s="120"/>
      <c r="J352" s="121"/>
      <c r="K352" s="122"/>
      <c r="L352" s="122"/>
      <c r="M352" s="123"/>
      <c r="N352" s="123"/>
      <c r="O352" s="115"/>
      <c r="P352" s="115"/>
      <c r="Q352" s="116"/>
      <c r="R352" s="116"/>
    </row>
    <row r="353" spans="2:18" ht="14.1" customHeight="1">
      <c r="B353" s="117"/>
      <c r="C353" s="117"/>
      <c r="D353" s="118"/>
      <c r="E353" s="427"/>
      <c r="F353" s="119"/>
      <c r="G353" s="119"/>
      <c r="I353" s="120"/>
      <c r="J353" s="121"/>
      <c r="K353" s="122"/>
      <c r="L353" s="122"/>
      <c r="M353" s="123"/>
      <c r="N353" s="123"/>
      <c r="O353" s="115"/>
      <c r="P353" s="115"/>
      <c r="Q353" s="116"/>
      <c r="R353" s="116"/>
    </row>
    <row r="354" spans="2:18" ht="14.1" customHeight="1">
      <c r="B354" s="117"/>
      <c r="C354" s="117"/>
      <c r="D354" s="118"/>
      <c r="E354" s="427"/>
      <c r="F354" s="119"/>
      <c r="G354" s="119"/>
      <c r="I354" s="120"/>
      <c r="J354" s="121"/>
      <c r="K354" s="122"/>
      <c r="L354" s="122"/>
      <c r="M354" s="123"/>
      <c r="N354" s="123"/>
      <c r="O354" s="115"/>
      <c r="P354" s="115"/>
      <c r="Q354" s="116"/>
      <c r="R354" s="116"/>
    </row>
    <row r="355" spans="2:18" ht="14.1" customHeight="1">
      <c r="B355" s="117"/>
      <c r="C355" s="117"/>
      <c r="D355" s="118"/>
      <c r="E355" s="427"/>
      <c r="F355" s="119"/>
      <c r="G355" s="119"/>
      <c r="I355" s="120"/>
      <c r="J355" s="121"/>
      <c r="K355" s="122"/>
      <c r="L355" s="122"/>
      <c r="M355" s="123"/>
      <c r="N355" s="123"/>
      <c r="O355" s="115"/>
      <c r="P355" s="115"/>
      <c r="Q355" s="116"/>
      <c r="R355" s="116"/>
    </row>
    <row r="356" spans="2:18" ht="14.1" customHeight="1">
      <c r="B356" s="117"/>
      <c r="C356" s="117"/>
      <c r="D356" s="118"/>
      <c r="E356" s="427"/>
      <c r="F356" s="119"/>
      <c r="G356" s="119"/>
      <c r="I356" s="120"/>
      <c r="J356" s="121"/>
      <c r="K356" s="122"/>
      <c r="L356" s="122"/>
      <c r="M356" s="123"/>
      <c r="N356" s="123"/>
      <c r="O356" s="115"/>
      <c r="P356" s="115"/>
      <c r="Q356" s="116"/>
      <c r="R356" s="116"/>
    </row>
    <row r="357" spans="2:18" ht="14.1" customHeight="1">
      <c r="B357" s="117"/>
      <c r="C357" s="117"/>
      <c r="D357" s="118"/>
      <c r="E357" s="427"/>
      <c r="F357" s="119"/>
      <c r="G357" s="119"/>
      <c r="I357" s="120"/>
      <c r="J357" s="121"/>
      <c r="K357" s="122"/>
      <c r="L357" s="122"/>
      <c r="M357" s="123"/>
      <c r="N357" s="123"/>
      <c r="O357" s="115"/>
      <c r="P357" s="115"/>
      <c r="Q357" s="116"/>
      <c r="R357" s="116"/>
    </row>
    <row r="358" spans="2:18" ht="14.1" customHeight="1">
      <c r="B358" s="117"/>
      <c r="C358" s="117"/>
      <c r="D358" s="118"/>
      <c r="E358" s="427"/>
      <c r="F358" s="119"/>
      <c r="G358" s="119"/>
      <c r="I358" s="120"/>
      <c r="J358" s="121"/>
      <c r="K358" s="122"/>
      <c r="L358" s="122"/>
      <c r="M358" s="123"/>
      <c r="N358" s="123"/>
      <c r="O358" s="115"/>
      <c r="P358" s="115"/>
      <c r="Q358" s="116"/>
      <c r="R358" s="116"/>
    </row>
    <row r="359" spans="2:18" ht="14.1" customHeight="1">
      <c r="B359" s="117"/>
      <c r="C359" s="117"/>
      <c r="D359" s="118"/>
      <c r="E359" s="427"/>
      <c r="F359" s="119"/>
      <c r="G359" s="119"/>
      <c r="I359" s="120"/>
      <c r="J359" s="121"/>
      <c r="K359" s="122"/>
      <c r="L359" s="122"/>
      <c r="M359" s="123"/>
      <c r="N359" s="123"/>
      <c r="O359" s="115"/>
      <c r="P359" s="115"/>
      <c r="Q359" s="116"/>
      <c r="R359" s="116"/>
    </row>
    <row r="360" spans="2:18" ht="14.1" customHeight="1">
      <c r="B360" s="117"/>
      <c r="C360" s="117"/>
      <c r="D360" s="118"/>
      <c r="E360" s="427"/>
      <c r="F360" s="119"/>
      <c r="G360" s="119"/>
      <c r="I360" s="120"/>
      <c r="J360" s="121"/>
      <c r="K360" s="122"/>
      <c r="L360" s="122"/>
      <c r="M360" s="123"/>
      <c r="N360" s="123"/>
      <c r="O360" s="115"/>
      <c r="P360" s="115"/>
      <c r="Q360" s="116"/>
      <c r="R360" s="116"/>
    </row>
    <row r="361" spans="2:18" ht="14.1" customHeight="1">
      <c r="B361" s="117"/>
      <c r="C361" s="117"/>
      <c r="D361" s="118"/>
      <c r="E361" s="427"/>
      <c r="F361" s="119"/>
      <c r="G361" s="119"/>
      <c r="I361" s="120"/>
      <c r="J361" s="121"/>
      <c r="K361" s="122"/>
      <c r="L361" s="122"/>
      <c r="M361" s="123"/>
      <c r="N361" s="123"/>
      <c r="O361" s="115"/>
      <c r="P361" s="115"/>
      <c r="Q361" s="116"/>
      <c r="R361" s="116"/>
    </row>
    <row r="362" spans="2:18" ht="14.1" customHeight="1">
      <c r="B362" s="117"/>
      <c r="C362" s="117"/>
      <c r="D362" s="118"/>
      <c r="E362" s="427"/>
      <c r="F362" s="119"/>
      <c r="G362" s="119"/>
      <c r="I362" s="120"/>
      <c r="J362" s="121"/>
      <c r="K362" s="122"/>
      <c r="L362" s="122"/>
      <c r="M362" s="123"/>
      <c r="N362" s="123"/>
      <c r="O362" s="115"/>
      <c r="P362" s="115"/>
      <c r="Q362" s="116"/>
      <c r="R362" s="116"/>
    </row>
    <row r="363" spans="2:18" ht="14.1" customHeight="1">
      <c r="B363" s="117"/>
      <c r="C363" s="117"/>
      <c r="D363" s="118"/>
      <c r="E363" s="427"/>
      <c r="F363" s="119"/>
      <c r="G363" s="119"/>
      <c r="I363" s="120"/>
      <c r="J363" s="121"/>
      <c r="K363" s="122"/>
      <c r="L363" s="122"/>
      <c r="M363" s="123"/>
      <c r="N363" s="123"/>
      <c r="O363" s="115"/>
      <c r="P363" s="115"/>
      <c r="Q363" s="116"/>
      <c r="R363" s="116"/>
    </row>
    <row r="364" spans="2:18" ht="14.1" customHeight="1">
      <c r="B364" s="117"/>
      <c r="C364" s="117"/>
      <c r="D364" s="118"/>
      <c r="E364" s="427"/>
      <c r="F364" s="119"/>
      <c r="G364" s="119"/>
      <c r="I364" s="120"/>
      <c r="J364" s="121"/>
      <c r="K364" s="122"/>
      <c r="L364" s="122"/>
      <c r="M364" s="123"/>
      <c r="N364" s="123"/>
      <c r="O364" s="115"/>
      <c r="P364" s="115"/>
      <c r="Q364" s="116"/>
      <c r="R364" s="116"/>
    </row>
    <row r="365" spans="2:18" ht="14.1" customHeight="1">
      <c r="B365" s="117"/>
      <c r="C365" s="117"/>
      <c r="D365" s="118"/>
      <c r="E365" s="427"/>
      <c r="F365" s="119"/>
      <c r="G365" s="119"/>
      <c r="I365" s="120"/>
      <c r="J365" s="121"/>
      <c r="K365" s="122"/>
      <c r="L365" s="122"/>
      <c r="M365" s="123"/>
      <c r="N365" s="123"/>
      <c r="O365" s="115"/>
      <c r="P365" s="115"/>
      <c r="Q365" s="116"/>
      <c r="R365" s="116"/>
    </row>
    <row r="366" spans="2:18" ht="14.1" customHeight="1">
      <c r="B366" s="117"/>
      <c r="C366" s="117"/>
      <c r="D366" s="118"/>
      <c r="E366" s="427"/>
      <c r="F366" s="119"/>
      <c r="G366" s="119"/>
      <c r="I366" s="120"/>
      <c r="J366" s="121"/>
      <c r="K366" s="122"/>
      <c r="L366" s="122"/>
      <c r="M366" s="123"/>
      <c r="N366" s="123"/>
      <c r="O366" s="115"/>
      <c r="P366" s="115"/>
      <c r="Q366" s="116"/>
      <c r="R366" s="116"/>
    </row>
    <row r="367" spans="2:18" ht="14.1" customHeight="1">
      <c r="B367" s="117"/>
      <c r="C367" s="117"/>
      <c r="D367" s="118"/>
      <c r="E367" s="427"/>
      <c r="F367" s="119"/>
      <c r="G367" s="119"/>
      <c r="I367" s="120"/>
      <c r="J367" s="121"/>
      <c r="K367" s="122"/>
      <c r="L367" s="122"/>
      <c r="M367" s="123"/>
      <c r="N367" s="123"/>
      <c r="O367" s="115"/>
      <c r="P367" s="115"/>
      <c r="Q367" s="116"/>
      <c r="R367" s="116"/>
    </row>
    <row r="368" spans="2:18" ht="14.1" customHeight="1">
      <c r="B368" s="117"/>
      <c r="C368" s="117"/>
      <c r="D368" s="118"/>
      <c r="E368" s="427"/>
      <c r="F368" s="119"/>
      <c r="G368" s="119"/>
      <c r="I368" s="120"/>
      <c r="J368" s="121"/>
      <c r="K368" s="122"/>
      <c r="L368" s="122"/>
      <c r="M368" s="123"/>
      <c r="N368" s="123"/>
      <c r="O368" s="115"/>
      <c r="P368" s="115"/>
      <c r="Q368" s="116"/>
      <c r="R368" s="116"/>
    </row>
    <row r="369" spans="2:18" ht="14.1" customHeight="1">
      <c r="B369" s="117"/>
      <c r="C369" s="117"/>
      <c r="D369" s="118"/>
      <c r="E369" s="427"/>
      <c r="F369" s="119"/>
      <c r="G369" s="119"/>
      <c r="I369" s="120"/>
      <c r="J369" s="121"/>
      <c r="K369" s="122"/>
      <c r="L369" s="122"/>
      <c r="M369" s="123"/>
      <c r="N369" s="123"/>
      <c r="O369" s="115"/>
      <c r="P369" s="115"/>
      <c r="Q369" s="116"/>
      <c r="R369" s="116"/>
    </row>
    <row r="370" spans="2:18" ht="14.1" customHeight="1">
      <c r="B370" s="117"/>
      <c r="C370" s="117"/>
      <c r="D370" s="118"/>
      <c r="E370" s="427"/>
      <c r="F370" s="119"/>
      <c r="G370" s="119"/>
      <c r="I370" s="120"/>
      <c r="J370" s="121"/>
      <c r="K370" s="122"/>
      <c r="L370" s="122"/>
      <c r="M370" s="123"/>
      <c r="N370" s="123"/>
      <c r="O370" s="115"/>
      <c r="P370" s="115"/>
      <c r="Q370" s="116"/>
      <c r="R370" s="116"/>
    </row>
    <row r="371" spans="2:18" ht="14.1" customHeight="1">
      <c r="B371" s="117"/>
      <c r="C371" s="117"/>
      <c r="D371" s="118"/>
      <c r="E371" s="427"/>
      <c r="F371" s="119"/>
      <c r="G371" s="119"/>
      <c r="I371" s="120"/>
      <c r="J371" s="121"/>
      <c r="K371" s="122"/>
      <c r="L371" s="122"/>
      <c r="M371" s="123"/>
      <c r="N371" s="123"/>
      <c r="O371" s="115"/>
      <c r="P371" s="115"/>
      <c r="Q371" s="116"/>
      <c r="R371" s="116"/>
    </row>
    <row r="372" spans="2:18" ht="14.1" customHeight="1">
      <c r="B372" s="117"/>
      <c r="C372" s="117"/>
      <c r="D372" s="118"/>
      <c r="E372" s="427"/>
      <c r="F372" s="119"/>
      <c r="G372" s="119"/>
      <c r="I372" s="120"/>
      <c r="J372" s="121"/>
      <c r="K372" s="122"/>
      <c r="L372" s="122"/>
      <c r="M372" s="123"/>
      <c r="N372" s="123"/>
      <c r="O372" s="115"/>
      <c r="P372" s="115"/>
      <c r="Q372" s="116"/>
      <c r="R372" s="116"/>
    </row>
    <row r="373" spans="2:18" ht="14.1" customHeight="1">
      <c r="B373" s="117"/>
      <c r="C373" s="117"/>
      <c r="D373" s="118"/>
      <c r="E373" s="427"/>
      <c r="F373" s="119"/>
      <c r="G373" s="119"/>
      <c r="I373" s="120"/>
      <c r="J373" s="121"/>
      <c r="K373" s="122"/>
      <c r="L373" s="122"/>
      <c r="M373" s="123"/>
      <c r="N373" s="123"/>
      <c r="O373" s="115"/>
      <c r="P373" s="115"/>
      <c r="Q373" s="116"/>
      <c r="R373" s="116"/>
    </row>
    <row r="374" spans="2:18" ht="14.1" customHeight="1">
      <c r="B374" s="117"/>
      <c r="C374" s="117"/>
      <c r="D374" s="118"/>
      <c r="E374" s="427"/>
      <c r="F374" s="119"/>
      <c r="G374" s="119"/>
      <c r="I374" s="120"/>
      <c r="J374" s="121"/>
      <c r="K374" s="122"/>
      <c r="L374" s="122"/>
      <c r="M374" s="123"/>
      <c r="N374" s="123"/>
      <c r="O374" s="115"/>
      <c r="P374" s="115"/>
      <c r="Q374" s="116"/>
      <c r="R374" s="116"/>
    </row>
    <row r="375" spans="2:18" ht="14.1" customHeight="1">
      <c r="B375" s="117"/>
      <c r="C375" s="117"/>
      <c r="D375" s="118"/>
      <c r="E375" s="427"/>
      <c r="F375" s="119"/>
      <c r="G375" s="119"/>
      <c r="I375" s="120"/>
      <c r="J375" s="121"/>
      <c r="K375" s="122"/>
      <c r="L375" s="122"/>
      <c r="M375" s="123"/>
      <c r="N375" s="123"/>
      <c r="O375" s="115"/>
      <c r="P375" s="115"/>
      <c r="Q375" s="116"/>
      <c r="R375" s="116"/>
    </row>
    <row r="376" spans="2:18" ht="14.1" customHeight="1">
      <c r="B376" s="117"/>
      <c r="C376" s="117"/>
      <c r="D376" s="118"/>
      <c r="E376" s="427"/>
      <c r="F376" s="119"/>
      <c r="G376" s="119"/>
      <c r="I376" s="120"/>
      <c r="J376" s="121"/>
      <c r="K376" s="122"/>
      <c r="L376" s="122"/>
      <c r="M376" s="123"/>
      <c r="N376" s="123"/>
      <c r="O376" s="115"/>
      <c r="P376" s="115"/>
      <c r="Q376" s="116"/>
      <c r="R376" s="116"/>
    </row>
    <row r="377" spans="2:18" ht="14.1" customHeight="1">
      <c r="B377" s="117"/>
      <c r="C377" s="117"/>
      <c r="D377" s="118"/>
      <c r="E377" s="427"/>
      <c r="F377" s="119"/>
      <c r="G377" s="119"/>
      <c r="I377" s="120"/>
      <c r="J377" s="121"/>
      <c r="K377" s="122"/>
      <c r="L377" s="122"/>
      <c r="M377" s="123"/>
      <c r="N377" s="123"/>
      <c r="O377" s="115"/>
      <c r="P377" s="115"/>
      <c r="Q377" s="116"/>
      <c r="R377" s="116"/>
    </row>
    <row r="378" spans="2:18" ht="14.1" customHeight="1">
      <c r="B378" s="117"/>
      <c r="C378" s="117"/>
      <c r="D378" s="118"/>
      <c r="E378" s="427"/>
      <c r="F378" s="119"/>
      <c r="G378" s="119"/>
      <c r="I378" s="120"/>
      <c r="J378" s="121"/>
      <c r="K378" s="122"/>
      <c r="L378" s="122"/>
      <c r="M378" s="123"/>
      <c r="N378" s="123"/>
      <c r="O378" s="115"/>
      <c r="P378" s="115"/>
      <c r="Q378" s="116"/>
      <c r="R378" s="116"/>
    </row>
    <row r="379" spans="2:18" ht="14.1" customHeight="1">
      <c r="B379" s="117"/>
      <c r="C379" s="117"/>
      <c r="D379" s="118"/>
      <c r="E379" s="427"/>
      <c r="F379" s="119"/>
      <c r="G379" s="119"/>
      <c r="I379" s="120"/>
      <c r="J379" s="121"/>
      <c r="K379" s="122"/>
      <c r="L379" s="122"/>
      <c r="M379" s="123"/>
      <c r="N379" s="123"/>
      <c r="O379" s="115"/>
      <c r="P379" s="115"/>
      <c r="Q379" s="116"/>
      <c r="R379" s="116"/>
    </row>
    <row r="380" spans="2:18" ht="14.1" customHeight="1">
      <c r="B380" s="117"/>
      <c r="C380" s="117"/>
      <c r="D380" s="118"/>
      <c r="E380" s="427"/>
      <c r="F380" s="119"/>
      <c r="G380" s="119"/>
      <c r="I380" s="120"/>
      <c r="J380" s="121"/>
      <c r="K380" s="122"/>
      <c r="L380" s="122"/>
      <c r="M380" s="123"/>
      <c r="N380" s="123"/>
      <c r="O380" s="115"/>
      <c r="P380" s="115"/>
      <c r="Q380" s="116"/>
      <c r="R380" s="116"/>
    </row>
    <row r="381" spans="2:18" ht="14.1" customHeight="1">
      <c r="B381" s="117"/>
      <c r="C381" s="117"/>
      <c r="D381" s="118"/>
      <c r="E381" s="427"/>
      <c r="F381" s="119"/>
      <c r="G381" s="119"/>
      <c r="I381" s="120"/>
      <c r="J381" s="121"/>
      <c r="K381" s="122"/>
      <c r="L381" s="122"/>
      <c r="M381" s="123"/>
      <c r="N381" s="123"/>
      <c r="O381" s="115"/>
      <c r="P381" s="115"/>
      <c r="Q381" s="116"/>
      <c r="R381" s="116"/>
    </row>
    <row r="382" spans="2:18" ht="14.1" customHeight="1">
      <c r="B382" s="117"/>
      <c r="C382" s="117"/>
      <c r="D382" s="118"/>
      <c r="E382" s="427"/>
      <c r="F382" s="119"/>
      <c r="G382" s="119"/>
      <c r="I382" s="120"/>
      <c r="J382" s="121"/>
      <c r="K382" s="122"/>
      <c r="L382" s="122"/>
      <c r="M382" s="123"/>
      <c r="N382" s="123"/>
      <c r="O382" s="115"/>
      <c r="P382" s="115"/>
      <c r="Q382" s="116"/>
      <c r="R382" s="116"/>
    </row>
    <row r="383" spans="2:18" ht="14.1" customHeight="1">
      <c r="B383" s="117"/>
      <c r="C383" s="117"/>
      <c r="D383" s="118"/>
      <c r="E383" s="427"/>
      <c r="F383" s="119"/>
      <c r="G383" s="119"/>
      <c r="I383" s="120"/>
      <c r="J383" s="121"/>
      <c r="K383" s="122"/>
      <c r="L383" s="122"/>
      <c r="M383" s="123"/>
      <c r="N383" s="123"/>
      <c r="O383" s="115"/>
      <c r="P383" s="115"/>
      <c r="Q383" s="116"/>
      <c r="R383" s="116"/>
    </row>
    <row r="384" spans="2:18" ht="14.1" customHeight="1">
      <c r="B384" s="117"/>
      <c r="C384" s="117"/>
      <c r="D384" s="118"/>
      <c r="E384" s="427"/>
      <c r="F384" s="119"/>
      <c r="G384" s="119"/>
      <c r="I384" s="120"/>
      <c r="J384" s="121"/>
      <c r="K384" s="122"/>
      <c r="L384" s="122"/>
      <c r="M384" s="123"/>
      <c r="N384" s="123"/>
      <c r="O384" s="115"/>
      <c r="P384" s="115"/>
      <c r="Q384" s="116"/>
      <c r="R384" s="116"/>
    </row>
    <row r="385" spans="2:18" ht="14.1" customHeight="1">
      <c r="B385" s="117"/>
      <c r="C385" s="117"/>
      <c r="D385" s="118"/>
      <c r="E385" s="427"/>
      <c r="F385" s="119"/>
      <c r="G385" s="119"/>
      <c r="I385" s="120"/>
      <c r="J385" s="121"/>
      <c r="K385" s="122"/>
      <c r="L385" s="122"/>
      <c r="M385" s="123"/>
      <c r="N385" s="123"/>
      <c r="O385" s="115"/>
      <c r="P385" s="115"/>
      <c r="Q385" s="116"/>
      <c r="R385" s="116"/>
    </row>
    <row r="386" spans="2:18" ht="14.1" customHeight="1">
      <c r="B386" s="117"/>
      <c r="C386" s="117"/>
      <c r="D386" s="118"/>
      <c r="E386" s="427"/>
      <c r="F386" s="119"/>
      <c r="G386" s="119"/>
      <c r="I386" s="120"/>
      <c r="J386" s="121"/>
      <c r="K386" s="122"/>
      <c r="L386" s="122"/>
      <c r="M386" s="123"/>
      <c r="N386" s="123"/>
      <c r="O386" s="115"/>
      <c r="P386" s="115"/>
      <c r="Q386" s="116"/>
      <c r="R386" s="116"/>
    </row>
    <row r="387" spans="2:18" ht="14.1" customHeight="1">
      <c r="B387" s="117"/>
      <c r="C387" s="117"/>
      <c r="D387" s="118"/>
      <c r="E387" s="427"/>
      <c r="F387" s="119"/>
      <c r="G387" s="119"/>
      <c r="I387" s="120"/>
      <c r="J387" s="121"/>
      <c r="K387" s="122"/>
      <c r="L387" s="122"/>
      <c r="M387" s="123"/>
      <c r="N387" s="123"/>
      <c r="O387" s="115"/>
      <c r="P387" s="115"/>
      <c r="Q387" s="116"/>
      <c r="R387" s="116"/>
    </row>
    <row r="388" spans="2:18" ht="14.1" customHeight="1">
      <c r="B388" s="117"/>
      <c r="C388" s="117"/>
      <c r="D388" s="118"/>
      <c r="E388" s="427"/>
      <c r="F388" s="119"/>
      <c r="G388" s="119"/>
      <c r="I388" s="120"/>
      <c r="J388" s="121"/>
      <c r="K388" s="122"/>
      <c r="L388" s="122"/>
      <c r="M388" s="123"/>
      <c r="N388" s="123"/>
      <c r="O388" s="115"/>
      <c r="P388" s="115"/>
      <c r="Q388" s="116"/>
      <c r="R388" s="116"/>
    </row>
  </sheetData>
  <autoFilter ref="B9:T111" xr:uid="{00000000-0009-0000-0000-000004000000}"/>
  <mergeCells count="1">
    <mergeCell ref="P6:P7"/>
  </mergeCells>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2" manualBreakCount="2">
    <brk id="55" min="1" max="21" man="1"/>
    <brk id="106"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sheetView>
  </sheetViews>
  <sheetFormatPr defaultColWidth="9.33203125" defaultRowHeight="13.2"/>
  <cols>
    <col min="1" max="1" width="45.5546875" style="66" customWidth="1"/>
    <col min="2" max="2" width="18.33203125" style="66" customWidth="1"/>
    <col min="3" max="3" width="18.44140625" style="66"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ht="16.2">
      <c r="A1" s="338" t="s">
        <v>21</v>
      </c>
      <c r="B1" s="125"/>
      <c r="C1" s="126"/>
      <c r="D1" s="1"/>
      <c r="E1" s="1"/>
      <c r="F1" s="1"/>
      <c r="G1" s="1"/>
    </row>
    <row r="2" spans="1:8">
      <c r="A2" s="126"/>
      <c r="B2" s="126"/>
      <c r="C2" s="126"/>
      <c r="D2" s="1"/>
      <c r="E2" s="1"/>
      <c r="F2" s="1"/>
      <c r="G2" s="1"/>
    </row>
    <row r="3" spans="1:8" ht="18.600000000000001">
      <c r="A3" s="314" t="str">
        <f>'2-Kosten per locatie'!A3</f>
        <v>Naam opdrachtgever</v>
      </c>
      <c r="B3" s="49" t="str">
        <f>'2-Kosten per locatie'!B3</f>
        <v>Fijnder</v>
      </c>
      <c r="C3" s="126"/>
      <c r="D3" s="1"/>
      <c r="E3" s="32"/>
      <c r="F3" s="1"/>
      <c r="G3" s="1"/>
    </row>
    <row r="4" spans="1:8" ht="18.600000000000001">
      <c r="A4" s="314" t="str">
        <f>'2-Kosten per locatie'!A4</f>
        <v>Calculatie onderdeel</v>
      </c>
      <c r="B4" s="49" t="str">
        <f ca="1">MID(CELL("bestandsnaam",$C$9),SEARCH("]",CELL("bestandsnaam",$C$9),1)+1,256)</f>
        <v>5-Premies en opslagen</v>
      </c>
      <c r="C4" s="127"/>
      <c r="D4" s="16"/>
      <c r="E4" s="4"/>
      <c r="F4" s="4"/>
      <c r="G4" s="4"/>
    </row>
    <row r="5" spans="1:8" ht="18.600000000000001">
      <c r="A5" s="314" t="str">
        <f>'2-Kosten per locatie'!A5</f>
        <v>Gebouw/plaats</v>
      </c>
      <c r="B5" s="49" t="str">
        <f>'2-Kosten per locatie'!B5</f>
        <v>Groenlo</v>
      </c>
      <c r="C5" s="40"/>
      <c r="D5" s="8"/>
      <c r="E5" s="17"/>
      <c r="F5" s="5"/>
      <c r="G5" s="4"/>
    </row>
    <row r="6" spans="1:8" ht="18.600000000000001">
      <c r="A6" s="314" t="str">
        <f>'2-Kosten per locatie'!A6</f>
        <v>Referentie nummer</v>
      </c>
      <c r="B6" s="49" t="str">
        <f>'2-Kosten per locatie'!B6</f>
        <v>Fijnder-EA-MH-MB-2024/TN451691</v>
      </c>
      <c r="C6" s="91"/>
      <c r="D6" s="8"/>
      <c r="E6" s="34"/>
      <c r="F6" s="33"/>
      <c r="G6" s="35"/>
      <c r="H6" s="36"/>
    </row>
    <row r="7" spans="1:8" ht="18.600000000000001">
      <c r="A7" s="314" t="str">
        <f>'2-Kosten per locatie'!A7</f>
        <v>Naam dienstverlener</v>
      </c>
      <c r="B7" s="49">
        <f>'2-Kosten per locatie'!B7</f>
        <v>0</v>
      </c>
      <c r="C7" s="91"/>
      <c r="D7" s="8"/>
      <c r="E7" s="17"/>
      <c r="F7" s="5"/>
      <c r="G7" s="4"/>
    </row>
    <row r="8" spans="1:8" ht="18.600000000000001">
      <c r="A8" s="314" t="str">
        <f>'2-Kosten per locatie'!A8</f>
        <v>Prijspeil</v>
      </c>
      <c r="B8" s="436">
        <f>'2-Kosten per locatie'!B8</f>
        <v>45658</v>
      </c>
      <c r="C8" s="128"/>
      <c r="D8" s="17"/>
      <c r="E8" s="17"/>
      <c r="F8" s="5"/>
      <c r="G8" s="4"/>
    </row>
    <row r="9" spans="1:8" ht="18.600000000000001">
      <c r="A9" s="336"/>
      <c r="B9" s="128"/>
      <c r="C9" s="128"/>
      <c r="D9" s="17"/>
      <c r="E9" s="17"/>
      <c r="F9" s="5"/>
      <c r="G9" s="4"/>
    </row>
    <row r="10" spans="1:8" ht="21">
      <c r="A10" s="337" t="s">
        <v>4</v>
      </c>
      <c r="B10" s="298"/>
      <c r="C10" s="299"/>
      <c r="D10" s="17"/>
      <c r="E10" s="17"/>
      <c r="F10" s="5"/>
      <c r="G10" s="4"/>
    </row>
    <row r="11" spans="1:8">
      <c r="A11" s="129"/>
      <c r="B11" s="130"/>
      <c r="C11" s="130"/>
      <c r="D11" s="17"/>
      <c r="E11" s="17"/>
      <c r="F11" s="4"/>
      <c r="G11" s="4"/>
    </row>
    <row r="12" spans="1:8">
      <c r="A12" s="131"/>
      <c r="B12" s="103"/>
      <c r="C12" s="132" t="s">
        <v>34</v>
      </c>
      <c r="D12" s="17"/>
      <c r="E12" s="17"/>
      <c r="F12" s="5"/>
      <c r="G12" s="4"/>
    </row>
    <row r="13" spans="1:8">
      <c r="A13" s="133" t="s">
        <v>76</v>
      </c>
      <c r="B13" s="103"/>
      <c r="C13" s="437"/>
      <c r="D13" s="17"/>
      <c r="E13" s="17"/>
      <c r="F13" s="18"/>
      <c r="G13" s="4"/>
    </row>
    <row r="14" spans="1:8">
      <c r="A14" s="133" t="s">
        <v>157</v>
      </c>
      <c r="B14" s="103"/>
      <c r="C14" s="437"/>
      <c r="D14" s="17"/>
      <c r="E14" s="17"/>
      <c r="F14" s="18"/>
      <c r="G14" s="4"/>
    </row>
    <row r="15" spans="1:8">
      <c r="A15" s="133" t="s">
        <v>77</v>
      </c>
      <c r="B15" s="103"/>
      <c r="C15" s="437"/>
      <c r="D15" s="17"/>
      <c r="E15" s="17"/>
      <c r="F15" s="18"/>
      <c r="G15" s="4"/>
    </row>
    <row r="16" spans="1:8">
      <c r="A16" s="134" t="s">
        <v>9</v>
      </c>
      <c r="B16" s="135"/>
      <c r="C16" s="438">
        <f>SUM(C13:C15)</f>
        <v>0</v>
      </c>
      <c r="D16" s="17"/>
      <c r="E16" s="17"/>
      <c r="F16" s="4"/>
    </row>
    <row r="17" spans="1:7">
      <c r="A17" s="134"/>
      <c r="B17" s="135"/>
      <c r="C17" s="438"/>
      <c r="D17" s="17"/>
      <c r="E17" s="17"/>
      <c r="F17" s="4"/>
    </row>
    <row r="18" spans="1:7">
      <c r="A18" s="570" t="s">
        <v>78</v>
      </c>
      <c r="B18" s="571"/>
      <c r="C18" s="437"/>
      <c r="D18" s="17"/>
      <c r="E18" s="17"/>
      <c r="F18" s="4"/>
    </row>
    <row r="19" spans="1:7">
      <c r="A19" s="136" t="s">
        <v>176</v>
      </c>
      <c r="B19" s="137"/>
      <c r="C19" s="439"/>
      <c r="D19" s="17"/>
      <c r="E19" s="17"/>
      <c r="F19" s="4"/>
    </row>
    <row r="20" spans="1:7">
      <c r="A20" s="570" t="s">
        <v>79</v>
      </c>
      <c r="B20" s="571"/>
      <c r="C20" s="437"/>
      <c r="D20" s="17"/>
      <c r="E20" s="17"/>
      <c r="F20" s="4"/>
    </row>
    <row r="21" spans="1:7">
      <c r="A21" s="570" t="s">
        <v>30</v>
      </c>
      <c r="B21" s="571"/>
      <c r="C21" s="440" t="e">
        <f>C34</f>
        <v>#DIV/0!</v>
      </c>
      <c r="D21" s="17"/>
      <c r="E21" s="17"/>
      <c r="F21" s="4"/>
    </row>
    <row r="22" spans="1:7">
      <c r="A22" s="570" t="s">
        <v>63</v>
      </c>
      <c r="B22" s="571"/>
      <c r="C22" s="437"/>
      <c r="D22" s="17"/>
      <c r="E22" s="17"/>
      <c r="F22" s="4"/>
    </row>
    <row r="23" spans="1:7">
      <c r="A23" s="570" t="s">
        <v>169</v>
      </c>
      <c r="B23" s="571"/>
      <c r="C23" s="437"/>
      <c r="D23" s="17"/>
      <c r="E23" s="17"/>
      <c r="F23" s="4"/>
    </row>
    <row r="24" spans="1:7">
      <c r="A24" s="572" t="s">
        <v>62</v>
      </c>
      <c r="B24" s="573"/>
      <c r="C24" s="441" t="e">
        <f>SUM(C16:C23)</f>
        <v>#DIV/0!</v>
      </c>
      <c r="D24" s="17"/>
      <c r="E24" s="17"/>
      <c r="F24" s="4"/>
    </row>
    <row r="25" spans="1:7">
      <c r="A25" s="138"/>
      <c r="B25" s="139"/>
      <c r="C25" s="140"/>
      <c r="D25" s="17"/>
      <c r="E25" s="17"/>
      <c r="F25" s="7"/>
      <c r="G25" s="4"/>
    </row>
    <row r="26" spans="1:7" ht="21">
      <c r="A26" s="337" t="s">
        <v>56</v>
      </c>
      <c r="B26" s="298"/>
      <c r="C26" s="299"/>
      <c r="D26" s="17"/>
      <c r="E26" s="17"/>
      <c r="F26" s="5"/>
      <c r="G26" s="4"/>
    </row>
    <row r="27" spans="1:7">
      <c r="A27" s="129"/>
      <c r="B27" s="130"/>
      <c r="C27" s="130"/>
      <c r="D27" s="17"/>
      <c r="E27" s="17"/>
      <c r="F27" s="4"/>
      <c r="G27" s="4"/>
    </row>
    <row r="28" spans="1:7">
      <c r="A28" s="130"/>
      <c r="B28" s="130"/>
      <c r="C28" s="141" t="s">
        <v>16</v>
      </c>
      <c r="D28" s="17"/>
      <c r="E28" s="17"/>
      <c r="F28" s="4"/>
      <c r="G28" s="4"/>
    </row>
    <row r="29" spans="1:7">
      <c r="A29" s="133" t="s">
        <v>19</v>
      </c>
      <c r="B29" s="103"/>
      <c r="C29" s="442">
        <f>'6-Opbouw uurtarief productie'!E21</f>
        <v>0</v>
      </c>
      <c r="D29" s="17"/>
      <c r="E29" s="17"/>
      <c r="G29" s="4"/>
    </row>
    <row r="30" spans="1:7">
      <c r="A30" s="133" t="s">
        <v>44</v>
      </c>
      <c r="B30" s="142" t="s">
        <v>160</v>
      </c>
      <c r="C30" s="443"/>
      <c r="D30" s="17"/>
      <c r="E30" s="17"/>
      <c r="F30" s="5"/>
      <c r="G30" s="4"/>
    </row>
    <row r="31" spans="1:7">
      <c r="A31" s="133" t="s">
        <v>39</v>
      </c>
      <c r="B31" s="103"/>
      <c r="C31" s="444">
        <f>C29+C30</f>
        <v>0</v>
      </c>
      <c r="D31" s="17"/>
      <c r="E31" s="17"/>
      <c r="F31" s="5"/>
      <c r="G31" s="4"/>
    </row>
    <row r="32" spans="1:7">
      <c r="A32" s="143" t="s">
        <v>0</v>
      </c>
      <c r="B32" s="144"/>
      <c r="C32" s="445"/>
      <c r="E32" s="19"/>
      <c r="F32" s="5"/>
      <c r="G32" s="4"/>
    </row>
    <row r="33" spans="1:7">
      <c r="A33" s="129"/>
      <c r="B33" s="145"/>
      <c r="C33" s="446"/>
      <c r="E33" s="3"/>
      <c r="F33" s="4"/>
      <c r="G33" s="4"/>
    </row>
    <row r="34" spans="1:7">
      <c r="A34" s="146" t="s">
        <v>40</v>
      </c>
      <c r="B34" s="147"/>
      <c r="C34" s="447" t="e">
        <f>(C31/C29)*C32</f>
        <v>#DIV/0!</v>
      </c>
      <c r="E34" s="20"/>
      <c r="F34" s="5"/>
      <c r="G34" s="21"/>
    </row>
    <row r="35" spans="1:7">
      <c r="A35" s="129"/>
      <c r="B35" s="130"/>
      <c r="C35" s="130"/>
      <c r="E35" s="20"/>
      <c r="F35" s="5"/>
      <c r="G35" s="4"/>
    </row>
    <row r="36" spans="1:7" ht="21">
      <c r="A36" s="339" t="s">
        <v>178</v>
      </c>
      <c r="B36" s="340"/>
      <c r="C36" s="341"/>
      <c r="E36" s="20"/>
      <c r="F36" s="5"/>
      <c r="G36" s="4"/>
    </row>
    <row r="37" spans="1:7">
      <c r="A37" s="138"/>
      <c r="B37" s="139"/>
      <c r="C37" s="140"/>
      <c r="E37" s="20"/>
      <c r="F37" s="5"/>
      <c r="G37" s="4"/>
    </row>
    <row r="38" spans="1:7" ht="16.2">
      <c r="A38" s="138"/>
      <c r="B38" s="342" t="s">
        <v>67</v>
      </c>
      <c r="C38" s="140"/>
      <c r="E38" s="20"/>
      <c r="F38" s="5"/>
      <c r="G38" s="4"/>
    </row>
    <row r="39" spans="1:7">
      <c r="A39" s="148" t="s">
        <v>6</v>
      </c>
      <c r="B39" s="448">
        <v>365</v>
      </c>
      <c r="C39" s="140"/>
      <c r="E39" s="20"/>
      <c r="F39" s="5"/>
      <c r="G39" s="9"/>
    </row>
    <row r="40" spans="1:7">
      <c r="A40" s="148" t="s">
        <v>5</v>
      </c>
      <c r="B40" s="448">
        <v>104</v>
      </c>
      <c r="C40" s="140"/>
      <c r="E40" s="20"/>
      <c r="F40" s="5"/>
      <c r="G40" s="9"/>
    </row>
    <row r="41" spans="1:7">
      <c r="A41" s="149" t="s">
        <v>7</v>
      </c>
      <c r="B41" s="449">
        <f>B39-B40</f>
        <v>261</v>
      </c>
      <c r="C41" s="140"/>
      <c r="E41" s="20"/>
      <c r="F41" s="5"/>
      <c r="G41" s="6"/>
    </row>
    <row r="42" spans="1:7">
      <c r="A42" s="150"/>
      <c r="B42" s="450"/>
      <c r="C42" s="140"/>
      <c r="E42" s="20"/>
      <c r="F42" s="5"/>
      <c r="G42" s="6"/>
    </row>
    <row r="43" spans="1:7">
      <c r="A43" s="148" t="s">
        <v>26</v>
      </c>
      <c r="B43" s="451"/>
      <c r="C43" s="140"/>
      <c r="E43" s="20"/>
      <c r="F43" s="5"/>
      <c r="G43" s="6"/>
    </row>
    <row r="44" spans="1:7">
      <c r="A44" s="148" t="s">
        <v>18</v>
      </c>
      <c r="B44" s="451"/>
      <c r="C44" s="140"/>
      <c r="E44" s="20"/>
      <c r="F44" s="5"/>
      <c r="G44" s="6"/>
    </row>
    <row r="45" spans="1:7">
      <c r="A45" s="148" t="s">
        <v>36</v>
      </c>
      <c r="B45" s="451"/>
      <c r="C45" s="140"/>
      <c r="E45" s="20"/>
      <c r="F45" s="5"/>
      <c r="G45" s="6"/>
    </row>
    <row r="46" spans="1:7">
      <c r="A46" s="148" t="s">
        <v>42</v>
      </c>
      <c r="B46" s="451"/>
      <c r="C46" s="140"/>
      <c r="E46" s="20"/>
      <c r="F46" s="5"/>
      <c r="G46" s="6"/>
    </row>
    <row r="47" spans="1:7">
      <c r="A47" s="149" t="s">
        <v>23</v>
      </c>
      <c r="B47" s="449">
        <f>B41-SUM(B43:B46)</f>
        <v>261</v>
      </c>
      <c r="C47" s="140"/>
      <c r="E47" s="20"/>
      <c r="F47" s="5"/>
      <c r="G47" s="6"/>
    </row>
    <row r="48" spans="1:7">
      <c r="A48" s="151"/>
      <c r="B48" s="450"/>
      <c r="C48" s="140"/>
      <c r="E48" s="20"/>
      <c r="F48" s="5"/>
      <c r="G48" s="6"/>
    </row>
    <row r="49" spans="1:7">
      <c r="A49" s="152" t="s">
        <v>57</v>
      </c>
      <c r="B49" s="452">
        <f>IF(B43=0,0,B43/$B$47)</f>
        <v>0</v>
      </c>
      <c r="C49" s="140"/>
      <c r="E49" s="20"/>
      <c r="F49" s="5"/>
      <c r="G49" s="6"/>
    </row>
    <row r="50" spans="1:7">
      <c r="A50" s="152" t="s">
        <v>18</v>
      </c>
      <c r="B50" s="452">
        <f>IF(B44=0,0,B44/$B$47)</f>
        <v>0</v>
      </c>
      <c r="C50" s="140"/>
      <c r="E50" s="20"/>
      <c r="F50" s="5"/>
      <c r="G50" s="6"/>
    </row>
    <row r="51" spans="1:7">
      <c r="A51" s="148" t="s">
        <v>36</v>
      </c>
      <c r="B51" s="452">
        <f>IF(B45=0,0,B45/$B$47)</f>
        <v>0</v>
      </c>
      <c r="C51" s="140"/>
      <c r="E51" s="20"/>
      <c r="F51" s="5"/>
      <c r="G51" s="6"/>
    </row>
    <row r="52" spans="1:7">
      <c r="A52" s="152" t="s">
        <v>42</v>
      </c>
      <c r="B52" s="452">
        <f>IF(B46=0,0,B46/$B$47)</f>
        <v>0</v>
      </c>
      <c r="C52" s="140"/>
      <c r="E52" s="20"/>
      <c r="F52" s="5"/>
      <c r="G52" s="10"/>
    </row>
    <row r="53" spans="1:7">
      <c r="A53" s="149" t="s">
        <v>64</v>
      </c>
      <c r="B53" s="453">
        <f>SUM(B49:B52)</f>
        <v>0</v>
      </c>
      <c r="C53" s="140"/>
      <c r="E53" s="20"/>
      <c r="F53" s="5"/>
      <c r="G53" s="11"/>
    </row>
    <row r="54" spans="1:7">
      <c r="A54" s="153"/>
      <c r="B54" s="153"/>
      <c r="C54" s="153"/>
      <c r="E54" s="20"/>
      <c r="F54" s="5"/>
      <c r="G54" s="1"/>
    </row>
    <row r="55" spans="1:7" ht="31.2" customHeight="1">
      <c r="A55" s="567" t="s">
        <v>179</v>
      </c>
      <c r="B55" s="568"/>
      <c r="C55" s="569"/>
      <c r="E55" s="20"/>
      <c r="F55" s="5"/>
      <c r="G55" s="1"/>
    </row>
    <row r="58" spans="1:7" ht="13.8">
      <c r="A58" s="154"/>
      <c r="B58" s="155"/>
    </row>
    <row r="59" spans="1:7" ht="13.8">
      <c r="A59" s="154"/>
      <c r="B59" s="155"/>
    </row>
    <row r="60" spans="1:7" ht="13.8">
      <c r="A60" s="154"/>
      <c r="B60" s="155"/>
    </row>
    <row r="61" spans="1:7" ht="13.8">
      <c r="A61" s="154"/>
      <c r="B61" s="155"/>
    </row>
    <row r="62" spans="1:7" ht="13.8">
      <c r="A62" s="156"/>
      <c r="B62" s="155"/>
    </row>
    <row r="63" spans="1:7" ht="13.8">
      <c r="A63" s="155"/>
      <c r="B63" s="155"/>
    </row>
    <row r="64" spans="1:7" ht="13.8">
      <c r="A64" s="155"/>
      <c r="B64" s="155"/>
    </row>
    <row r="65" spans="1:3" ht="13.8">
      <c r="A65" s="155"/>
      <c r="B65" s="155"/>
    </row>
    <row r="66" spans="1:3" ht="13.8">
      <c r="A66" s="155"/>
      <c r="B66" s="155"/>
    </row>
    <row r="67" spans="1:3" ht="13.8">
      <c r="A67" s="155"/>
      <c r="B67" s="155"/>
    </row>
    <row r="68" spans="1:3" ht="13.8">
      <c r="A68" s="155"/>
      <c r="B68" s="155"/>
    </row>
    <row r="69" spans="1:3" ht="13.8">
      <c r="A69" s="155"/>
      <c r="B69" s="155"/>
    </row>
    <row r="70" spans="1:3" ht="13.8">
      <c r="A70" s="155"/>
      <c r="B70" s="157"/>
    </row>
    <row r="71" spans="1:3" ht="13.8">
      <c r="A71" s="155"/>
      <c r="B71" s="155"/>
    </row>
    <row r="72" spans="1:3" ht="13.8">
      <c r="B72" s="155"/>
    </row>
    <row r="73" spans="1:3" ht="13.8">
      <c r="A73" s="155"/>
      <c r="B73" s="155"/>
      <c r="C73" s="155"/>
    </row>
    <row r="74" spans="1:3" ht="13.8">
      <c r="A74" s="158"/>
      <c r="B74" s="155"/>
      <c r="C74" s="158"/>
    </row>
    <row r="75" spans="1:3" ht="13.8">
      <c r="A75" s="155"/>
      <c r="B75" s="155"/>
      <c r="C75" s="155"/>
    </row>
    <row r="76" spans="1:3" ht="13.8">
      <c r="A76" s="155"/>
      <c r="B76" s="155"/>
      <c r="C76" s="155"/>
    </row>
    <row r="77" spans="1:3" ht="13.8">
      <c r="A77" s="155"/>
      <c r="B77" s="155"/>
      <c r="C77" s="155"/>
    </row>
    <row r="78" spans="1:3" ht="13.8">
      <c r="A78" s="158"/>
      <c r="B78" s="155"/>
      <c r="C78" s="158"/>
    </row>
    <row r="79" spans="1:3" ht="13.8">
      <c r="A79" s="158"/>
      <c r="B79" s="155"/>
      <c r="C79" s="158"/>
    </row>
    <row r="80" spans="1:3" ht="13.8">
      <c r="A80" s="158"/>
      <c r="B80" s="155"/>
      <c r="C80" s="158"/>
    </row>
    <row r="81" spans="1:2" ht="13.8">
      <c r="A81" s="155"/>
      <c r="B81" s="155"/>
    </row>
    <row r="82" spans="1:2" ht="13.8">
      <c r="A82" s="155"/>
      <c r="B82" s="155"/>
    </row>
    <row r="83" spans="1:2" ht="13.8">
      <c r="A83" s="155"/>
      <c r="B83" s="155"/>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90" zoomScaleNormal="90" zoomScalePageLayoutView="50" workbookViewId="0">
      <pane ySplit="10" topLeftCell="A11" activePane="bottomLeft" state="frozen"/>
      <selection activeCell="B1" sqref="B1"/>
      <selection pane="bottomLeft"/>
    </sheetView>
  </sheetViews>
  <sheetFormatPr defaultColWidth="11.44140625" defaultRowHeight="13.2"/>
  <cols>
    <col min="1" max="1" width="35.88671875" style="66" customWidth="1"/>
    <col min="2" max="2" width="21.77734375" style="66" customWidth="1"/>
    <col min="3" max="3" width="19.33203125" style="66" bestFit="1" customWidth="1"/>
    <col min="4" max="4" width="2" style="66" customWidth="1"/>
    <col min="5" max="5" width="14.44140625" style="66" customWidth="1"/>
    <col min="6" max="6" width="12.21875" style="66" customWidth="1"/>
    <col min="7" max="7" width="6" style="66" customWidth="1"/>
    <col min="8" max="8" width="27.5546875" style="66" customWidth="1"/>
    <col min="9" max="15" width="11.44140625" style="66"/>
    <col min="16" max="16" width="10.5546875" style="66" customWidth="1"/>
    <col min="17" max="21" width="11.44140625" style="66"/>
    <col min="22" max="16384" width="11.44140625" style="2"/>
  </cols>
  <sheetData>
    <row r="1" spans="1:22" ht="12.75" customHeight="1">
      <c r="A1" s="338" t="s">
        <v>21</v>
      </c>
      <c r="B1" s="125"/>
      <c r="C1" s="126"/>
      <c r="D1" s="126"/>
      <c r="E1" s="126"/>
      <c r="F1" s="126"/>
      <c r="H1" s="578"/>
      <c r="I1" s="578"/>
      <c r="J1" s="578"/>
      <c r="K1" s="578"/>
      <c r="L1" s="578"/>
      <c r="M1" s="578"/>
      <c r="N1" s="578"/>
    </row>
    <row r="2" spans="1:22" ht="15">
      <c r="A2" s="349"/>
      <c r="B2" s="160"/>
      <c r="C2" s="161"/>
      <c r="D2" s="160"/>
      <c r="E2" s="162"/>
      <c r="F2" s="163"/>
      <c r="H2" s="578"/>
      <c r="I2" s="578"/>
      <c r="J2" s="578"/>
      <c r="K2" s="578"/>
      <c r="L2" s="578"/>
      <c r="M2" s="578"/>
      <c r="N2" s="578"/>
    </row>
    <row r="3" spans="1:22" ht="14.25" customHeight="1">
      <c r="A3" s="350" t="str">
        <f>'2-Kosten per locatie'!A3</f>
        <v>Naam opdrachtgever</v>
      </c>
      <c r="B3" s="165" t="str">
        <f>'2-Kosten per locatie'!B3</f>
        <v>Fijnder</v>
      </c>
      <c r="C3" s="166"/>
      <c r="D3" s="160"/>
      <c r="E3" s="167"/>
      <c r="F3" s="168"/>
      <c r="H3" s="578"/>
      <c r="I3" s="578"/>
      <c r="J3" s="578"/>
      <c r="K3" s="578"/>
      <c r="L3" s="578"/>
      <c r="M3" s="578"/>
      <c r="N3" s="578"/>
    </row>
    <row r="4" spans="1:22" ht="15.75" customHeight="1">
      <c r="A4" s="350" t="str">
        <f>'2-Kosten per locatie'!A4</f>
        <v>Calculatie onderdeel</v>
      </c>
      <c r="B4" s="169" t="str">
        <f ca="1">MID(CELL("bestandsnaam",$C$9),SEARCH("]",CELL("bestandsnaam",$C$9),1)+1,256)</f>
        <v>6-Opbouw uurtarief productie</v>
      </c>
      <c r="C4" s="170"/>
      <c r="D4" s="171"/>
      <c r="H4" s="578"/>
      <c r="I4" s="578"/>
      <c r="J4" s="578"/>
      <c r="K4" s="578"/>
      <c r="L4" s="578"/>
      <c r="M4" s="578"/>
      <c r="N4" s="578"/>
    </row>
    <row r="5" spans="1:22" ht="18.600000000000001">
      <c r="A5" s="350" t="str">
        <f>'2-Kosten per locatie'!A5</f>
        <v>Gebouw/plaats</v>
      </c>
      <c r="B5" s="165" t="str">
        <f>'2-Kosten per locatie'!B5</f>
        <v>Groenlo</v>
      </c>
      <c r="C5" s="170"/>
      <c r="D5" s="171"/>
      <c r="H5" s="578"/>
      <c r="I5" s="578"/>
      <c r="J5" s="578"/>
      <c r="K5" s="578"/>
      <c r="L5" s="578"/>
      <c r="M5" s="578"/>
      <c r="N5" s="578"/>
    </row>
    <row r="6" spans="1:22" ht="18.600000000000001">
      <c r="A6" s="350" t="str">
        <f>'2-Kosten per locatie'!A6</f>
        <v>Referentie nummer</v>
      </c>
      <c r="B6" s="165" t="str">
        <f>'2-Kosten per locatie'!B6</f>
        <v>Fijnder-EA-MH-MB-2024/TN451691</v>
      </c>
      <c r="C6" s="170"/>
      <c r="D6" s="171"/>
      <c r="H6" s="172"/>
      <c r="I6" s="172"/>
      <c r="J6" s="172"/>
      <c r="K6" s="172"/>
      <c r="L6" s="172"/>
      <c r="M6" s="172"/>
      <c r="N6" s="172"/>
    </row>
    <row r="7" spans="1:22" ht="18.600000000000001">
      <c r="A7" s="350" t="str">
        <f>'2-Kosten per locatie'!A7</f>
        <v>Naam dienstverlener</v>
      </c>
      <c r="B7" s="165">
        <f>'2-Kosten per locatie'!B7</f>
        <v>0</v>
      </c>
      <c r="C7" s="170"/>
      <c r="D7" s="171"/>
      <c r="H7" s="172"/>
      <c r="I7" s="172"/>
      <c r="J7" s="172"/>
      <c r="K7" s="172"/>
      <c r="L7" s="172"/>
      <c r="M7" s="172"/>
      <c r="N7" s="172"/>
    </row>
    <row r="8" spans="1:22" ht="18.600000000000001">
      <c r="A8" s="350" t="str">
        <f>'2-Kosten per locatie'!A8</f>
        <v>Prijspeil</v>
      </c>
      <c r="B8" s="475">
        <f>'2-Kosten per locatie'!B8</f>
        <v>45658</v>
      </c>
      <c r="C8" s="170"/>
      <c r="D8" s="171"/>
      <c r="J8" s="172"/>
      <c r="K8" s="172"/>
      <c r="L8" s="172"/>
      <c r="M8" s="172"/>
      <c r="N8" s="172"/>
      <c r="O8" s="173"/>
    </row>
    <row r="9" spans="1:22" ht="15.6">
      <c r="A9" s="174"/>
      <c r="B9" s="175"/>
      <c r="C9" s="176"/>
      <c r="D9" s="171"/>
      <c r="E9" s="177"/>
      <c r="F9" s="178"/>
    </row>
    <row r="10" spans="1:22" s="22" customFormat="1" ht="30.75" customHeight="1">
      <c r="A10" s="348" t="s">
        <v>166</v>
      </c>
      <c r="B10" s="344"/>
      <c r="C10" s="345"/>
      <c r="D10" s="346"/>
      <c r="E10" s="576" t="s">
        <v>167</v>
      </c>
      <c r="F10" s="577"/>
      <c r="G10" s="347"/>
      <c r="H10" s="348" t="s">
        <v>119</v>
      </c>
      <c r="I10" s="574" t="s">
        <v>431</v>
      </c>
      <c r="J10" s="575"/>
      <c r="K10" s="575"/>
      <c r="L10" s="575"/>
      <c r="M10" s="575"/>
      <c r="N10" s="575"/>
      <c r="O10" s="173"/>
      <c r="P10" s="66"/>
      <c r="Q10" s="66"/>
      <c r="R10" s="66"/>
      <c r="S10" s="66"/>
      <c r="T10" s="66"/>
      <c r="U10" s="66"/>
      <c r="V10" s="2"/>
    </row>
    <row r="11" spans="1:22" ht="30" customHeight="1">
      <c r="A11" s="179"/>
      <c r="B11" s="180" t="s">
        <v>51</v>
      </c>
      <c r="C11" s="181" t="s">
        <v>51</v>
      </c>
      <c r="D11" s="171"/>
      <c r="E11" s="454"/>
      <c r="F11" s="455"/>
      <c r="H11" s="179"/>
      <c r="I11" s="479">
        <v>1</v>
      </c>
      <c r="J11" s="479">
        <v>2</v>
      </c>
      <c r="K11" s="479">
        <v>3</v>
      </c>
      <c r="L11" s="479">
        <v>4</v>
      </c>
      <c r="M11" s="479">
        <v>5</v>
      </c>
      <c r="N11" s="479">
        <v>6</v>
      </c>
    </row>
    <row r="12" spans="1:22">
      <c r="A12" s="179" t="s">
        <v>33</v>
      </c>
      <c r="B12" s="185" t="s">
        <v>253</v>
      </c>
      <c r="C12" s="186"/>
      <c r="D12" s="171"/>
      <c r="E12" s="456">
        <f>SUM(I40:N40)</f>
        <v>0</v>
      </c>
      <c r="F12" s="457"/>
      <c r="H12" s="179" t="s">
        <v>120</v>
      </c>
      <c r="I12" s="480"/>
      <c r="J12" s="480"/>
      <c r="K12" s="480"/>
      <c r="L12" s="480"/>
      <c r="M12" s="480"/>
      <c r="N12" s="480"/>
    </row>
    <row r="13" spans="1:22">
      <c r="A13" s="179" t="s">
        <v>15</v>
      </c>
      <c r="B13" s="185" t="s">
        <v>253</v>
      </c>
      <c r="C13" s="187"/>
      <c r="D13" s="171"/>
      <c r="E13" s="458">
        <v>0</v>
      </c>
      <c r="F13" s="457"/>
      <c r="H13" s="179" t="s">
        <v>113</v>
      </c>
      <c r="I13" s="480"/>
      <c r="J13" s="480"/>
      <c r="K13" s="480"/>
      <c r="L13" s="480"/>
      <c r="M13" s="480"/>
      <c r="N13" s="480"/>
    </row>
    <row r="14" spans="1:22">
      <c r="A14" s="188" t="s">
        <v>429</v>
      </c>
      <c r="B14" s="185"/>
      <c r="C14" s="189"/>
      <c r="D14" s="171"/>
      <c r="E14" s="458">
        <v>0</v>
      </c>
      <c r="F14" s="457"/>
      <c r="H14" s="179" t="s">
        <v>114</v>
      </c>
      <c r="I14" s="480"/>
      <c r="J14" s="480"/>
      <c r="K14" s="480"/>
      <c r="L14" s="480"/>
      <c r="M14" s="480"/>
      <c r="N14" s="480"/>
    </row>
    <row r="15" spans="1:22">
      <c r="A15" s="190" t="s">
        <v>13</v>
      </c>
      <c r="B15" s="191"/>
      <c r="C15" s="192"/>
      <c r="D15" s="193"/>
      <c r="E15" s="459">
        <f>SUM(E12:E14)</f>
        <v>0</v>
      </c>
      <c r="F15" s="457"/>
      <c r="H15" s="179" t="s">
        <v>115</v>
      </c>
      <c r="I15" s="480"/>
      <c r="J15" s="480"/>
      <c r="K15" s="480"/>
      <c r="L15" s="480"/>
      <c r="M15" s="480"/>
      <c r="N15" s="480"/>
    </row>
    <row r="16" spans="1:22">
      <c r="A16" s="194"/>
      <c r="B16" s="195"/>
      <c r="C16" s="196"/>
      <c r="D16" s="171"/>
      <c r="E16" s="460"/>
      <c r="F16" s="457"/>
      <c r="H16" s="179" t="s">
        <v>116</v>
      </c>
      <c r="I16" s="480"/>
      <c r="J16" s="480"/>
      <c r="K16" s="480"/>
      <c r="L16" s="480"/>
      <c r="M16" s="480"/>
      <c r="N16" s="480"/>
    </row>
    <row r="17" spans="1:22">
      <c r="A17" s="197" t="s">
        <v>47</v>
      </c>
      <c r="B17" s="185" t="s">
        <v>253</v>
      </c>
      <c r="C17" s="474">
        <v>0</v>
      </c>
      <c r="D17" s="171"/>
      <c r="E17" s="461">
        <f>$C17*E15</f>
        <v>0</v>
      </c>
      <c r="F17" s="457"/>
      <c r="H17" s="179" t="s">
        <v>117</v>
      </c>
      <c r="I17" s="480"/>
      <c r="J17" s="480"/>
      <c r="K17" s="480"/>
      <c r="L17" s="480"/>
      <c r="M17" s="480"/>
      <c r="N17" s="480"/>
    </row>
    <row r="18" spans="1:22">
      <c r="A18" s="197" t="s">
        <v>73</v>
      </c>
      <c r="B18" s="185" t="s">
        <v>253</v>
      </c>
      <c r="C18" s="474">
        <v>0</v>
      </c>
      <c r="D18" s="171"/>
      <c r="E18" s="462">
        <f>$C18*E15</f>
        <v>0</v>
      </c>
      <c r="F18" s="457"/>
      <c r="H18" s="179" t="s">
        <v>118</v>
      </c>
      <c r="I18" s="480"/>
      <c r="J18" s="480"/>
      <c r="K18" s="480"/>
      <c r="L18" s="480"/>
      <c r="M18" s="480"/>
      <c r="N18" s="480"/>
    </row>
    <row r="19" spans="1:22">
      <c r="A19" s="190" t="s">
        <v>43</v>
      </c>
      <c r="B19" s="198"/>
      <c r="C19" s="199"/>
      <c r="D19" s="171"/>
      <c r="E19" s="459">
        <f>SUM(E15:E18)</f>
        <v>0</v>
      </c>
      <c r="F19" s="463">
        <f>IF(E19=0,0,E19/E$47)</f>
        <v>0</v>
      </c>
    </row>
    <row r="20" spans="1:22" ht="15">
      <c r="A20" s="194"/>
      <c r="B20" s="195"/>
      <c r="C20" s="196"/>
      <c r="D20" s="171"/>
      <c r="E20" s="460"/>
      <c r="F20" s="457"/>
      <c r="H20" s="348" t="s">
        <v>119</v>
      </c>
      <c r="I20" s="579" t="s">
        <v>122</v>
      </c>
      <c r="J20" s="580"/>
      <c r="K20" s="580"/>
      <c r="L20" s="580"/>
      <c r="M20" s="580"/>
      <c r="N20" s="581"/>
    </row>
    <row r="21" spans="1:22">
      <c r="A21" s="200" t="s">
        <v>48</v>
      </c>
      <c r="B21" s="201"/>
      <c r="C21" s="196"/>
      <c r="D21" s="202"/>
      <c r="E21" s="464">
        <f>E19*0.96</f>
        <v>0</v>
      </c>
      <c r="F21" s="465"/>
      <c r="G21" s="203"/>
      <c r="H21" s="179"/>
      <c r="I21" s="481">
        <v>1</v>
      </c>
      <c r="J21" s="481">
        <v>2</v>
      </c>
      <c r="K21" s="481">
        <v>3</v>
      </c>
      <c r="L21" s="481">
        <v>4</v>
      </c>
      <c r="M21" s="481">
        <v>5</v>
      </c>
      <c r="N21" s="481">
        <v>6</v>
      </c>
      <c r="O21" s="473"/>
      <c r="P21" s="203"/>
      <c r="Q21" s="203"/>
      <c r="R21" s="203"/>
      <c r="S21" s="203"/>
      <c r="T21" s="203"/>
      <c r="U21" s="203"/>
      <c r="V21" s="14"/>
    </row>
    <row r="22" spans="1:22" s="14" customFormat="1">
      <c r="A22" s="197" t="s">
        <v>58</v>
      </c>
      <c r="B22" s="201"/>
      <c r="C22" s="204" t="s">
        <v>37</v>
      </c>
      <c r="D22" s="171"/>
      <c r="E22" s="461" t="e">
        <f>E21*'5-Premies en opslagen'!$C24</f>
        <v>#DIV/0!</v>
      </c>
      <c r="F22" s="457"/>
      <c r="G22" s="66"/>
      <c r="H22" s="179" t="s">
        <v>120</v>
      </c>
      <c r="I22" s="482"/>
      <c r="J22" s="482"/>
      <c r="K22" s="482"/>
      <c r="L22" s="482"/>
      <c r="M22" s="482"/>
      <c r="N22" s="482"/>
      <c r="O22" s="419"/>
      <c r="P22" s="66"/>
      <c r="Q22" s="66"/>
      <c r="R22" s="66"/>
      <c r="S22" s="66"/>
      <c r="T22" s="66"/>
      <c r="U22" s="66"/>
      <c r="V22" s="2"/>
    </row>
    <row r="23" spans="1:22" ht="14.25" customHeight="1">
      <c r="A23" s="190" t="s">
        <v>55</v>
      </c>
      <c r="B23" s="205"/>
      <c r="C23" s="199"/>
      <c r="D23" s="171"/>
      <c r="E23" s="459" t="e">
        <f>E22+E19</f>
        <v>#DIV/0!</v>
      </c>
      <c r="F23" s="463" t="e">
        <f>IF(E23=0,0,E23/E$47)</f>
        <v>#DIV/0!</v>
      </c>
      <c r="H23" s="179" t="s">
        <v>113</v>
      </c>
      <c r="I23" s="482"/>
      <c r="J23" s="482"/>
      <c r="K23" s="482"/>
      <c r="L23" s="482"/>
      <c r="M23" s="482"/>
      <c r="N23" s="482"/>
      <c r="O23" s="419"/>
    </row>
    <row r="24" spans="1:22" ht="12.75" customHeight="1">
      <c r="A24" s="194"/>
      <c r="B24" s="198"/>
      <c r="C24" s="199"/>
      <c r="D24" s="171"/>
      <c r="E24" s="454"/>
      <c r="F24" s="457"/>
      <c r="H24" s="179" t="s">
        <v>114</v>
      </c>
      <c r="I24" s="482"/>
      <c r="J24" s="482"/>
      <c r="K24" s="482"/>
      <c r="L24" s="482"/>
      <c r="M24" s="482"/>
      <c r="N24" s="482"/>
      <c r="O24" s="419"/>
    </row>
    <row r="25" spans="1:22" ht="12.75" customHeight="1">
      <c r="A25" s="197" t="s">
        <v>29</v>
      </c>
      <c r="B25" s="201"/>
      <c r="C25" s="204" t="s">
        <v>37</v>
      </c>
      <c r="D25" s="171"/>
      <c r="E25" s="461" t="e">
        <f>E23*'5-Premies en opslagen'!$B53</f>
        <v>#DIV/0!</v>
      </c>
      <c r="F25" s="457"/>
      <c r="H25" s="179" t="s">
        <v>115</v>
      </c>
      <c r="I25" s="482"/>
      <c r="J25" s="482"/>
      <c r="K25" s="482"/>
      <c r="L25" s="482"/>
      <c r="M25" s="482"/>
      <c r="N25" s="482"/>
      <c r="O25" s="419"/>
    </row>
    <row r="26" spans="1:22">
      <c r="A26" s="190" t="s">
        <v>65</v>
      </c>
      <c r="B26" s="198"/>
      <c r="C26" s="199"/>
      <c r="D26" s="171"/>
      <c r="E26" s="459" t="e">
        <f>SUM(E23:E25)</f>
        <v>#DIV/0!</v>
      </c>
      <c r="F26" s="463" t="e">
        <f>IF(E26=0,0,E26/E$47)</f>
        <v>#DIV/0!</v>
      </c>
      <c r="H26" s="179" t="s">
        <v>116</v>
      </c>
      <c r="I26" s="482"/>
      <c r="J26" s="482"/>
      <c r="K26" s="482"/>
      <c r="L26" s="482"/>
      <c r="M26" s="482"/>
      <c r="N26" s="482"/>
      <c r="O26" s="419"/>
    </row>
    <row r="27" spans="1:22">
      <c r="A27" s="194"/>
      <c r="B27" s="198"/>
      <c r="C27" s="199"/>
      <c r="D27" s="171"/>
      <c r="E27" s="454"/>
      <c r="F27" s="457"/>
      <c r="H27" s="179" t="s">
        <v>117</v>
      </c>
      <c r="I27" s="482"/>
      <c r="J27" s="482"/>
      <c r="K27" s="482"/>
      <c r="L27" s="482"/>
      <c r="M27" s="482"/>
      <c r="N27" s="482"/>
      <c r="O27" s="419"/>
    </row>
    <row r="28" spans="1:22">
      <c r="A28" s="194" t="s">
        <v>49</v>
      </c>
      <c r="B28" s="206"/>
      <c r="C28" s="187" t="s">
        <v>54</v>
      </c>
      <c r="D28" s="171"/>
      <c r="E28" s="458">
        <v>0</v>
      </c>
      <c r="F28" s="457">
        <v>0</v>
      </c>
      <c r="H28" s="179" t="s">
        <v>118</v>
      </c>
      <c r="I28" s="482"/>
      <c r="J28" s="482"/>
      <c r="K28" s="482"/>
      <c r="L28" s="482"/>
      <c r="M28" s="482"/>
      <c r="N28" s="482"/>
      <c r="O28" s="419"/>
    </row>
    <row r="29" spans="1:22">
      <c r="A29" s="194" t="s">
        <v>52</v>
      </c>
      <c r="B29" s="207"/>
      <c r="C29" s="187" t="s">
        <v>54</v>
      </c>
      <c r="D29" s="171"/>
      <c r="E29" s="458">
        <v>0</v>
      </c>
      <c r="F29" s="457">
        <v>0</v>
      </c>
      <c r="H29" s="83" t="s">
        <v>121</v>
      </c>
      <c r="I29" s="483">
        <f t="shared" ref="I29:N29" si="0">SUM(I22:I28)</f>
        <v>0</v>
      </c>
      <c r="J29" s="483">
        <f t="shared" si="0"/>
        <v>0</v>
      </c>
      <c r="K29" s="483">
        <f t="shared" si="0"/>
        <v>0</v>
      </c>
      <c r="L29" s="483">
        <f t="shared" si="0"/>
        <v>0</v>
      </c>
      <c r="M29" s="483">
        <f t="shared" si="0"/>
        <v>0</v>
      </c>
      <c r="N29" s="483">
        <f t="shared" si="0"/>
        <v>0</v>
      </c>
      <c r="O29" s="484">
        <f>SUM(I29:N29)</f>
        <v>0</v>
      </c>
    </row>
    <row r="30" spans="1:22">
      <c r="A30" s="194" t="s">
        <v>53</v>
      </c>
      <c r="B30" s="198"/>
      <c r="C30" s="199" t="s">
        <v>51</v>
      </c>
      <c r="D30" s="171"/>
      <c r="E30" s="458">
        <v>0</v>
      </c>
      <c r="F30" s="457"/>
      <c r="H30" s="203"/>
      <c r="I30" s="203"/>
      <c r="J30" s="203"/>
      <c r="K30" s="203"/>
      <c r="L30" s="203"/>
      <c r="M30" s="203"/>
      <c r="N30" s="203"/>
    </row>
    <row r="31" spans="1:22" ht="12.75" customHeight="1">
      <c r="A31" s="305"/>
      <c r="B31" s="306"/>
      <c r="C31" s="307" t="s">
        <v>51</v>
      </c>
      <c r="D31" s="171"/>
      <c r="E31" s="458"/>
      <c r="F31" s="457"/>
      <c r="H31" s="351" t="s">
        <v>119</v>
      </c>
      <c r="I31" s="574" t="s">
        <v>123</v>
      </c>
      <c r="J31" s="575"/>
      <c r="K31" s="575"/>
      <c r="L31" s="575"/>
      <c r="M31" s="575"/>
      <c r="N31" s="575"/>
    </row>
    <row r="32" spans="1:22" ht="12.75" customHeight="1">
      <c r="A32" s="190" t="s">
        <v>45</v>
      </c>
      <c r="B32" s="198"/>
      <c r="C32" s="199"/>
      <c r="D32" s="171"/>
      <c r="E32" s="459" t="e">
        <f>SUM(E26:E31)</f>
        <v>#DIV/0!</v>
      </c>
      <c r="F32" s="463" t="e">
        <f>IF(E32=0,0,E32/E$47)</f>
        <v>#DIV/0!</v>
      </c>
      <c r="H32" s="209"/>
      <c r="I32" s="184">
        <v>1</v>
      </c>
      <c r="J32" s="184">
        <v>2</v>
      </c>
      <c r="K32" s="184">
        <v>3</v>
      </c>
      <c r="L32" s="184">
        <v>4</v>
      </c>
      <c r="M32" s="184">
        <v>5</v>
      </c>
      <c r="N32" s="184">
        <v>6</v>
      </c>
    </row>
    <row r="33" spans="1:16" ht="12.75" customHeight="1">
      <c r="A33" s="194"/>
      <c r="B33" s="198"/>
      <c r="C33" s="199"/>
      <c r="D33" s="171"/>
      <c r="E33" s="454"/>
      <c r="F33" s="457"/>
      <c r="H33" s="209" t="s">
        <v>120</v>
      </c>
      <c r="I33" s="476">
        <f t="shared" ref="I33:N39" si="1">I22*I12</f>
        <v>0</v>
      </c>
      <c r="J33" s="476">
        <f t="shared" si="1"/>
        <v>0</v>
      </c>
      <c r="K33" s="476">
        <f t="shared" si="1"/>
        <v>0</v>
      </c>
      <c r="L33" s="476">
        <f t="shared" si="1"/>
        <v>0</v>
      </c>
      <c r="M33" s="476">
        <f t="shared" si="1"/>
        <v>0</v>
      </c>
      <c r="N33" s="477">
        <f t="shared" si="1"/>
        <v>0</v>
      </c>
    </row>
    <row r="34" spans="1:16" ht="12.75" customHeight="1">
      <c r="A34" s="194" t="s">
        <v>66</v>
      </c>
      <c r="B34" s="198"/>
      <c r="C34" s="208"/>
      <c r="D34" s="171"/>
      <c r="E34" s="458">
        <v>0</v>
      </c>
      <c r="F34" s="466" t="e">
        <f t="shared" ref="F34:F42" si="2">E34/$E$47</f>
        <v>#DIV/0!</v>
      </c>
      <c r="H34" s="209" t="s">
        <v>113</v>
      </c>
      <c r="I34" s="476">
        <f t="shared" si="1"/>
        <v>0</v>
      </c>
      <c r="J34" s="476">
        <f t="shared" si="1"/>
        <v>0</v>
      </c>
      <c r="K34" s="476">
        <f t="shared" si="1"/>
        <v>0</v>
      </c>
      <c r="L34" s="476">
        <f t="shared" si="1"/>
        <v>0</v>
      </c>
      <c r="M34" s="476">
        <f t="shared" si="1"/>
        <v>0</v>
      </c>
      <c r="N34" s="477">
        <f t="shared" si="1"/>
        <v>0</v>
      </c>
    </row>
    <row r="35" spans="1:16" ht="12.75" customHeight="1">
      <c r="A35" s="194" t="s">
        <v>28</v>
      </c>
      <c r="B35" s="198"/>
      <c r="C35" s="208"/>
      <c r="D35" s="171"/>
      <c r="E35" s="458">
        <v>0</v>
      </c>
      <c r="F35" s="466" t="e">
        <f t="shared" si="2"/>
        <v>#DIV/0!</v>
      </c>
      <c r="H35" s="209" t="s">
        <v>114</v>
      </c>
      <c r="I35" s="476">
        <f t="shared" si="1"/>
        <v>0</v>
      </c>
      <c r="J35" s="476">
        <f t="shared" si="1"/>
        <v>0</v>
      </c>
      <c r="K35" s="476">
        <f t="shared" si="1"/>
        <v>0</v>
      </c>
      <c r="L35" s="476">
        <f t="shared" si="1"/>
        <v>0</v>
      </c>
      <c r="M35" s="476">
        <f t="shared" si="1"/>
        <v>0</v>
      </c>
      <c r="N35" s="477">
        <f t="shared" si="1"/>
        <v>0</v>
      </c>
      <c r="O35" s="203"/>
    </row>
    <row r="36" spans="1:16" ht="14.25" customHeight="1">
      <c r="A36" s="194" t="s">
        <v>20</v>
      </c>
      <c r="B36" s="198"/>
      <c r="C36" s="208"/>
      <c r="D36" s="171"/>
      <c r="E36" s="458">
        <v>0</v>
      </c>
      <c r="F36" s="466" t="e">
        <f t="shared" si="2"/>
        <v>#DIV/0!</v>
      </c>
      <c r="H36" s="209" t="s">
        <v>115</v>
      </c>
      <c r="I36" s="476">
        <f t="shared" si="1"/>
        <v>0</v>
      </c>
      <c r="J36" s="476">
        <f t="shared" si="1"/>
        <v>0</v>
      </c>
      <c r="K36" s="476">
        <f t="shared" si="1"/>
        <v>0</v>
      </c>
      <c r="L36" s="476">
        <f t="shared" si="1"/>
        <v>0</v>
      </c>
      <c r="M36" s="476">
        <f t="shared" si="1"/>
        <v>0</v>
      </c>
      <c r="N36" s="477">
        <f t="shared" si="1"/>
        <v>0</v>
      </c>
      <c r="O36" s="203"/>
    </row>
    <row r="37" spans="1:16">
      <c r="A37" s="194" t="s">
        <v>3</v>
      </c>
      <c r="B37" s="198"/>
      <c r="C37" s="210"/>
      <c r="D37" s="171"/>
      <c r="E37" s="458">
        <v>0</v>
      </c>
      <c r="F37" s="466" t="e">
        <f t="shared" si="2"/>
        <v>#DIV/0!</v>
      </c>
      <c r="H37" s="209" t="s">
        <v>116</v>
      </c>
      <c r="I37" s="476">
        <f t="shared" si="1"/>
        <v>0</v>
      </c>
      <c r="J37" s="476">
        <f t="shared" si="1"/>
        <v>0</v>
      </c>
      <c r="K37" s="476">
        <f t="shared" si="1"/>
        <v>0</v>
      </c>
      <c r="L37" s="476">
        <f t="shared" si="1"/>
        <v>0</v>
      </c>
      <c r="M37" s="476">
        <f t="shared" si="1"/>
        <v>0</v>
      </c>
      <c r="N37" s="477">
        <f t="shared" si="1"/>
        <v>0</v>
      </c>
      <c r="O37" s="203"/>
    </row>
    <row r="38" spans="1:16">
      <c r="A38" s="194" t="s">
        <v>27</v>
      </c>
      <c r="B38" s="198"/>
      <c r="C38" s="208"/>
      <c r="D38" s="171"/>
      <c r="E38" s="458">
        <v>0</v>
      </c>
      <c r="F38" s="466" t="e">
        <f t="shared" si="2"/>
        <v>#DIV/0!</v>
      </c>
      <c r="H38" s="209" t="s">
        <v>117</v>
      </c>
      <c r="I38" s="476">
        <f t="shared" si="1"/>
        <v>0</v>
      </c>
      <c r="J38" s="476">
        <f t="shared" si="1"/>
        <v>0</v>
      </c>
      <c r="K38" s="476">
        <f t="shared" si="1"/>
        <v>0</v>
      </c>
      <c r="L38" s="476">
        <f t="shared" si="1"/>
        <v>0</v>
      </c>
      <c r="M38" s="476">
        <f t="shared" si="1"/>
        <v>0</v>
      </c>
      <c r="N38" s="477">
        <f t="shared" si="1"/>
        <v>0</v>
      </c>
      <c r="O38" s="203"/>
    </row>
    <row r="39" spans="1:16">
      <c r="A39" s="194" t="s">
        <v>24</v>
      </c>
      <c r="B39" s="198"/>
      <c r="C39" s="210"/>
      <c r="D39" s="171"/>
      <c r="E39" s="458">
        <v>0</v>
      </c>
      <c r="F39" s="466" t="e">
        <f t="shared" si="2"/>
        <v>#DIV/0!</v>
      </c>
      <c r="H39" s="209" t="s">
        <v>118</v>
      </c>
      <c r="I39" s="476">
        <f t="shared" si="1"/>
        <v>0</v>
      </c>
      <c r="J39" s="476">
        <f t="shared" si="1"/>
        <v>0</v>
      </c>
      <c r="K39" s="476">
        <f t="shared" si="1"/>
        <v>0</v>
      </c>
      <c r="L39" s="476">
        <f t="shared" si="1"/>
        <v>0</v>
      </c>
      <c r="M39" s="476">
        <f t="shared" si="1"/>
        <v>0</v>
      </c>
      <c r="N39" s="477">
        <f t="shared" si="1"/>
        <v>0</v>
      </c>
      <c r="O39" s="203"/>
    </row>
    <row r="40" spans="1:16">
      <c r="A40" s="194" t="s">
        <v>59</v>
      </c>
      <c r="B40" s="198"/>
      <c r="C40" s="187" t="s">
        <v>54</v>
      </c>
      <c r="D40" s="171"/>
      <c r="E40" s="458">
        <v>0</v>
      </c>
      <c r="F40" s="466" t="e">
        <f t="shared" si="2"/>
        <v>#DIV/0!</v>
      </c>
      <c r="H40" s="211" t="s">
        <v>121</v>
      </c>
      <c r="I40" s="478">
        <f t="shared" ref="I40:N40" si="3">SUM(I33:I39)</f>
        <v>0</v>
      </c>
      <c r="J40" s="478">
        <f t="shared" si="3"/>
        <v>0</v>
      </c>
      <c r="K40" s="478">
        <f t="shared" si="3"/>
        <v>0</v>
      </c>
      <c r="L40" s="478">
        <f t="shared" si="3"/>
        <v>0</v>
      </c>
      <c r="M40" s="478">
        <f t="shared" si="3"/>
        <v>0</v>
      </c>
      <c r="N40" s="478">
        <f t="shared" si="3"/>
        <v>0</v>
      </c>
      <c r="O40" s="203"/>
    </row>
    <row r="41" spans="1:16">
      <c r="A41" s="194" t="s">
        <v>72</v>
      </c>
      <c r="B41" s="198"/>
      <c r="C41" s="187"/>
      <c r="D41" s="171"/>
      <c r="E41" s="458">
        <v>0</v>
      </c>
      <c r="F41" s="466" t="e">
        <f t="shared" si="2"/>
        <v>#DIV/0!</v>
      </c>
      <c r="H41" s="203"/>
      <c r="I41" s="203"/>
      <c r="J41" s="203"/>
      <c r="K41" s="203"/>
      <c r="L41" s="203"/>
      <c r="M41" s="203"/>
      <c r="N41" s="203"/>
      <c r="O41" s="203"/>
    </row>
    <row r="42" spans="1:16">
      <c r="A42" s="305"/>
      <c r="B42" s="306"/>
      <c r="C42" s="308"/>
      <c r="D42" s="171"/>
      <c r="E42" s="458">
        <v>0</v>
      </c>
      <c r="F42" s="457" t="e">
        <f t="shared" si="2"/>
        <v>#DIV/0!</v>
      </c>
      <c r="H42" s="203"/>
      <c r="I42" s="203"/>
      <c r="J42" s="203"/>
      <c r="K42" s="203"/>
      <c r="L42" s="203"/>
      <c r="M42" s="203"/>
      <c r="N42" s="203"/>
      <c r="O42" s="203"/>
    </row>
    <row r="43" spans="1:16" ht="45">
      <c r="A43" s="190" t="s">
        <v>60</v>
      </c>
      <c r="B43" s="198"/>
      <c r="C43" s="199"/>
      <c r="D43" s="171"/>
      <c r="E43" s="459" t="e">
        <f>SUM(E32:E42)</f>
        <v>#DIV/0!</v>
      </c>
      <c r="F43" s="463" t="e">
        <f>IF(E43=0,0,E43/E$47)</f>
        <v>#DIV/0!</v>
      </c>
      <c r="H43" s="348" t="s">
        <v>233</v>
      </c>
      <c r="I43" s="344"/>
      <c r="J43" s="345"/>
      <c r="K43" s="352" t="s">
        <v>167</v>
      </c>
      <c r="L43" s="203"/>
      <c r="M43" s="203"/>
      <c r="N43" s="203"/>
    </row>
    <row r="44" spans="1:16">
      <c r="A44" s="194"/>
      <c r="B44" s="198"/>
      <c r="C44" s="199"/>
      <c r="D44" s="171"/>
      <c r="E44" s="454"/>
      <c r="F44" s="467"/>
      <c r="H44" s="179"/>
      <c r="I44" s="180" t="s">
        <v>51</v>
      </c>
      <c r="J44" s="181" t="s">
        <v>51</v>
      </c>
      <c r="K44" s="454"/>
      <c r="L44" s="203"/>
      <c r="M44" s="203"/>
      <c r="N44" s="203"/>
    </row>
    <row r="45" spans="1:16">
      <c r="A45" s="194" t="s">
        <v>61</v>
      </c>
      <c r="B45" s="198"/>
      <c r="C45" s="210"/>
      <c r="D45" s="171"/>
      <c r="E45" s="458">
        <v>0</v>
      </c>
      <c r="F45" s="463">
        <f>(IF(E45=0,0,E45/E$47))</f>
        <v>0</v>
      </c>
      <c r="H45" s="217" t="s">
        <v>13</v>
      </c>
      <c r="I45" s="218"/>
      <c r="J45" s="219"/>
      <c r="K45" s="459">
        <f>E15</f>
        <v>0</v>
      </c>
      <c r="L45" s="203"/>
      <c r="M45" s="203"/>
      <c r="N45" s="203"/>
    </row>
    <row r="46" spans="1:16" ht="30" customHeight="1">
      <c r="A46" s="194"/>
      <c r="B46" s="212"/>
      <c r="C46" s="199"/>
      <c r="D46" s="171"/>
      <c r="E46" s="454"/>
      <c r="F46" s="457"/>
      <c r="H46" s="223" t="s">
        <v>47</v>
      </c>
      <c r="I46" s="224"/>
      <c r="J46" s="225"/>
      <c r="K46" s="461">
        <f>E17</f>
        <v>0</v>
      </c>
      <c r="L46" s="203"/>
      <c r="M46" s="203"/>
      <c r="N46" s="203"/>
    </row>
    <row r="47" spans="1:16">
      <c r="A47" s="190" t="s">
        <v>38</v>
      </c>
      <c r="B47" s="213"/>
      <c r="C47" s="214"/>
      <c r="D47" s="171"/>
      <c r="E47" s="468" t="e">
        <f>SUM(E43:E46)</f>
        <v>#DIV/0!</v>
      </c>
      <c r="F47" s="469" t="e">
        <f>SUM(F43:F46)</f>
        <v>#DIV/0!</v>
      </c>
      <c r="H47" s="197" t="s">
        <v>73</v>
      </c>
      <c r="I47" s="224"/>
      <c r="J47" s="225"/>
      <c r="K47" s="462">
        <f>E18</f>
        <v>0</v>
      </c>
      <c r="L47" s="203"/>
      <c r="M47" s="203"/>
      <c r="N47" s="203"/>
      <c r="O47" s="203"/>
    </row>
    <row r="48" spans="1:16">
      <c r="B48" s="215"/>
      <c r="C48" s="216"/>
      <c r="D48" s="171"/>
      <c r="E48" s="419"/>
      <c r="F48" s="470"/>
      <c r="H48" s="197" t="s">
        <v>58</v>
      </c>
      <c r="I48" s="224"/>
      <c r="J48" s="225"/>
      <c r="K48" s="461" t="e">
        <f>E22</f>
        <v>#DIV/0!</v>
      </c>
      <c r="L48" s="203"/>
      <c r="M48" s="203"/>
      <c r="N48" s="203"/>
      <c r="O48" s="203"/>
      <c r="P48" s="203"/>
    </row>
    <row r="49" spans="1:22">
      <c r="A49" s="220" t="s">
        <v>174</v>
      </c>
      <c r="B49" s="221"/>
      <c r="C49" s="222"/>
      <c r="D49" s="203"/>
      <c r="E49" s="471" t="e">
        <f>(E$26*1.3)+($E$47-$E$26)</f>
        <v>#DIV/0!</v>
      </c>
      <c r="F49" s="472"/>
      <c r="G49" s="203"/>
      <c r="H49" s="197" t="s">
        <v>29</v>
      </c>
      <c r="I49" s="201"/>
      <c r="J49" s="204"/>
      <c r="K49" s="461" t="e">
        <f>E25</f>
        <v>#DIV/0!</v>
      </c>
      <c r="L49" s="203"/>
      <c r="M49" s="203"/>
      <c r="N49" s="203"/>
      <c r="O49" s="203"/>
      <c r="P49" s="203"/>
      <c r="Q49" s="203"/>
      <c r="R49" s="203"/>
      <c r="S49" s="203"/>
      <c r="T49" s="203"/>
      <c r="U49" s="203"/>
      <c r="V49" s="14"/>
    </row>
    <row r="50" spans="1:22" s="14" customFormat="1">
      <c r="A50" s="203"/>
      <c r="B50" s="226"/>
      <c r="C50" s="227"/>
      <c r="D50" s="203"/>
      <c r="E50" s="473"/>
      <c r="F50" s="473"/>
      <c r="G50" s="203"/>
      <c r="H50" s="194" t="s">
        <v>49</v>
      </c>
      <c r="I50" s="206"/>
      <c r="J50" s="187"/>
      <c r="K50" s="456">
        <f>E28</f>
        <v>0</v>
      </c>
      <c r="L50" s="203"/>
      <c r="M50" s="203"/>
      <c r="N50" s="203"/>
      <c r="O50" s="203"/>
      <c r="P50" s="203"/>
      <c r="Q50" s="203"/>
      <c r="R50" s="203"/>
      <c r="S50" s="203"/>
      <c r="T50" s="203"/>
      <c r="U50" s="203"/>
    </row>
    <row r="51" spans="1:22" s="14" customFormat="1">
      <c r="A51" s="220" t="s">
        <v>41</v>
      </c>
      <c r="B51" s="221"/>
      <c r="C51" s="222"/>
      <c r="D51" s="203"/>
      <c r="E51" s="471" t="e">
        <f>(E$26*1.5)+($E$47-$E$26)</f>
        <v>#DIV/0!</v>
      </c>
      <c r="F51" s="472"/>
      <c r="G51" s="203"/>
      <c r="H51" s="194" t="s">
        <v>52</v>
      </c>
      <c r="I51" s="207"/>
      <c r="J51" s="187"/>
      <c r="K51" s="456">
        <f t="shared" ref="K51:K52" si="4">E29</f>
        <v>0</v>
      </c>
      <c r="L51" s="203"/>
      <c r="M51" s="66"/>
      <c r="N51" s="203"/>
      <c r="O51" s="203"/>
      <c r="P51" s="203"/>
      <c r="Q51" s="203"/>
      <c r="R51" s="203"/>
      <c r="S51" s="203"/>
      <c r="T51" s="203"/>
      <c r="U51" s="203"/>
    </row>
    <row r="52" spans="1:22" s="14" customFormat="1">
      <c r="A52" s="203"/>
      <c r="B52" s="226"/>
      <c r="C52" s="227"/>
      <c r="D52" s="203"/>
      <c r="E52" s="473"/>
      <c r="F52" s="473"/>
      <c r="G52" s="203"/>
      <c r="H52" s="194" t="s">
        <v>53</v>
      </c>
      <c r="I52" s="198"/>
      <c r="J52" s="199" t="s">
        <v>51</v>
      </c>
      <c r="K52" s="456">
        <f t="shared" si="4"/>
        <v>0</v>
      </c>
      <c r="L52" s="203"/>
      <c r="M52" s="66"/>
      <c r="N52" s="203"/>
      <c r="O52" s="203"/>
      <c r="P52" s="203"/>
      <c r="Q52" s="203"/>
      <c r="R52" s="203"/>
      <c r="S52" s="203"/>
      <c r="T52" s="203"/>
      <c r="U52" s="203"/>
    </row>
    <row r="53" spans="1:22" s="14" customFormat="1">
      <c r="A53" s="220" t="s">
        <v>70</v>
      </c>
      <c r="B53" s="221"/>
      <c r="C53" s="222"/>
      <c r="D53" s="203"/>
      <c r="E53" s="471" t="e">
        <f>(E$26*2.5)+($E$47-$E$26)</f>
        <v>#DIV/0!</v>
      </c>
      <c r="F53" s="473"/>
      <c r="G53" s="203"/>
      <c r="H53" s="194" t="s">
        <v>66</v>
      </c>
      <c r="I53" s="198"/>
      <c r="J53" s="208"/>
      <c r="K53" s="456">
        <f>E34</f>
        <v>0</v>
      </c>
      <c r="L53" s="203"/>
      <c r="M53" s="66"/>
      <c r="N53" s="203"/>
      <c r="O53" s="203"/>
      <c r="P53" s="203"/>
      <c r="Q53" s="203"/>
      <c r="R53" s="203"/>
      <c r="S53" s="203"/>
      <c r="T53" s="203"/>
      <c r="U53" s="203"/>
    </row>
    <row r="54" spans="1:22" s="14" customFormat="1">
      <c r="A54" s="203"/>
      <c r="B54" s="226"/>
      <c r="C54" s="228"/>
      <c r="D54" s="203"/>
      <c r="E54" s="203"/>
      <c r="F54" s="229"/>
      <c r="G54" s="203"/>
      <c r="H54" s="194" t="s">
        <v>28</v>
      </c>
      <c r="I54" s="198"/>
      <c r="J54" s="208"/>
      <c r="K54" s="456">
        <f t="shared" ref="K54:K60" si="5">E35</f>
        <v>0</v>
      </c>
      <c r="L54" s="203"/>
      <c r="M54" s="66"/>
      <c r="N54" s="203"/>
      <c r="O54" s="203"/>
      <c r="P54" s="203"/>
      <c r="Q54" s="203"/>
      <c r="R54" s="203"/>
      <c r="S54" s="203"/>
      <c r="T54" s="203"/>
      <c r="U54" s="203"/>
    </row>
    <row r="55" spans="1:22" s="14" customFormat="1">
      <c r="A55" s="203"/>
      <c r="B55" s="226"/>
      <c r="C55" s="228"/>
      <c r="D55" s="203"/>
      <c r="E55" s="203"/>
      <c r="F55" s="229"/>
      <c r="G55" s="203"/>
      <c r="H55" s="194" t="s">
        <v>20</v>
      </c>
      <c r="I55" s="198"/>
      <c r="J55" s="208"/>
      <c r="K55" s="456">
        <f t="shared" si="5"/>
        <v>0</v>
      </c>
      <c r="L55" s="203"/>
      <c r="M55" s="66"/>
      <c r="N55" s="203"/>
      <c r="O55" s="203"/>
      <c r="P55" s="203"/>
      <c r="Q55" s="203"/>
      <c r="R55" s="203"/>
      <c r="S55" s="203"/>
      <c r="T55" s="203"/>
      <c r="U55" s="203"/>
    </row>
    <row r="56" spans="1:22" s="14" customFormat="1">
      <c r="A56" s="203"/>
      <c r="B56" s="203"/>
      <c r="C56" s="230"/>
      <c r="D56" s="203"/>
      <c r="E56" s="203"/>
      <c r="F56" s="229"/>
      <c r="G56" s="203"/>
      <c r="H56" s="194" t="s">
        <v>3</v>
      </c>
      <c r="I56" s="198"/>
      <c r="J56" s="210"/>
      <c r="K56" s="456">
        <f t="shared" si="5"/>
        <v>0</v>
      </c>
      <c r="L56" s="203"/>
      <c r="M56" s="66"/>
      <c r="N56" s="203"/>
      <c r="O56" s="203"/>
      <c r="P56" s="203"/>
      <c r="Q56" s="203"/>
      <c r="R56" s="203"/>
      <c r="S56" s="203"/>
      <c r="T56" s="203"/>
      <c r="U56" s="203"/>
    </row>
    <row r="57" spans="1:22" s="14" customFormat="1">
      <c r="A57" s="203"/>
      <c r="B57" s="203"/>
      <c r="C57" s="230"/>
      <c r="D57" s="203"/>
      <c r="E57" s="203"/>
      <c r="F57" s="229"/>
      <c r="G57" s="203"/>
      <c r="H57" s="194" t="s">
        <v>27</v>
      </c>
      <c r="I57" s="198"/>
      <c r="J57" s="208"/>
      <c r="K57" s="456">
        <f t="shared" si="5"/>
        <v>0</v>
      </c>
      <c r="L57" s="203"/>
      <c r="M57" s="66"/>
      <c r="N57" s="203"/>
      <c r="O57" s="203"/>
      <c r="P57" s="203"/>
      <c r="Q57" s="203"/>
      <c r="R57" s="203"/>
      <c r="S57" s="203"/>
      <c r="T57" s="203"/>
      <c r="U57" s="203"/>
    </row>
    <row r="58" spans="1:22" s="14" customFormat="1">
      <c r="A58" s="66"/>
      <c r="B58" s="203"/>
      <c r="C58" s="230"/>
      <c r="D58" s="203"/>
      <c r="E58" s="203"/>
      <c r="F58" s="229"/>
      <c r="G58" s="203"/>
      <c r="H58" s="194" t="s">
        <v>24</v>
      </c>
      <c r="I58" s="198"/>
      <c r="J58" s="210"/>
      <c r="K58" s="456">
        <f t="shared" si="5"/>
        <v>0</v>
      </c>
      <c r="L58" s="203"/>
      <c r="M58" s="66"/>
      <c r="N58" s="66"/>
      <c r="O58" s="203"/>
      <c r="P58" s="203"/>
      <c r="Q58" s="203"/>
      <c r="R58" s="203"/>
      <c r="S58" s="203"/>
      <c r="T58" s="203"/>
      <c r="U58" s="203"/>
    </row>
    <row r="59" spans="1:22" s="14" customFormat="1">
      <c r="A59" s="203"/>
      <c r="B59" s="203"/>
      <c r="C59" s="230"/>
      <c r="D59" s="203"/>
      <c r="E59" s="203"/>
      <c r="F59" s="229"/>
      <c r="G59" s="203"/>
      <c r="H59" s="194" t="s">
        <v>59</v>
      </c>
      <c r="I59" s="198"/>
      <c r="J59" s="187"/>
      <c r="K59" s="456">
        <f t="shared" si="5"/>
        <v>0</v>
      </c>
      <c r="L59" s="203"/>
      <c r="M59" s="66"/>
      <c r="N59" s="66"/>
      <c r="O59" s="203"/>
      <c r="P59" s="203"/>
      <c r="Q59" s="203"/>
      <c r="R59" s="203"/>
      <c r="S59" s="203"/>
      <c r="T59" s="203"/>
      <c r="U59" s="203"/>
    </row>
    <row r="60" spans="1:22" s="14" customFormat="1">
      <c r="A60" s="203"/>
      <c r="B60" s="203"/>
      <c r="C60" s="230"/>
      <c r="D60" s="203"/>
      <c r="E60" s="203"/>
      <c r="F60" s="229"/>
      <c r="G60" s="203"/>
      <c r="H60" s="194" t="s">
        <v>72</v>
      </c>
      <c r="I60" s="198"/>
      <c r="J60" s="187"/>
      <c r="K60" s="456">
        <f t="shared" si="5"/>
        <v>0</v>
      </c>
      <c r="L60" s="203"/>
      <c r="M60" s="66"/>
      <c r="N60" s="66"/>
      <c r="O60" s="203"/>
      <c r="P60" s="203"/>
      <c r="Q60" s="203"/>
      <c r="R60" s="203"/>
      <c r="S60" s="203"/>
      <c r="T60" s="203"/>
      <c r="U60" s="203"/>
    </row>
    <row r="61" spans="1:22" s="14" customFormat="1">
      <c r="A61" s="203"/>
      <c r="B61" s="203"/>
      <c r="C61" s="230"/>
      <c r="D61" s="203"/>
      <c r="E61" s="203"/>
      <c r="F61" s="229"/>
      <c r="G61" s="203"/>
      <c r="H61" s="194" t="s">
        <v>61</v>
      </c>
      <c r="I61" s="198"/>
      <c r="J61" s="210"/>
      <c r="K61" s="456">
        <f>E45</f>
        <v>0</v>
      </c>
      <c r="L61" s="203"/>
      <c r="M61" s="66"/>
      <c r="N61" s="66"/>
      <c r="O61" s="203"/>
      <c r="P61" s="203"/>
      <c r="Q61" s="203"/>
      <c r="R61" s="203"/>
      <c r="S61" s="203"/>
      <c r="T61" s="203"/>
      <c r="U61" s="203"/>
    </row>
    <row r="62" spans="1:22" s="14" customFormat="1">
      <c r="A62" s="203"/>
      <c r="B62" s="203"/>
      <c r="C62" s="230"/>
      <c r="D62" s="203"/>
      <c r="E62" s="203"/>
      <c r="F62" s="229"/>
      <c r="G62" s="203"/>
      <c r="H62" s="194"/>
      <c r="I62" s="212"/>
      <c r="J62" s="199"/>
      <c r="K62" s="454"/>
      <c r="L62" s="203"/>
      <c r="M62" s="66"/>
      <c r="N62" s="66"/>
      <c r="O62" s="203"/>
      <c r="P62" s="203"/>
      <c r="Q62" s="203"/>
      <c r="R62" s="203"/>
      <c r="S62" s="203"/>
      <c r="T62" s="203"/>
      <c r="U62" s="203"/>
    </row>
    <row r="63" spans="1:22" s="14" customFormat="1">
      <c r="A63" s="203"/>
      <c r="B63" s="203"/>
      <c r="C63" s="230"/>
      <c r="D63" s="203"/>
      <c r="E63" s="203"/>
      <c r="F63" s="229"/>
      <c r="G63" s="203"/>
      <c r="H63" s="190" t="s">
        <v>38</v>
      </c>
      <c r="I63" s="213"/>
      <c r="J63" s="214"/>
      <c r="K63" s="468" t="e">
        <f>SUM(K45:K62)</f>
        <v>#DIV/0!</v>
      </c>
      <c r="L63" s="203"/>
      <c r="M63" s="66"/>
      <c r="N63" s="66"/>
      <c r="O63" s="203"/>
      <c r="P63" s="203"/>
      <c r="Q63" s="203"/>
      <c r="R63" s="203"/>
      <c r="S63" s="203"/>
      <c r="T63" s="203"/>
      <c r="U63" s="203"/>
    </row>
    <row r="64" spans="1:22" s="14" customFormat="1">
      <c r="A64" s="203"/>
      <c r="B64" s="203"/>
      <c r="C64" s="230"/>
      <c r="D64" s="203"/>
      <c r="E64" s="203"/>
      <c r="F64" s="229"/>
      <c r="G64" s="203"/>
      <c r="H64" s="66"/>
      <c r="I64" s="215"/>
      <c r="J64" s="216"/>
      <c r="K64" s="419"/>
      <c r="L64" s="203"/>
      <c r="M64" s="66"/>
      <c r="N64" s="66"/>
      <c r="O64" s="66"/>
      <c r="P64" s="203"/>
      <c r="Q64" s="203"/>
      <c r="R64" s="203"/>
      <c r="S64" s="203"/>
      <c r="T64" s="203"/>
      <c r="U64" s="203"/>
    </row>
    <row r="65" spans="1:22" s="14" customFormat="1">
      <c r="A65" s="203"/>
      <c r="B65" s="203"/>
      <c r="C65" s="230"/>
      <c r="D65" s="203"/>
      <c r="E65" s="66"/>
      <c r="F65" s="229"/>
      <c r="G65" s="203"/>
      <c r="H65" s="220" t="s">
        <v>174</v>
      </c>
      <c r="I65" s="221"/>
      <c r="J65" s="222"/>
      <c r="K65" s="471" t="e">
        <f>E49</f>
        <v>#DIV/0!</v>
      </c>
      <c r="L65" s="203"/>
      <c r="M65" s="66"/>
      <c r="N65" s="66"/>
      <c r="O65" s="66"/>
      <c r="P65" s="66"/>
      <c r="Q65" s="203"/>
      <c r="R65" s="203"/>
      <c r="S65" s="203"/>
      <c r="T65" s="203"/>
      <c r="U65" s="203"/>
    </row>
    <row r="66" spans="1:22" s="14" customFormat="1">
      <c r="A66" s="66"/>
      <c r="B66" s="66"/>
      <c r="C66" s="66"/>
      <c r="D66" s="66"/>
      <c r="E66" s="66"/>
      <c r="F66" s="66"/>
      <c r="G66" s="66"/>
      <c r="H66" s="203"/>
      <c r="I66" s="226"/>
      <c r="J66" s="227"/>
      <c r="K66" s="473"/>
      <c r="L66" s="203"/>
      <c r="M66" s="66"/>
      <c r="N66" s="66"/>
      <c r="O66" s="66"/>
      <c r="P66" s="66"/>
      <c r="Q66" s="66"/>
      <c r="R66" s="66"/>
      <c r="S66" s="66"/>
      <c r="T66" s="66"/>
      <c r="U66" s="66"/>
      <c r="V66" s="2"/>
    </row>
    <row r="67" spans="1:22">
      <c r="H67" s="220" t="s">
        <v>41</v>
      </c>
      <c r="I67" s="221"/>
      <c r="J67" s="222"/>
      <c r="K67" s="471" t="e">
        <f>E51</f>
        <v>#DIV/0!</v>
      </c>
      <c r="L67" s="203"/>
    </row>
    <row r="68" spans="1:22">
      <c r="H68" s="203"/>
      <c r="I68" s="226"/>
      <c r="J68" s="227"/>
      <c r="K68" s="473"/>
      <c r="L68" s="203"/>
    </row>
    <row r="69" spans="1:22">
      <c r="H69" s="220" t="s">
        <v>70</v>
      </c>
      <c r="I69" s="221"/>
      <c r="J69" s="222"/>
      <c r="K69" s="471" t="e">
        <f>E53</f>
        <v>#DIV/0!</v>
      </c>
      <c r="L69" s="203"/>
    </row>
    <row r="70" spans="1:22">
      <c r="L70" s="203"/>
    </row>
    <row r="71" spans="1:22">
      <c r="L71" s="203"/>
    </row>
    <row r="72" spans="1:22">
      <c r="L72" s="203"/>
    </row>
  </sheetData>
  <dataConsolidate/>
  <mergeCells count="7">
    <mergeCell ref="I31:N31"/>
    <mergeCell ref="E10:F10"/>
    <mergeCell ref="H1:N2"/>
    <mergeCell ref="H3:N3"/>
    <mergeCell ref="H4:N5"/>
    <mergeCell ref="I10:N10"/>
    <mergeCell ref="I20:N20"/>
  </mergeCells>
  <phoneticPr fontId="9"/>
  <conditionalFormatting sqref="O29">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sheetView>
  </sheetViews>
  <sheetFormatPr defaultColWidth="11.44140625" defaultRowHeight="13.2"/>
  <cols>
    <col min="1" max="1" width="35.88671875" style="66" customWidth="1"/>
    <col min="2" max="2" width="21.21875" style="66" customWidth="1"/>
    <col min="3" max="3" width="19.33203125" style="66" bestFit="1" customWidth="1"/>
    <col min="4" max="4" width="2" style="66" customWidth="1"/>
    <col min="5" max="5" width="14.44140625" style="66" customWidth="1"/>
    <col min="6" max="6" width="11.6640625" style="66" customWidth="1"/>
    <col min="7" max="7" width="6" style="66" customWidth="1"/>
    <col min="8" max="8" width="27.88671875" style="66" customWidth="1"/>
    <col min="9" max="15" width="11.44140625" style="66"/>
    <col min="16" max="16384" width="11.44140625" style="2"/>
  </cols>
  <sheetData>
    <row r="1" spans="1:15" ht="12.75" customHeight="1">
      <c r="A1" s="304" t="s">
        <v>21</v>
      </c>
      <c r="B1" s="125"/>
      <c r="C1" s="126"/>
      <c r="D1" s="126"/>
      <c r="E1" s="126"/>
      <c r="F1" s="126"/>
      <c r="H1" s="578"/>
      <c r="I1" s="578"/>
      <c r="J1" s="578"/>
      <c r="K1" s="578"/>
      <c r="L1" s="578"/>
      <c r="M1" s="578"/>
      <c r="N1" s="578"/>
    </row>
    <row r="2" spans="1:15">
      <c r="A2" s="159"/>
      <c r="B2" s="160"/>
      <c r="C2" s="161"/>
      <c r="D2" s="160"/>
      <c r="E2" s="162"/>
      <c r="F2" s="163"/>
      <c r="H2" s="578"/>
      <c r="I2" s="578"/>
      <c r="J2" s="578"/>
      <c r="K2" s="578"/>
      <c r="L2" s="578"/>
      <c r="M2" s="578"/>
      <c r="N2" s="578"/>
    </row>
    <row r="3" spans="1:15" ht="14.25" customHeight="1">
      <c r="A3" s="164" t="str">
        <f>'2-Kosten per locatie'!A3</f>
        <v>Naam opdrachtgever</v>
      </c>
      <c r="B3" s="165" t="str">
        <f>'2-Kosten per locatie'!B3</f>
        <v>Fijnder</v>
      </c>
      <c r="C3" s="166"/>
      <c r="D3" s="160"/>
      <c r="E3" s="167"/>
      <c r="F3" s="168"/>
      <c r="H3" s="578"/>
      <c r="I3" s="578"/>
      <c r="J3" s="578"/>
      <c r="K3" s="578"/>
      <c r="L3" s="578"/>
      <c r="M3" s="578"/>
      <c r="N3" s="578"/>
    </row>
    <row r="4" spans="1:15" ht="15.75" customHeight="1">
      <c r="A4" s="164" t="str">
        <f>'2-Kosten per locatie'!A4</f>
        <v>Calculatie onderdeel</v>
      </c>
      <c r="B4" s="169" t="str">
        <f ca="1">MID(CELL("bestandsnaam",$C$9),SEARCH("]",CELL("bestandsnaam",$C$9),1)+1,256)</f>
        <v>7-Opbouw uurtarief toezicht</v>
      </c>
      <c r="C4" s="170"/>
      <c r="D4" s="171"/>
      <c r="H4" s="578"/>
      <c r="I4" s="578"/>
      <c r="J4" s="578"/>
      <c r="K4" s="578"/>
      <c r="L4" s="578"/>
      <c r="M4" s="578"/>
      <c r="N4" s="578"/>
    </row>
    <row r="5" spans="1:15" ht="15.6">
      <c r="A5" s="164" t="str">
        <f>'2-Kosten per locatie'!A5</f>
        <v>Gebouw/plaats</v>
      </c>
      <c r="B5" s="165" t="str">
        <f>'2-Kosten per locatie'!B5</f>
        <v>Groenlo</v>
      </c>
      <c r="C5" s="170"/>
      <c r="D5" s="171"/>
      <c r="H5" s="578"/>
      <c r="I5" s="578"/>
      <c r="J5" s="578"/>
      <c r="K5" s="578"/>
      <c r="L5" s="578"/>
      <c r="M5" s="578"/>
      <c r="N5" s="578"/>
    </row>
    <row r="6" spans="1:15" ht="15.6">
      <c r="A6" s="164" t="str">
        <f>'2-Kosten per locatie'!A6</f>
        <v>Referentie nummer</v>
      </c>
      <c r="B6" s="165" t="str">
        <f>'2-Kosten per locatie'!B6</f>
        <v>Fijnder-EA-MH-MB-2024/TN451691</v>
      </c>
      <c r="C6" s="170"/>
      <c r="D6" s="171"/>
      <c r="H6" s="172"/>
      <c r="I6" s="172"/>
      <c r="J6" s="172"/>
      <c r="K6" s="172"/>
      <c r="L6" s="172"/>
      <c r="M6" s="172"/>
      <c r="N6" s="172"/>
    </row>
    <row r="7" spans="1:15" ht="15.6">
      <c r="A7" s="164" t="str">
        <f>'2-Kosten per locatie'!A7</f>
        <v>Naam dienstverlener</v>
      </c>
      <c r="B7" s="165">
        <f>'2-Kosten per locatie'!B7</f>
        <v>0</v>
      </c>
      <c r="C7" s="170"/>
      <c r="D7" s="171"/>
      <c r="H7" s="172"/>
      <c r="I7" s="172"/>
      <c r="J7" s="172"/>
      <c r="K7" s="172"/>
      <c r="L7" s="172"/>
      <c r="M7" s="172"/>
      <c r="N7" s="172"/>
    </row>
    <row r="8" spans="1:15" ht="15.6">
      <c r="A8" s="164" t="str">
        <f>'2-Kosten per locatie'!A8</f>
        <v>Prijspeil</v>
      </c>
      <c r="B8" s="475">
        <f>'2-Kosten per locatie'!B8</f>
        <v>45658</v>
      </c>
      <c r="C8" s="170"/>
      <c r="D8" s="171"/>
      <c r="J8" s="172"/>
      <c r="K8" s="172"/>
      <c r="L8" s="172"/>
      <c r="M8" s="172"/>
      <c r="N8" s="172"/>
      <c r="O8" s="173"/>
    </row>
    <row r="9" spans="1:15" ht="15.6">
      <c r="A9" s="174"/>
      <c r="B9" s="175"/>
      <c r="C9" s="176"/>
      <c r="D9" s="171"/>
      <c r="E9" s="177"/>
      <c r="F9" s="178"/>
    </row>
    <row r="10" spans="1:15" s="22" customFormat="1" ht="30.75" customHeight="1">
      <c r="A10" s="343" t="s">
        <v>165</v>
      </c>
      <c r="B10" s="344"/>
      <c r="C10" s="345"/>
      <c r="D10" s="346"/>
      <c r="E10" s="576" t="s">
        <v>164</v>
      </c>
      <c r="F10" s="577"/>
      <c r="G10" s="173"/>
      <c r="H10" s="348" t="s">
        <v>119</v>
      </c>
      <c r="I10" s="574" t="s">
        <v>431</v>
      </c>
      <c r="J10" s="575"/>
      <c r="K10" s="575"/>
      <c r="L10" s="575"/>
      <c r="M10" s="575"/>
      <c r="N10" s="575"/>
      <c r="O10" s="173"/>
    </row>
    <row r="11" spans="1:15" ht="14.4" customHeight="1">
      <c r="A11" s="179"/>
      <c r="B11" s="180" t="s">
        <v>51</v>
      </c>
      <c r="C11" s="181" t="s">
        <v>51</v>
      </c>
      <c r="D11" s="171"/>
      <c r="E11" s="182"/>
      <c r="F11" s="183"/>
      <c r="H11" s="179"/>
      <c r="I11" s="479">
        <v>1</v>
      </c>
      <c r="J11" s="479">
        <v>2</v>
      </c>
      <c r="K11" s="479">
        <v>3</v>
      </c>
      <c r="L11" s="479">
        <v>4</v>
      </c>
      <c r="M11" s="479">
        <v>5</v>
      </c>
      <c r="N11" s="479">
        <v>6</v>
      </c>
    </row>
    <row r="12" spans="1:15" ht="12.75" customHeight="1">
      <c r="A12" s="179" t="s">
        <v>33</v>
      </c>
      <c r="B12" s="185" t="s">
        <v>253</v>
      </c>
      <c r="C12" s="186"/>
      <c r="D12" s="171"/>
      <c r="E12" s="456">
        <f>SUM(I31:N31)</f>
        <v>0</v>
      </c>
      <c r="F12" s="457"/>
      <c r="H12" s="179" t="s">
        <v>115</v>
      </c>
      <c r="I12" s="480"/>
      <c r="J12" s="480"/>
      <c r="K12" s="480"/>
      <c r="L12" s="480"/>
      <c r="M12" s="480"/>
      <c r="N12" s="480"/>
    </row>
    <row r="13" spans="1:15">
      <c r="A13" s="179" t="s">
        <v>15</v>
      </c>
      <c r="B13" s="185" t="s">
        <v>253</v>
      </c>
      <c r="C13" s="187"/>
      <c r="D13" s="171"/>
      <c r="E13" s="458">
        <v>0</v>
      </c>
      <c r="F13" s="457"/>
      <c r="H13" s="179" t="s">
        <v>116</v>
      </c>
      <c r="I13" s="480"/>
      <c r="J13" s="480"/>
      <c r="K13" s="480"/>
      <c r="L13" s="480"/>
      <c r="M13" s="480"/>
      <c r="N13" s="480"/>
    </row>
    <row r="14" spans="1:15">
      <c r="A14" s="188"/>
      <c r="B14" s="185"/>
      <c r="C14" s="189"/>
      <c r="D14" s="171"/>
      <c r="E14" s="461"/>
      <c r="F14" s="457"/>
      <c r="H14" s="179" t="s">
        <v>117</v>
      </c>
      <c r="I14" s="480"/>
      <c r="J14" s="480"/>
      <c r="K14" s="480"/>
      <c r="L14" s="480"/>
      <c r="M14" s="480"/>
      <c r="N14" s="480"/>
    </row>
    <row r="15" spans="1:15">
      <c r="A15" s="190" t="s">
        <v>13</v>
      </c>
      <c r="B15" s="191"/>
      <c r="C15" s="192"/>
      <c r="D15" s="193"/>
      <c r="E15" s="459">
        <f>SUM(E12:E14)</f>
        <v>0</v>
      </c>
      <c r="F15" s="457"/>
      <c r="H15" s="179" t="s">
        <v>118</v>
      </c>
      <c r="I15" s="480"/>
      <c r="J15" s="480"/>
      <c r="K15" s="480"/>
      <c r="L15" s="480"/>
      <c r="M15" s="480"/>
      <c r="N15" s="480"/>
    </row>
    <row r="16" spans="1:15">
      <c r="A16" s="194"/>
      <c r="B16" s="195"/>
      <c r="C16" s="196"/>
      <c r="D16" s="171"/>
      <c r="E16" s="460"/>
      <c r="F16" s="457"/>
    </row>
    <row r="17" spans="1:15" ht="14.4" customHeight="1">
      <c r="A17" s="197" t="s">
        <v>47</v>
      </c>
      <c r="B17" s="185" t="s">
        <v>253</v>
      </c>
      <c r="C17" s="474">
        <v>0</v>
      </c>
      <c r="D17" s="171"/>
      <c r="E17" s="461">
        <f>$C17*E15</f>
        <v>0</v>
      </c>
      <c r="F17" s="457"/>
      <c r="H17" s="348" t="s">
        <v>119</v>
      </c>
      <c r="I17" s="579" t="s">
        <v>122</v>
      </c>
      <c r="J17" s="582"/>
      <c r="K17" s="582"/>
      <c r="L17" s="582"/>
      <c r="M17" s="582"/>
      <c r="N17" s="583"/>
    </row>
    <row r="18" spans="1:15" ht="13.2" customHeight="1">
      <c r="A18" s="197" t="s">
        <v>73</v>
      </c>
      <c r="B18" s="185" t="s">
        <v>253</v>
      </c>
      <c r="C18" s="474">
        <v>0</v>
      </c>
      <c r="D18" s="171"/>
      <c r="E18" s="462">
        <f>$C18*E15</f>
        <v>0</v>
      </c>
      <c r="F18" s="457"/>
      <c r="H18" s="179"/>
      <c r="I18" s="481">
        <v>1</v>
      </c>
      <c r="J18" s="481">
        <v>2</v>
      </c>
      <c r="K18" s="481">
        <v>3</v>
      </c>
      <c r="L18" s="481">
        <v>4</v>
      </c>
      <c r="M18" s="481">
        <v>5</v>
      </c>
      <c r="N18" s="481">
        <v>6</v>
      </c>
      <c r="O18" s="419"/>
    </row>
    <row r="19" spans="1:15">
      <c r="A19" s="190" t="s">
        <v>43</v>
      </c>
      <c r="B19" s="198"/>
      <c r="C19" s="199"/>
      <c r="D19" s="171"/>
      <c r="E19" s="459">
        <f>SUM(E15:E18)</f>
        <v>0</v>
      </c>
      <c r="F19" s="463">
        <f>IF(E19=0,0,E19/E$47)</f>
        <v>0</v>
      </c>
      <c r="H19" s="179" t="s">
        <v>115</v>
      </c>
      <c r="I19" s="482"/>
      <c r="J19" s="482"/>
      <c r="K19" s="482"/>
      <c r="L19" s="482"/>
      <c r="M19" s="482"/>
      <c r="N19" s="482"/>
      <c r="O19" s="419"/>
    </row>
    <row r="20" spans="1:15">
      <c r="A20" s="194"/>
      <c r="B20" s="195"/>
      <c r="C20" s="196"/>
      <c r="D20" s="171"/>
      <c r="E20" s="460"/>
      <c r="F20" s="457"/>
      <c r="H20" s="179" t="s">
        <v>116</v>
      </c>
      <c r="I20" s="482"/>
      <c r="J20" s="482"/>
      <c r="K20" s="482"/>
      <c r="L20" s="482"/>
      <c r="M20" s="482"/>
      <c r="N20" s="482"/>
      <c r="O20" s="473"/>
    </row>
    <row r="21" spans="1:15">
      <c r="A21" s="200" t="s">
        <v>48</v>
      </c>
      <c r="B21" s="201"/>
      <c r="C21" s="196"/>
      <c r="D21" s="202"/>
      <c r="E21" s="464">
        <f>E19*0.96</f>
        <v>0</v>
      </c>
      <c r="F21" s="465"/>
      <c r="G21" s="203"/>
      <c r="H21" s="179" t="s">
        <v>117</v>
      </c>
      <c r="I21" s="482"/>
      <c r="J21" s="482"/>
      <c r="K21" s="482"/>
      <c r="L21" s="482"/>
      <c r="M21" s="482"/>
      <c r="N21" s="482"/>
      <c r="O21" s="419"/>
    </row>
    <row r="22" spans="1:15" s="14" customFormat="1">
      <c r="A22" s="197" t="s">
        <v>58</v>
      </c>
      <c r="B22" s="201"/>
      <c r="C22" s="204" t="s">
        <v>37</v>
      </c>
      <c r="D22" s="171"/>
      <c r="E22" s="461" t="e">
        <f>E21*'5-Premies en opslagen'!$C24</f>
        <v>#DIV/0!</v>
      </c>
      <c r="F22" s="457"/>
      <c r="G22" s="66"/>
      <c r="H22" s="179" t="s">
        <v>118</v>
      </c>
      <c r="I22" s="482"/>
      <c r="J22" s="482"/>
      <c r="K22" s="482"/>
      <c r="L22" s="482"/>
      <c r="M22" s="482"/>
      <c r="N22" s="482"/>
      <c r="O22" s="419"/>
    </row>
    <row r="23" spans="1:15" ht="14.25" customHeight="1">
      <c r="A23" s="190" t="s">
        <v>55</v>
      </c>
      <c r="B23" s="205"/>
      <c r="C23" s="199"/>
      <c r="D23" s="171"/>
      <c r="E23" s="459" t="e">
        <f>E22+E19</f>
        <v>#DIV/0!</v>
      </c>
      <c r="F23" s="463" t="e">
        <f>IF(E23=0,0,E23/E$47)</f>
        <v>#DIV/0!</v>
      </c>
      <c r="H23" s="83" t="s">
        <v>121</v>
      </c>
      <c r="I23" s="483">
        <f t="shared" ref="I23:N23" si="0">SUM(I19:I22)</f>
        <v>0</v>
      </c>
      <c r="J23" s="483">
        <f t="shared" si="0"/>
        <v>0</v>
      </c>
      <c r="K23" s="483">
        <f t="shared" si="0"/>
        <v>0</v>
      </c>
      <c r="L23" s="483">
        <f t="shared" si="0"/>
        <v>0</v>
      </c>
      <c r="M23" s="483">
        <f t="shared" si="0"/>
        <v>0</v>
      </c>
      <c r="N23" s="483">
        <f t="shared" si="0"/>
        <v>0</v>
      </c>
      <c r="O23" s="484">
        <f>SUM(I23:N23)</f>
        <v>0</v>
      </c>
    </row>
    <row r="24" spans="1:15" ht="12.75" customHeight="1">
      <c r="A24" s="194"/>
      <c r="B24" s="198"/>
      <c r="C24" s="199"/>
      <c r="D24" s="171"/>
      <c r="E24" s="454"/>
      <c r="F24" s="457"/>
    </row>
    <row r="25" spans="1:15" ht="12.75" customHeight="1">
      <c r="A25" s="197" t="s">
        <v>29</v>
      </c>
      <c r="B25" s="201"/>
      <c r="C25" s="204" t="s">
        <v>37</v>
      </c>
      <c r="D25" s="171"/>
      <c r="E25" s="461" t="e">
        <f>E23*'5-Premies en opslagen'!$B53</f>
        <v>#DIV/0!</v>
      </c>
      <c r="F25" s="457"/>
      <c r="H25" s="351" t="s">
        <v>119</v>
      </c>
      <c r="I25" s="574" t="s">
        <v>123</v>
      </c>
      <c r="J25" s="575"/>
      <c r="K25" s="575"/>
      <c r="L25" s="575"/>
      <c r="M25" s="575"/>
      <c r="N25" s="575"/>
    </row>
    <row r="26" spans="1:15">
      <c r="A26" s="190" t="s">
        <v>65</v>
      </c>
      <c r="B26" s="198"/>
      <c r="C26" s="199"/>
      <c r="D26" s="171"/>
      <c r="E26" s="459" t="e">
        <f>SUM(E23:E25)</f>
        <v>#DIV/0!</v>
      </c>
      <c r="F26" s="463" t="e">
        <f>IF(E26=0,0,E26/E$47)</f>
        <v>#DIV/0!</v>
      </c>
      <c r="H26" s="487"/>
      <c r="I26" s="479">
        <v>1</v>
      </c>
      <c r="J26" s="479">
        <v>2</v>
      </c>
      <c r="K26" s="479">
        <v>3</v>
      </c>
      <c r="L26" s="479">
        <v>4</v>
      </c>
      <c r="M26" s="479">
        <v>5</v>
      </c>
      <c r="N26" s="479">
        <v>6</v>
      </c>
    </row>
    <row r="27" spans="1:15" ht="13.2" customHeight="1">
      <c r="A27" s="194"/>
      <c r="B27" s="198"/>
      <c r="C27" s="199"/>
      <c r="D27" s="171"/>
      <c r="E27" s="454"/>
      <c r="F27" s="457"/>
      <c r="H27" s="179" t="s">
        <v>115</v>
      </c>
      <c r="I27" s="486">
        <f t="shared" ref="I27:N30" si="1">I19*I12</f>
        <v>0</v>
      </c>
      <c r="J27" s="486">
        <f t="shared" si="1"/>
        <v>0</v>
      </c>
      <c r="K27" s="486">
        <f t="shared" si="1"/>
        <v>0</v>
      </c>
      <c r="L27" s="486">
        <f t="shared" si="1"/>
        <v>0</v>
      </c>
      <c r="M27" s="486">
        <f t="shared" si="1"/>
        <v>0</v>
      </c>
      <c r="N27" s="486">
        <f t="shared" si="1"/>
        <v>0</v>
      </c>
    </row>
    <row r="28" spans="1:15">
      <c r="A28" s="194" t="s">
        <v>49</v>
      </c>
      <c r="B28" s="206"/>
      <c r="C28" s="187" t="s">
        <v>54</v>
      </c>
      <c r="D28" s="171"/>
      <c r="E28" s="458">
        <v>0</v>
      </c>
      <c r="F28" s="457">
        <v>0</v>
      </c>
      <c r="H28" s="179" t="s">
        <v>116</v>
      </c>
      <c r="I28" s="486">
        <f t="shared" si="1"/>
        <v>0</v>
      </c>
      <c r="J28" s="486">
        <f t="shared" si="1"/>
        <v>0</v>
      </c>
      <c r="K28" s="486">
        <f t="shared" si="1"/>
        <v>0</v>
      </c>
      <c r="L28" s="486">
        <f t="shared" si="1"/>
        <v>0</v>
      </c>
      <c r="M28" s="486">
        <f t="shared" si="1"/>
        <v>0</v>
      </c>
      <c r="N28" s="486">
        <f t="shared" si="1"/>
        <v>0</v>
      </c>
    </row>
    <row r="29" spans="1:15">
      <c r="A29" s="194" t="s">
        <v>52</v>
      </c>
      <c r="B29" s="207"/>
      <c r="C29" s="187" t="s">
        <v>54</v>
      </c>
      <c r="D29" s="171"/>
      <c r="E29" s="458">
        <v>0</v>
      </c>
      <c r="F29" s="457">
        <v>0</v>
      </c>
      <c r="H29" s="179" t="s">
        <v>117</v>
      </c>
      <c r="I29" s="486">
        <f t="shared" si="1"/>
        <v>0</v>
      </c>
      <c r="J29" s="486">
        <f t="shared" si="1"/>
        <v>0</v>
      </c>
      <c r="K29" s="486">
        <f t="shared" si="1"/>
        <v>0</v>
      </c>
      <c r="L29" s="486">
        <f t="shared" si="1"/>
        <v>0</v>
      </c>
      <c r="M29" s="486">
        <f t="shared" si="1"/>
        <v>0</v>
      </c>
      <c r="N29" s="486">
        <f t="shared" si="1"/>
        <v>0</v>
      </c>
    </row>
    <row r="30" spans="1:15">
      <c r="A30" s="194"/>
      <c r="B30" s="198"/>
      <c r="C30" s="199"/>
      <c r="D30" s="171"/>
      <c r="E30" s="458"/>
      <c r="F30" s="457"/>
      <c r="H30" s="179" t="s">
        <v>118</v>
      </c>
      <c r="I30" s="486">
        <f t="shared" si="1"/>
        <v>0</v>
      </c>
      <c r="J30" s="486">
        <f t="shared" si="1"/>
        <v>0</v>
      </c>
      <c r="K30" s="486">
        <f t="shared" si="1"/>
        <v>0</v>
      </c>
      <c r="L30" s="486">
        <f t="shared" si="1"/>
        <v>0</v>
      </c>
      <c r="M30" s="486">
        <f t="shared" si="1"/>
        <v>0</v>
      </c>
      <c r="N30" s="486">
        <f t="shared" si="1"/>
        <v>0</v>
      </c>
    </row>
    <row r="31" spans="1:15" ht="12.75" customHeight="1">
      <c r="A31" s="305"/>
      <c r="B31" s="306"/>
      <c r="C31" s="307" t="s">
        <v>51</v>
      </c>
      <c r="D31" s="171"/>
      <c r="E31" s="458"/>
      <c r="F31" s="457"/>
      <c r="H31" s="83" t="s">
        <v>121</v>
      </c>
      <c r="I31" s="485">
        <f t="shared" ref="I31:N31" si="2">SUM(I27:I30)</f>
        <v>0</v>
      </c>
      <c r="J31" s="485">
        <f t="shared" si="2"/>
        <v>0</v>
      </c>
      <c r="K31" s="485">
        <f t="shared" si="2"/>
        <v>0</v>
      </c>
      <c r="L31" s="485">
        <f t="shared" si="2"/>
        <v>0</v>
      </c>
      <c r="M31" s="485">
        <f t="shared" si="2"/>
        <v>0</v>
      </c>
      <c r="N31" s="485">
        <f t="shared" si="2"/>
        <v>0</v>
      </c>
    </row>
    <row r="32" spans="1:15" ht="12.75" customHeight="1">
      <c r="A32" s="190" t="s">
        <v>45</v>
      </c>
      <c r="B32" s="198"/>
      <c r="C32" s="199"/>
      <c r="D32" s="171"/>
      <c r="E32" s="459" t="e">
        <f>SUM(E26:E31)</f>
        <v>#DIV/0!</v>
      </c>
      <c r="F32" s="463" t="e">
        <f>IF(E32=0,0,E32/E$47)</f>
        <v>#DIV/0!</v>
      </c>
    </row>
    <row r="33" spans="1:15" ht="12.75" customHeight="1">
      <c r="A33" s="194"/>
      <c r="B33" s="198"/>
      <c r="C33" s="199"/>
      <c r="D33" s="171"/>
      <c r="E33" s="454"/>
      <c r="F33" s="457"/>
    </row>
    <row r="34" spans="1:15" ht="12.75" customHeight="1">
      <c r="A34" s="194" t="s">
        <v>66</v>
      </c>
      <c r="B34" s="198"/>
      <c r="C34" s="208"/>
      <c r="D34" s="171"/>
      <c r="E34" s="458">
        <v>0</v>
      </c>
      <c r="F34" s="466" t="e">
        <f>E34/$E$47</f>
        <v>#DIV/0!</v>
      </c>
    </row>
    <row r="35" spans="1:15" ht="12.75" customHeight="1">
      <c r="A35" s="194" t="s">
        <v>28</v>
      </c>
      <c r="B35" s="198"/>
      <c r="C35" s="208"/>
      <c r="D35" s="171"/>
      <c r="E35" s="458">
        <v>0</v>
      </c>
      <c r="F35" s="466" t="e">
        <f t="shared" ref="F35:F41" si="3">E35/$E$47</f>
        <v>#DIV/0!</v>
      </c>
    </row>
    <row r="36" spans="1:15" ht="14.25" customHeight="1">
      <c r="A36" s="194" t="s">
        <v>20</v>
      </c>
      <c r="B36" s="198"/>
      <c r="C36" s="208"/>
      <c r="D36" s="171"/>
      <c r="E36" s="458">
        <v>0</v>
      </c>
      <c r="F36" s="466" t="e">
        <f t="shared" si="3"/>
        <v>#DIV/0!</v>
      </c>
    </row>
    <row r="37" spans="1:15">
      <c r="A37" s="194" t="s">
        <v>3</v>
      </c>
      <c r="B37" s="198"/>
      <c r="C37" s="210"/>
      <c r="D37" s="171"/>
      <c r="E37" s="458">
        <v>0</v>
      </c>
      <c r="F37" s="466" t="e">
        <f t="shared" si="3"/>
        <v>#DIV/0!</v>
      </c>
    </row>
    <row r="38" spans="1:15">
      <c r="A38" s="194" t="s">
        <v>27</v>
      </c>
      <c r="B38" s="198"/>
      <c r="C38" s="208"/>
      <c r="D38" s="171"/>
      <c r="E38" s="458">
        <v>0</v>
      </c>
      <c r="F38" s="466" t="e">
        <f t="shared" si="3"/>
        <v>#DIV/0!</v>
      </c>
    </row>
    <row r="39" spans="1:15">
      <c r="A39" s="194" t="s">
        <v>24</v>
      </c>
      <c r="B39" s="198"/>
      <c r="C39" s="210"/>
      <c r="D39" s="171"/>
      <c r="E39" s="458">
        <v>0</v>
      </c>
      <c r="F39" s="466" t="e">
        <f t="shared" si="3"/>
        <v>#DIV/0!</v>
      </c>
    </row>
    <row r="40" spans="1:15">
      <c r="A40" s="194" t="s">
        <v>59</v>
      </c>
      <c r="B40" s="198"/>
      <c r="C40" s="187" t="s">
        <v>54</v>
      </c>
      <c r="D40" s="171"/>
      <c r="E40" s="458">
        <v>0</v>
      </c>
      <c r="F40" s="466" t="e">
        <f t="shared" si="3"/>
        <v>#DIV/0!</v>
      </c>
    </row>
    <row r="41" spans="1:15">
      <c r="A41" s="194" t="s">
        <v>72</v>
      </c>
      <c r="B41" s="198"/>
      <c r="C41" s="187"/>
      <c r="D41" s="171"/>
      <c r="E41" s="458">
        <v>0</v>
      </c>
      <c r="F41" s="466" t="e">
        <f t="shared" si="3"/>
        <v>#DIV/0!</v>
      </c>
      <c r="H41" s="203"/>
      <c r="I41" s="203"/>
      <c r="J41" s="203"/>
      <c r="K41" s="203"/>
      <c r="L41" s="203"/>
      <c r="M41" s="203"/>
      <c r="N41" s="203"/>
      <c r="O41" s="203"/>
    </row>
    <row r="42" spans="1:15">
      <c r="A42" s="305"/>
      <c r="B42" s="306"/>
      <c r="C42" s="308"/>
      <c r="D42" s="171"/>
      <c r="E42" s="458">
        <v>0</v>
      </c>
      <c r="F42" s="457"/>
      <c r="H42" s="203"/>
      <c r="I42" s="203"/>
      <c r="J42" s="203"/>
      <c r="K42" s="203"/>
      <c r="L42" s="203"/>
      <c r="M42" s="203"/>
      <c r="N42" s="203"/>
      <c r="O42" s="203"/>
    </row>
    <row r="43" spans="1:15" ht="45">
      <c r="A43" s="190" t="s">
        <v>60</v>
      </c>
      <c r="B43" s="198"/>
      <c r="C43" s="199"/>
      <c r="D43" s="171"/>
      <c r="E43" s="459" t="e">
        <f>SUM(E32:E42)</f>
        <v>#DIV/0!</v>
      </c>
      <c r="F43" s="463" t="e">
        <f>IF(E43=0,0,E43/E$47)</f>
        <v>#DIV/0!</v>
      </c>
      <c r="H43" s="343" t="s">
        <v>233</v>
      </c>
      <c r="I43" s="344"/>
      <c r="J43" s="345"/>
      <c r="K43" s="352" t="s">
        <v>167</v>
      </c>
      <c r="L43" s="203"/>
      <c r="M43" s="203"/>
      <c r="N43" s="203"/>
    </row>
    <row r="44" spans="1:15">
      <c r="A44" s="194"/>
      <c r="B44" s="198"/>
      <c r="C44" s="199"/>
      <c r="D44" s="171"/>
      <c r="E44" s="454"/>
      <c r="F44" s="467"/>
      <c r="H44" s="179"/>
      <c r="I44" s="180" t="s">
        <v>51</v>
      </c>
      <c r="J44" s="181" t="s">
        <v>51</v>
      </c>
      <c r="K44" s="454"/>
      <c r="L44" s="203"/>
      <c r="M44" s="203"/>
      <c r="N44" s="203"/>
    </row>
    <row r="45" spans="1:15">
      <c r="A45" s="194" t="s">
        <v>61</v>
      </c>
      <c r="B45" s="198"/>
      <c r="C45" s="210"/>
      <c r="D45" s="171"/>
      <c r="E45" s="458">
        <v>0</v>
      </c>
      <c r="F45" s="463">
        <f>(IF(E45=0,0,E45/E$47))</f>
        <v>0</v>
      </c>
      <c r="H45" s="217" t="s">
        <v>13</v>
      </c>
      <c r="I45" s="218"/>
      <c r="J45" s="219"/>
      <c r="K45" s="459">
        <f>E15</f>
        <v>0</v>
      </c>
      <c r="L45" s="203"/>
      <c r="M45" s="203"/>
      <c r="N45" s="203"/>
    </row>
    <row r="46" spans="1:15">
      <c r="A46" s="194"/>
      <c r="B46" s="212"/>
      <c r="C46" s="199"/>
      <c r="D46" s="171"/>
      <c r="E46" s="454"/>
      <c r="F46" s="457"/>
      <c r="H46" s="223" t="s">
        <v>47</v>
      </c>
      <c r="I46" s="224"/>
      <c r="J46" s="225"/>
      <c r="K46" s="461">
        <f>E17</f>
        <v>0</v>
      </c>
      <c r="L46" s="203"/>
      <c r="M46" s="203"/>
      <c r="N46" s="203"/>
    </row>
    <row r="47" spans="1:15">
      <c r="A47" s="190" t="s">
        <v>38</v>
      </c>
      <c r="B47" s="213"/>
      <c r="C47" s="214"/>
      <c r="D47" s="171"/>
      <c r="E47" s="468" t="e">
        <f>SUM(E43:E46)</f>
        <v>#DIV/0!</v>
      </c>
      <c r="F47" s="469" t="e">
        <f>SUM(F43:F46)</f>
        <v>#DIV/0!</v>
      </c>
      <c r="H47" s="197" t="s">
        <v>73</v>
      </c>
      <c r="I47" s="224"/>
      <c r="J47" s="225"/>
      <c r="K47" s="462">
        <f>E18</f>
        <v>0</v>
      </c>
      <c r="L47" s="203"/>
      <c r="M47" s="203"/>
      <c r="N47" s="203"/>
      <c r="O47" s="203"/>
    </row>
    <row r="48" spans="1:15">
      <c r="B48" s="215"/>
      <c r="C48" s="216"/>
      <c r="D48" s="171"/>
      <c r="E48" s="419"/>
      <c r="F48" s="470"/>
      <c r="H48" s="197" t="s">
        <v>58</v>
      </c>
      <c r="I48" s="224"/>
      <c r="J48" s="225"/>
      <c r="K48" s="461" t="e">
        <f>E22</f>
        <v>#DIV/0!</v>
      </c>
      <c r="L48" s="203"/>
      <c r="M48" s="203"/>
      <c r="N48" s="203"/>
      <c r="O48" s="203"/>
    </row>
    <row r="49" spans="1:15">
      <c r="A49" s="220" t="s">
        <v>174</v>
      </c>
      <c r="B49" s="221"/>
      <c r="C49" s="222"/>
      <c r="D49" s="203"/>
      <c r="E49" s="471" t="e">
        <f>(E$26*1.3)+($E$47-$E$26)</f>
        <v>#DIV/0!</v>
      </c>
      <c r="F49" s="472"/>
      <c r="G49" s="203"/>
      <c r="H49" s="197" t="s">
        <v>29</v>
      </c>
      <c r="I49" s="201"/>
      <c r="J49" s="204"/>
      <c r="K49" s="461" t="e">
        <f>E25</f>
        <v>#DIV/0!</v>
      </c>
      <c r="L49" s="203"/>
      <c r="M49" s="203"/>
      <c r="N49" s="203"/>
      <c r="O49" s="203"/>
    </row>
    <row r="50" spans="1:15" s="14" customFormat="1">
      <c r="A50" s="203"/>
      <c r="B50" s="226"/>
      <c r="C50" s="227"/>
      <c r="D50" s="203"/>
      <c r="E50" s="473"/>
      <c r="F50" s="473"/>
      <c r="G50" s="203"/>
      <c r="H50" s="194" t="s">
        <v>49</v>
      </c>
      <c r="I50" s="206"/>
      <c r="J50" s="187"/>
      <c r="K50" s="456">
        <f>E28</f>
        <v>0</v>
      </c>
      <c r="L50" s="203"/>
      <c r="M50" s="203"/>
      <c r="N50" s="203"/>
      <c r="O50" s="203"/>
    </row>
    <row r="51" spans="1:15" s="14" customFormat="1">
      <c r="A51" s="220" t="s">
        <v>41</v>
      </c>
      <c r="B51" s="221"/>
      <c r="C51" s="222"/>
      <c r="D51" s="203"/>
      <c r="E51" s="471" t="e">
        <f>(E$26*1.5)+($E$47-$E$26)</f>
        <v>#DIV/0!</v>
      </c>
      <c r="F51" s="472"/>
      <c r="G51" s="203"/>
      <c r="H51" s="194" t="s">
        <v>52</v>
      </c>
      <c r="I51" s="207"/>
      <c r="J51" s="187"/>
      <c r="K51" s="456">
        <f t="shared" ref="K51:K52" si="4">E29</f>
        <v>0</v>
      </c>
      <c r="L51" s="203"/>
      <c r="M51" s="66"/>
      <c r="N51" s="203"/>
      <c r="O51" s="203"/>
    </row>
    <row r="52" spans="1:15" s="14" customFormat="1">
      <c r="A52" s="203"/>
      <c r="B52" s="226"/>
      <c r="C52" s="227"/>
      <c r="D52" s="203"/>
      <c r="E52" s="473"/>
      <c r="F52" s="473"/>
      <c r="G52" s="203"/>
      <c r="H52" s="194" t="s">
        <v>53</v>
      </c>
      <c r="I52" s="198"/>
      <c r="J52" s="199" t="s">
        <v>51</v>
      </c>
      <c r="K52" s="456">
        <f t="shared" si="4"/>
        <v>0</v>
      </c>
      <c r="L52" s="203"/>
      <c r="M52" s="66"/>
      <c r="N52" s="203"/>
      <c r="O52" s="203"/>
    </row>
    <row r="53" spans="1:15" s="14" customFormat="1">
      <c r="A53" s="220" t="s">
        <v>70</v>
      </c>
      <c r="B53" s="221"/>
      <c r="C53" s="222"/>
      <c r="D53" s="203"/>
      <c r="E53" s="471" t="e">
        <f>(E$26*2.5)+($E$47-$E$26)</f>
        <v>#DIV/0!</v>
      </c>
      <c r="F53" s="473"/>
      <c r="G53" s="203"/>
      <c r="H53" s="194" t="s">
        <v>66</v>
      </c>
      <c r="I53" s="198"/>
      <c r="J53" s="208"/>
      <c r="K53" s="456">
        <f>E34</f>
        <v>0</v>
      </c>
      <c r="L53" s="203"/>
      <c r="M53" s="66"/>
      <c r="N53" s="203"/>
      <c r="O53" s="203"/>
    </row>
    <row r="54" spans="1:15" s="14" customFormat="1">
      <c r="A54" s="203"/>
      <c r="B54" s="226"/>
      <c r="C54" s="228"/>
      <c r="D54" s="203"/>
      <c r="E54" s="203"/>
      <c r="F54" s="229"/>
      <c r="G54" s="203"/>
      <c r="H54" s="194" t="s">
        <v>28</v>
      </c>
      <c r="I54" s="198"/>
      <c r="J54" s="208"/>
      <c r="K54" s="456">
        <f t="shared" ref="K54:K60" si="5">E35</f>
        <v>0</v>
      </c>
      <c r="L54" s="203"/>
      <c r="M54" s="66"/>
      <c r="N54" s="203"/>
      <c r="O54" s="203"/>
    </row>
    <row r="55" spans="1:15" s="14" customFormat="1">
      <c r="A55" s="203"/>
      <c r="B55" s="226"/>
      <c r="C55" s="228"/>
      <c r="D55" s="203"/>
      <c r="E55" s="203"/>
      <c r="F55" s="229"/>
      <c r="G55" s="203"/>
      <c r="H55" s="194" t="s">
        <v>20</v>
      </c>
      <c r="I55" s="198"/>
      <c r="J55" s="208"/>
      <c r="K55" s="456">
        <f t="shared" si="5"/>
        <v>0</v>
      </c>
      <c r="L55" s="203"/>
      <c r="M55" s="66"/>
      <c r="N55" s="203"/>
      <c r="O55" s="203"/>
    </row>
    <row r="56" spans="1:15" s="14" customFormat="1">
      <c r="A56" s="203"/>
      <c r="B56" s="203"/>
      <c r="C56" s="230"/>
      <c r="D56" s="203"/>
      <c r="E56" s="203"/>
      <c r="F56" s="229"/>
      <c r="G56" s="203"/>
      <c r="H56" s="194" t="s">
        <v>3</v>
      </c>
      <c r="I56" s="198"/>
      <c r="J56" s="210"/>
      <c r="K56" s="456">
        <f t="shared" si="5"/>
        <v>0</v>
      </c>
      <c r="L56" s="203"/>
      <c r="M56" s="66"/>
      <c r="N56" s="203"/>
      <c r="O56" s="203"/>
    </row>
    <row r="57" spans="1:15" s="14" customFormat="1">
      <c r="A57" s="203"/>
      <c r="B57" s="203"/>
      <c r="C57" s="230"/>
      <c r="D57" s="203"/>
      <c r="E57" s="203"/>
      <c r="F57" s="229"/>
      <c r="G57" s="203"/>
      <c r="H57" s="194" t="s">
        <v>27</v>
      </c>
      <c r="I57" s="198"/>
      <c r="J57" s="208"/>
      <c r="K57" s="456">
        <f t="shared" si="5"/>
        <v>0</v>
      </c>
      <c r="L57" s="203"/>
      <c r="M57" s="66"/>
      <c r="N57" s="203"/>
      <c r="O57" s="203"/>
    </row>
    <row r="58" spans="1:15" s="14" customFormat="1">
      <c r="A58" s="66"/>
      <c r="B58" s="203"/>
      <c r="C58" s="230"/>
      <c r="D58" s="203"/>
      <c r="E58" s="203"/>
      <c r="F58" s="229"/>
      <c r="G58" s="203"/>
      <c r="H58" s="194" t="s">
        <v>24</v>
      </c>
      <c r="I58" s="198"/>
      <c r="J58" s="210"/>
      <c r="K58" s="456">
        <f t="shared" si="5"/>
        <v>0</v>
      </c>
      <c r="L58" s="203"/>
      <c r="M58" s="66"/>
      <c r="N58" s="66"/>
      <c r="O58" s="203"/>
    </row>
    <row r="59" spans="1:15" s="14" customFormat="1">
      <c r="A59" s="203"/>
      <c r="B59" s="203"/>
      <c r="C59" s="230"/>
      <c r="D59" s="203"/>
      <c r="E59" s="203"/>
      <c r="F59" s="229"/>
      <c r="G59" s="203"/>
      <c r="H59" s="194" t="s">
        <v>59</v>
      </c>
      <c r="I59" s="198"/>
      <c r="J59" s="187"/>
      <c r="K59" s="456">
        <f t="shared" si="5"/>
        <v>0</v>
      </c>
      <c r="L59" s="203"/>
      <c r="M59" s="66"/>
      <c r="N59" s="66"/>
      <c r="O59" s="203"/>
    </row>
    <row r="60" spans="1:15" s="14" customFormat="1">
      <c r="A60" s="203"/>
      <c r="B60" s="203"/>
      <c r="C60" s="230"/>
      <c r="D60" s="203"/>
      <c r="E60" s="203"/>
      <c r="F60" s="229"/>
      <c r="G60" s="203"/>
      <c r="H60" s="194" t="s">
        <v>72</v>
      </c>
      <c r="I60" s="198"/>
      <c r="J60" s="187"/>
      <c r="K60" s="456">
        <f t="shared" si="5"/>
        <v>0</v>
      </c>
      <c r="L60" s="203"/>
      <c r="M60" s="66"/>
      <c r="N60" s="66"/>
      <c r="O60" s="203"/>
    </row>
    <row r="61" spans="1:15" s="14" customFormat="1">
      <c r="A61" s="203"/>
      <c r="B61" s="203"/>
      <c r="C61" s="230"/>
      <c r="D61" s="203"/>
      <c r="E61" s="203"/>
      <c r="F61" s="229"/>
      <c r="G61" s="203"/>
      <c r="H61" s="194" t="s">
        <v>61</v>
      </c>
      <c r="I61" s="198"/>
      <c r="J61" s="210"/>
      <c r="K61" s="456">
        <f>E45</f>
        <v>0</v>
      </c>
      <c r="L61" s="203"/>
      <c r="M61" s="66"/>
      <c r="N61" s="66"/>
      <c r="O61" s="203"/>
    </row>
    <row r="62" spans="1:15" s="14" customFormat="1">
      <c r="A62" s="203"/>
      <c r="B62" s="203"/>
      <c r="C62" s="230"/>
      <c r="D62" s="203"/>
      <c r="E62" s="203"/>
      <c r="F62" s="229"/>
      <c r="G62" s="203"/>
      <c r="H62" s="194"/>
      <c r="I62" s="212"/>
      <c r="J62" s="199"/>
      <c r="K62" s="454"/>
      <c r="L62" s="203"/>
      <c r="M62" s="66"/>
      <c r="N62" s="66"/>
      <c r="O62" s="203"/>
    </row>
    <row r="63" spans="1:15" s="14" customFormat="1">
      <c r="A63" s="203"/>
      <c r="B63" s="203"/>
      <c r="C63" s="230"/>
      <c r="D63" s="203"/>
      <c r="E63" s="203"/>
      <c r="F63" s="229"/>
      <c r="G63" s="203"/>
      <c r="H63" s="190" t="s">
        <v>38</v>
      </c>
      <c r="I63" s="213"/>
      <c r="J63" s="214"/>
      <c r="K63" s="468" t="e">
        <f>SUM(K45:K62)</f>
        <v>#DIV/0!</v>
      </c>
      <c r="L63" s="203"/>
      <c r="M63" s="66"/>
      <c r="N63" s="66"/>
      <c r="O63" s="203"/>
    </row>
    <row r="64" spans="1:15" s="14" customFormat="1">
      <c r="A64" s="203"/>
      <c r="B64" s="203"/>
      <c r="C64" s="230"/>
      <c r="D64" s="203"/>
      <c r="E64" s="203"/>
      <c r="F64" s="229"/>
      <c r="G64" s="203"/>
      <c r="H64" s="66"/>
      <c r="I64" s="215"/>
      <c r="J64" s="216"/>
      <c r="K64" s="419"/>
      <c r="L64" s="203"/>
      <c r="M64" s="66"/>
      <c r="N64" s="66"/>
      <c r="O64" s="66"/>
    </row>
    <row r="65" spans="1:15" s="14" customFormat="1">
      <c r="A65" s="203"/>
      <c r="B65" s="203"/>
      <c r="C65" s="230"/>
      <c r="D65" s="203"/>
      <c r="E65" s="66"/>
      <c r="F65" s="229"/>
      <c r="G65" s="203"/>
      <c r="H65" s="220" t="s">
        <v>174</v>
      </c>
      <c r="I65" s="221"/>
      <c r="J65" s="222"/>
      <c r="K65" s="471" t="e">
        <f>E49</f>
        <v>#DIV/0!</v>
      </c>
      <c r="L65" s="203"/>
      <c r="M65" s="66"/>
      <c r="N65" s="66"/>
      <c r="O65" s="66"/>
    </row>
    <row r="66" spans="1:15">
      <c r="H66" s="203"/>
      <c r="I66" s="226"/>
      <c r="J66" s="227"/>
      <c r="K66" s="473"/>
      <c r="L66" s="203"/>
    </row>
    <row r="67" spans="1:15">
      <c r="H67" s="220" t="s">
        <v>41</v>
      </c>
      <c r="I67" s="221"/>
      <c r="J67" s="222"/>
      <c r="K67" s="471" t="e">
        <f>E51</f>
        <v>#DIV/0!</v>
      </c>
      <c r="L67" s="203"/>
    </row>
    <row r="68" spans="1:15">
      <c r="H68" s="203"/>
      <c r="I68" s="226"/>
      <c r="J68" s="227"/>
      <c r="K68" s="473"/>
      <c r="L68" s="203"/>
    </row>
    <row r="69" spans="1:15">
      <c r="H69" s="220" t="s">
        <v>70</v>
      </c>
      <c r="I69" s="221"/>
      <c r="J69" s="222"/>
      <c r="K69" s="471" t="e">
        <f>E53</f>
        <v>#DIV/0!</v>
      </c>
      <c r="L69" s="203"/>
    </row>
    <row r="70" spans="1:15">
      <c r="L70" s="203"/>
      <c r="O70" s="203"/>
    </row>
    <row r="71" spans="1:15">
      <c r="O71" s="203"/>
    </row>
    <row r="72" spans="1:15">
      <c r="O72" s="203"/>
    </row>
    <row r="73" spans="1:15">
      <c r="O73" s="203"/>
    </row>
    <row r="74" spans="1:15">
      <c r="O74" s="203"/>
    </row>
    <row r="75" spans="1:15">
      <c r="O75" s="203"/>
    </row>
    <row r="76" spans="1:15">
      <c r="O76" s="203"/>
    </row>
  </sheetData>
  <mergeCells count="7">
    <mergeCell ref="I25:N25"/>
    <mergeCell ref="I17:N17"/>
    <mergeCell ref="E10:F10"/>
    <mergeCell ref="I10:N10"/>
    <mergeCell ref="H1:N2"/>
    <mergeCell ref="H3:N3"/>
    <mergeCell ref="H4:N5"/>
  </mergeCells>
  <conditionalFormatting sqref="O23">
    <cfRule type="cellIs" dxfId="3" priority="1" operator="greaterThan">
      <formula>1</formula>
    </cfRule>
    <cfRule type="cellIs" dxfId="2" priority="2" operator="between">
      <formula>0.999999</formula>
      <formula>0</formula>
    </cfRule>
    <cfRule type="cellIs" dxfId="1"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I22"/>
  <sheetViews>
    <sheetView showGridLines="0" zoomScaleNormal="100" workbookViewId="0">
      <pane ySplit="10" topLeftCell="A11" activePane="bottomLeft" state="frozen"/>
      <selection activeCell="B1" sqref="B1"/>
      <selection pane="bottomLeft"/>
    </sheetView>
  </sheetViews>
  <sheetFormatPr defaultColWidth="9.109375" defaultRowHeight="13.2"/>
  <cols>
    <col min="1" max="1" width="28.109375" style="66" customWidth="1"/>
    <col min="2" max="2" width="72.21875" style="66" customWidth="1"/>
    <col min="3" max="3" width="12.88671875" style="66" customWidth="1"/>
    <col min="4" max="4" width="14.88671875" style="66" customWidth="1"/>
    <col min="5" max="5" width="15.21875" style="66" customWidth="1"/>
    <col min="6" max="6" width="12.88671875" style="66" customWidth="1"/>
    <col min="7" max="7" width="12.21875" style="66" bestFit="1" customWidth="1"/>
    <col min="8" max="8" width="13.77734375" style="66" bestFit="1" customWidth="1"/>
    <col min="9" max="9" width="19.88671875" style="2" customWidth="1"/>
    <col min="10" max="16384" width="9.109375" style="2"/>
  </cols>
  <sheetData>
    <row r="1" spans="1:9" ht="16.2">
      <c r="A1" s="354" t="s">
        <v>21</v>
      </c>
      <c r="D1" s="355" t="s">
        <v>184</v>
      </c>
      <c r="E1" s="356"/>
      <c r="F1" s="356"/>
      <c r="G1" s="357"/>
      <c r="H1" s="358" t="s">
        <v>185</v>
      </c>
    </row>
    <row r="2" spans="1:9">
      <c r="D2" s="231" t="s">
        <v>109</v>
      </c>
      <c r="E2" s="232"/>
      <c r="F2" s="232"/>
      <c r="G2" s="233"/>
      <c r="H2" s="488">
        <v>0</v>
      </c>
    </row>
    <row r="3" spans="1:9" ht="18.600000000000001">
      <c r="A3" s="353" t="str">
        <f>'2-Kosten per locatie'!A3</f>
        <v>Naam opdrachtgever</v>
      </c>
      <c r="B3" s="235" t="str">
        <f>'2-Kosten per locatie'!B3</f>
        <v>Fijnder</v>
      </c>
      <c r="D3" s="231" t="s">
        <v>111</v>
      </c>
      <c r="E3" s="232"/>
      <c r="F3" s="232"/>
      <c r="G3" s="233"/>
      <c r="H3" s="488">
        <v>0</v>
      </c>
    </row>
    <row r="4" spans="1:9" ht="18.600000000000001">
      <c r="A4" s="353" t="str">
        <f>'2-Kosten per locatie'!A4</f>
        <v>Calculatie onderdeel</v>
      </c>
      <c r="B4" s="49" t="str">
        <f ca="1">MID(CELL("bestandsnaam",$C$9),SEARCH("]",CELL("bestandsnaam",$C$9),1)+1,256)</f>
        <v>8-Additionele kosten</v>
      </c>
      <c r="D4" s="231" t="s">
        <v>110</v>
      </c>
      <c r="E4" s="232"/>
      <c r="F4" s="232"/>
      <c r="G4" s="233"/>
      <c r="H4" s="488">
        <v>0</v>
      </c>
    </row>
    <row r="5" spans="1:9" ht="18.600000000000001">
      <c r="A5" s="353" t="str">
        <f>'2-Kosten per locatie'!A5</f>
        <v>Gebouw/plaats</v>
      </c>
      <c r="B5" s="235" t="str">
        <f>'2-Kosten per locatie'!B5</f>
        <v>Groenlo</v>
      </c>
    </row>
    <row r="6" spans="1:9" ht="18.600000000000001">
      <c r="A6" s="353" t="str">
        <f>'2-Kosten per locatie'!A6</f>
        <v>Referentie nummer</v>
      </c>
      <c r="B6" s="235" t="str">
        <f>'2-Kosten per locatie'!B6</f>
        <v>Fijnder-EA-MH-MB-2024/TN451691</v>
      </c>
    </row>
    <row r="7" spans="1:9" ht="15" customHeight="1">
      <c r="A7" s="353" t="str">
        <f>'2-Kosten per locatie'!A7</f>
        <v>Naam dienstverlener</v>
      </c>
      <c r="B7" s="235">
        <f>'2-Kosten per locatie'!B7</f>
        <v>0</v>
      </c>
      <c r="I7" s="23"/>
    </row>
    <row r="8" spans="1:9" ht="18.600000000000001">
      <c r="A8" s="353" t="str">
        <f>'2-Kosten per locatie'!A8</f>
        <v>Prijspeil</v>
      </c>
      <c r="B8" s="497">
        <f>'2-Kosten per locatie'!B8</f>
        <v>45658</v>
      </c>
      <c r="I8" s="23"/>
    </row>
    <row r="10" spans="1:9" ht="32.4">
      <c r="A10" s="359" t="s">
        <v>93</v>
      </c>
      <c r="B10" s="359" t="s">
        <v>137</v>
      </c>
      <c r="C10" s="359" t="s">
        <v>132</v>
      </c>
      <c r="D10" s="359" t="s">
        <v>94</v>
      </c>
      <c r="E10" s="359" t="s">
        <v>133</v>
      </c>
      <c r="F10" s="359" t="s">
        <v>134</v>
      </c>
      <c r="G10" s="359" t="s">
        <v>135</v>
      </c>
      <c r="H10" s="359" t="s">
        <v>136</v>
      </c>
    </row>
    <row r="11" spans="1:9">
      <c r="A11" s="58" t="s">
        <v>257</v>
      </c>
      <c r="B11" s="100" t="s">
        <v>393</v>
      </c>
      <c r="C11" s="489"/>
      <c r="D11" s="489">
        <v>52</v>
      </c>
      <c r="E11" s="534">
        <v>0</v>
      </c>
      <c r="F11" s="490">
        <f>E11*D11</f>
        <v>0</v>
      </c>
      <c r="G11" s="491">
        <f>H2</f>
        <v>0</v>
      </c>
      <c r="H11" s="492">
        <f>G11*F11</f>
        <v>0</v>
      </c>
    </row>
    <row r="12" spans="1:9">
      <c r="A12" s="58" t="s">
        <v>257</v>
      </c>
      <c r="B12" s="100" t="s">
        <v>394</v>
      </c>
      <c r="C12" s="489">
        <v>1650</v>
      </c>
      <c r="D12" s="489">
        <v>2</v>
      </c>
      <c r="E12" s="534">
        <v>0</v>
      </c>
      <c r="F12" s="490">
        <f t="shared" ref="F12" si="0">E12*D12</f>
        <v>0</v>
      </c>
      <c r="G12" s="491">
        <f>H2</f>
        <v>0</v>
      </c>
      <c r="H12" s="492">
        <f t="shared" ref="H12:H13" si="1">G12*F12</f>
        <v>0</v>
      </c>
    </row>
    <row r="13" spans="1:9">
      <c r="A13" s="58" t="s">
        <v>257</v>
      </c>
      <c r="B13" s="100" t="s">
        <v>395</v>
      </c>
      <c r="C13" s="489">
        <v>850</v>
      </c>
      <c r="D13" s="489">
        <v>2</v>
      </c>
      <c r="E13" s="534">
        <v>0</v>
      </c>
      <c r="F13" s="490">
        <f t="shared" ref="F13" si="2">E13*D13</f>
        <v>0</v>
      </c>
      <c r="G13" s="491">
        <f>H2</f>
        <v>0</v>
      </c>
      <c r="H13" s="492">
        <f t="shared" si="1"/>
        <v>0</v>
      </c>
    </row>
    <row r="14" spans="1:9">
      <c r="A14" s="58" t="s">
        <v>257</v>
      </c>
      <c r="B14" s="100" t="s">
        <v>396</v>
      </c>
      <c r="C14" s="489"/>
      <c r="D14" s="489">
        <v>2</v>
      </c>
      <c r="E14" s="535"/>
      <c r="F14" s="536"/>
      <c r="G14" s="488">
        <v>0</v>
      </c>
      <c r="H14" s="492">
        <f>D14*G14</f>
        <v>0</v>
      </c>
    </row>
    <row r="15" spans="1:9">
      <c r="A15" s="58" t="s">
        <v>257</v>
      </c>
      <c r="B15" s="100" t="s">
        <v>434</v>
      </c>
      <c r="C15" s="489">
        <v>2</v>
      </c>
      <c r="D15" s="489">
        <v>255</v>
      </c>
      <c r="E15" s="534">
        <v>0</v>
      </c>
      <c r="F15" s="490">
        <f t="shared" ref="F15" si="3">E15*D15</f>
        <v>0</v>
      </c>
      <c r="G15" s="491">
        <f>H2</f>
        <v>0</v>
      </c>
      <c r="H15" s="492">
        <f t="shared" ref="H15" si="4">G15*F15</f>
        <v>0</v>
      </c>
    </row>
    <row r="16" spans="1:9">
      <c r="A16" s="124"/>
      <c r="C16" s="98"/>
      <c r="D16" s="98"/>
      <c r="E16" s="98"/>
      <c r="F16" s="98"/>
      <c r="G16" s="98"/>
      <c r="H16" s="98"/>
    </row>
    <row r="17" spans="1:8" ht="32.4">
      <c r="A17" s="359" t="s">
        <v>93</v>
      </c>
      <c r="B17" s="360" t="s">
        <v>183</v>
      </c>
      <c r="C17" s="360"/>
      <c r="D17" s="361"/>
      <c r="E17" s="361"/>
      <c r="F17" s="361"/>
      <c r="G17" s="362"/>
      <c r="H17" s="362" t="s">
        <v>136</v>
      </c>
    </row>
    <row r="18" spans="1:8">
      <c r="A18" s="58" t="s">
        <v>257</v>
      </c>
      <c r="B18" s="100" t="s">
        <v>53</v>
      </c>
      <c r="C18" s="236"/>
      <c r="D18" s="237"/>
      <c r="E18" s="237"/>
      <c r="F18" s="237"/>
      <c r="G18" s="238"/>
      <c r="H18" s="493">
        <f>'13-Machinekosten'!Q19</f>
        <v>0</v>
      </c>
    </row>
    <row r="19" spans="1:8">
      <c r="A19" s="58"/>
      <c r="B19" s="100"/>
      <c r="C19" s="236"/>
      <c r="D19" s="237"/>
      <c r="E19" s="237"/>
      <c r="F19" s="237"/>
      <c r="G19" s="238"/>
      <c r="H19" s="494">
        <f t="shared" ref="H19:H20" si="5">G19*F19</f>
        <v>0</v>
      </c>
    </row>
    <row r="20" spans="1:8">
      <c r="A20" s="58"/>
      <c r="B20" s="100"/>
      <c r="C20" s="236"/>
      <c r="D20" s="237"/>
      <c r="E20" s="237"/>
      <c r="F20" s="237"/>
      <c r="G20" s="238"/>
      <c r="H20" s="494">
        <f t="shared" si="5"/>
        <v>0</v>
      </c>
    </row>
    <row r="21" spans="1:8">
      <c r="H21" s="419"/>
    </row>
    <row r="22" spans="1:8" s="13" customFormat="1">
      <c r="A22" s="134" t="s">
        <v>9</v>
      </c>
      <c r="B22" s="147"/>
      <c r="C22" s="147"/>
      <c r="D22" s="147"/>
      <c r="E22" s="147"/>
      <c r="F22" s="496">
        <f>SUM(F11:F15)</f>
        <v>0</v>
      </c>
      <c r="G22" s="147"/>
      <c r="H22" s="495">
        <f>SUM(H11:H21)</f>
        <v>0</v>
      </c>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40"/>
  <sheetViews>
    <sheetView showGridLines="0" showZeros="0" zoomScaleNormal="100" zoomScaleSheetLayoutView="75" zoomScalePageLayoutView="50" workbookViewId="0">
      <pane ySplit="10" topLeftCell="A11" activePane="bottomLeft" state="frozen"/>
      <selection activeCell="B1" sqref="B1"/>
      <selection pane="bottomLeft"/>
    </sheetView>
  </sheetViews>
  <sheetFormatPr defaultColWidth="11.44140625" defaultRowHeight="13.2"/>
  <cols>
    <col min="1" max="1" width="39" style="66" customWidth="1"/>
    <col min="2" max="2" width="20.33203125" style="66" customWidth="1"/>
    <col min="3" max="6" width="17.5546875" style="66" customWidth="1"/>
    <col min="7" max="16384" width="11.44140625" style="2"/>
  </cols>
  <sheetData>
    <row r="1" spans="1:6" ht="16.2">
      <c r="A1" s="363" t="s">
        <v>21</v>
      </c>
      <c r="B1" s="239"/>
      <c r="C1" s="239"/>
      <c r="D1" s="240"/>
    </row>
    <row r="2" spans="1:6" ht="16.2">
      <c r="A2" s="323"/>
    </row>
    <row r="3" spans="1:6" ht="18.600000000000001">
      <c r="A3" s="314" t="str">
        <f>'2-Kosten per locatie'!A3</f>
        <v>Naam opdrachtgever</v>
      </c>
      <c r="B3" s="49" t="str">
        <f>'2-Kosten per locatie'!B3</f>
        <v>Fijnder</v>
      </c>
      <c r="C3" s="241"/>
      <c r="D3" s="241"/>
    </row>
    <row r="4" spans="1:6" ht="18.600000000000001">
      <c r="A4" s="314" t="str">
        <f>'2-Kosten per locatie'!A4</f>
        <v>Calculatie onderdeel</v>
      </c>
      <c r="B4" s="49" t="str">
        <f ca="1">MID(CELL("bestandsnaam",$C$9),SEARCH("]",CELL("bestandsnaam",$C$9),1)+1,256)</f>
        <v>9-Afroepprijs</v>
      </c>
      <c r="C4" s="242"/>
      <c r="D4" s="243"/>
    </row>
    <row r="5" spans="1:6" ht="18.600000000000001">
      <c r="A5" s="314" t="str">
        <f>'2-Kosten per locatie'!A5</f>
        <v>Gebouw/plaats</v>
      </c>
      <c r="B5" s="49" t="str">
        <f>'2-Kosten per locatie'!B5</f>
        <v>Groenlo</v>
      </c>
      <c r="C5" s="242"/>
      <c r="D5" s="243"/>
    </row>
    <row r="6" spans="1:6" ht="18.600000000000001">
      <c r="A6" s="314" t="str">
        <f>'2-Kosten per locatie'!A6</f>
        <v>Referentie nummer</v>
      </c>
      <c r="B6" s="49" t="str">
        <f>'2-Kosten per locatie'!B6</f>
        <v>Fijnder-EA-MH-MB-2024/TN451691</v>
      </c>
      <c r="C6" s="242"/>
      <c r="D6" s="243"/>
    </row>
    <row r="7" spans="1:6" ht="18.600000000000001">
      <c r="A7" s="314" t="str">
        <f>'2-Kosten per locatie'!A7</f>
        <v>Naam dienstverlener</v>
      </c>
      <c r="B7" s="49">
        <f>'2-Kosten per locatie'!B7</f>
        <v>0</v>
      </c>
      <c r="C7" s="242"/>
      <c r="D7" s="243"/>
    </row>
    <row r="8" spans="1:6" ht="18.600000000000001">
      <c r="A8" s="314" t="str">
        <f>'2-Kosten per locatie'!A8</f>
        <v>Prijspeil</v>
      </c>
      <c r="B8" s="436">
        <f>'2-Kosten per locatie'!B8</f>
        <v>45658</v>
      </c>
      <c r="C8" s="242"/>
      <c r="D8" s="243"/>
    </row>
    <row r="9" spans="1:6" ht="15.6">
      <c r="A9" s="244"/>
      <c r="B9" s="245"/>
      <c r="C9" s="242"/>
      <c r="D9" s="243"/>
    </row>
    <row r="10" spans="1:6">
      <c r="A10" s="246"/>
      <c r="B10" s="247"/>
      <c r="C10" s="247"/>
      <c r="D10" s="247"/>
    </row>
    <row r="11" spans="1:6" ht="18.600000000000001">
      <c r="A11" s="364" t="s">
        <v>139</v>
      </c>
      <c r="B11" s="365"/>
      <c r="C11" s="365"/>
      <c r="D11" s="366"/>
      <c r="E11" s="366"/>
      <c r="F11" s="367"/>
    </row>
    <row r="13" spans="1:6">
      <c r="A13" s="248"/>
      <c r="B13" s="249"/>
      <c r="C13" s="584" t="s">
        <v>107</v>
      </c>
      <c r="D13" s="585"/>
      <c r="E13" s="585"/>
      <c r="F13" s="586"/>
    </row>
    <row r="14" spans="1:6">
      <c r="A14" s="250" t="s">
        <v>46</v>
      </c>
      <c r="B14" s="250" t="s">
        <v>12</v>
      </c>
      <c r="C14" s="498" t="s">
        <v>103</v>
      </c>
      <c r="D14" s="489" t="s">
        <v>104</v>
      </c>
      <c r="E14" s="489" t="s">
        <v>105</v>
      </c>
      <c r="F14" s="489" t="s">
        <v>106</v>
      </c>
    </row>
    <row r="15" spans="1:6">
      <c r="A15" s="251" t="s">
        <v>229</v>
      </c>
      <c r="B15" s="251" t="s">
        <v>31</v>
      </c>
      <c r="C15" s="499">
        <v>0</v>
      </c>
      <c r="D15" s="499">
        <v>0</v>
      </c>
      <c r="E15" s="499">
        <v>0</v>
      </c>
      <c r="F15" s="499">
        <v>0</v>
      </c>
    </row>
    <row r="16" spans="1:6">
      <c r="A16" s="251" t="s">
        <v>228</v>
      </c>
      <c r="B16" s="251" t="s">
        <v>31</v>
      </c>
      <c r="C16" s="499">
        <v>0</v>
      </c>
      <c r="D16" s="499">
        <v>0</v>
      </c>
      <c r="E16" s="499">
        <v>0</v>
      </c>
      <c r="F16" s="499">
        <v>0</v>
      </c>
    </row>
    <row r="17" spans="1:6">
      <c r="A17" s="251" t="s">
        <v>68</v>
      </c>
      <c r="B17" s="251" t="s">
        <v>32</v>
      </c>
      <c r="C17" s="499">
        <v>0</v>
      </c>
      <c r="D17" s="499">
        <v>0</v>
      </c>
      <c r="E17" s="499">
        <v>0</v>
      </c>
      <c r="F17" s="499">
        <v>0</v>
      </c>
    </row>
    <row r="18" spans="1:6">
      <c r="A18" s="250" t="s">
        <v>69</v>
      </c>
      <c r="B18" s="309"/>
      <c r="C18" s="499">
        <v>0</v>
      </c>
      <c r="D18" s="499">
        <v>0</v>
      </c>
      <c r="E18" s="499">
        <v>0</v>
      </c>
      <c r="F18" s="499">
        <v>0</v>
      </c>
    </row>
    <row r="19" spans="1:6">
      <c r="A19" s="250" t="s">
        <v>8</v>
      </c>
      <c r="B19" s="309"/>
      <c r="C19" s="499">
        <v>0</v>
      </c>
      <c r="D19" s="499">
        <v>0</v>
      </c>
      <c r="E19" s="499">
        <v>0</v>
      </c>
      <c r="F19" s="499">
        <v>0</v>
      </c>
    </row>
    <row r="20" spans="1:6">
      <c r="A20" s="252"/>
      <c r="B20" s="252"/>
      <c r="C20" s="252"/>
      <c r="D20" s="239"/>
    </row>
    <row r="21" spans="1:6" ht="18.600000000000001">
      <c r="A21" s="364" t="s">
        <v>140</v>
      </c>
      <c r="B21" s="300"/>
      <c r="C21" s="300"/>
      <c r="D21" s="300"/>
      <c r="E21" s="300"/>
      <c r="F21" s="301"/>
    </row>
    <row r="22" spans="1:6">
      <c r="A22" s="253"/>
      <c r="B22" s="252"/>
      <c r="C22" s="252"/>
      <c r="D22" s="239"/>
    </row>
    <row r="23" spans="1:6">
      <c r="A23" s="250" t="s">
        <v>46</v>
      </c>
      <c r="B23" s="248" t="s">
        <v>12</v>
      </c>
      <c r="C23" s="254"/>
      <c r="D23" s="254"/>
      <c r="E23" s="254"/>
      <c r="F23" s="255" t="s">
        <v>108</v>
      </c>
    </row>
    <row r="24" spans="1:6">
      <c r="A24" s="251" t="s">
        <v>141</v>
      </c>
      <c r="B24" s="256" t="s">
        <v>109</v>
      </c>
      <c r="C24" s="256"/>
      <c r="D24" s="256"/>
      <c r="E24" s="256"/>
      <c r="F24" s="499">
        <v>0</v>
      </c>
    </row>
    <row r="25" spans="1:6">
      <c r="A25" s="251" t="s">
        <v>141</v>
      </c>
      <c r="B25" s="256" t="s">
        <v>111</v>
      </c>
      <c r="C25" s="256"/>
      <c r="D25" s="256"/>
      <c r="E25" s="256"/>
      <c r="F25" s="499">
        <v>0</v>
      </c>
    </row>
    <row r="26" spans="1:6">
      <c r="A26" s="251" t="s">
        <v>141</v>
      </c>
      <c r="B26" s="256" t="s">
        <v>110</v>
      </c>
      <c r="C26" s="256"/>
      <c r="D26" s="256"/>
      <c r="E26" s="256"/>
      <c r="F26" s="499">
        <v>0</v>
      </c>
    </row>
    <row r="27" spans="1:6">
      <c r="A27" s="251" t="s">
        <v>124</v>
      </c>
      <c r="B27" s="256" t="s">
        <v>109</v>
      </c>
      <c r="C27" s="256"/>
      <c r="D27" s="256"/>
      <c r="E27" s="256"/>
      <c r="F27" s="499">
        <v>0</v>
      </c>
    </row>
    <row r="28" spans="1:6">
      <c r="A28" s="252"/>
      <c r="B28" s="239"/>
      <c r="C28" s="239"/>
      <c r="D28" s="252"/>
    </row>
    <row r="29" spans="1:6" s="12" customFormat="1">
      <c r="A29" s="252"/>
      <c r="B29" s="252"/>
      <c r="C29" s="42"/>
      <c r="D29" s="42"/>
      <c r="E29" s="42"/>
      <c r="F29" s="42"/>
    </row>
    <row r="30" spans="1:6" ht="15.6">
      <c r="A30" s="368" t="s">
        <v>2</v>
      </c>
      <c r="B30" s="239"/>
      <c r="C30" s="239"/>
      <c r="D30" s="252"/>
    </row>
    <row r="31" spans="1:6">
      <c r="A31" s="252" t="s">
        <v>35</v>
      </c>
    </row>
    <row r="32" spans="1:6">
      <c r="A32" s="252" t="s">
        <v>142</v>
      </c>
      <c r="B32" s="239"/>
      <c r="C32" s="239"/>
      <c r="D32" s="252"/>
    </row>
    <row r="33" spans="1:4" ht="12.75" customHeight="1">
      <c r="A33" s="252"/>
      <c r="B33" s="239"/>
      <c r="C33" s="239"/>
      <c r="D33" s="252"/>
    </row>
    <row r="34" spans="1:4">
      <c r="A34" s="252"/>
      <c r="B34" s="239"/>
      <c r="C34" s="239"/>
      <c r="D34" s="252"/>
    </row>
    <row r="35" spans="1:4">
      <c r="A35" s="252"/>
      <c r="B35" s="239"/>
      <c r="C35" s="239"/>
      <c r="D35" s="252"/>
    </row>
    <row r="37" spans="1:4">
      <c r="A37" s="257"/>
      <c r="B37" s="239"/>
      <c r="C37" s="239"/>
      <c r="D37" s="239"/>
    </row>
    <row r="38" spans="1:4">
      <c r="A38" s="257"/>
    </row>
    <row r="39" spans="1:4">
      <c r="A39" s="257"/>
    </row>
    <row r="40" spans="1:4">
      <c r="A40" s="257"/>
    </row>
  </sheetData>
  <mergeCells count="1">
    <mergeCell ref="C13:F13"/>
  </mergeCells>
  <phoneticPr fontId="11"/>
  <conditionalFormatting sqref="F24:F27">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badb431-2afd-4cb4-b239-bcbb59a84cf2">
      <Terms xmlns="http://schemas.microsoft.com/office/infopath/2007/PartnerControls"/>
    </lcf76f155ced4ddcb4097134ff3c332f>
    <TaxCatchAll xmlns="0b7dbc4a-0548-4354-90f6-937ee679b160" xsi:nil="true"/>
    <SharedWithUsers xmlns="0b7dbc4a-0548-4354-90f6-937ee679b160">
      <UserInfo>
        <DisplayName>Rob Toorenburgh</DisplayName>
        <AccountId>31</AccountId>
        <AccountType/>
      </UserInfo>
    </SharedWithUsers>
    <_ip_UnifiedCompliancePolicyUIAction xmlns="http://schemas.microsoft.com/sharepoint/v3" xsi:nil="true"/>
    <_ip_UnifiedCompliancePolicyProperties xmlns="http://schemas.microsoft.com/sharepoint/v3" xsi:nil="true"/>
    <ea025fa119584201b5bb6a444a371a86 xmlns="e715c9a5-73f6-40af-bc4c-08a1e3f1891d">
      <Terms xmlns="http://schemas.microsoft.com/office/infopath/2007/PartnerControls">
        <TermInfo xmlns="http://schemas.microsoft.com/office/infopath/2007/PartnerControls">
          <TermName xmlns="http://schemas.microsoft.com/office/infopath/2007/PartnerControls">Berkelland</TermName>
          <TermId xmlns="http://schemas.microsoft.com/office/infopath/2007/PartnerControls">e21a5bb3-3fb8-4fa3-8a32-b733f48a5b2c</TermId>
        </TermInfo>
      </Terms>
    </ea025fa119584201b5bb6a444a371a86>
    <Tegenboekinggemaakt xmlns="0badb431-2afd-4cb4-b239-bcbb59a84cf2" xsi:nil="true"/>
    <_dlc_DocId xmlns="0b7dbc4a-0548-4354-90f6-937ee679b160">4KRS4FCQMYTD-80747210-470465</_dlc_DocId>
    <_dlc_DocIdUrl xmlns="0b7dbc4a-0548-4354-90f6-937ee679b160">
      <Url>https://berkelland.sharepoint.com/sites/BASIS_Financien/_layouts/15/DocIdRedir.aspx?ID=4KRS4FCQMYTD-80747210-470465</Url>
      <Description>4KRS4FCQMYTD-80747210-470465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99B8BF4E50D5479FDEB7997E6F0D91" ma:contentTypeVersion="21" ma:contentTypeDescription="Een nieuw document maken." ma:contentTypeScope="" ma:versionID="a30cb1683980b8cdddd95bde82a0fdac">
  <xsd:schema xmlns:xsd="http://www.w3.org/2001/XMLSchema" xmlns:xs="http://www.w3.org/2001/XMLSchema" xmlns:p="http://schemas.microsoft.com/office/2006/metadata/properties" xmlns:ns1="http://schemas.microsoft.com/sharepoint/v3" xmlns:ns2="0b7dbc4a-0548-4354-90f6-937ee679b160" xmlns:ns3="e715c9a5-73f6-40af-bc4c-08a1e3f1891d" xmlns:ns4="0badb431-2afd-4cb4-b239-bcbb59a84cf2" targetNamespace="http://schemas.microsoft.com/office/2006/metadata/properties" ma:root="true" ma:fieldsID="5751146579d43ddc7d6e023984f910b5" ns1:_="" ns2:_="" ns3:_="" ns4:_="">
    <xsd:import namespace="http://schemas.microsoft.com/sharepoint/v3"/>
    <xsd:import namespace="0b7dbc4a-0548-4354-90f6-937ee679b160"/>
    <xsd:import namespace="e715c9a5-73f6-40af-bc4c-08a1e3f1891d"/>
    <xsd:import namespace="0badb431-2afd-4cb4-b239-bcbb59a84cf2"/>
    <xsd:element name="properties">
      <xsd:complexType>
        <xsd:sequence>
          <xsd:element name="documentManagement">
            <xsd:complexType>
              <xsd:all>
                <xsd:element ref="ns2:_dlc_DocId" minOccurs="0"/>
                <xsd:element ref="ns2:_dlc_DocIdUrl" minOccurs="0"/>
                <xsd:element ref="ns2:_dlc_DocIdPersistId" minOccurs="0"/>
                <xsd:element ref="ns3:ea025fa119584201b5bb6a444a371a86" minOccurs="0"/>
                <xsd:element ref="ns2:TaxCatchAll" minOccurs="0"/>
                <xsd:element ref="ns2:SharedWithUsers" minOccurs="0"/>
                <xsd:element ref="ns2:SharedWithDetails"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lcf76f155ced4ddcb4097134ff3c332f" minOccurs="0"/>
                <xsd:element ref="ns4:MediaServiceOCR" minOccurs="0"/>
                <xsd:element ref="ns1:_ip_UnifiedCompliancePolicyProperties" minOccurs="0"/>
                <xsd:element ref="ns1:_ip_UnifiedCompliancePolicyUIAction" minOccurs="0"/>
                <xsd:element ref="ns4:MediaServiceLocation" minOccurs="0"/>
                <xsd:element ref="ns4:Tegenboekinggemaak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7dbc4a-0548-4354-90f6-937ee679b1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3" nillable="true" ma:displayName="Taxonomy Catch All Column" ma:hidden="true" ma:list="{e32d0216-f6de-467c-801a-92de4ac29f14}" ma:internalName="TaxCatchAll" ma:showField="CatchAllData" ma:web="0b7dbc4a-0548-4354-90f6-937ee679b160">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15c9a5-73f6-40af-bc4c-08a1e3f1891d" elementFormDefault="qualified">
    <xsd:import namespace="http://schemas.microsoft.com/office/2006/documentManagement/types"/>
    <xsd:import namespace="http://schemas.microsoft.com/office/infopath/2007/PartnerControls"/>
    <xsd:element name="ea025fa119584201b5bb6a444a371a86" ma:index="11" ma:taxonomy="true" ma:internalName="ea025fa119584201b5bb6a444a371a86" ma:taxonomyFieldName="Organisatieonderdeel" ma:displayName="Organisatieonderdeel" ma:default="1;#Berkelland|e21a5bb3-3fb8-4fa3-8a32-b733f48a5b2c" ma:fieldId="{ea025fa1-1958-4201-b5bb-6a444a371a86}" ma:sspId="0b24bdba-cc1e-48b9-9198-af0532bb88b8" ma:termSetId="26cbe102-2f36-47b1-8f60-f21b439600e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adb431-2afd-4cb4-b239-bcbb59a84cf2"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24bdba-cc1e-48b9-9198-af0532bb88b8"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9" nillable="true" ma:displayName="Location" ma:description="" ma:indexed="true" ma:internalName="MediaServiceLocation" ma:readOnly="true">
      <xsd:simpleType>
        <xsd:restriction base="dms:Text"/>
      </xsd:simpleType>
    </xsd:element>
    <xsd:element name="Tegenboekinggemaakt" ma:index="30" nillable="true" ma:displayName="Tegenboeking gemaakt" ma:format="Dropdown" ma:internalName="Tegenboekinggemaak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2.xml><?xml version="1.0" encoding="utf-8"?>
<ds:datastoreItem xmlns:ds="http://schemas.openxmlformats.org/officeDocument/2006/customXml" ds:itemID="{AC3E4837-CE50-4A32-A54A-9639DA900BA8}">
  <ds:schemaRefs>
    <ds:schemaRef ds:uri="http://purl.org/dc/dcmitype/"/>
    <ds:schemaRef ds:uri="http://www.w3.org/XML/1998/namespace"/>
    <ds:schemaRef ds:uri="http://purl.org/dc/terms/"/>
    <ds:schemaRef ds:uri="96af1940-cf19-4b50-92f4-053594182cfa"/>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2bdcc3f3-49a5-47c4-ae00-3e6a3f4b5f23"/>
    <ds:schemaRef ds:uri="http://purl.org/dc/elements/1.1/"/>
  </ds:schemaRefs>
</ds:datastoreItem>
</file>

<file path=customXml/itemProps3.xml><?xml version="1.0" encoding="utf-8"?>
<ds:datastoreItem xmlns:ds="http://schemas.openxmlformats.org/officeDocument/2006/customXml" ds:itemID="{67124334-692B-49EC-99BE-BCE1C419C6E2}"/>
</file>

<file path=customXml/itemProps4.xml><?xml version="1.0" encoding="utf-8"?>
<ds:datastoreItem xmlns:ds="http://schemas.openxmlformats.org/officeDocument/2006/customXml" ds:itemID="{4C37E0A8-915A-4CDE-A00D-07E1E55F46A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18</vt:i4>
      </vt:variant>
    </vt:vector>
  </HeadingPairs>
  <TitlesOfParts>
    <vt:vector size="31"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11-Vloeronderhoud</vt:lpstr>
      <vt:lpstr>12-Sanitaire voorzieningen</vt:lpstr>
      <vt:lpstr>13-Machinekosten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'11-Vloeronderhoud'!Afdruktitels</vt:lpstr>
      <vt:lpstr>'12-Sanitaire voorzieningen'!Afdruktitels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Matthijs Bergers</cp:lastModifiedBy>
  <cp:lastPrinted>2021-08-10T10:52:39Z</cp:lastPrinted>
  <dcterms:created xsi:type="dcterms:W3CDTF">1999-10-05T12:28:40Z</dcterms:created>
  <dcterms:modified xsi:type="dcterms:W3CDTF">2024-09-24T10:51:53Z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0x0101000399B8BF4E50D5479FDEB7997E6F0D91</vt:lpwstr>
  </property>
  <property fmtid="{D5CDD505-2E9C-101B-9397-08002B2CF9AE}" pid="3" name="MediaServiceImageTags">
    <vt:lpwstr/>
  </property>
  <property fmtid="{D5CDD505-2E9C-101B-9397-08002B2CF9AE}" pid="4" name="Organisatieonderdeel">
    <vt:i4>1</vt:i4>
  </property>
  <property fmtid="{D5CDD505-2E9C-101B-9397-08002B2CF9AE}" pid="5" name="_dlc_DocIdItemGuid">
    <vt:lpwstr>e4b3be8a-a8aa-4a21-b8d2-2e3eb8e1dfc3</vt:lpwstr>
  </property>
</Properties>
</file>