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/>
  <mc:AlternateContent xmlns:mc="http://schemas.openxmlformats.org/markup-compatibility/2006">
    <mc:Choice Requires="x15">
      <x15ac:absPath xmlns:x15ac="http://schemas.microsoft.com/office/spreadsheetml/2010/11/ac" url="https://youngfacilitybv.sharepoint.com/sites/MFAMeerkring/Gedeelde documenten/General/02. Lopende projecten/04. Schoonmaakaanbesteding/03. Aanbestedingsdocumenten/Aanbestedingsdocumenten_Inkoop Schoonmaakdienstverlening_Stichting Meerkring_versie 2/"/>
    </mc:Choice>
  </mc:AlternateContent>
  <xr:revisionPtr revIDLastSave="7057" documentId="11_5F9B634A06F43E97F4B2E44626F83DED74BEE48A" xr6:coauthVersionLast="47" xr6:coauthVersionMax="47" xr10:uidLastSave="{87D4CC0C-5CBC-4DA0-B575-2B62771956CE}"/>
  <bookViews>
    <workbookView xWindow="-24120" yWindow="-120" windowWidth="24240" windowHeight="13140" xr2:uid="{00000000-000D-0000-FFFF-FFFF00000000}"/>
  </bookViews>
  <sheets>
    <sheet name="Calculatieblad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7" i="7" l="1"/>
  <c r="H136" i="7"/>
  <c r="H135" i="7"/>
  <c r="H129" i="7"/>
  <c r="H128" i="7"/>
  <c r="H127" i="7"/>
  <c r="H120" i="7"/>
  <c r="H121" i="7" l="1"/>
  <c r="C140" i="7"/>
  <c r="C139" i="7"/>
  <c r="C138" i="7"/>
  <c r="H138" i="7" s="1"/>
  <c r="H100" i="7"/>
  <c r="M90" i="7"/>
  <c r="H101" i="7"/>
  <c r="H108" i="7"/>
  <c r="H109" i="7"/>
  <c r="M108" i="7"/>
  <c r="M109" i="7"/>
  <c r="M100" i="7"/>
  <c r="O100" i="7" s="1"/>
  <c r="M96" i="7"/>
  <c r="H96" i="7"/>
  <c r="M88" i="7"/>
  <c r="M89" i="7"/>
  <c r="H88" i="7"/>
  <c r="H89" i="7"/>
  <c r="M87" i="7"/>
  <c r="H90" i="7"/>
  <c r="C71" i="7"/>
  <c r="C58" i="7"/>
  <c r="M58" i="7" s="1"/>
  <c r="C21" i="7"/>
  <c r="M21" i="7" s="1"/>
  <c r="M22" i="7"/>
  <c r="H22" i="7"/>
  <c r="C49" i="7"/>
  <c r="M49" i="7" s="1"/>
  <c r="C28" i="7"/>
  <c r="H28" i="7" s="1"/>
  <c r="M50" i="7"/>
  <c r="H50" i="7"/>
  <c r="C47" i="7"/>
  <c r="H47" i="7" s="1"/>
  <c r="C44" i="7"/>
  <c r="M44" i="7" s="1"/>
  <c r="C42" i="7"/>
  <c r="M42" i="7" s="1"/>
  <c r="C35" i="7"/>
  <c r="M35" i="7" s="1"/>
  <c r="C32" i="7"/>
  <c r="H32" i="7" s="1"/>
  <c r="H119" i="7"/>
  <c r="M110" i="7"/>
  <c r="C106" i="7"/>
  <c r="H106" i="7" s="1"/>
  <c r="C103" i="7"/>
  <c r="H103" i="7" s="1"/>
  <c r="M99" i="7"/>
  <c r="H95" i="7"/>
  <c r="M92" i="7"/>
  <c r="H93" i="7"/>
  <c r="M104" i="7"/>
  <c r="M101" i="7"/>
  <c r="M97" i="7"/>
  <c r="M93" i="7"/>
  <c r="H97" i="7"/>
  <c r="H104" i="7"/>
  <c r="M25" i="7"/>
  <c r="M33" i="7"/>
  <c r="M37" i="7"/>
  <c r="M45" i="7"/>
  <c r="H25" i="7"/>
  <c r="H33" i="7"/>
  <c r="H45" i="7"/>
  <c r="C36" i="7"/>
  <c r="M83" i="7"/>
  <c r="M82" i="7"/>
  <c r="M79" i="7"/>
  <c r="M78" i="7"/>
  <c r="M77" i="7"/>
  <c r="M73" i="7"/>
  <c r="M70" i="7"/>
  <c r="M67" i="7"/>
  <c r="M64" i="7"/>
  <c r="M61" i="7"/>
  <c r="M57" i="7"/>
  <c r="H57" i="7"/>
  <c r="H61" i="7"/>
  <c r="H64" i="7"/>
  <c r="H67" i="7"/>
  <c r="H70" i="7"/>
  <c r="H73" i="7"/>
  <c r="H78" i="7"/>
  <c r="H79" i="7"/>
  <c r="H82" i="7"/>
  <c r="H83" i="7"/>
  <c r="C69" i="7"/>
  <c r="H69" i="7" s="1"/>
  <c r="C66" i="7"/>
  <c r="H66" i="7" s="1"/>
  <c r="C39" i="7"/>
  <c r="H39" i="7" s="1"/>
  <c r="C40" i="7"/>
  <c r="H40" i="7" s="1"/>
  <c r="O89" i="7" l="1"/>
  <c r="O97" i="7"/>
  <c r="O109" i="7"/>
  <c r="O88" i="7"/>
  <c r="O108" i="7"/>
  <c r="O90" i="7"/>
  <c r="O96" i="7"/>
  <c r="O101" i="7"/>
  <c r="C130" i="7"/>
  <c r="H130" i="7" s="1"/>
  <c r="C122" i="7"/>
  <c r="H122" i="7" s="1"/>
  <c r="O22" i="7"/>
  <c r="O82" i="7"/>
  <c r="H58" i="7"/>
  <c r="O58" i="7" s="1"/>
  <c r="H49" i="7"/>
  <c r="O49" i="7" s="1"/>
  <c r="H21" i="7"/>
  <c r="O21" i="7" s="1"/>
  <c r="M28" i="7"/>
  <c r="O28" i="7" s="1"/>
  <c r="H44" i="7"/>
  <c r="O44" i="7" s="1"/>
  <c r="H42" i="7"/>
  <c r="O42" i="7" s="1"/>
  <c r="O50" i="7"/>
  <c r="M32" i="7"/>
  <c r="O32" i="7" s="1"/>
  <c r="H35" i="7"/>
  <c r="O35" i="7" s="1"/>
  <c r="M47" i="7"/>
  <c r="O47" i="7" s="1"/>
  <c r="M106" i="7"/>
  <c r="O106" i="7" s="1"/>
  <c r="O93" i="7"/>
  <c r="O57" i="7"/>
  <c r="H87" i="7"/>
  <c r="H110" i="7"/>
  <c r="O110" i="7" s="1"/>
  <c r="O78" i="7"/>
  <c r="M95" i="7"/>
  <c r="O95" i="7" s="1"/>
  <c r="H99" i="7"/>
  <c r="M103" i="7"/>
  <c r="O103" i="7" s="1"/>
  <c r="O104" i="7"/>
  <c r="O92" i="7"/>
  <c r="M38" i="7"/>
  <c r="M66" i="7"/>
  <c r="O66" i="7" s="1"/>
  <c r="O61" i="7"/>
  <c r="O25" i="7"/>
  <c r="H38" i="7"/>
  <c r="M39" i="7"/>
  <c r="O39" i="7" s="1"/>
  <c r="O45" i="7"/>
  <c r="O79" i="7"/>
  <c r="M40" i="7"/>
  <c r="O40" i="7" s="1"/>
  <c r="O70" i="7"/>
  <c r="O37" i="7"/>
  <c r="O33" i="7"/>
  <c r="M69" i="7"/>
  <c r="O69" i="7" s="1"/>
  <c r="O83" i="7"/>
  <c r="O73" i="7"/>
  <c r="O67" i="7"/>
  <c r="O64" i="7"/>
  <c r="O77" i="7"/>
  <c r="O87" i="7" l="1"/>
  <c r="H111" i="7"/>
  <c r="M111" i="7"/>
  <c r="O99" i="7"/>
  <c r="O38" i="7"/>
  <c r="O111" i="7" l="1"/>
  <c r="H139" i="7"/>
  <c r="H140" i="7"/>
  <c r="C80" i="7"/>
  <c r="C74" i="7"/>
  <c r="C62" i="7"/>
  <c r="C59" i="7"/>
  <c r="C55" i="7"/>
  <c r="C51" i="7"/>
  <c r="C29" i="7"/>
  <c r="C30" i="7" s="1"/>
  <c r="C26" i="7"/>
  <c r="C27" i="7" s="1"/>
  <c r="C23" i="7"/>
  <c r="C123" i="7" s="1"/>
  <c r="C19" i="7"/>
  <c r="C124" i="7" l="1"/>
  <c r="C131" i="7"/>
  <c r="H131" i="7" s="1"/>
  <c r="C132" i="7"/>
  <c r="H132" i="7" s="1"/>
  <c r="H141" i="7"/>
  <c r="H30" i="7"/>
  <c r="M30" i="7"/>
  <c r="C24" i="7"/>
  <c r="H123" i="7"/>
  <c r="M27" i="7"/>
  <c r="H27" i="7"/>
  <c r="C20" i="7"/>
  <c r="H20" i="7" s="1"/>
  <c r="H124" i="7"/>
  <c r="C52" i="7"/>
  <c r="C75" i="7"/>
  <c r="C72" i="7"/>
  <c r="C63" i="7"/>
  <c r="C56" i="7"/>
  <c r="C60" i="7"/>
  <c r="C81" i="7"/>
  <c r="H125" i="7" l="1"/>
  <c r="H133" i="7"/>
  <c r="O27" i="7"/>
  <c r="O30" i="7"/>
  <c r="M20" i="7"/>
  <c r="M53" i="7" s="1"/>
  <c r="H24" i="7"/>
  <c r="M24" i="7"/>
  <c r="M52" i="7"/>
  <c r="H52" i="7"/>
  <c r="H60" i="7"/>
  <c r="M60" i="7"/>
  <c r="M56" i="7"/>
  <c r="H56" i="7"/>
  <c r="H81" i="7"/>
  <c r="M81" i="7"/>
  <c r="H63" i="7"/>
  <c r="M63" i="7"/>
  <c r="H72" i="7"/>
  <c r="M72" i="7"/>
  <c r="H75" i="7"/>
  <c r="M75" i="7"/>
  <c r="H53" i="7" l="1"/>
  <c r="H143" i="7"/>
  <c r="H84" i="7"/>
  <c r="M84" i="7"/>
  <c r="M113" i="7" s="1"/>
  <c r="O20" i="7"/>
  <c r="O24" i="7"/>
  <c r="O52" i="7"/>
  <c r="O72" i="7"/>
  <c r="O56" i="7"/>
  <c r="O75" i="7"/>
  <c r="O81" i="7"/>
  <c r="O63" i="7"/>
  <c r="O60" i="7"/>
  <c r="H113" i="7" l="1"/>
  <c r="O53" i="7"/>
  <c r="O84" i="7"/>
  <c r="O113" i="7" l="1"/>
  <c r="O145" i="7" s="1"/>
</calcChain>
</file>

<file path=xl/sharedStrings.xml><?xml version="1.0" encoding="utf-8"?>
<sst xmlns="http://schemas.openxmlformats.org/spreadsheetml/2006/main" count="357" uniqueCount="110">
  <si>
    <t>Alleen de geel gemarkeerde velden invullen</t>
  </si>
  <si>
    <t>Totaal</t>
  </si>
  <si>
    <t>Naam inschrijver</t>
  </si>
  <si>
    <t>Naam tekenbevoegde</t>
  </si>
  <si>
    <t>Handtekening</t>
  </si>
  <si>
    <t>Datum</t>
  </si>
  <si>
    <t>MFA de Bron</t>
  </si>
  <si>
    <t>MFA de Laak</t>
  </si>
  <si>
    <t>MFA de Zonneparel</t>
  </si>
  <si>
    <t>M2</t>
  </si>
  <si>
    <t>Frequentie per jaar</t>
  </si>
  <si>
    <t>Gezamelijke Ruimten</t>
  </si>
  <si>
    <t>Meerkring Atlantis</t>
  </si>
  <si>
    <t>PCBO Kon-Tiki</t>
  </si>
  <si>
    <t>Verkeersruimten-Werkkast</t>
  </si>
  <si>
    <t>Gemeente Plek Brug</t>
  </si>
  <si>
    <t>Gemeente Sport</t>
  </si>
  <si>
    <t>Gemeente Welzijn Ontmoeting</t>
  </si>
  <si>
    <t>Gemeente Welzijn Tieners</t>
  </si>
  <si>
    <t>Gemeente WKO</t>
  </si>
  <si>
    <t>Gemeente Plek Noord</t>
  </si>
  <si>
    <t>Basisschool de Gondelier (20 groepen)</t>
  </si>
  <si>
    <t>Basisschool de Vuurvogel (14 groepen)</t>
  </si>
  <si>
    <t>Gezamenlijk gebruik</t>
  </si>
  <si>
    <t>Verkeersruimten-Miva-Werkkast</t>
  </si>
  <si>
    <t>Gym</t>
  </si>
  <si>
    <t>Gezamelijke ruimte</t>
  </si>
  <si>
    <t>De Wijde Wereld</t>
  </si>
  <si>
    <t>De Windroos</t>
  </si>
  <si>
    <t>KSH</t>
  </si>
  <si>
    <t>Partou</t>
  </si>
  <si>
    <t>Verkeersruimte/schacht</t>
  </si>
  <si>
    <t>SRO</t>
  </si>
  <si>
    <t>Totaal vloeronderhoud</t>
  </si>
  <si>
    <t>Subtotaal</t>
  </si>
  <si>
    <t>Ruimte</t>
  </si>
  <si>
    <t>Tarief per uur</t>
  </si>
  <si>
    <t>Functie</t>
  </si>
  <si>
    <t>Dieptereiniging sanitair</t>
  </si>
  <si>
    <t>Zomerschoonmaak scholen</t>
  </si>
  <si>
    <t xml:space="preserve">Totaal </t>
  </si>
  <si>
    <t>Soort</t>
  </si>
  <si>
    <t>Schoonmaakmedewerker 
dieptereiniging sanitair</t>
  </si>
  <si>
    <t>Tarieven</t>
  </si>
  <si>
    <t>Schoonmaakmedewerker 
zomerschoonmaak scholen</t>
  </si>
  <si>
    <t>Tarief per m2</t>
  </si>
  <si>
    <t>Kinderopvang HumanKind (Kinderdagverblijf)</t>
  </si>
  <si>
    <t>Partou (peuterspeelzaal)</t>
  </si>
  <si>
    <t>Partou (buitenschoolse opvang)</t>
  </si>
  <si>
    <t>Partou (BuitenSchoolse Opvang)</t>
  </si>
  <si>
    <t>Partou KinderDagVerblijf</t>
  </si>
  <si>
    <t>Extra lokalen (15 groepen)</t>
  </si>
  <si>
    <t>Bijlage 6 Calculatieblad
Inkoop Schoonmaakdienstverlening
MFA de Bron, MFA de Laak en MFA de Zonneparel</t>
  </si>
  <si>
    <t>Vloeren stofvrij/moppen</t>
  </si>
  <si>
    <t>Alle ruimtes</t>
  </si>
  <si>
    <t>Sanitair</t>
  </si>
  <si>
    <t>Vloersoort</t>
  </si>
  <si>
    <t>Programma</t>
  </si>
  <si>
    <t>marmoleum</t>
  </si>
  <si>
    <t>bolidt</t>
  </si>
  <si>
    <t>descol</t>
  </si>
  <si>
    <t>Sportzaal en berging</t>
  </si>
  <si>
    <t>Tribune</t>
  </si>
  <si>
    <t>Scheidsrechtersruimte en EHBO</t>
  </si>
  <si>
    <t>Sanitair MIVA</t>
  </si>
  <si>
    <t>Gietvloer</t>
  </si>
  <si>
    <t>Rubber</t>
  </si>
  <si>
    <t>Inloopmat</t>
  </si>
  <si>
    <t>Sanitair, doucheruimte, kleedkamers</t>
  </si>
  <si>
    <t>Kunststof</t>
  </si>
  <si>
    <t>Vloeronderhoud</t>
  </si>
  <si>
    <t>Afroep vloeren stofvrij/moppen</t>
  </si>
  <si>
    <t>Schoonmaak en vloeronderhoud</t>
  </si>
  <si>
    <t>Schoonmaak</t>
  </si>
  <si>
    <t>Totaal schoonmaak</t>
  </si>
  <si>
    <t>Programma 
(zie PvE)</t>
  </si>
  <si>
    <t>Schoonmaakmedewerker 
basisschoonmaak</t>
  </si>
  <si>
    <t>Schoonmaakmedewerker 
vloeronderhoud</t>
  </si>
  <si>
    <t>Schoonmaakmedewerker 
glasbewassing</t>
  </si>
  <si>
    <t>Glasbewassing, dieptereiniging sanitair, zomerschoonmaak scholen en afroep extra schoonmaken vloeren</t>
  </si>
  <si>
    <t>marmoleum / bolidt</t>
  </si>
  <si>
    <t>B3</t>
  </si>
  <si>
    <t>B2</t>
  </si>
  <si>
    <t>S2</t>
  </si>
  <si>
    <t>B1</t>
  </si>
  <si>
    <t>S1</t>
  </si>
  <si>
    <t>B1; E1</t>
  </si>
  <si>
    <t>S1; E1</t>
  </si>
  <si>
    <t>B1; E2</t>
  </si>
  <si>
    <t>S1; E3</t>
  </si>
  <si>
    <t>Sanitair extra keer schoonmaken (S0.6)</t>
  </si>
  <si>
    <t>Sanitair extra keer schoonmaken (S1.18 en S1.19)</t>
  </si>
  <si>
    <t>Totale inschrijfprijs per jaar excl. BTW</t>
  </si>
  <si>
    <t>**** Alle tarieven zijn inclusief benodigde materialen</t>
  </si>
  <si>
    <t>** M2 zijn overgenomen uit de ter beschikbaar gestelde plattegronden. Er kunnen geen rechten ontleend worden aan deze aantallen. Het is aan de Opdrachtnemer of deze ruimtes (kosteloos) opnieuw ingemeten moeten worden.</t>
  </si>
  <si>
    <t>Tegels</t>
  </si>
  <si>
    <t>Gymvloer</t>
  </si>
  <si>
    <t>Plastic</t>
  </si>
  <si>
    <t>Linoleum</t>
  </si>
  <si>
    <t>Tapijt</t>
  </si>
  <si>
    <t>Linoleum / gietvloer</t>
  </si>
  <si>
    <t>Tegels / gietvloer</t>
  </si>
  <si>
    <t>Hout</t>
  </si>
  <si>
    <t>Speellokaal</t>
  </si>
  <si>
    <t>*** Alle bovenstaande tarieven zijn exclusief btw en gebasseerd op de aanbestedingsdocumenten en daarbij behorende bijlagen</t>
  </si>
  <si>
    <t>Glas binnen</t>
  </si>
  <si>
    <t>Glas buiten</t>
  </si>
  <si>
    <t>Seperatieglas</t>
  </si>
  <si>
    <t>*  De totaalprijs van de drie locaties is de prijs per jaar die inschrijver offreert voor de schoonmaakdienstverlening van de drie locaties. Inschrijvingen onder het drempelbedrag van € 350.000,00 (excl. BTW per jaar) komen niet in aanmerking voor gunning van de aanbesteding.</t>
  </si>
  <si>
    <t>Inkoop Schoonmaakdienstverlening, MFA de Bron, MFA de Laak en MFA de Zonneparel – Calculatieblad, PRJ-2312006.01, 15 oktober 2024. Commercieel vertrouwelijk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</si>
</sst>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name val="Arial"/>
      <family val="2"/>
    </font>
    <font>
      <b/>
      <sz val="11"/>
      <color theme="0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2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8"/>
      <name val="Aptos Narrow"/>
      <family val="2"/>
      <scheme val="minor"/>
    </font>
    <font>
      <sz val="10"/>
      <color theme="1"/>
      <name val="Arial"/>
      <family val="2"/>
    </font>
    <font>
      <sz val="8"/>
      <name val="Helv"/>
    </font>
    <font>
      <b/>
      <sz val="11"/>
      <color theme="1"/>
      <name val="Arial"/>
      <family val="2"/>
    </font>
    <font>
      <sz val="10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8" fillId="5" borderId="8" applyNumberFormat="0" applyFont="0" applyBorder="0">
      <alignment horizontal="center"/>
    </xf>
    <xf numFmtId="0" fontId="9" fillId="0" borderId="0"/>
    <xf numFmtId="0" fontId="15" fillId="0" borderId="0" applyAlignment="0"/>
  </cellStyleXfs>
  <cellXfs count="293">
    <xf numFmtId="0" fontId="0" fillId="0" borderId="0" xfId="0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44" fontId="6" fillId="0" borderId="0" xfId="1" applyFont="1" applyFill="1" applyBorder="1" applyAlignment="1">
      <alignment horizontal="center" vertical="center"/>
    </xf>
    <xf numFmtId="44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44" fontId="7" fillId="3" borderId="4" xfId="0" applyNumberFormat="1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44" fontId="7" fillId="0" borderId="0" xfId="0" applyNumberFormat="1" applyFont="1" applyAlignment="1">
      <alignment vertical="center"/>
    </xf>
    <xf numFmtId="0" fontId="9" fillId="0" borderId="0" xfId="0" applyFont="1" applyAlignment="1">
      <alignment horizontal="left" vertical="center"/>
    </xf>
    <xf numFmtId="0" fontId="8" fillId="6" borderId="19" xfId="0" applyFont="1" applyFill="1" applyBorder="1" applyAlignment="1">
      <alignment horizontal="left" vertical="center"/>
    </xf>
    <xf numFmtId="0" fontId="8" fillId="6" borderId="21" xfId="0" applyFont="1" applyFill="1" applyBorder="1" applyAlignment="1">
      <alignment horizontal="center" vertical="center" wrapText="1"/>
    </xf>
    <xf numFmtId="0" fontId="8" fillId="6" borderId="28" xfId="0" applyFont="1" applyFill="1" applyBorder="1" applyAlignment="1">
      <alignment vertical="center" wrapText="1"/>
    </xf>
    <xf numFmtId="0" fontId="8" fillId="6" borderId="27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20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 wrapText="1"/>
    </xf>
    <xf numFmtId="0" fontId="8" fillId="6" borderId="40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6" fillId="0" borderId="16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4" fontId="4" fillId="8" borderId="4" xfId="0" applyNumberFormat="1" applyFont="1" applyFill="1" applyBorder="1" applyAlignment="1">
      <alignment horizontal="right" vertical="center"/>
    </xf>
    <xf numFmtId="4" fontId="6" fillId="0" borderId="26" xfId="0" applyNumberFormat="1" applyFont="1" applyBorder="1" applyAlignment="1">
      <alignment horizontal="right" vertical="center"/>
    </xf>
    <xf numFmtId="4" fontId="8" fillId="0" borderId="0" xfId="0" applyNumberFormat="1" applyFont="1" applyAlignment="1">
      <alignment horizontal="right" vertical="center"/>
    </xf>
    <xf numFmtId="4" fontId="9" fillId="0" borderId="0" xfId="0" applyNumberFormat="1" applyFont="1" applyAlignment="1">
      <alignment horizontal="right" vertical="center"/>
    </xf>
    <xf numFmtId="0" fontId="7" fillId="3" borderId="3" xfId="0" applyFont="1" applyFill="1" applyBorder="1" applyAlignment="1">
      <alignment vertical="center"/>
    </xf>
    <xf numFmtId="4" fontId="8" fillId="8" borderId="4" xfId="0" applyNumberFormat="1" applyFont="1" applyFill="1" applyBorder="1" applyAlignment="1">
      <alignment horizontal="right" vertical="center"/>
    </xf>
    <xf numFmtId="4" fontId="9" fillId="0" borderId="45" xfId="0" applyNumberFormat="1" applyFont="1" applyBorder="1" applyAlignment="1">
      <alignment horizontal="right" vertical="center"/>
    </xf>
    <xf numFmtId="0" fontId="8" fillId="6" borderId="43" xfId="0" applyFont="1" applyFill="1" applyBorder="1" applyAlignment="1">
      <alignment horizontal="center" vertical="center" wrapText="1"/>
    </xf>
    <xf numFmtId="0" fontId="8" fillId="6" borderId="35" xfId="0" applyFont="1" applyFill="1" applyBorder="1" applyAlignment="1">
      <alignment horizontal="center" vertical="center" wrapText="1"/>
    </xf>
    <xf numFmtId="0" fontId="8" fillId="6" borderId="45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0" fontId="3" fillId="3" borderId="42" xfId="0" applyFont="1" applyFill="1" applyBorder="1" applyAlignment="1">
      <alignment horizontal="left" vertical="center"/>
    </xf>
    <xf numFmtId="0" fontId="3" fillId="3" borderId="41" xfId="0" applyFont="1" applyFill="1" applyBorder="1" applyAlignment="1">
      <alignment horizontal="left" vertical="center"/>
    </xf>
    <xf numFmtId="0" fontId="3" fillId="3" borderId="47" xfId="0" applyFont="1" applyFill="1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1" xfId="0" applyFont="1" applyFill="1" applyBorder="1" applyAlignment="1">
      <alignment vertical="center"/>
    </xf>
    <xf numFmtId="0" fontId="5" fillId="3" borderId="33" xfId="0" applyFont="1" applyFill="1" applyBorder="1" applyAlignment="1">
      <alignment vertical="center"/>
    </xf>
    <xf numFmtId="0" fontId="5" fillId="3" borderId="32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5" fillId="3" borderId="44" xfId="0" applyFont="1" applyFill="1" applyBorder="1" applyAlignment="1">
      <alignment vertical="center"/>
    </xf>
    <xf numFmtId="0" fontId="8" fillId="8" borderId="2" xfId="0" applyFont="1" applyFill="1" applyBorder="1" applyAlignment="1">
      <alignment horizontal="left" vertical="center"/>
    </xf>
    <xf numFmtId="0" fontId="9" fillId="8" borderId="3" xfId="0" applyFont="1" applyFill="1" applyBorder="1" applyAlignment="1">
      <alignment horizontal="left" vertical="center"/>
    </xf>
    <xf numFmtId="44" fontId="14" fillId="8" borderId="3" xfId="1" applyFont="1" applyFill="1" applyBorder="1" applyAlignment="1">
      <alignment horizontal="center" vertical="center"/>
    </xf>
    <xf numFmtId="44" fontId="6" fillId="8" borderId="4" xfId="1" applyFont="1" applyFill="1" applyBorder="1" applyAlignment="1">
      <alignment horizontal="center" vertical="center"/>
    </xf>
    <xf numFmtId="44" fontId="4" fillId="8" borderId="1" xfId="1" applyFont="1" applyFill="1" applyBorder="1" applyAlignment="1">
      <alignment horizontal="center" vertical="center"/>
    </xf>
    <xf numFmtId="0" fontId="9" fillId="0" borderId="22" xfId="0" applyFont="1" applyBorder="1" applyAlignment="1">
      <alignment horizontal="left" vertical="center"/>
    </xf>
    <xf numFmtId="0" fontId="9" fillId="0" borderId="34" xfId="0" applyFont="1" applyBorder="1" applyAlignment="1">
      <alignment horizontal="left" vertical="center"/>
    </xf>
    <xf numFmtId="4" fontId="9" fillId="0" borderId="29" xfId="0" applyNumberFormat="1" applyFont="1" applyBorder="1" applyAlignment="1">
      <alignment horizontal="right" vertical="center"/>
    </xf>
    <xf numFmtId="3" fontId="6" fillId="0" borderId="34" xfId="0" applyNumberFormat="1" applyFont="1" applyBorder="1" applyAlignment="1">
      <alignment horizontal="center" vertical="center"/>
    </xf>
    <xf numFmtId="44" fontId="6" fillId="7" borderId="29" xfId="1" applyFont="1" applyFill="1" applyBorder="1" applyAlignment="1">
      <alignment horizontal="center" vertical="center"/>
    </xf>
    <xf numFmtId="44" fontId="4" fillId="0" borderId="7" xfId="1" applyFont="1" applyBorder="1" applyAlignment="1">
      <alignment horizontal="center" vertical="center"/>
    </xf>
    <xf numFmtId="0" fontId="9" fillId="0" borderId="18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4" fontId="9" fillId="0" borderId="26" xfId="0" applyNumberFormat="1" applyFont="1" applyBorder="1" applyAlignment="1">
      <alignment horizontal="right" vertical="center"/>
    </xf>
    <xf numFmtId="3" fontId="6" fillId="0" borderId="12" xfId="0" applyNumberFormat="1" applyFont="1" applyBorder="1" applyAlignment="1">
      <alignment horizontal="center" vertical="center"/>
    </xf>
    <xf numFmtId="44" fontId="6" fillId="7" borderId="26" xfId="1" applyFont="1" applyFill="1" applyBorder="1" applyAlignment="1">
      <alignment horizontal="center" vertical="center"/>
    </xf>
    <xf numFmtId="44" fontId="4" fillId="0" borderId="30" xfId="1" applyFont="1" applyBorder="1" applyAlignment="1">
      <alignment horizontal="center" vertical="center"/>
    </xf>
    <xf numFmtId="0" fontId="8" fillId="8" borderId="2" xfId="2" applyFont="1" applyFill="1" applyBorder="1" applyAlignment="1">
      <alignment horizontal="left" vertical="center"/>
    </xf>
    <xf numFmtId="0" fontId="9" fillId="8" borderId="3" xfId="2" applyFont="1" applyFill="1" applyBorder="1" applyAlignment="1">
      <alignment horizontal="left" vertical="center"/>
    </xf>
    <xf numFmtId="44" fontId="6" fillId="8" borderId="3" xfId="1" applyFont="1" applyFill="1" applyBorder="1" applyAlignment="1">
      <alignment horizontal="center" vertical="center"/>
    </xf>
    <xf numFmtId="3" fontId="6" fillId="8" borderId="3" xfId="0" applyNumberFormat="1" applyFont="1" applyFill="1" applyBorder="1" applyAlignment="1">
      <alignment horizontal="center" vertical="center"/>
    </xf>
    <xf numFmtId="0" fontId="6" fillId="8" borderId="3" xfId="0" applyFont="1" applyFill="1" applyBorder="1" applyAlignment="1">
      <alignment vertical="center"/>
    </xf>
    <xf numFmtId="0" fontId="9" fillId="0" borderId="22" xfId="2" applyFont="1" applyFill="1" applyBorder="1" applyAlignment="1">
      <alignment horizontal="left" vertical="center"/>
    </xf>
    <xf numFmtId="0" fontId="9" fillId="0" borderId="34" xfId="2" applyFont="1" applyFill="1" applyBorder="1" applyAlignment="1">
      <alignment horizontal="left" vertical="center"/>
    </xf>
    <xf numFmtId="44" fontId="6" fillId="0" borderId="29" xfId="1" applyFont="1" applyFill="1" applyBorder="1" applyAlignment="1">
      <alignment horizontal="center" vertical="center"/>
    </xf>
    <xf numFmtId="0" fontId="9" fillId="0" borderId="16" xfId="2" applyFont="1" applyFill="1" applyBorder="1" applyAlignment="1">
      <alignment horizontal="left" vertical="center"/>
    </xf>
    <xf numFmtId="0" fontId="9" fillId="0" borderId="9" xfId="2" applyFont="1" applyFill="1" applyBorder="1" applyAlignment="1">
      <alignment horizontal="left" vertical="center"/>
    </xf>
    <xf numFmtId="4" fontId="11" fillId="0" borderId="0" xfId="0" applyNumberFormat="1" applyFont="1" applyAlignment="1">
      <alignment horizontal="right" vertical="center"/>
    </xf>
    <xf numFmtId="3" fontId="6" fillId="0" borderId="9" xfId="0" applyNumberFormat="1" applyFont="1" applyBorder="1" applyAlignment="1">
      <alignment horizontal="center" vertical="center"/>
    </xf>
    <xf numFmtId="44" fontId="6" fillId="7" borderId="17" xfId="1" applyFont="1" applyFill="1" applyBorder="1" applyAlignment="1">
      <alignment horizontal="center" vertical="center"/>
    </xf>
    <xf numFmtId="44" fontId="4" fillId="0" borderId="6" xfId="1" applyFont="1" applyBorder="1" applyAlignment="1">
      <alignment horizontal="center" vertical="center"/>
    </xf>
    <xf numFmtId="4" fontId="9" fillId="0" borderId="17" xfId="0" applyNumberFormat="1" applyFont="1" applyBorder="1" applyAlignment="1">
      <alignment horizontal="right" vertical="center"/>
    </xf>
    <xf numFmtId="0" fontId="9" fillId="0" borderId="18" xfId="2" applyFont="1" applyFill="1" applyBorder="1" applyAlignment="1">
      <alignment horizontal="left" vertical="center"/>
    </xf>
    <xf numFmtId="0" fontId="9" fillId="0" borderId="12" xfId="4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4" fontId="9" fillId="0" borderId="15" xfId="0" applyNumberFormat="1" applyFont="1" applyBorder="1" applyAlignment="1">
      <alignment horizontal="right" vertical="center"/>
    </xf>
    <xf numFmtId="0" fontId="9" fillId="0" borderId="43" xfId="2" applyFont="1" applyFill="1" applyBorder="1" applyAlignment="1">
      <alignment horizontal="left" vertical="center"/>
    </xf>
    <xf numFmtId="0" fontId="9" fillId="0" borderId="35" xfId="2" applyFont="1" applyFill="1" applyBorder="1" applyAlignment="1">
      <alignment horizontal="left" vertical="center"/>
    </xf>
    <xf numFmtId="3" fontId="6" fillId="0" borderId="35" xfId="0" applyNumberFormat="1" applyFont="1" applyBorder="1" applyAlignment="1">
      <alignment horizontal="center" vertical="center"/>
    </xf>
    <xf numFmtId="44" fontId="6" fillId="7" borderId="45" xfId="1" applyFont="1" applyFill="1" applyBorder="1" applyAlignment="1">
      <alignment horizontal="center" vertical="center"/>
    </xf>
    <xf numFmtId="44" fontId="4" fillId="0" borderId="46" xfId="1" applyFont="1" applyBorder="1" applyAlignment="1">
      <alignment horizontal="center" vertical="center"/>
    </xf>
    <xf numFmtId="0" fontId="8" fillId="6" borderId="2" xfId="2" applyFont="1" applyFill="1" applyBorder="1" applyAlignment="1">
      <alignment vertical="center"/>
    </xf>
    <xf numFmtId="0" fontId="8" fillId="6" borderId="3" xfId="2" applyFont="1" applyFill="1" applyBorder="1" applyAlignment="1">
      <alignment vertical="center"/>
    </xf>
    <xf numFmtId="0" fontId="8" fillId="6" borderId="4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/>
    </xf>
    <xf numFmtId="44" fontId="8" fillId="6" borderId="4" xfId="2" applyNumberFormat="1" applyFont="1" applyFill="1" applyBorder="1" applyAlignment="1">
      <alignment vertical="center"/>
    </xf>
    <xf numFmtId="44" fontId="8" fillId="0" borderId="0" xfId="2" applyNumberFormat="1" applyFont="1" applyFill="1" applyBorder="1" applyAlignment="1">
      <alignment vertical="center"/>
    </xf>
    <xf numFmtId="0" fontId="4" fillId="6" borderId="3" xfId="2" applyFont="1" applyFill="1" applyBorder="1" applyAlignment="1">
      <alignment vertical="center"/>
    </xf>
    <xf numFmtId="44" fontId="8" fillId="6" borderId="46" xfId="1" applyFont="1" applyFill="1" applyBorder="1" applyAlignment="1">
      <alignment horizontal="center" vertical="center"/>
    </xf>
    <xf numFmtId="0" fontId="5" fillId="3" borderId="38" xfId="0" applyFont="1" applyFill="1" applyBorder="1" applyAlignment="1">
      <alignment vertical="center"/>
    </xf>
    <xf numFmtId="0" fontId="5" fillId="3" borderId="39" xfId="0" applyFont="1" applyFill="1" applyBorder="1" applyAlignment="1">
      <alignment vertical="center"/>
    </xf>
    <xf numFmtId="0" fontId="4" fillId="3" borderId="38" xfId="0" applyFont="1" applyFill="1" applyBorder="1" applyAlignment="1">
      <alignment vertical="center"/>
    </xf>
    <xf numFmtId="0" fontId="4" fillId="8" borderId="2" xfId="0" applyFont="1" applyFill="1" applyBorder="1" applyAlignment="1">
      <alignment vertical="center"/>
    </xf>
    <xf numFmtId="0" fontId="4" fillId="8" borderId="3" xfId="0" applyFont="1" applyFill="1" applyBorder="1" applyAlignment="1">
      <alignment vertical="center"/>
    </xf>
    <xf numFmtId="4" fontId="4" fillId="0" borderId="0" xfId="0" applyNumberFormat="1" applyFont="1" applyAlignment="1">
      <alignment horizontal="right" vertical="center"/>
    </xf>
    <xf numFmtId="44" fontId="6" fillId="8" borderId="3" xfId="1" applyFont="1" applyFill="1" applyBorder="1" applyAlignment="1">
      <alignment vertical="center"/>
    </xf>
    <xf numFmtId="44" fontId="6" fillId="8" borderId="4" xfId="1" applyFont="1" applyFill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6" fillId="0" borderId="34" xfId="0" applyFont="1" applyBorder="1" applyAlignment="1">
      <alignment vertical="center"/>
    </xf>
    <xf numFmtId="4" fontId="6" fillId="0" borderId="29" xfId="0" applyNumberFormat="1" applyFont="1" applyBorder="1" applyAlignment="1">
      <alignment horizontal="right" vertical="center"/>
    </xf>
    <xf numFmtId="4" fontId="6" fillId="0" borderId="0" xfId="0" applyNumberFormat="1" applyFont="1" applyAlignment="1">
      <alignment horizontal="right" vertical="center"/>
    </xf>
    <xf numFmtId="0" fontId="6" fillId="0" borderId="18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44" fontId="6" fillId="0" borderId="26" xfId="1" applyFont="1" applyFill="1" applyBorder="1" applyAlignment="1">
      <alignment horizontal="center" vertical="center"/>
    </xf>
    <xf numFmtId="0" fontId="8" fillId="8" borderId="2" xfId="0" applyFont="1" applyFill="1" applyBorder="1" applyAlignment="1">
      <alignment vertical="center"/>
    </xf>
    <xf numFmtId="0" fontId="8" fillId="8" borderId="3" xfId="0" applyFont="1" applyFill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9" fillId="0" borderId="34" xfId="0" applyFont="1" applyBorder="1" applyAlignment="1">
      <alignment vertical="center"/>
    </xf>
    <xf numFmtId="0" fontId="9" fillId="0" borderId="43" xfId="0" applyFont="1" applyBorder="1" applyAlignment="1">
      <alignment vertical="center"/>
    </xf>
    <xf numFmtId="0" fontId="9" fillId="0" borderId="35" xfId="0" applyFont="1" applyBorder="1" applyAlignment="1">
      <alignment vertical="center"/>
    </xf>
    <xf numFmtId="44" fontId="6" fillId="0" borderId="45" xfId="1" applyFont="1" applyFill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44" fontId="6" fillId="0" borderId="17" xfId="1" applyFont="1" applyFill="1" applyBorder="1" applyAlignment="1">
      <alignment horizontal="center" vertical="center"/>
    </xf>
    <xf numFmtId="4" fontId="6" fillId="0" borderId="17" xfId="0" applyNumberFormat="1" applyFont="1" applyBorder="1" applyAlignment="1">
      <alignment horizontal="right" vertical="center"/>
    </xf>
    <xf numFmtId="0" fontId="8" fillId="6" borderId="2" xfId="0" applyFont="1" applyFill="1" applyBorder="1" applyAlignment="1">
      <alignment vertical="center"/>
    </xf>
    <xf numFmtId="0" fontId="8" fillId="6" borderId="3" xfId="0" applyFont="1" applyFill="1" applyBorder="1" applyAlignment="1">
      <alignment vertical="center"/>
    </xf>
    <xf numFmtId="0" fontId="8" fillId="6" borderId="4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44" fontId="8" fillId="6" borderId="4" xfId="0" applyNumberFormat="1" applyFont="1" applyFill="1" applyBorder="1" applyAlignment="1">
      <alignment vertical="center"/>
    </xf>
    <xf numFmtId="44" fontId="8" fillId="0" borderId="0" xfId="0" applyNumberFormat="1" applyFont="1" applyAlignment="1">
      <alignment vertical="center"/>
    </xf>
    <xf numFmtId="0" fontId="4" fillId="6" borderId="3" xfId="0" applyFont="1" applyFill="1" applyBorder="1" applyAlignment="1">
      <alignment vertical="center"/>
    </xf>
    <xf numFmtId="44" fontId="8" fillId="6" borderId="1" xfId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vertical="center"/>
    </xf>
    <xf numFmtId="44" fontId="4" fillId="0" borderId="5" xfId="1" applyFont="1" applyBorder="1" applyAlignment="1">
      <alignment horizontal="center" vertical="center"/>
    </xf>
    <xf numFmtId="2" fontId="6" fillId="0" borderId="36" xfId="0" applyNumberFormat="1" applyFont="1" applyBorder="1" applyAlignment="1">
      <alignment vertical="center"/>
    </xf>
    <xf numFmtId="2" fontId="6" fillId="0" borderId="0" xfId="0" applyNumberFormat="1" applyFont="1" applyAlignment="1">
      <alignment vertical="center"/>
    </xf>
    <xf numFmtId="0" fontId="6" fillId="0" borderId="43" xfId="0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0" fontId="8" fillId="0" borderId="0" xfId="0" applyFont="1" applyAlignment="1">
      <alignment horizontal="right" vertical="center"/>
    </xf>
    <xf numFmtId="44" fontId="8" fillId="0" borderId="0" xfId="1" applyFont="1" applyFill="1" applyBorder="1" applyAlignment="1">
      <alignment horizontal="center" vertical="center"/>
    </xf>
    <xf numFmtId="44" fontId="5" fillId="3" borderId="4" xfId="0" applyNumberFormat="1" applyFont="1" applyFill="1" applyBorder="1" applyAlignment="1">
      <alignment vertical="center"/>
    </xf>
    <xf numFmtId="44" fontId="5" fillId="3" borderId="1" xfId="0" applyNumberFormat="1" applyFont="1" applyFill="1" applyBorder="1" applyAlignment="1">
      <alignment vertical="center"/>
    </xf>
    <xf numFmtId="0" fontId="12" fillId="0" borderId="0" xfId="0" applyFont="1" applyAlignment="1">
      <alignment vertical="center"/>
    </xf>
    <xf numFmtId="44" fontId="9" fillId="0" borderId="17" xfId="1" applyFont="1" applyFill="1" applyBorder="1" applyAlignment="1">
      <alignment horizontal="center" vertical="center"/>
    </xf>
    <xf numFmtId="44" fontId="9" fillId="0" borderId="0" xfId="1" applyFont="1" applyFill="1" applyBorder="1" applyAlignment="1">
      <alignment horizontal="center" vertical="center"/>
    </xf>
    <xf numFmtId="1" fontId="9" fillId="0" borderId="0" xfId="1" applyNumberFormat="1" applyFont="1" applyFill="1" applyBorder="1" applyAlignment="1">
      <alignment horizontal="center" vertical="center"/>
    </xf>
    <xf numFmtId="4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44" fontId="9" fillId="0" borderId="26" xfId="1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 vertical="center"/>
    </xf>
    <xf numFmtId="44" fontId="8" fillId="6" borderId="4" xfId="0" applyNumberFormat="1" applyFont="1" applyFill="1" applyBorder="1" applyAlignment="1">
      <alignment horizontal="center" vertical="center"/>
    </xf>
    <xf numFmtId="44" fontId="8" fillId="0" borderId="0" xfId="0" applyNumberFormat="1" applyFont="1" applyAlignment="1">
      <alignment horizontal="center" vertical="center"/>
    </xf>
    <xf numFmtId="0" fontId="5" fillId="3" borderId="4" xfId="0" applyFont="1" applyFill="1" applyBorder="1" applyAlignment="1">
      <alignment horizontal="right" vertical="center"/>
    </xf>
    <xf numFmtId="44" fontId="9" fillId="0" borderId="29" xfId="1" applyFont="1" applyFill="1" applyBorder="1" applyAlignment="1">
      <alignment horizontal="center" vertical="center"/>
    </xf>
    <xf numFmtId="0" fontId="8" fillId="3" borderId="3" xfId="0" applyFont="1" applyFill="1" applyBorder="1" applyAlignment="1">
      <alignment vertical="center"/>
    </xf>
    <xf numFmtId="0" fontId="8" fillId="3" borderId="4" xfId="0" applyFont="1" applyFill="1" applyBorder="1" applyAlignment="1">
      <alignment vertical="center"/>
    </xf>
    <xf numFmtId="0" fontId="9" fillId="6" borderId="4" xfId="0" applyFont="1" applyFill="1" applyBorder="1" applyAlignment="1">
      <alignment horizontal="right" vertical="center"/>
    </xf>
    <xf numFmtId="0" fontId="8" fillId="3" borderId="4" xfId="0" applyFont="1" applyFill="1" applyBorder="1" applyAlignment="1">
      <alignment horizontal="right" vertical="center"/>
    </xf>
    <xf numFmtId="44" fontId="6" fillId="0" borderId="16" xfId="1" applyFont="1" applyFill="1" applyBorder="1" applyAlignment="1">
      <alignment horizontal="center" vertical="center"/>
    </xf>
    <xf numFmtId="4" fontId="9" fillId="0" borderId="49" xfId="0" applyNumberFormat="1" applyFont="1" applyBorder="1" applyAlignment="1">
      <alignment horizontal="right" vertical="center"/>
    </xf>
    <xf numFmtId="4" fontId="9" fillId="0" borderId="50" xfId="0" applyNumberFormat="1" applyFont="1" applyBorder="1" applyAlignment="1">
      <alignment horizontal="right" vertical="center"/>
    </xf>
    <xf numFmtId="0" fontId="9" fillId="0" borderId="10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9" fillId="0" borderId="51" xfId="0" applyFont="1" applyBorder="1" applyAlignment="1">
      <alignment vertical="center"/>
    </xf>
    <xf numFmtId="0" fontId="9" fillId="0" borderId="52" xfId="0" applyFont="1" applyBorder="1" applyAlignment="1">
      <alignment vertical="center"/>
    </xf>
    <xf numFmtId="0" fontId="8" fillId="6" borderId="2" xfId="0" applyFont="1" applyFill="1" applyBorder="1" applyAlignment="1">
      <alignment horizontal="left" vertical="center" wrapText="1"/>
    </xf>
    <xf numFmtId="0" fontId="8" fillId="6" borderId="53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" fontId="9" fillId="8" borderId="2" xfId="0" applyNumberFormat="1" applyFont="1" applyFill="1" applyBorder="1" applyAlignment="1">
      <alignment horizontal="center" vertical="center"/>
    </xf>
    <xf numFmtId="4" fontId="6" fillId="8" borderId="2" xfId="0" applyNumberFormat="1" applyFont="1" applyFill="1" applyBorder="1" applyAlignment="1">
      <alignment horizontal="center" vertical="center"/>
    </xf>
    <xf numFmtId="4" fontId="6" fillId="0" borderId="22" xfId="0" applyNumberFormat="1" applyFont="1" applyBorder="1" applyAlignment="1">
      <alignment horizontal="center" vertical="center"/>
    </xf>
    <xf numFmtId="4" fontId="6" fillId="0" borderId="18" xfId="0" applyNumberFormat="1" applyFont="1" applyBorder="1" applyAlignment="1">
      <alignment horizontal="center" vertical="center"/>
    </xf>
    <xf numFmtId="4" fontId="6" fillId="0" borderId="43" xfId="0" applyNumberFormat="1" applyFont="1" applyBorder="1" applyAlignment="1">
      <alignment horizontal="center" vertical="center"/>
    </xf>
    <xf numFmtId="4" fontId="6" fillId="0" borderId="16" xfId="0" applyNumberFormat="1" applyFont="1" applyBorder="1" applyAlignment="1">
      <alignment horizontal="center" vertical="center"/>
    </xf>
    <xf numFmtId="4" fontId="4" fillId="8" borderId="2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6" borderId="2" xfId="2" applyFont="1" applyFill="1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44" fontId="5" fillId="0" borderId="0" xfId="0" applyNumberFormat="1" applyFont="1" applyAlignment="1">
      <alignment horizontal="center" vertical="center"/>
    </xf>
    <xf numFmtId="0" fontId="4" fillId="6" borderId="43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44" fontId="6" fillId="0" borderId="18" xfId="1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6" borderId="3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4" fillId="6" borderId="20" xfId="0" applyFont="1" applyFill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4" fontId="6" fillId="8" borderId="31" xfId="0" applyNumberFormat="1" applyFont="1" applyFill="1" applyBorder="1" applyAlignment="1">
      <alignment horizontal="center" vertical="center"/>
    </xf>
    <xf numFmtId="44" fontId="6" fillId="8" borderId="33" xfId="1" applyFont="1" applyFill="1" applyBorder="1" applyAlignment="1">
      <alignment horizontal="center" vertical="center"/>
    </xf>
    <xf numFmtId="3" fontId="6" fillId="8" borderId="33" xfId="0" applyNumberFormat="1" applyFont="1" applyFill="1" applyBorder="1" applyAlignment="1">
      <alignment horizontal="center" vertical="center"/>
    </xf>
    <xf numFmtId="44" fontId="6" fillId="8" borderId="32" xfId="1" applyFont="1" applyFill="1" applyBorder="1" applyAlignment="1">
      <alignment horizontal="center" vertical="center"/>
    </xf>
    <xf numFmtId="44" fontId="6" fillId="8" borderId="33" xfId="1" applyFont="1" applyFill="1" applyBorder="1" applyAlignment="1">
      <alignment vertical="center"/>
    </xf>
    <xf numFmtId="44" fontId="6" fillId="8" borderId="32" xfId="1" applyFont="1" applyFill="1" applyBorder="1" applyAlignment="1">
      <alignment vertical="center"/>
    </xf>
    <xf numFmtId="4" fontId="4" fillId="8" borderId="31" xfId="0" applyNumberFormat="1" applyFont="1" applyFill="1" applyBorder="1" applyAlignment="1">
      <alignment horizontal="center" vertical="center"/>
    </xf>
    <xf numFmtId="44" fontId="9" fillId="6" borderId="3" xfId="1" applyFont="1" applyFill="1" applyBorder="1" applyAlignment="1">
      <alignment vertical="center"/>
    </xf>
    <xf numFmtId="44" fontId="17" fillId="3" borderId="38" xfId="1" applyFont="1" applyFill="1" applyBorder="1" applyAlignment="1">
      <alignment vertical="center"/>
    </xf>
    <xf numFmtId="44" fontId="17" fillId="3" borderId="3" xfId="1" applyFont="1" applyFill="1" applyBorder="1" applyAlignment="1">
      <alignment vertical="center"/>
    </xf>
    <xf numFmtId="4" fontId="4" fillId="8" borderId="54" xfId="0" applyNumberFormat="1" applyFont="1" applyFill="1" applyBorder="1" applyAlignment="1">
      <alignment horizontal="center" vertical="center"/>
    </xf>
    <xf numFmtId="44" fontId="6" fillId="8" borderId="0" xfId="1" applyFont="1" applyFill="1" applyBorder="1" applyAlignment="1">
      <alignment horizontal="center" vertical="center"/>
    </xf>
    <xf numFmtId="3" fontId="6" fillId="8" borderId="0" xfId="0" applyNumberFormat="1" applyFont="1" applyFill="1" applyAlignment="1">
      <alignment horizontal="center" vertical="center"/>
    </xf>
    <xf numFmtId="44" fontId="6" fillId="8" borderId="36" xfId="1" applyFont="1" applyFill="1" applyBorder="1" applyAlignment="1">
      <alignment horizontal="center" vertical="center"/>
    </xf>
    <xf numFmtId="4" fontId="4" fillId="8" borderId="37" xfId="0" applyNumberFormat="1" applyFont="1" applyFill="1" applyBorder="1" applyAlignment="1">
      <alignment horizontal="center" vertical="center"/>
    </xf>
    <xf numFmtId="44" fontId="6" fillId="8" borderId="38" xfId="1" applyFont="1" applyFill="1" applyBorder="1" applyAlignment="1">
      <alignment horizontal="center" vertical="center"/>
    </xf>
    <xf numFmtId="3" fontId="6" fillId="8" borderId="38" xfId="0" applyNumberFormat="1" applyFont="1" applyFill="1" applyBorder="1" applyAlignment="1">
      <alignment horizontal="center" vertical="center"/>
    </xf>
    <xf numFmtId="44" fontId="6" fillId="8" borderId="39" xfId="1" applyFont="1" applyFill="1" applyBorder="1" applyAlignment="1">
      <alignment horizontal="center" vertical="center"/>
    </xf>
    <xf numFmtId="4" fontId="6" fillId="0" borderId="13" xfId="0" applyNumberFormat="1" applyFont="1" applyBorder="1" applyAlignment="1">
      <alignment horizontal="center" vertical="center"/>
    </xf>
    <xf numFmtId="3" fontId="6" fillId="0" borderId="14" xfId="0" applyNumberFormat="1" applyFont="1" applyBorder="1" applyAlignment="1">
      <alignment horizontal="center" vertical="center"/>
    </xf>
    <xf numFmtId="44" fontId="6" fillId="0" borderId="15" xfId="1" applyFont="1" applyFill="1" applyBorder="1" applyAlignment="1">
      <alignment horizontal="center" vertical="center"/>
    </xf>
    <xf numFmtId="4" fontId="6" fillId="0" borderId="23" xfId="0" applyNumberFormat="1" applyFont="1" applyBorder="1" applyAlignment="1">
      <alignment horizontal="center" vertical="center"/>
    </xf>
    <xf numFmtId="3" fontId="6" fillId="0" borderId="24" xfId="0" applyNumberFormat="1" applyFont="1" applyBorder="1" applyAlignment="1">
      <alignment horizontal="center" vertical="center"/>
    </xf>
    <xf numFmtId="44" fontId="6" fillId="0" borderId="25" xfId="1" applyFont="1" applyFill="1" applyBorder="1" applyAlignment="1">
      <alignment horizontal="center" vertical="center"/>
    </xf>
    <xf numFmtId="0" fontId="4" fillId="8" borderId="31" xfId="0" applyFont="1" applyFill="1" applyBorder="1" applyAlignment="1">
      <alignment vertical="center"/>
    </xf>
    <xf numFmtId="0" fontId="4" fillId="8" borderId="33" xfId="0" applyFont="1" applyFill="1" applyBorder="1" applyAlignment="1">
      <alignment vertical="center"/>
    </xf>
    <xf numFmtId="4" fontId="4" fillId="8" borderId="32" xfId="0" applyNumberFormat="1" applyFont="1" applyFill="1" applyBorder="1" applyAlignment="1">
      <alignment horizontal="right" vertical="center"/>
    </xf>
    <xf numFmtId="44" fontId="4" fillId="8" borderId="44" xfId="1" applyFont="1" applyFill="1" applyBorder="1" applyAlignment="1">
      <alignment horizontal="center" vertical="center"/>
    </xf>
    <xf numFmtId="0" fontId="4" fillId="8" borderId="37" xfId="0" applyFont="1" applyFill="1" applyBorder="1" applyAlignment="1">
      <alignment vertical="center"/>
    </xf>
    <xf numFmtId="0" fontId="4" fillId="8" borderId="38" xfId="0" applyFont="1" applyFill="1" applyBorder="1" applyAlignment="1">
      <alignment vertical="center"/>
    </xf>
    <xf numFmtId="4" fontId="4" fillId="8" borderId="39" xfId="0" applyNumberFormat="1" applyFont="1" applyFill="1" applyBorder="1" applyAlignment="1">
      <alignment horizontal="right" vertical="center"/>
    </xf>
    <xf numFmtId="44" fontId="4" fillId="8" borderId="46" xfId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4" fontId="6" fillId="0" borderId="15" xfId="0" applyNumberFormat="1" applyFont="1" applyBorder="1" applyAlignment="1">
      <alignment horizontal="right" vertical="center"/>
    </xf>
    <xf numFmtId="0" fontId="6" fillId="0" borderId="23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4" fontId="9" fillId="0" borderId="25" xfId="0" applyNumberFormat="1" applyFont="1" applyBorder="1" applyAlignment="1">
      <alignment horizontal="right" vertical="center"/>
    </xf>
    <xf numFmtId="44" fontId="4" fillId="0" borderId="55" xfId="1" applyFont="1" applyBorder="1" applyAlignment="1">
      <alignment horizontal="center" vertical="center"/>
    </xf>
    <xf numFmtId="0" fontId="8" fillId="6" borderId="37" xfId="0" applyFont="1" applyFill="1" applyBorder="1" applyAlignment="1">
      <alignment vertical="center"/>
    </xf>
    <xf numFmtId="0" fontId="8" fillId="6" borderId="38" xfId="0" applyFont="1" applyFill="1" applyBorder="1" applyAlignment="1">
      <alignment vertical="center"/>
    </xf>
    <xf numFmtId="0" fontId="8" fillId="6" borderId="39" xfId="0" applyFont="1" applyFill="1" applyBorder="1" applyAlignment="1">
      <alignment vertical="center"/>
    </xf>
    <xf numFmtId="0" fontId="4" fillId="6" borderId="37" xfId="0" applyFont="1" applyFill="1" applyBorder="1" applyAlignment="1">
      <alignment horizontal="center" vertical="center"/>
    </xf>
    <xf numFmtId="0" fontId="4" fillId="6" borderId="38" xfId="0" applyFont="1" applyFill="1" applyBorder="1" applyAlignment="1">
      <alignment vertical="center"/>
    </xf>
    <xf numFmtId="44" fontId="8" fillId="6" borderId="39" xfId="0" applyNumberFormat="1" applyFont="1" applyFill="1" applyBorder="1" applyAlignment="1">
      <alignment vertical="center"/>
    </xf>
    <xf numFmtId="44" fontId="9" fillId="6" borderId="38" xfId="1" applyFont="1" applyFill="1" applyBorder="1" applyAlignment="1">
      <alignment vertical="center"/>
    </xf>
    <xf numFmtId="4" fontId="6" fillId="0" borderId="25" xfId="0" applyNumberFormat="1" applyFont="1" applyBorder="1" applyAlignment="1">
      <alignment horizontal="right" vertical="center"/>
    </xf>
    <xf numFmtId="4" fontId="6" fillId="0" borderId="45" xfId="0" applyNumberFormat="1" applyFont="1" applyBorder="1" applyAlignment="1">
      <alignment horizontal="right" vertical="center"/>
    </xf>
    <xf numFmtId="0" fontId="9" fillId="0" borderId="12" xfId="0" applyFont="1" applyBorder="1" applyAlignment="1">
      <alignment vertical="center"/>
    </xf>
    <xf numFmtId="4" fontId="9" fillId="0" borderId="48" xfId="0" applyNumberFormat="1" applyFont="1" applyBorder="1" applyAlignment="1">
      <alignment horizontal="right" vertical="center"/>
    </xf>
    <xf numFmtId="44" fontId="9" fillId="2" borderId="34" xfId="1" applyFont="1" applyFill="1" applyBorder="1" applyAlignment="1" applyProtection="1">
      <alignment vertical="center"/>
      <protection locked="0"/>
    </xf>
    <xf numFmtId="44" fontId="9" fillId="2" borderId="9" xfId="1" applyFont="1" applyFill="1" applyBorder="1" applyAlignment="1" applyProtection="1">
      <alignment horizontal="center" vertical="center"/>
      <protection locked="0"/>
    </xf>
    <xf numFmtId="44" fontId="9" fillId="2" borderId="12" xfId="1" applyFont="1" applyFill="1" applyBorder="1" applyAlignment="1" applyProtection="1">
      <alignment horizontal="center" vertical="center"/>
      <protection locked="0"/>
    </xf>
    <xf numFmtId="44" fontId="6" fillId="2" borderId="14" xfId="1" applyFont="1" applyFill="1" applyBorder="1" applyAlignment="1" applyProtection="1">
      <alignment horizontal="center" vertical="center"/>
      <protection locked="0"/>
    </xf>
    <xf numFmtId="44" fontId="6" fillId="2" borderId="9" xfId="1" applyFont="1" applyFill="1" applyBorder="1" applyAlignment="1" applyProtection="1">
      <alignment horizontal="center" vertical="center"/>
      <protection locked="0"/>
    </xf>
    <xf numFmtId="44" fontId="6" fillId="2" borderId="24" xfId="1" applyFont="1" applyFill="1" applyBorder="1" applyAlignment="1" applyProtection="1">
      <alignment horizontal="center" vertical="center"/>
      <protection locked="0"/>
    </xf>
    <xf numFmtId="44" fontId="6" fillId="2" borderId="35" xfId="1" applyFont="1" applyFill="1" applyBorder="1" applyAlignment="1" applyProtection="1">
      <alignment horizontal="center" vertical="center"/>
      <protection locked="0"/>
    </xf>
    <xf numFmtId="44" fontId="6" fillId="2" borderId="34" xfId="1" applyFont="1" applyFill="1" applyBorder="1" applyAlignment="1" applyProtection="1">
      <alignment horizontal="center" vertical="center"/>
      <protection locked="0"/>
    </xf>
    <xf numFmtId="44" fontId="6" fillId="2" borderId="12" xfId="1" applyFont="1" applyFill="1" applyBorder="1" applyAlignment="1" applyProtection="1">
      <alignment horizontal="center" vertical="center"/>
      <protection locked="0"/>
    </xf>
    <xf numFmtId="44" fontId="6" fillId="2" borderId="15" xfId="1" applyFont="1" applyFill="1" applyBorder="1" applyAlignment="1" applyProtection="1">
      <alignment horizontal="center" vertical="center"/>
      <protection locked="0"/>
    </xf>
    <xf numFmtId="44" fontId="6" fillId="2" borderId="17" xfId="1" applyFont="1" applyFill="1" applyBorder="1" applyAlignment="1" applyProtection="1">
      <alignment horizontal="center" vertical="center"/>
      <protection locked="0"/>
    </xf>
    <xf numFmtId="44" fontId="6" fillId="2" borderId="25" xfId="1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6" fillId="2" borderId="23" xfId="0" applyFont="1" applyFill="1" applyBorder="1" applyAlignment="1" applyProtection="1">
      <alignment horizontal="left" vertical="center"/>
      <protection locked="0"/>
    </xf>
    <xf numFmtId="0" fontId="16" fillId="2" borderId="24" xfId="0" applyFont="1" applyFill="1" applyBorder="1" applyAlignment="1" applyProtection="1">
      <alignment horizontal="left" vertical="center"/>
      <protection locked="0"/>
    </xf>
    <xf numFmtId="0" fontId="16" fillId="2" borderId="25" xfId="0" applyFont="1" applyFill="1" applyBorder="1" applyAlignment="1" applyProtection="1">
      <alignment horizontal="left" vertical="center"/>
      <protection locked="0"/>
    </xf>
    <xf numFmtId="0" fontId="16" fillId="2" borderId="16" xfId="0" applyFont="1" applyFill="1" applyBorder="1" applyAlignment="1" applyProtection="1">
      <alignment horizontal="left" vertical="center"/>
      <protection locked="0"/>
    </xf>
    <xf numFmtId="0" fontId="16" fillId="2" borderId="9" xfId="0" applyFont="1" applyFill="1" applyBorder="1" applyAlignment="1" applyProtection="1">
      <alignment horizontal="left" vertical="center"/>
      <protection locked="0"/>
    </xf>
    <xf numFmtId="0" fontId="16" fillId="2" borderId="17" xfId="0" applyFont="1" applyFill="1" applyBorder="1" applyAlignment="1" applyProtection="1">
      <alignment horizontal="left" vertical="center"/>
      <protection locked="0"/>
    </xf>
    <xf numFmtId="0" fontId="16" fillId="2" borderId="13" xfId="0" applyFont="1" applyFill="1" applyBorder="1" applyAlignment="1" applyProtection="1">
      <alignment horizontal="left" vertical="center"/>
      <protection locked="0"/>
    </xf>
    <xf numFmtId="0" fontId="16" fillId="2" borderId="14" xfId="0" applyFont="1" applyFill="1" applyBorder="1" applyAlignment="1" applyProtection="1">
      <alignment horizontal="left" vertical="center"/>
      <protection locked="0"/>
    </xf>
    <xf numFmtId="0" fontId="16" fillId="2" borderId="15" xfId="0" applyFont="1" applyFill="1" applyBorder="1" applyAlignment="1" applyProtection="1">
      <alignment horizontal="left" vertical="center"/>
      <protection locked="0"/>
    </xf>
    <xf numFmtId="0" fontId="7" fillId="3" borderId="2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 wrapText="1"/>
    </xf>
  </cellXfs>
  <cellStyles count="5">
    <cellStyle name="Ruimtestaat_Koppen 2" xfId="2" xr:uid="{A81EEE3A-2ECA-4770-99EA-F298F079AFC0}"/>
    <cellStyle name="Standaard" xfId="0" builtinId="0"/>
    <cellStyle name="Standaard 5" xfId="3" xr:uid="{87244E9C-16F6-4729-B932-1BE4F60ACBA4}"/>
    <cellStyle name="Standaard_Facilitair Model Utrecht versie 7" xfId="4" xr:uid="{5D74570D-29F6-4E0F-9D87-FB342641425F}"/>
    <cellStyle name="Valuta" xfId="1" builtinId="4"/>
  </cellStyles>
  <dxfs count="0"/>
  <tableStyles count="0" defaultTableStyle="TableStyleMedium2" defaultPivotStyle="PivotStyleMedium9"/>
  <colors>
    <mruColors>
      <color rgb="FF92D050"/>
      <color rgb="FFFFFFBD"/>
      <color rgb="FFE2EFDA"/>
      <color rgb="FFBAE0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C1FAE-40A4-483F-93B9-0658C65095B1}">
  <sheetPr>
    <pageSetUpPr fitToPage="1"/>
  </sheetPr>
  <dimension ref="A1:O157"/>
  <sheetViews>
    <sheetView showGridLines="0" tabSelected="1" zoomScale="90" zoomScaleNormal="90" workbookViewId="0">
      <selection sqref="A1:O1"/>
    </sheetView>
  </sheetViews>
  <sheetFormatPr defaultColWidth="9.109375" defaultRowHeight="15" customHeight="1" x14ac:dyDescent="0.3"/>
  <cols>
    <col min="1" max="1" width="43" style="19" bestFit="1" customWidth="1"/>
    <col min="2" max="2" width="16.33203125" style="19" customWidth="1"/>
    <col min="3" max="3" width="16.33203125" style="45" customWidth="1"/>
    <col min="4" max="4" width="1.77734375" style="45" customWidth="1"/>
    <col min="5" max="5" width="15" style="174" customWidth="1"/>
    <col min="6" max="8" width="15" style="19" customWidth="1"/>
    <col min="9" max="9" width="1.6640625" style="19" customWidth="1"/>
    <col min="10" max="10" width="15" style="174" customWidth="1"/>
    <col min="11" max="13" width="15" style="19" customWidth="1"/>
    <col min="14" max="14" width="1.6640625" style="19" customWidth="1"/>
    <col min="15" max="15" width="17.44140625" style="24" bestFit="1" customWidth="1"/>
    <col min="16" max="16384" width="9.109375" style="19"/>
  </cols>
  <sheetData>
    <row r="1" spans="1:15" s="21" customFormat="1" ht="45" customHeight="1" thickBot="1" x14ac:dyDescent="0.35">
      <c r="A1" s="268" t="s">
        <v>52</v>
      </c>
      <c r="B1" s="269"/>
      <c r="C1" s="269"/>
      <c r="D1" s="269"/>
      <c r="E1" s="269"/>
      <c r="F1" s="269"/>
      <c r="G1" s="269"/>
      <c r="H1" s="269"/>
      <c r="I1" s="269"/>
      <c r="J1" s="269"/>
      <c r="K1" s="269"/>
      <c r="L1" s="269"/>
      <c r="M1" s="269"/>
      <c r="N1" s="269"/>
      <c r="O1" s="270"/>
    </row>
    <row r="2" spans="1:15" ht="15" customHeight="1" thickBot="1" x14ac:dyDescent="0.35"/>
    <row r="3" spans="1:15" ht="15" customHeight="1" thickBot="1" x14ac:dyDescent="0.35">
      <c r="A3" s="271" t="s">
        <v>0</v>
      </c>
      <c r="B3" s="272"/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3"/>
    </row>
    <row r="4" spans="1:15" ht="15" customHeight="1" thickBot="1" x14ac:dyDescent="0.35">
      <c r="A4" s="1"/>
      <c r="B4" s="1"/>
      <c r="C4" s="27"/>
      <c r="D4" s="27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5" customHeight="1" thickBot="1" x14ac:dyDescent="0.35">
      <c r="A5" s="274" t="s">
        <v>43</v>
      </c>
      <c r="B5" s="275"/>
      <c r="C5" s="275"/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6"/>
    </row>
    <row r="6" spans="1:15" ht="15" customHeight="1" thickBot="1" x14ac:dyDescent="0.35">
      <c r="A6" s="1"/>
      <c r="B6" s="1"/>
      <c r="C6" s="27"/>
      <c r="D6" s="27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" customHeight="1" thickBot="1" x14ac:dyDescent="0.35">
      <c r="A7" s="13" t="s">
        <v>37</v>
      </c>
      <c r="B7" s="14" t="s">
        <v>36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30" customHeight="1" x14ac:dyDescent="0.3">
      <c r="A8" s="41" t="s">
        <v>76</v>
      </c>
      <c r="B8" s="265"/>
      <c r="E8" s="6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30" customHeight="1" x14ac:dyDescent="0.3">
      <c r="A9" s="3" t="s">
        <v>77</v>
      </c>
      <c r="B9" s="266"/>
      <c r="E9" s="6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30" customHeight="1" x14ac:dyDescent="0.3">
      <c r="A10" s="3" t="s">
        <v>78</v>
      </c>
      <c r="B10" s="266"/>
      <c r="E10" s="6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30" customHeight="1" x14ac:dyDescent="0.3">
      <c r="A11" s="3" t="s">
        <v>42</v>
      </c>
      <c r="B11" s="266"/>
      <c r="E11" s="6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30" customHeight="1" thickBot="1" x14ac:dyDescent="0.35">
      <c r="A12" s="4" t="s">
        <v>44</v>
      </c>
      <c r="B12" s="267"/>
      <c r="E12" s="6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" customHeight="1" thickBot="1" x14ac:dyDescent="0.35">
      <c r="A13" s="1"/>
      <c r="B13" s="1"/>
      <c r="C13" s="27"/>
      <c r="D13" s="27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" customHeight="1" thickBot="1" x14ac:dyDescent="0.35">
      <c r="A14" s="274" t="s">
        <v>72</v>
      </c>
      <c r="B14" s="275"/>
      <c r="C14" s="275"/>
      <c r="D14" s="275"/>
      <c r="E14" s="275"/>
      <c r="F14" s="275"/>
      <c r="G14" s="275"/>
      <c r="H14" s="275"/>
      <c r="I14" s="275"/>
      <c r="J14" s="275"/>
      <c r="K14" s="275"/>
      <c r="L14" s="275"/>
      <c r="M14" s="275"/>
      <c r="N14" s="275"/>
      <c r="O14" s="276"/>
    </row>
    <row r="15" spans="1:15" ht="15" customHeight="1" thickBot="1" x14ac:dyDescent="0.35"/>
    <row r="16" spans="1:15" ht="15" customHeight="1" thickBot="1" x14ac:dyDescent="0.35">
      <c r="A16" s="20"/>
      <c r="B16" s="20"/>
      <c r="E16" s="277" t="s">
        <v>73</v>
      </c>
      <c r="F16" s="278"/>
      <c r="G16" s="278"/>
      <c r="H16" s="279"/>
      <c r="I16" s="5"/>
      <c r="J16" s="277" t="s">
        <v>70</v>
      </c>
      <c r="K16" s="278"/>
      <c r="L16" s="278"/>
      <c r="M16" s="279"/>
      <c r="N16" s="5"/>
      <c r="O16" s="20"/>
    </row>
    <row r="17" spans="1:15" s="2" customFormat="1" ht="30" customHeight="1" thickBot="1" x14ac:dyDescent="0.35">
      <c r="A17" s="15" t="s">
        <v>35</v>
      </c>
      <c r="B17" s="23" t="s">
        <v>56</v>
      </c>
      <c r="C17" s="16" t="s">
        <v>9</v>
      </c>
      <c r="D17" s="22"/>
      <c r="E17" s="189" t="s">
        <v>75</v>
      </c>
      <c r="F17" s="39" t="s">
        <v>45</v>
      </c>
      <c r="G17" s="196" t="s">
        <v>10</v>
      </c>
      <c r="H17" s="40" t="s">
        <v>74</v>
      </c>
      <c r="I17" s="8"/>
      <c r="J17" s="38" t="s">
        <v>75</v>
      </c>
      <c r="K17" s="39" t="s">
        <v>45</v>
      </c>
      <c r="L17" s="196" t="s">
        <v>10</v>
      </c>
      <c r="M17" s="40" t="s">
        <v>33</v>
      </c>
      <c r="N17" s="8"/>
      <c r="O17" s="17" t="s">
        <v>1</v>
      </c>
    </row>
    <row r="18" spans="1:15" s="20" customFormat="1" ht="15" customHeight="1" thickBot="1" x14ac:dyDescent="0.35">
      <c r="A18" s="47" t="s">
        <v>6</v>
      </c>
      <c r="B18" s="48"/>
      <c r="C18" s="49"/>
      <c r="E18" s="187"/>
      <c r="F18" s="51"/>
      <c r="G18" s="136"/>
      <c r="H18" s="52"/>
      <c r="J18" s="46"/>
      <c r="K18" s="51"/>
      <c r="L18" s="136"/>
      <c r="M18" s="52"/>
      <c r="O18" s="53"/>
    </row>
    <row r="19" spans="1:15" ht="15" customHeight="1" thickBot="1" x14ac:dyDescent="0.35">
      <c r="A19" s="54" t="s">
        <v>11</v>
      </c>
      <c r="B19" s="55"/>
      <c r="C19" s="36">
        <f>129.05+231.86+110.11</f>
        <v>471.02000000000004</v>
      </c>
      <c r="D19" s="33"/>
      <c r="E19" s="176"/>
      <c r="F19" s="56"/>
      <c r="G19" s="74"/>
      <c r="H19" s="57"/>
      <c r="I19" s="6"/>
      <c r="J19" s="175"/>
      <c r="K19" s="73"/>
      <c r="L19" s="74"/>
      <c r="M19" s="57"/>
      <c r="N19" s="6"/>
      <c r="O19" s="58"/>
    </row>
    <row r="20" spans="1:15" ht="15" customHeight="1" x14ac:dyDescent="0.3">
      <c r="A20" s="59" t="s">
        <v>54</v>
      </c>
      <c r="B20" s="60" t="s">
        <v>58</v>
      </c>
      <c r="C20" s="61">
        <f>C19-C21</f>
        <v>456.62000000000006</v>
      </c>
      <c r="D20" s="34"/>
      <c r="E20" s="177" t="s">
        <v>84</v>
      </c>
      <c r="F20" s="263"/>
      <c r="G20" s="62">
        <v>200</v>
      </c>
      <c r="H20" s="63">
        <f>C20*F20*G20</f>
        <v>0</v>
      </c>
      <c r="I20" s="6"/>
      <c r="J20" s="177" t="s">
        <v>81</v>
      </c>
      <c r="K20" s="263"/>
      <c r="L20" s="62">
        <v>1</v>
      </c>
      <c r="M20" s="63">
        <f>$C20*K20*L20</f>
        <v>0</v>
      </c>
      <c r="N20" s="6"/>
      <c r="O20" s="64">
        <f t="shared" ref="O20:O52" si="0">H20+M20</f>
        <v>0</v>
      </c>
    </row>
    <row r="21" spans="1:15" ht="15" customHeight="1" x14ac:dyDescent="0.3">
      <c r="A21" s="65" t="s">
        <v>55</v>
      </c>
      <c r="B21" s="66" t="s">
        <v>80</v>
      </c>
      <c r="C21" s="67">
        <f>14.4</f>
        <v>14.4</v>
      </c>
      <c r="D21" s="34"/>
      <c r="E21" s="178" t="s">
        <v>85</v>
      </c>
      <c r="F21" s="264"/>
      <c r="G21" s="68">
        <v>200</v>
      </c>
      <c r="H21" s="69">
        <f>C21*F21*G21</f>
        <v>0</v>
      </c>
      <c r="I21" s="6"/>
      <c r="J21" s="178" t="s">
        <v>81</v>
      </c>
      <c r="K21" s="264"/>
      <c r="L21" s="68">
        <v>1</v>
      </c>
      <c r="M21" s="69">
        <f t="shared" ref="M21:M52" si="1">$C21*K21*L21</f>
        <v>0</v>
      </c>
      <c r="N21" s="6"/>
      <c r="O21" s="70">
        <f t="shared" si="0"/>
        <v>0</v>
      </c>
    </row>
    <row r="22" spans="1:15" ht="15" customHeight="1" thickBot="1" x14ac:dyDescent="0.35">
      <c r="A22" s="65" t="s">
        <v>90</v>
      </c>
      <c r="B22" s="66" t="s">
        <v>80</v>
      </c>
      <c r="C22" s="67">
        <v>6.4</v>
      </c>
      <c r="D22" s="34"/>
      <c r="E22" s="178" t="s">
        <v>85</v>
      </c>
      <c r="F22" s="264"/>
      <c r="G22" s="68">
        <v>200</v>
      </c>
      <c r="H22" s="69">
        <f>C22*F22*G22</f>
        <v>0</v>
      </c>
      <c r="I22" s="6"/>
      <c r="J22" s="178" t="s">
        <v>81</v>
      </c>
      <c r="K22" s="264"/>
      <c r="L22" s="68">
        <v>1</v>
      </c>
      <c r="M22" s="69">
        <f t="shared" si="1"/>
        <v>0</v>
      </c>
      <c r="N22" s="6"/>
      <c r="O22" s="70">
        <f>H22+M22</f>
        <v>0</v>
      </c>
    </row>
    <row r="23" spans="1:15" ht="15" customHeight="1" thickBot="1" x14ac:dyDescent="0.35">
      <c r="A23" s="71" t="s">
        <v>12</v>
      </c>
      <c r="B23" s="72"/>
      <c r="C23" s="36">
        <f>780.16+240.98+899.52</f>
        <v>1920.6599999999999</v>
      </c>
      <c r="D23" s="33"/>
      <c r="E23" s="176"/>
      <c r="F23" s="73"/>
      <c r="G23" s="74"/>
      <c r="H23" s="57"/>
      <c r="I23" s="6"/>
      <c r="J23" s="176"/>
      <c r="K23" s="73"/>
      <c r="L23" s="74"/>
      <c r="M23" s="57"/>
      <c r="N23" s="6"/>
      <c r="O23" s="58"/>
    </row>
    <row r="24" spans="1:15" ht="15" customHeight="1" x14ac:dyDescent="0.3">
      <c r="A24" s="59" t="s">
        <v>54</v>
      </c>
      <c r="B24" s="60" t="s">
        <v>58</v>
      </c>
      <c r="C24" s="61">
        <f>C23-C25</f>
        <v>1823.9599999999998</v>
      </c>
      <c r="D24" s="34"/>
      <c r="E24" s="177" t="s">
        <v>84</v>
      </c>
      <c r="F24" s="263"/>
      <c r="G24" s="62">
        <v>200</v>
      </c>
      <c r="H24" s="63">
        <f>C24*F24*G24</f>
        <v>0</v>
      </c>
      <c r="I24" s="6"/>
      <c r="J24" s="177" t="s">
        <v>81</v>
      </c>
      <c r="K24" s="263"/>
      <c r="L24" s="62">
        <v>1</v>
      </c>
      <c r="M24" s="63">
        <f t="shared" si="1"/>
        <v>0</v>
      </c>
      <c r="N24" s="6"/>
      <c r="O24" s="64">
        <f t="shared" si="0"/>
        <v>0</v>
      </c>
    </row>
    <row r="25" spans="1:15" ht="15" customHeight="1" thickBot="1" x14ac:dyDescent="0.35">
      <c r="A25" s="65" t="s">
        <v>55</v>
      </c>
      <c r="B25" s="66" t="s">
        <v>80</v>
      </c>
      <c r="C25" s="67">
        <v>96.7</v>
      </c>
      <c r="D25" s="34"/>
      <c r="E25" s="178" t="s">
        <v>85</v>
      </c>
      <c r="F25" s="264"/>
      <c r="G25" s="68">
        <v>200</v>
      </c>
      <c r="H25" s="69">
        <f>C25*F25*G25</f>
        <v>0</v>
      </c>
      <c r="I25" s="6"/>
      <c r="J25" s="178" t="s">
        <v>81</v>
      </c>
      <c r="K25" s="264"/>
      <c r="L25" s="68">
        <v>1</v>
      </c>
      <c r="M25" s="69">
        <f t="shared" si="1"/>
        <v>0</v>
      </c>
      <c r="N25" s="6"/>
      <c r="O25" s="70">
        <f t="shared" si="0"/>
        <v>0</v>
      </c>
    </row>
    <row r="26" spans="1:15" ht="15" customHeight="1" thickBot="1" x14ac:dyDescent="0.35">
      <c r="A26" s="71" t="s">
        <v>13</v>
      </c>
      <c r="B26" s="72"/>
      <c r="C26" s="36">
        <f>362.15+435.15+9.46+599.66</f>
        <v>1406.42</v>
      </c>
      <c r="D26" s="33"/>
      <c r="E26" s="176"/>
      <c r="F26" s="73"/>
      <c r="G26" s="74"/>
      <c r="H26" s="57"/>
      <c r="I26" s="6"/>
      <c r="J26" s="176"/>
      <c r="K26" s="73"/>
      <c r="L26" s="74"/>
      <c r="M26" s="57"/>
      <c r="N26" s="6"/>
      <c r="O26" s="58"/>
    </row>
    <row r="27" spans="1:15" ht="15" customHeight="1" x14ac:dyDescent="0.3">
      <c r="A27" s="59" t="s">
        <v>54</v>
      </c>
      <c r="B27" s="60" t="s">
        <v>58</v>
      </c>
      <c r="C27" s="61">
        <f>C26-C28</f>
        <v>1325.76</v>
      </c>
      <c r="D27" s="34"/>
      <c r="E27" s="177" t="s">
        <v>84</v>
      </c>
      <c r="F27" s="263"/>
      <c r="G27" s="62">
        <v>200</v>
      </c>
      <c r="H27" s="63">
        <f>C27*F27*G27</f>
        <v>0</v>
      </c>
      <c r="I27" s="6"/>
      <c r="J27" s="177" t="s">
        <v>81</v>
      </c>
      <c r="K27" s="263"/>
      <c r="L27" s="62">
        <v>1</v>
      </c>
      <c r="M27" s="63">
        <f t="shared" si="1"/>
        <v>0</v>
      </c>
      <c r="N27" s="6"/>
      <c r="O27" s="64">
        <f t="shared" si="0"/>
        <v>0</v>
      </c>
    </row>
    <row r="28" spans="1:15" ht="15" customHeight="1" thickBot="1" x14ac:dyDescent="0.35">
      <c r="A28" s="65" t="s">
        <v>55</v>
      </c>
      <c r="B28" s="66" t="s">
        <v>80</v>
      </c>
      <c r="C28" s="67">
        <f>71.56+9.1</f>
        <v>80.66</v>
      </c>
      <c r="D28" s="34"/>
      <c r="E28" s="178" t="s">
        <v>85</v>
      </c>
      <c r="F28" s="264"/>
      <c r="G28" s="68">
        <v>400</v>
      </c>
      <c r="H28" s="69">
        <f>C28*F28*G28</f>
        <v>0</v>
      </c>
      <c r="I28" s="6"/>
      <c r="J28" s="178" t="s">
        <v>81</v>
      </c>
      <c r="K28" s="264"/>
      <c r="L28" s="68">
        <v>1</v>
      </c>
      <c r="M28" s="69">
        <f t="shared" si="1"/>
        <v>0</v>
      </c>
      <c r="N28" s="6"/>
      <c r="O28" s="70">
        <f t="shared" si="0"/>
        <v>0</v>
      </c>
    </row>
    <row r="29" spans="1:15" ht="15" customHeight="1" thickBot="1" x14ac:dyDescent="0.35">
      <c r="A29" s="71" t="s">
        <v>49</v>
      </c>
      <c r="B29" s="72"/>
      <c r="C29" s="36">
        <f>143.94+40.33</f>
        <v>184.26999999999998</v>
      </c>
      <c r="D29" s="33"/>
      <c r="E29" s="176"/>
      <c r="F29" s="73"/>
      <c r="G29" s="74"/>
      <c r="H29" s="57"/>
      <c r="I29" s="6"/>
      <c r="J29" s="176"/>
      <c r="K29" s="73"/>
      <c r="L29" s="74"/>
      <c r="M29" s="57"/>
      <c r="N29" s="6"/>
      <c r="O29" s="58"/>
    </row>
    <row r="30" spans="1:15" ht="15" customHeight="1" thickBot="1" x14ac:dyDescent="0.35">
      <c r="A30" s="59" t="s">
        <v>54</v>
      </c>
      <c r="B30" s="60" t="s">
        <v>58</v>
      </c>
      <c r="C30" s="61">
        <f>C29</f>
        <v>184.26999999999998</v>
      </c>
      <c r="D30" s="34"/>
      <c r="E30" s="177" t="s">
        <v>86</v>
      </c>
      <c r="F30" s="263"/>
      <c r="G30" s="62">
        <v>255</v>
      </c>
      <c r="H30" s="63">
        <f>C30*F30*G30</f>
        <v>0</v>
      </c>
      <c r="I30" s="6"/>
      <c r="J30" s="177" t="s">
        <v>81</v>
      </c>
      <c r="K30" s="263"/>
      <c r="L30" s="62">
        <v>4</v>
      </c>
      <c r="M30" s="63">
        <f t="shared" si="1"/>
        <v>0</v>
      </c>
      <c r="N30" s="6"/>
      <c r="O30" s="64">
        <f t="shared" si="0"/>
        <v>0</v>
      </c>
    </row>
    <row r="31" spans="1:15" ht="15" customHeight="1" thickBot="1" x14ac:dyDescent="0.35">
      <c r="A31" s="71" t="s">
        <v>50</v>
      </c>
      <c r="B31" s="72"/>
      <c r="C31" s="36">
        <v>568.4</v>
      </c>
      <c r="D31" s="33"/>
      <c r="E31" s="176"/>
      <c r="F31" s="73"/>
      <c r="G31" s="74"/>
      <c r="H31" s="57"/>
      <c r="I31" s="6"/>
      <c r="J31" s="176"/>
      <c r="K31" s="73"/>
      <c r="L31" s="74"/>
      <c r="M31" s="57"/>
      <c r="N31" s="6"/>
      <c r="O31" s="58"/>
    </row>
    <row r="32" spans="1:15" ht="15" customHeight="1" x14ac:dyDescent="0.3">
      <c r="A32" s="59" t="s">
        <v>54</v>
      </c>
      <c r="B32" s="60" t="s">
        <v>58</v>
      </c>
      <c r="C32" s="61">
        <f>C31-C33</f>
        <v>539.57999999999993</v>
      </c>
      <c r="D32" s="34"/>
      <c r="E32" s="177" t="s">
        <v>86</v>
      </c>
      <c r="F32" s="263"/>
      <c r="G32" s="62">
        <v>255</v>
      </c>
      <c r="H32" s="63">
        <f>C32*F32*G32</f>
        <v>0</v>
      </c>
      <c r="I32" s="6"/>
      <c r="J32" s="177" t="s">
        <v>81</v>
      </c>
      <c r="K32" s="263"/>
      <c r="L32" s="62">
        <v>4</v>
      </c>
      <c r="M32" s="63">
        <f t="shared" si="1"/>
        <v>0</v>
      </c>
      <c r="N32" s="6"/>
      <c r="O32" s="64">
        <f t="shared" si="0"/>
        <v>0</v>
      </c>
    </row>
    <row r="33" spans="1:15" ht="15" customHeight="1" thickBot="1" x14ac:dyDescent="0.35">
      <c r="A33" s="65" t="s">
        <v>55</v>
      </c>
      <c r="B33" s="66" t="s">
        <v>80</v>
      </c>
      <c r="C33" s="67">
        <v>28.82</v>
      </c>
      <c r="D33" s="34"/>
      <c r="E33" s="178" t="s">
        <v>87</v>
      </c>
      <c r="F33" s="264"/>
      <c r="G33" s="68">
        <v>255</v>
      </c>
      <c r="H33" s="69">
        <f>C33*F33*G33</f>
        <v>0</v>
      </c>
      <c r="I33" s="6"/>
      <c r="J33" s="178" t="s">
        <v>81</v>
      </c>
      <c r="K33" s="264"/>
      <c r="L33" s="68">
        <v>12</v>
      </c>
      <c r="M33" s="69">
        <f t="shared" si="1"/>
        <v>0</v>
      </c>
      <c r="N33" s="6"/>
      <c r="O33" s="70">
        <f t="shared" si="0"/>
        <v>0</v>
      </c>
    </row>
    <row r="34" spans="1:15" ht="15" customHeight="1" thickBot="1" x14ac:dyDescent="0.35">
      <c r="A34" s="71" t="s">
        <v>15</v>
      </c>
      <c r="B34" s="72"/>
      <c r="C34" s="36">
        <v>30.75</v>
      </c>
      <c r="D34" s="33"/>
      <c r="E34" s="176"/>
      <c r="F34" s="73"/>
      <c r="G34" s="74"/>
      <c r="H34" s="57"/>
      <c r="I34" s="6"/>
      <c r="J34" s="176"/>
      <c r="K34" s="73"/>
      <c r="L34" s="74"/>
      <c r="M34" s="57"/>
      <c r="N34" s="6"/>
      <c r="O34" s="58"/>
    </row>
    <row r="35" spans="1:15" ht="15" customHeight="1" thickBot="1" x14ac:dyDescent="0.35">
      <c r="A35" s="59" t="s">
        <v>54</v>
      </c>
      <c r="B35" s="60" t="s">
        <v>58</v>
      </c>
      <c r="C35" s="61">
        <f>C34</f>
        <v>30.75</v>
      </c>
      <c r="D35" s="34"/>
      <c r="E35" s="177" t="s">
        <v>84</v>
      </c>
      <c r="F35" s="263"/>
      <c r="G35" s="62">
        <v>200</v>
      </c>
      <c r="H35" s="63">
        <f>C35*F35*G35</f>
        <v>0</v>
      </c>
      <c r="I35" s="6"/>
      <c r="J35" s="177" t="s">
        <v>81</v>
      </c>
      <c r="K35" s="263"/>
      <c r="L35" s="62">
        <v>1</v>
      </c>
      <c r="M35" s="63">
        <f t="shared" si="1"/>
        <v>0</v>
      </c>
      <c r="N35" s="6"/>
      <c r="O35" s="64">
        <f t="shared" si="0"/>
        <v>0</v>
      </c>
    </row>
    <row r="36" spans="1:15" ht="15" customHeight="1" thickBot="1" x14ac:dyDescent="0.35">
      <c r="A36" s="71" t="s">
        <v>16</v>
      </c>
      <c r="B36" s="75"/>
      <c r="C36" s="36">
        <f>1018.2+43.36</f>
        <v>1061.56</v>
      </c>
      <c r="D36" s="33"/>
      <c r="E36" s="206"/>
      <c r="F36" s="207"/>
      <c r="G36" s="208"/>
      <c r="H36" s="209"/>
      <c r="I36" s="6"/>
      <c r="J36" s="176"/>
      <c r="K36" s="73"/>
      <c r="L36" s="74"/>
      <c r="M36" s="57"/>
      <c r="N36" s="6"/>
      <c r="O36" s="58"/>
    </row>
    <row r="37" spans="1:15" ht="15" customHeight="1" thickBot="1" x14ac:dyDescent="0.35">
      <c r="A37" s="76" t="s">
        <v>61</v>
      </c>
      <c r="B37" s="77" t="s">
        <v>60</v>
      </c>
      <c r="C37" s="61">
        <v>783.55</v>
      </c>
      <c r="D37" s="34"/>
      <c r="E37" s="176"/>
      <c r="F37" s="73"/>
      <c r="G37" s="74"/>
      <c r="H37" s="57"/>
      <c r="I37" s="6"/>
      <c r="J37" s="177" t="s">
        <v>81</v>
      </c>
      <c r="K37" s="263"/>
      <c r="L37" s="62">
        <v>8</v>
      </c>
      <c r="M37" s="78">
        <f t="shared" si="1"/>
        <v>0</v>
      </c>
      <c r="N37" s="6"/>
      <c r="O37" s="64">
        <f t="shared" si="0"/>
        <v>0</v>
      </c>
    </row>
    <row r="38" spans="1:15" ht="15" customHeight="1" x14ac:dyDescent="0.3">
      <c r="A38" s="79" t="s">
        <v>68</v>
      </c>
      <c r="B38" s="80" t="s">
        <v>59</v>
      </c>
      <c r="C38" s="85">
        <v>145.66999999999999</v>
      </c>
      <c r="D38" s="81"/>
      <c r="E38" s="177" t="s">
        <v>89</v>
      </c>
      <c r="F38" s="263"/>
      <c r="G38" s="62">
        <v>400</v>
      </c>
      <c r="H38" s="63">
        <f>C38*F38*G38</f>
        <v>0</v>
      </c>
      <c r="I38" s="6"/>
      <c r="J38" s="180" t="s">
        <v>81</v>
      </c>
      <c r="K38" s="260"/>
      <c r="L38" s="82">
        <v>1</v>
      </c>
      <c r="M38" s="83">
        <f t="shared" si="1"/>
        <v>0</v>
      </c>
      <c r="N38" s="6"/>
      <c r="O38" s="84">
        <f t="shared" si="0"/>
        <v>0</v>
      </c>
    </row>
    <row r="39" spans="1:15" ht="15" customHeight="1" x14ac:dyDescent="0.3">
      <c r="A39" s="79" t="s">
        <v>63</v>
      </c>
      <c r="B39" s="80" t="s">
        <v>59</v>
      </c>
      <c r="C39" s="85">
        <f>19.67+10.7</f>
        <v>30.37</v>
      </c>
      <c r="D39" s="34"/>
      <c r="E39" s="180" t="s">
        <v>84</v>
      </c>
      <c r="F39" s="260"/>
      <c r="G39" s="82">
        <v>200</v>
      </c>
      <c r="H39" s="83">
        <f>C39*F39*G39</f>
        <v>0</v>
      </c>
      <c r="I39" s="6"/>
      <c r="J39" s="180" t="s">
        <v>81</v>
      </c>
      <c r="K39" s="260"/>
      <c r="L39" s="82">
        <v>1</v>
      </c>
      <c r="M39" s="83">
        <f t="shared" si="1"/>
        <v>0</v>
      </c>
      <c r="N39" s="6"/>
      <c r="O39" s="84">
        <f t="shared" si="0"/>
        <v>0</v>
      </c>
    </row>
    <row r="40" spans="1:15" ht="15" customHeight="1" thickBot="1" x14ac:dyDescent="0.35">
      <c r="A40" s="86" t="s">
        <v>62</v>
      </c>
      <c r="B40" s="87" t="s">
        <v>58</v>
      </c>
      <c r="C40" s="67">
        <f>58.61+43.36</f>
        <v>101.97</v>
      </c>
      <c r="D40" s="34"/>
      <c r="E40" s="178" t="s">
        <v>84</v>
      </c>
      <c r="F40" s="264"/>
      <c r="G40" s="68">
        <v>200</v>
      </c>
      <c r="H40" s="69">
        <f>C40*F40*G40</f>
        <v>0</v>
      </c>
      <c r="I40" s="6"/>
      <c r="J40" s="178" t="s">
        <v>81</v>
      </c>
      <c r="K40" s="264"/>
      <c r="L40" s="68">
        <v>1</v>
      </c>
      <c r="M40" s="69">
        <f t="shared" si="1"/>
        <v>0</v>
      </c>
      <c r="N40" s="6"/>
      <c r="O40" s="70">
        <f t="shared" si="0"/>
        <v>0</v>
      </c>
    </row>
    <row r="41" spans="1:15" ht="15" customHeight="1" thickBot="1" x14ac:dyDescent="0.35">
      <c r="A41" s="71" t="s">
        <v>17</v>
      </c>
      <c r="B41" s="72"/>
      <c r="C41" s="36">
        <v>225.88</v>
      </c>
      <c r="D41" s="33"/>
      <c r="E41" s="176"/>
      <c r="F41" s="73"/>
      <c r="G41" s="74"/>
      <c r="H41" s="57"/>
      <c r="I41" s="6"/>
      <c r="J41" s="176"/>
      <c r="K41" s="73"/>
      <c r="L41" s="74"/>
      <c r="M41" s="57"/>
      <c r="N41" s="6"/>
      <c r="O41" s="58"/>
    </row>
    <row r="42" spans="1:15" ht="15" customHeight="1" thickBot="1" x14ac:dyDescent="0.35">
      <c r="A42" s="59" t="s">
        <v>54</v>
      </c>
      <c r="B42" s="60" t="s">
        <v>58</v>
      </c>
      <c r="C42" s="61">
        <f>C41</f>
        <v>225.88</v>
      </c>
      <c r="D42" s="34"/>
      <c r="E42" s="177" t="s">
        <v>84</v>
      </c>
      <c r="F42" s="263"/>
      <c r="G42" s="62">
        <v>227</v>
      </c>
      <c r="H42" s="63">
        <f>C42*F42*G42</f>
        <v>0</v>
      </c>
      <c r="I42" s="6"/>
      <c r="J42" s="177" t="s">
        <v>81</v>
      </c>
      <c r="K42" s="263"/>
      <c r="L42" s="62">
        <v>1</v>
      </c>
      <c r="M42" s="63">
        <f t="shared" si="1"/>
        <v>0</v>
      </c>
      <c r="N42" s="6"/>
      <c r="O42" s="64">
        <f t="shared" si="0"/>
        <v>0</v>
      </c>
    </row>
    <row r="43" spans="1:15" ht="15" customHeight="1" thickBot="1" x14ac:dyDescent="0.35">
      <c r="A43" s="71" t="s">
        <v>18</v>
      </c>
      <c r="B43" s="72"/>
      <c r="C43" s="36">
        <v>52.72</v>
      </c>
      <c r="D43" s="33"/>
      <c r="E43" s="176"/>
      <c r="F43" s="73"/>
      <c r="G43" s="74"/>
      <c r="H43" s="57"/>
      <c r="I43" s="6"/>
      <c r="J43" s="176"/>
      <c r="K43" s="73"/>
      <c r="L43" s="74"/>
      <c r="M43" s="57"/>
      <c r="N43" s="6"/>
      <c r="O43" s="58"/>
    </row>
    <row r="44" spans="1:15" ht="15" customHeight="1" x14ac:dyDescent="0.3">
      <c r="A44" s="59" t="s">
        <v>54</v>
      </c>
      <c r="B44" s="60" t="s">
        <v>58</v>
      </c>
      <c r="C44" s="61">
        <f>C43-C45</f>
        <v>42.66</v>
      </c>
      <c r="D44" s="34"/>
      <c r="E44" s="177" t="s">
        <v>84</v>
      </c>
      <c r="F44" s="263"/>
      <c r="G44" s="62">
        <v>227</v>
      </c>
      <c r="H44" s="63">
        <f>C44*F44*G44</f>
        <v>0</v>
      </c>
      <c r="I44" s="6"/>
      <c r="J44" s="177" t="s">
        <v>81</v>
      </c>
      <c r="K44" s="263"/>
      <c r="L44" s="62">
        <v>1</v>
      </c>
      <c r="M44" s="63">
        <f t="shared" si="1"/>
        <v>0</v>
      </c>
      <c r="N44" s="6"/>
      <c r="O44" s="64">
        <f t="shared" si="0"/>
        <v>0</v>
      </c>
    </row>
    <row r="45" spans="1:15" ht="15" customHeight="1" thickBot="1" x14ac:dyDescent="0.35">
      <c r="A45" s="65" t="s">
        <v>55</v>
      </c>
      <c r="B45" s="66" t="s">
        <v>80</v>
      </c>
      <c r="C45" s="67">
        <v>10.06</v>
      </c>
      <c r="D45" s="34"/>
      <c r="E45" s="178" t="s">
        <v>85</v>
      </c>
      <c r="F45" s="264"/>
      <c r="G45" s="68">
        <v>227</v>
      </c>
      <c r="H45" s="69">
        <f>C45*F45*G45</f>
        <v>0</v>
      </c>
      <c r="I45" s="6"/>
      <c r="J45" s="178" t="s">
        <v>81</v>
      </c>
      <c r="K45" s="264"/>
      <c r="L45" s="68">
        <v>1</v>
      </c>
      <c r="M45" s="69">
        <f t="shared" si="1"/>
        <v>0</v>
      </c>
      <c r="N45" s="6"/>
      <c r="O45" s="70">
        <f t="shared" si="0"/>
        <v>0</v>
      </c>
    </row>
    <row r="46" spans="1:15" ht="15" customHeight="1" thickBot="1" x14ac:dyDescent="0.35">
      <c r="A46" s="71" t="s">
        <v>19</v>
      </c>
      <c r="B46" s="72"/>
      <c r="C46" s="36">
        <v>41.45</v>
      </c>
      <c r="D46" s="33"/>
      <c r="E46" s="176"/>
      <c r="F46" s="73"/>
      <c r="G46" s="74"/>
      <c r="H46" s="57"/>
      <c r="I46" s="6"/>
      <c r="J46" s="176"/>
      <c r="K46" s="73"/>
      <c r="L46" s="74"/>
      <c r="M46" s="57"/>
      <c r="N46" s="6"/>
      <c r="O46" s="58"/>
    </row>
    <row r="47" spans="1:15" ht="15" customHeight="1" thickBot="1" x14ac:dyDescent="0.35">
      <c r="A47" s="59" t="s">
        <v>54</v>
      </c>
      <c r="B47" s="60" t="s">
        <v>58</v>
      </c>
      <c r="C47" s="61">
        <f>C46</f>
        <v>41.45</v>
      </c>
      <c r="D47" s="34"/>
      <c r="E47" s="177" t="s">
        <v>84</v>
      </c>
      <c r="F47" s="263"/>
      <c r="G47" s="62">
        <v>200</v>
      </c>
      <c r="H47" s="63">
        <f>C47*F47*G47</f>
        <v>0</v>
      </c>
      <c r="I47" s="6"/>
      <c r="J47" s="177" t="s">
        <v>81</v>
      </c>
      <c r="K47" s="263"/>
      <c r="L47" s="62">
        <v>1</v>
      </c>
      <c r="M47" s="63">
        <f t="shared" si="1"/>
        <v>0</v>
      </c>
      <c r="N47" s="6"/>
      <c r="O47" s="64">
        <f t="shared" si="0"/>
        <v>0</v>
      </c>
    </row>
    <row r="48" spans="1:15" ht="15" customHeight="1" thickBot="1" x14ac:dyDescent="0.35">
      <c r="A48" s="71" t="s">
        <v>20</v>
      </c>
      <c r="B48" s="72"/>
      <c r="C48" s="36">
        <v>256.17</v>
      </c>
      <c r="D48" s="33"/>
      <c r="E48" s="176"/>
      <c r="F48" s="73"/>
      <c r="G48" s="74"/>
      <c r="H48" s="57"/>
      <c r="I48" s="6"/>
      <c r="J48" s="176"/>
      <c r="K48" s="73"/>
      <c r="L48" s="74"/>
      <c r="M48" s="57"/>
      <c r="N48" s="6"/>
      <c r="O48" s="58"/>
    </row>
    <row r="49" spans="1:15" ht="15" customHeight="1" x14ac:dyDescent="0.3">
      <c r="A49" s="88" t="s">
        <v>54</v>
      </c>
      <c r="B49" s="60" t="s">
        <v>58</v>
      </c>
      <c r="C49" s="89">
        <f>C48-C50</f>
        <v>247.07000000000002</v>
      </c>
      <c r="D49" s="34"/>
      <c r="E49" s="177" t="s">
        <v>84</v>
      </c>
      <c r="F49" s="263"/>
      <c r="G49" s="62">
        <v>200</v>
      </c>
      <c r="H49" s="63">
        <f>C49*F49*G49</f>
        <v>0</v>
      </c>
      <c r="I49" s="6"/>
      <c r="J49" s="177" t="s">
        <v>81</v>
      </c>
      <c r="K49" s="263"/>
      <c r="L49" s="62">
        <v>1</v>
      </c>
      <c r="M49" s="63">
        <f t="shared" si="1"/>
        <v>0</v>
      </c>
      <c r="N49" s="6"/>
      <c r="O49" s="64">
        <f t="shared" si="0"/>
        <v>0</v>
      </c>
    </row>
    <row r="50" spans="1:15" ht="15" customHeight="1" thickBot="1" x14ac:dyDescent="0.35">
      <c r="A50" s="65" t="s">
        <v>55</v>
      </c>
      <c r="B50" s="66" t="s">
        <v>80</v>
      </c>
      <c r="C50" s="67">
        <v>9.1</v>
      </c>
      <c r="D50" s="34"/>
      <c r="E50" s="178" t="s">
        <v>85</v>
      </c>
      <c r="F50" s="264"/>
      <c r="G50" s="68">
        <v>200</v>
      </c>
      <c r="H50" s="69">
        <f>C50*F50*G50</f>
        <v>0</v>
      </c>
      <c r="I50" s="6"/>
      <c r="J50" s="178" t="s">
        <v>81</v>
      </c>
      <c r="K50" s="264"/>
      <c r="L50" s="68">
        <v>1</v>
      </c>
      <c r="M50" s="69">
        <f t="shared" ref="M50" si="2">$C50*K50*L50</f>
        <v>0</v>
      </c>
      <c r="N50" s="6"/>
      <c r="O50" s="70">
        <f t="shared" ref="O50" si="3">H50+M50</f>
        <v>0</v>
      </c>
    </row>
    <row r="51" spans="1:15" ht="15" customHeight="1" thickBot="1" x14ac:dyDescent="0.35">
      <c r="A51" s="71" t="s">
        <v>14</v>
      </c>
      <c r="B51" s="72"/>
      <c r="C51" s="36">
        <f>363.65+376.07+289.79+318.71+264.43</f>
        <v>1612.65</v>
      </c>
      <c r="D51" s="33"/>
      <c r="E51" s="176"/>
      <c r="F51" s="73"/>
      <c r="G51" s="74"/>
      <c r="H51" s="57"/>
      <c r="I51" s="6"/>
      <c r="J51" s="176"/>
      <c r="K51" s="73"/>
      <c r="L51" s="74"/>
      <c r="M51" s="57"/>
      <c r="N51" s="6"/>
      <c r="O51" s="58"/>
    </row>
    <row r="52" spans="1:15" ht="15" customHeight="1" thickBot="1" x14ac:dyDescent="0.35">
      <c r="A52" s="90" t="s">
        <v>14</v>
      </c>
      <c r="B52" s="91" t="s">
        <v>58</v>
      </c>
      <c r="C52" s="37">
        <f>C51</f>
        <v>1612.65</v>
      </c>
      <c r="D52" s="34"/>
      <c r="E52" s="179" t="s">
        <v>84</v>
      </c>
      <c r="F52" s="262"/>
      <c r="G52" s="92">
        <v>200</v>
      </c>
      <c r="H52" s="93">
        <f>C52*F52*G52</f>
        <v>0</v>
      </c>
      <c r="I52" s="6"/>
      <c r="J52" s="179" t="s">
        <v>81</v>
      </c>
      <c r="K52" s="262"/>
      <c r="L52" s="92">
        <v>1</v>
      </c>
      <c r="M52" s="93">
        <f t="shared" si="1"/>
        <v>0</v>
      </c>
      <c r="N52" s="6"/>
      <c r="O52" s="94">
        <f t="shared" si="0"/>
        <v>0</v>
      </c>
    </row>
    <row r="53" spans="1:15" s="20" customFormat="1" ht="15" customHeight="1" thickBot="1" x14ac:dyDescent="0.35">
      <c r="A53" s="95" t="s">
        <v>34</v>
      </c>
      <c r="B53" s="96"/>
      <c r="C53" s="97"/>
      <c r="D53" s="98"/>
      <c r="E53" s="184"/>
      <c r="F53" s="96"/>
      <c r="G53" s="101"/>
      <c r="H53" s="99">
        <f>SUM(H19:H52)</f>
        <v>0</v>
      </c>
      <c r="I53" s="100"/>
      <c r="J53" s="184"/>
      <c r="K53" s="213"/>
      <c r="L53" s="101"/>
      <c r="M53" s="99">
        <f>SUM(M19:M52)</f>
        <v>0</v>
      </c>
      <c r="N53" s="100"/>
      <c r="O53" s="102">
        <f>SUM(O19:O52)</f>
        <v>0</v>
      </c>
    </row>
    <row r="54" spans="1:15" s="20" customFormat="1" ht="15" customHeight="1" thickBot="1" x14ac:dyDescent="0.35">
      <c r="A54" s="50" t="s">
        <v>7</v>
      </c>
      <c r="B54" s="51"/>
      <c r="C54" s="52"/>
      <c r="E54" s="185"/>
      <c r="F54" s="103"/>
      <c r="G54" s="105"/>
      <c r="H54" s="104"/>
      <c r="J54" s="185"/>
      <c r="K54" s="214"/>
      <c r="L54" s="105"/>
      <c r="M54" s="104"/>
      <c r="O54" s="53"/>
    </row>
    <row r="55" spans="1:15" ht="15" customHeight="1" thickBot="1" x14ac:dyDescent="0.35">
      <c r="A55" s="106" t="s">
        <v>23</v>
      </c>
      <c r="B55" s="107"/>
      <c r="C55" s="31">
        <f>403.83+168.63</f>
        <v>572.46</v>
      </c>
      <c r="D55" s="108"/>
      <c r="E55" s="176"/>
      <c r="F55" s="109"/>
      <c r="G55" s="109"/>
      <c r="H55" s="110"/>
      <c r="I55" s="6"/>
      <c r="J55" s="176"/>
      <c r="K55" s="109"/>
      <c r="L55" s="109"/>
      <c r="M55" s="110"/>
      <c r="N55" s="6"/>
      <c r="O55" s="58"/>
    </row>
    <row r="56" spans="1:15" ht="15" customHeight="1" x14ac:dyDescent="0.3">
      <c r="A56" s="111" t="s">
        <v>54</v>
      </c>
      <c r="B56" s="112" t="s">
        <v>66</v>
      </c>
      <c r="C56" s="113">
        <f>C55-C57</f>
        <v>553.56000000000006</v>
      </c>
      <c r="D56" s="114"/>
      <c r="E56" s="177" t="s">
        <v>84</v>
      </c>
      <c r="F56" s="263"/>
      <c r="G56" s="62">
        <v>200</v>
      </c>
      <c r="H56" s="78">
        <f>$C56*F56*G56</f>
        <v>0</v>
      </c>
      <c r="I56" s="6"/>
      <c r="J56" s="177" t="s">
        <v>81</v>
      </c>
      <c r="K56" s="263"/>
      <c r="L56" s="62">
        <v>1</v>
      </c>
      <c r="M56" s="78">
        <f>$C56*K56*L56</f>
        <v>0</v>
      </c>
      <c r="N56" s="6"/>
      <c r="O56" s="64">
        <f>H56+M56</f>
        <v>0</v>
      </c>
    </row>
    <row r="57" spans="1:15" ht="15" customHeight="1" x14ac:dyDescent="0.3">
      <c r="A57" s="115" t="s">
        <v>55</v>
      </c>
      <c r="B57" s="116" t="s">
        <v>65</v>
      </c>
      <c r="C57" s="32">
        <v>18.899999999999999</v>
      </c>
      <c r="D57" s="114"/>
      <c r="E57" s="178" t="s">
        <v>85</v>
      </c>
      <c r="F57" s="264"/>
      <c r="G57" s="68">
        <v>200</v>
      </c>
      <c r="H57" s="117">
        <f t="shared" ref="H57:H83" si="4">$C57*F57*G57</f>
        <v>0</v>
      </c>
      <c r="I57" s="6"/>
      <c r="J57" s="178" t="s">
        <v>81</v>
      </c>
      <c r="K57" s="264"/>
      <c r="L57" s="68">
        <v>1</v>
      </c>
      <c r="M57" s="117">
        <f t="shared" ref="M57:M58" si="5">$C57*K57*L57</f>
        <v>0</v>
      </c>
      <c r="N57" s="6"/>
      <c r="O57" s="84">
        <f t="shared" ref="O57:O83" si="6">H57+M57</f>
        <v>0</v>
      </c>
    </row>
    <row r="58" spans="1:15" ht="15" customHeight="1" thickBot="1" x14ac:dyDescent="0.35">
      <c r="A58" s="65" t="s">
        <v>91</v>
      </c>
      <c r="B58" s="66" t="s">
        <v>65</v>
      </c>
      <c r="C58" s="67">
        <f>4.8+3.9</f>
        <v>8.6999999999999993</v>
      </c>
      <c r="D58" s="34"/>
      <c r="E58" s="178" t="s">
        <v>85</v>
      </c>
      <c r="F58" s="264"/>
      <c r="G58" s="68">
        <v>200</v>
      </c>
      <c r="H58" s="117">
        <f t="shared" si="4"/>
        <v>0</v>
      </c>
      <c r="I58" s="6"/>
      <c r="J58" s="178" t="s">
        <v>81</v>
      </c>
      <c r="K58" s="264"/>
      <c r="L58" s="68">
        <v>1</v>
      </c>
      <c r="M58" s="117">
        <f t="shared" si="5"/>
        <v>0</v>
      </c>
      <c r="N58" s="6"/>
      <c r="O58" s="84">
        <f t="shared" si="6"/>
        <v>0</v>
      </c>
    </row>
    <row r="59" spans="1:15" ht="15" customHeight="1" thickBot="1" x14ac:dyDescent="0.35">
      <c r="A59" s="106" t="s">
        <v>21</v>
      </c>
      <c r="B59" s="107"/>
      <c r="C59" s="36">
        <f>462.01+566.89+410.25</f>
        <v>1439.15</v>
      </c>
      <c r="D59" s="33"/>
      <c r="E59" s="176"/>
      <c r="F59" s="109"/>
      <c r="G59" s="109"/>
      <c r="H59" s="110"/>
      <c r="I59" s="6"/>
      <c r="J59" s="176"/>
      <c r="K59" s="109"/>
      <c r="L59" s="109"/>
      <c r="M59" s="110"/>
      <c r="N59" s="6"/>
      <c r="O59" s="58"/>
    </row>
    <row r="60" spans="1:15" ht="15" customHeight="1" x14ac:dyDescent="0.3">
      <c r="A60" s="111" t="s">
        <v>54</v>
      </c>
      <c r="B60" s="112" t="s">
        <v>66</v>
      </c>
      <c r="C60" s="61">
        <f>C59-C61</f>
        <v>1370.25</v>
      </c>
      <c r="D60" s="34"/>
      <c r="E60" s="177" t="s">
        <v>84</v>
      </c>
      <c r="F60" s="263"/>
      <c r="G60" s="62">
        <v>200</v>
      </c>
      <c r="H60" s="78">
        <f t="shared" si="4"/>
        <v>0</v>
      </c>
      <c r="I60" s="6"/>
      <c r="J60" s="177" t="s">
        <v>81</v>
      </c>
      <c r="K60" s="263"/>
      <c r="L60" s="62">
        <v>1</v>
      </c>
      <c r="M60" s="78">
        <f t="shared" ref="M60:M61" si="7">$C60*K60*L60</f>
        <v>0</v>
      </c>
      <c r="N60" s="6"/>
      <c r="O60" s="84">
        <f t="shared" si="6"/>
        <v>0</v>
      </c>
    </row>
    <row r="61" spans="1:15" ht="15" customHeight="1" thickBot="1" x14ac:dyDescent="0.35">
      <c r="A61" s="115" t="s">
        <v>55</v>
      </c>
      <c r="B61" s="116" t="s">
        <v>65</v>
      </c>
      <c r="C61" s="67">
        <v>68.900000000000006</v>
      </c>
      <c r="D61" s="34"/>
      <c r="E61" s="178" t="s">
        <v>85</v>
      </c>
      <c r="F61" s="264"/>
      <c r="G61" s="68">
        <v>200</v>
      </c>
      <c r="H61" s="117">
        <f t="shared" si="4"/>
        <v>0</v>
      </c>
      <c r="I61" s="6"/>
      <c r="J61" s="178" t="s">
        <v>81</v>
      </c>
      <c r="K61" s="264"/>
      <c r="L61" s="68">
        <v>1</v>
      </c>
      <c r="M61" s="117">
        <f t="shared" si="7"/>
        <v>0</v>
      </c>
      <c r="N61" s="6"/>
      <c r="O61" s="84">
        <f t="shared" si="6"/>
        <v>0</v>
      </c>
    </row>
    <row r="62" spans="1:15" ht="15" customHeight="1" thickBot="1" x14ac:dyDescent="0.35">
      <c r="A62" s="106" t="s">
        <v>22</v>
      </c>
      <c r="B62" s="107"/>
      <c r="C62" s="36">
        <f>497.78+303.94+380.17</f>
        <v>1181.8900000000001</v>
      </c>
      <c r="D62" s="33"/>
      <c r="E62" s="176"/>
      <c r="F62" s="109"/>
      <c r="G62" s="109"/>
      <c r="H62" s="110"/>
      <c r="I62" s="6"/>
      <c r="J62" s="176"/>
      <c r="K62" s="109"/>
      <c r="L62" s="109"/>
      <c r="M62" s="110"/>
      <c r="N62" s="6"/>
      <c r="O62" s="58"/>
    </row>
    <row r="63" spans="1:15" ht="15" customHeight="1" x14ac:dyDescent="0.3">
      <c r="A63" s="111" t="s">
        <v>54</v>
      </c>
      <c r="B63" s="112" t="s">
        <v>66</v>
      </c>
      <c r="C63" s="61">
        <f>C62-C64</f>
        <v>1127.49</v>
      </c>
      <c r="D63" s="34"/>
      <c r="E63" s="177" t="s">
        <v>84</v>
      </c>
      <c r="F63" s="263"/>
      <c r="G63" s="62">
        <v>200</v>
      </c>
      <c r="H63" s="78">
        <f t="shared" si="4"/>
        <v>0</v>
      </c>
      <c r="I63" s="6"/>
      <c r="J63" s="177" t="s">
        <v>81</v>
      </c>
      <c r="K63" s="263"/>
      <c r="L63" s="62">
        <v>1</v>
      </c>
      <c r="M63" s="78">
        <f t="shared" ref="M63:M64" si="8">$C63*K63*L63</f>
        <v>0</v>
      </c>
      <c r="N63" s="6"/>
      <c r="O63" s="84">
        <f t="shared" si="6"/>
        <v>0</v>
      </c>
    </row>
    <row r="64" spans="1:15" ht="15" customHeight="1" thickBot="1" x14ac:dyDescent="0.35">
      <c r="A64" s="115" t="s">
        <v>55</v>
      </c>
      <c r="B64" s="116" t="s">
        <v>65</v>
      </c>
      <c r="C64" s="67">
        <v>54.4</v>
      </c>
      <c r="D64" s="34"/>
      <c r="E64" s="178" t="s">
        <v>85</v>
      </c>
      <c r="F64" s="264"/>
      <c r="G64" s="68">
        <v>200</v>
      </c>
      <c r="H64" s="117">
        <f t="shared" si="4"/>
        <v>0</v>
      </c>
      <c r="I64" s="6"/>
      <c r="J64" s="178" t="s">
        <v>81</v>
      </c>
      <c r="K64" s="264"/>
      <c r="L64" s="68">
        <v>1</v>
      </c>
      <c r="M64" s="117">
        <f t="shared" si="8"/>
        <v>0</v>
      </c>
      <c r="N64" s="6"/>
      <c r="O64" s="84">
        <f t="shared" si="6"/>
        <v>0</v>
      </c>
    </row>
    <row r="65" spans="1:15" ht="15" customHeight="1" thickBot="1" x14ac:dyDescent="0.35">
      <c r="A65" s="106" t="s">
        <v>46</v>
      </c>
      <c r="B65" s="107"/>
      <c r="C65" s="36">
        <v>351.49</v>
      </c>
      <c r="D65" s="33"/>
      <c r="E65" s="176"/>
      <c r="F65" s="109"/>
      <c r="G65" s="109"/>
      <c r="H65" s="110"/>
      <c r="I65" s="6"/>
      <c r="J65" s="176"/>
      <c r="K65" s="109"/>
      <c r="L65" s="109"/>
      <c r="M65" s="110"/>
      <c r="N65" s="6"/>
      <c r="O65" s="58"/>
    </row>
    <row r="66" spans="1:15" ht="15" customHeight="1" x14ac:dyDescent="0.3">
      <c r="A66" s="111" t="s">
        <v>54</v>
      </c>
      <c r="B66" s="112" t="s">
        <v>66</v>
      </c>
      <c r="C66" s="61">
        <f>C65-C67</f>
        <v>330.19</v>
      </c>
      <c r="D66" s="34"/>
      <c r="E66" s="177" t="s">
        <v>84</v>
      </c>
      <c r="F66" s="263"/>
      <c r="G66" s="62">
        <v>255</v>
      </c>
      <c r="H66" s="78">
        <f t="shared" si="4"/>
        <v>0</v>
      </c>
      <c r="I66" s="6"/>
      <c r="J66" s="177" t="s">
        <v>81</v>
      </c>
      <c r="K66" s="263"/>
      <c r="L66" s="62">
        <v>1</v>
      </c>
      <c r="M66" s="78">
        <f t="shared" ref="M66:M67" si="9">$C66*K66*L66</f>
        <v>0</v>
      </c>
      <c r="N66" s="6"/>
      <c r="O66" s="84">
        <f t="shared" si="6"/>
        <v>0</v>
      </c>
    </row>
    <row r="67" spans="1:15" ht="15" customHeight="1" thickBot="1" x14ac:dyDescent="0.35">
      <c r="A67" s="115" t="s">
        <v>55</v>
      </c>
      <c r="B67" s="116" t="s">
        <v>65</v>
      </c>
      <c r="C67" s="67">
        <v>21.3</v>
      </c>
      <c r="D67" s="34"/>
      <c r="E67" s="178" t="s">
        <v>85</v>
      </c>
      <c r="F67" s="264"/>
      <c r="G67" s="68">
        <v>255</v>
      </c>
      <c r="H67" s="117">
        <f t="shared" si="4"/>
        <v>0</v>
      </c>
      <c r="I67" s="6"/>
      <c r="J67" s="178" t="s">
        <v>81</v>
      </c>
      <c r="K67" s="264"/>
      <c r="L67" s="68">
        <v>1</v>
      </c>
      <c r="M67" s="117">
        <f t="shared" si="9"/>
        <v>0</v>
      </c>
      <c r="N67" s="6"/>
      <c r="O67" s="84">
        <f t="shared" si="6"/>
        <v>0</v>
      </c>
    </row>
    <row r="68" spans="1:15" ht="15" customHeight="1" thickBot="1" x14ac:dyDescent="0.35">
      <c r="A68" s="118" t="s">
        <v>47</v>
      </c>
      <c r="B68" s="119"/>
      <c r="C68" s="36">
        <v>153.44999999999999</v>
      </c>
      <c r="D68" s="33"/>
      <c r="E68" s="176"/>
      <c r="F68" s="109"/>
      <c r="G68" s="109"/>
      <c r="H68" s="110"/>
      <c r="I68" s="6"/>
      <c r="J68" s="176"/>
      <c r="K68" s="109"/>
      <c r="L68" s="109"/>
      <c r="M68" s="110"/>
      <c r="N68" s="6"/>
      <c r="O68" s="58"/>
    </row>
    <row r="69" spans="1:15" ht="15" customHeight="1" x14ac:dyDescent="0.3">
      <c r="A69" s="120" t="s">
        <v>54</v>
      </c>
      <c r="B69" s="121" t="s">
        <v>66</v>
      </c>
      <c r="C69" s="61">
        <f>C68-C70</f>
        <v>143.85</v>
      </c>
      <c r="D69" s="34"/>
      <c r="E69" s="177" t="s">
        <v>86</v>
      </c>
      <c r="F69" s="263"/>
      <c r="G69" s="62">
        <v>255</v>
      </c>
      <c r="H69" s="78">
        <f t="shared" si="4"/>
        <v>0</v>
      </c>
      <c r="I69" s="6"/>
      <c r="J69" s="177" t="s">
        <v>81</v>
      </c>
      <c r="K69" s="263"/>
      <c r="L69" s="62">
        <v>4</v>
      </c>
      <c r="M69" s="78">
        <f t="shared" ref="M69:M70" si="10">$C69*K69*L69</f>
        <v>0</v>
      </c>
      <c r="N69" s="6"/>
      <c r="O69" s="84">
        <f t="shared" si="6"/>
        <v>0</v>
      </c>
    </row>
    <row r="70" spans="1:15" ht="15" customHeight="1" thickBot="1" x14ac:dyDescent="0.35">
      <c r="A70" s="115" t="s">
        <v>55</v>
      </c>
      <c r="B70" s="116" t="s">
        <v>65</v>
      </c>
      <c r="C70" s="67">
        <v>9.6</v>
      </c>
      <c r="D70" s="34"/>
      <c r="E70" s="178" t="s">
        <v>87</v>
      </c>
      <c r="F70" s="264"/>
      <c r="G70" s="68">
        <v>255</v>
      </c>
      <c r="H70" s="117">
        <f t="shared" si="4"/>
        <v>0</v>
      </c>
      <c r="I70" s="6"/>
      <c r="J70" s="178" t="s">
        <v>81</v>
      </c>
      <c r="K70" s="264"/>
      <c r="L70" s="68">
        <v>12</v>
      </c>
      <c r="M70" s="117">
        <f t="shared" si="10"/>
        <v>0</v>
      </c>
      <c r="N70" s="6"/>
      <c r="O70" s="84">
        <f t="shared" si="6"/>
        <v>0</v>
      </c>
    </row>
    <row r="71" spans="1:15" ht="15" customHeight="1" thickBot="1" x14ac:dyDescent="0.35">
      <c r="A71" s="118" t="s">
        <v>51</v>
      </c>
      <c r="B71" s="119"/>
      <c r="C71" s="36">
        <f>212.66+429.89+234.37</f>
        <v>876.92</v>
      </c>
      <c r="D71" s="33"/>
      <c r="E71" s="176"/>
      <c r="F71" s="109"/>
      <c r="G71" s="109"/>
      <c r="H71" s="110"/>
      <c r="I71" s="6"/>
      <c r="J71" s="176"/>
      <c r="K71" s="109"/>
      <c r="L71" s="109"/>
      <c r="M71" s="110"/>
      <c r="N71" s="6"/>
      <c r="O71" s="58"/>
    </row>
    <row r="72" spans="1:15" ht="15" customHeight="1" x14ac:dyDescent="0.3">
      <c r="A72" s="120" t="s">
        <v>54</v>
      </c>
      <c r="B72" s="121" t="s">
        <v>66</v>
      </c>
      <c r="C72" s="61">
        <f>C71-C73</f>
        <v>823.31999999999994</v>
      </c>
      <c r="D72" s="34"/>
      <c r="E72" s="177" t="s">
        <v>84</v>
      </c>
      <c r="F72" s="263"/>
      <c r="G72" s="62">
        <v>200</v>
      </c>
      <c r="H72" s="78">
        <f t="shared" si="4"/>
        <v>0</v>
      </c>
      <c r="I72" s="6"/>
      <c r="J72" s="177" t="s">
        <v>81</v>
      </c>
      <c r="K72" s="263"/>
      <c r="L72" s="62">
        <v>1</v>
      </c>
      <c r="M72" s="78">
        <f t="shared" ref="M72:M73" si="11">$C72*K72*L72</f>
        <v>0</v>
      </c>
      <c r="N72" s="6"/>
      <c r="O72" s="84">
        <f t="shared" si="6"/>
        <v>0</v>
      </c>
    </row>
    <row r="73" spans="1:15" ht="15" customHeight="1" thickBot="1" x14ac:dyDescent="0.35">
      <c r="A73" s="115" t="s">
        <v>55</v>
      </c>
      <c r="B73" s="116" t="s">
        <v>65</v>
      </c>
      <c r="C73" s="67">
        <v>53.6</v>
      </c>
      <c r="D73" s="34"/>
      <c r="E73" s="178" t="s">
        <v>85</v>
      </c>
      <c r="F73" s="264"/>
      <c r="G73" s="68">
        <v>200</v>
      </c>
      <c r="H73" s="117">
        <f t="shared" si="4"/>
        <v>0</v>
      </c>
      <c r="I73" s="6"/>
      <c r="J73" s="178" t="s">
        <v>81</v>
      </c>
      <c r="K73" s="264"/>
      <c r="L73" s="68">
        <v>1</v>
      </c>
      <c r="M73" s="117">
        <f t="shared" si="11"/>
        <v>0</v>
      </c>
      <c r="N73" s="6"/>
      <c r="O73" s="84">
        <f t="shared" si="6"/>
        <v>0</v>
      </c>
    </row>
    <row r="74" spans="1:15" ht="15" customHeight="1" thickBot="1" x14ac:dyDescent="0.35">
      <c r="A74" s="118" t="s">
        <v>48</v>
      </c>
      <c r="B74" s="119"/>
      <c r="C74" s="36">
        <f>106.75+19.65</f>
        <v>126.4</v>
      </c>
      <c r="D74" s="33"/>
      <c r="E74" s="176"/>
      <c r="F74" s="109"/>
      <c r="G74" s="109"/>
      <c r="H74" s="110"/>
      <c r="I74" s="6"/>
      <c r="J74" s="176"/>
      <c r="K74" s="109"/>
      <c r="L74" s="109"/>
      <c r="M74" s="110"/>
      <c r="N74" s="6"/>
      <c r="O74" s="58"/>
    </row>
    <row r="75" spans="1:15" ht="15" customHeight="1" thickBot="1" x14ac:dyDescent="0.35">
      <c r="A75" s="122" t="s">
        <v>54</v>
      </c>
      <c r="B75" s="123" t="s">
        <v>66</v>
      </c>
      <c r="C75" s="37">
        <f>C74</f>
        <v>126.4</v>
      </c>
      <c r="D75" s="34"/>
      <c r="E75" s="179" t="s">
        <v>86</v>
      </c>
      <c r="F75" s="262"/>
      <c r="G75" s="92">
        <v>255</v>
      </c>
      <c r="H75" s="124">
        <f t="shared" si="4"/>
        <v>0</v>
      </c>
      <c r="I75" s="6"/>
      <c r="J75" s="179" t="s">
        <v>81</v>
      </c>
      <c r="K75" s="262"/>
      <c r="L75" s="92">
        <v>4</v>
      </c>
      <c r="M75" s="124">
        <f t="shared" ref="M75" si="12">$C75*K75*L75</f>
        <v>0</v>
      </c>
      <c r="N75" s="6"/>
      <c r="O75" s="84">
        <f t="shared" si="6"/>
        <v>0</v>
      </c>
    </row>
    <row r="76" spans="1:15" ht="15" customHeight="1" thickBot="1" x14ac:dyDescent="0.35">
      <c r="A76" s="106" t="s">
        <v>25</v>
      </c>
      <c r="B76" s="107"/>
      <c r="C76" s="36">
        <v>361.21</v>
      </c>
      <c r="D76" s="33"/>
      <c r="E76" s="206"/>
      <c r="F76" s="210"/>
      <c r="G76" s="210"/>
      <c r="H76" s="211"/>
      <c r="I76" s="6"/>
      <c r="J76" s="176"/>
      <c r="K76" s="109"/>
      <c r="L76" s="109"/>
      <c r="M76" s="110"/>
      <c r="N76" s="6"/>
      <c r="O76" s="58"/>
    </row>
    <row r="77" spans="1:15" ht="15" customHeight="1" thickBot="1" x14ac:dyDescent="0.35">
      <c r="A77" s="111" t="s">
        <v>61</v>
      </c>
      <c r="B77" s="112" t="s">
        <v>69</v>
      </c>
      <c r="C77" s="61">
        <v>288.3</v>
      </c>
      <c r="D77" s="34"/>
      <c r="E77" s="176"/>
      <c r="F77" s="73"/>
      <c r="G77" s="74"/>
      <c r="H77" s="57"/>
      <c r="I77" s="6"/>
      <c r="J77" s="177" t="s">
        <v>81</v>
      </c>
      <c r="K77" s="263"/>
      <c r="L77" s="62">
        <v>8</v>
      </c>
      <c r="M77" s="78">
        <f t="shared" ref="M77:M79" si="13">$C77*K77*L77</f>
        <v>0</v>
      </c>
      <c r="N77" s="6"/>
      <c r="O77" s="84">
        <f t="shared" si="6"/>
        <v>0</v>
      </c>
    </row>
    <row r="78" spans="1:15" ht="15" customHeight="1" x14ac:dyDescent="0.3">
      <c r="A78" s="79" t="s">
        <v>68</v>
      </c>
      <c r="B78" s="125" t="s">
        <v>65</v>
      </c>
      <c r="C78" s="85">
        <v>64.2</v>
      </c>
      <c r="D78" s="34"/>
      <c r="E78" s="177" t="s">
        <v>89</v>
      </c>
      <c r="F78" s="263"/>
      <c r="G78" s="62">
        <v>400</v>
      </c>
      <c r="H78" s="78">
        <f t="shared" si="4"/>
        <v>0</v>
      </c>
      <c r="I78" s="6"/>
      <c r="J78" s="180" t="s">
        <v>81</v>
      </c>
      <c r="K78" s="260"/>
      <c r="L78" s="82">
        <v>1</v>
      </c>
      <c r="M78" s="126">
        <f t="shared" si="13"/>
        <v>0</v>
      </c>
      <c r="N78" s="6"/>
      <c r="O78" s="84">
        <f t="shared" si="6"/>
        <v>0</v>
      </c>
    </row>
    <row r="79" spans="1:15" ht="15" customHeight="1" thickBot="1" x14ac:dyDescent="0.35">
      <c r="A79" s="86" t="s">
        <v>63</v>
      </c>
      <c r="B79" s="116" t="s">
        <v>66</v>
      </c>
      <c r="C79" s="67">
        <v>8.6999999999999993</v>
      </c>
      <c r="D79" s="34"/>
      <c r="E79" s="178" t="s">
        <v>84</v>
      </c>
      <c r="F79" s="264"/>
      <c r="G79" s="68">
        <v>200</v>
      </c>
      <c r="H79" s="117">
        <f t="shared" si="4"/>
        <v>0</v>
      </c>
      <c r="I79" s="6"/>
      <c r="J79" s="178" t="s">
        <v>81</v>
      </c>
      <c r="K79" s="264"/>
      <c r="L79" s="68">
        <v>1</v>
      </c>
      <c r="M79" s="117">
        <f t="shared" si="13"/>
        <v>0</v>
      </c>
      <c r="N79" s="6"/>
      <c r="O79" s="84">
        <f t="shared" si="6"/>
        <v>0</v>
      </c>
    </row>
    <row r="80" spans="1:15" ht="15" customHeight="1" thickBot="1" x14ac:dyDescent="0.35">
      <c r="A80" s="106" t="s">
        <v>24</v>
      </c>
      <c r="B80" s="107"/>
      <c r="C80" s="31">
        <f>564.25+554.65+476.53+90.6</f>
        <v>1686.03</v>
      </c>
      <c r="D80" s="108"/>
      <c r="E80" s="176"/>
      <c r="F80" s="109"/>
      <c r="G80" s="109"/>
      <c r="H80" s="110"/>
      <c r="I80" s="6"/>
      <c r="J80" s="176"/>
      <c r="K80" s="109"/>
      <c r="L80" s="109"/>
      <c r="M80" s="110"/>
      <c r="N80" s="6"/>
      <c r="O80" s="58"/>
    </row>
    <row r="81" spans="1:15" ht="15" customHeight="1" x14ac:dyDescent="0.3">
      <c r="A81" s="111" t="s">
        <v>14</v>
      </c>
      <c r="B81" s="112" t="s">
        <v>66</v>
      </c>
      <c r="C81" s="113">
        <f>C80-C82-C83</f>
        <v>1578.03</v>
      </c>
      <c r="D81" s="114"/>
      <c r="E81" s="177" t="s">
        <v>84</v>
      </c>
      <c r="F81" s="263"/>
      <c r="G81" s="62">
        <v>200</v>
      </c>
      <c r="H81" s="78">
        <f t="shared" si="4"/>
        <v>0</v>
      </c>
      <c r="I81" s="6"/>
      <c r="J81" s="177" t="s">
        <v>81</v>
      </c>
      <c r="K81" s="263"/>
      <c r="L81" s="62">
        <v>1</v>
      </c>
      <c r="M81" s="78">
        <f t="shared" ref="M81:M83" si="14">$C81*K81*L81</f>
        <v>0</v>
      </c>
      <c r="N81" s="6"/>
      <c r="O81" s="84">
        <f t="shared" si="6"/>
        <v>0</v>
      </c>
    </row>
    <row r="82" spans="1:15" ht="15" customHeight="1" x14ac:dyDescent="0.3">
      <c r="A82" s="25" t="s">
        <v>14</v>
      </c>
      <c r="B82" s="125" t="s">
        <v>67</v>
      </c>
      <c r="C82" s="127">
        <v>87</v>
      </c>
      <c r="D82" s="114"/>
      <c r="E82" s="180" t="s">
        <v>84</v>
      </c>
      <c r="F82" s="260"/>
      <c r="G82" s="82">
        <v>200</v>
      </c>
      <c r="H82" s="126">
        <f t="shared" si="4"/>
        <v>0</v>
      </c>
      <c r="I82" s="6"/>
      <c r="J82" s="180" t="s">
        <v>81</v>
      </c>
      <c r="K82" s="260"/>
      <c r="L82" s="82">
        <v>1</v>
      </c>
      <c r="M82" s="126">
        <f t="shared" si="14"/>
        <v>0</v>
      </c>
      <c r="N82" s="6"/>
      <c r="O82" s="84">
        <f t="shared" si="6"/>
        <v>0</v>
      </c>
    </row>
    <row r="83" spans="1:15" ht="15" customHeight="1" thickBot="1" x14ac:dyDescent="0.35">
      <c r="A83" s="115" t="s">
        <v>64</v>
      </c>
      <c r="B83" s="116" t="s">
        <v>65</v>
      </c>
      <c r="C83" s="32">
        <v>21</v>
      </c>
      <c r="D83" s="114"/>
      <c r="E83" s="178" t="s">
        <v>85</v>
      </c>
      <c r="F83" s="264"/>
      <c r="G83" s="68">
        <v>200</v>
      </c>
      <c r="H83" s="117">
        <f t="shared" si="4"/>
        <v>0</v>
      </c>
      <c r="I83" s="6"/>
      <c r="J83" s="178" t="s">
        <v>81</v>
      </c>
      <c r="K83" s="264"/>
      <c r="L83" s="68">
        <v>1</v>
      </c>
      <c r="M83" s="117">
        <f t="shared" si="14"/>
        <v>0</v>
      </c>
      <c r="N83" s="6"/>
      <c r="O83" s="70">
        <f t="shared" si="6"/>
        <v>0</v>
      </c>
    </row>
    <row r="84" spans="1:15" s="20" customFormat="1" ht="15" customHeight="1" thickBot="1" x14ac:dyDescent="0.35">
      <c r="A84" s="128" t="s">
        <v>34</v>
      </c>
      <c r="B84" s="129"/>
      <c r="C84" s="130"/>
      <c r="D84" s="131"/>
      <c r="E84" s="186"/>
      <c r="F84" s="129"/>
      <c r="G84" s="134"/>
      <c r="H84" s="132">
        <f>SUM(H55:H83)</f>
        <v>0</v>
      </c>
      <c r="I84" s="133"/>
      <c r="J84" s="186"/>
      <c r="K84" s="213"/>
      <c r="L84" s="134"/>
      <c r="M84" s="132">
        <f>SUM(M55:M83)</f>
        <v>0</v>
      </c>
      <c r="N84" s="133"/>
      <c r="O84" s="135">
        <f>SUM(O55:O83)</f>
        <v>0</v>
      </c>
    </row>
    <row r="85" spans="1:15" s="20" customFormat="1" ht="15" customHeight="1" thickBot="1" x14ac:dyDescent="0.35">
      <c r="A85" s="47" t="s">
        <v>8</v>
      </c>
      <c r="B85" s="48"/>
      <c r="C85" s="49"/>
      <c r="E85" s="187"/>
      <c r="F85" s="51"/>
      <c r="G85" s="136"/>
      <c r="H85" s="52"/>
      <c r="J85" s="187"/>
      <c r="K85" s="215"/>
      <c r="L85" s="136"/>
      <c r="M85" s="52"/>
      <c r="O85" s="53"/>
    </row>
    <row r="86" spans="1:15" ht="15" customHeight="1" thickBot="1" x14ac:dyDescent="0.35">
      <c r="A86" s="230" t="s">
        <v>26</v>
      </c>
      <c r="B86" s="231"/>
      <c r="C86" s="232">
        <v>341.5</v>
      </c>
      <c r="D86" s="108"/>
      <c r="E86" s="212"/>
      <c r="F86" s="207"/>
      <c r="G86" s="208"/>
      <c r="H86" s="209"/>
      <c r="I86" s="6"/>
      <c r="J86" s="212"/>
      <c r="K86" s="207"/>
      <c r="L86" s="208"/>
      <c r="M86" s="209"/>
      <c r="N86" s="6"/>
      <c r="O86" s="233"/>
    </row>
    <row r="87" spans="1:15" ht="15" customHeight="1" x14ac:dyDescent="0.3">
      <c r="A87" s="238" t="s">
        <v>54</v>
      </c>
      <c r="B87" s="239" t="s">
        <v>98</v>
      </c>
      <c r="C87" s="240">
        <v>170</v>
      </c>
      <c r="D87" s="114"/>
      <c r="E87" s="224" t="s">
        <v>84</v>
      </c>
      <c r="F87" s="259"/>
      <c r="G87" s="225">
        <v>200</v>
      </c>
      <c r="H87" s="226">
        <f t="shared" ref="H87:H110" si="15">$C87*F87*G87</f>
        <v>0</v>
      </c>
      <c r="I87" s="6"/>
      <c r="J87" s="224" t="s">
        <v>81</v>
      </c>
      <c r="K87" s="259"/>
      <c r="L87" s="225">
        <v>1</v>
      </c>
      <c r="M87" s="226">
        <f t="shared" ref="M87:M89" si="16">$C87*K87*L87</f>
        <v>0</v>
      </c>
      <c r="N87" s="6"/>
      <c r="O87" s="137">
        <f>H87+M87</f>
        <v>0</v>
      </c>
    </row>
    <row r="88" spans="1:15" ht="15" customHeight="1" x14ac:dyDescent="0.3">
      <c r="A88" s="25" t="s">
        <v>54</v>
      </c>
      <c r="B88" s="125" t="s">
        <v>99</v>
      </c>
      <c r="C88" s="127">
        <v>69</v>
      </c>
      <c r="D88" s="114"/>
      <c r="E88" s="180" t="s">
        <v>84</v>
      </c>
      <c r="F88" s="260"/>
      <c r="G88" s="82">
        <v>200</v>
      </c>
      <c r="H88" s="126">
        <f t="shared" si="15"/>
        <v>0</v>
      </c>
      <c r="I88" s="6"/>
      <c r="J88" s="180" t="s">
        <v>81</v>
      </c>
      <c r="K88" s="260"/>
      <c r="L88" s="82">
        <v>1</v>
      </c>
      <c r="M88" s="126">
        <f t="shared" si="16"/>
        <v>0</v>
      </c>
      <c r="N88" s="6"/>
      <c r="O88" s="84">
        <f t="shared" ref="O88:O110" si="17">H88+M88</f>
        <v>0</v>
      </c>
    </row>
    <row r="89" spans="1:15" ht="15" customHeight="1" x14ac:dyDescent="0.3">
      <c r="A89" s="25" t="s">
        <v>103</v>
      </c>
      <c r="B89" s="125" t="s">
        <v>102</v>
      </c>
      <c r="C89" s="127">
        <v>85.5</v>
      </c>
      <c r="D89" s="114"/>
      <c r="E89" s="180" t="s">
        <v>84</v>
      </c>
      <c r="F89" s="260"/>
      <c r="G89" s="82">
        <v>200</v>
      </c>
      <c r="H89" s="126">
        <f t="shared" si="15"/>
        <v>0</v>
      </c>
      <c r="I89" s="6"/>
      <c r="J89" s="180" t="s">
        <v>81</v>
      </c>
      <c r="K89" s="260"/>
      <c r="L89" s="82">
        <v>1</v>
      </c>
      <c r="M89" s="126">
        <f t="shared" si="16"/>
        <v>0</v>
      </c>
      <c r="N89" s="6"/>
      <c r="O89" s="84">
        <f t="shared" si="17"/>
        <v>0</v>
      </c>
    </row>
    <row r="90" spans="1:15" ht="15" customHeight="1" thickBot="1" x14ac:dyDescent="0.35">
      <c r="A90" s="241" t="s">
        <v>55</v>
      </c>
      <c r="B90" s="242" t="s">
        <v>65</v>
      </c>
      <c r="C90" s="243">
        <v>17</v>
      </c>
      <c r="D90" s="34"/>
      <c r="E90" s="227" t="s">
        <v>82</v>
      </c>
      <c r="F90" s="261"/>
      <c r="G90" s="228">
        <v>200</v>
      </c>
      <c r="H90" s="229">
        <f>$C90*F90*G90</f>
        <v>0</v>
      </c>
      <c r="I90" s="6"/>
      <c r="J90" s="227" t="s">
        <v>81</v>
      </c>
      <c r="K90" s="261"/>
      <c r="L90" s="228">
        <v>1</v>
      </c>
      <c r="M90" s="229">
        <f>$C90*K90*L90</f>
        <v>0</v>
      </c>
      <c r="N90" s="6"/>
      <c r="O90" s="244">
        <f>H90+M90</f>
        <v>0</v>
      </c>
    </row>
    <row r="91" spans="1:15" ht="15" customHeight="1" thickBot="1" x14ac:dyDescent="0.35">
      <c r="A91" s="234" t="s">
        <v>32</v>
      </c>
      <c r="B91" s="235"/>
      <c r="C91" s="236">
        <v>296.5</v>
      </c>
      <c r="D91" s="108"/>
      <c r="E91" s="216"/>
      <c r="F91" s="217"/>
      <c r="G91" s="218"/>
      <c r="H91" s="219"/>
      <c r="I91" s="6"/>
      <c r="J91" s="220"/>
      <c r="K91" s="221"/>
      <c r="L91" s="222"/>
      <c r="M91" s="223"/>
      <c r="N91" s="6"/>
      <c r="O91" s="237"/>
    </row>
    <row r="92" spans="1:15" ht="15" customHeight="1" thickBot="1" x14ac:dyDescent="0.35">
      <c r="A92" s="111" t="s">
        <v>61</v>
      </c>
      <c r="B92" s="112" t="s">
        <v>96</v>
      </c>
      <c r="C92" s="61">
        <v>250.5</v>
      </c>
      <c r="D92" s="114"/>
      <c r="E92" s="176"/>
      <c r="F92" s="73"/>
      <c r="G92" s="74"/>
      <c r="H92" s="57"/>
      <c r="I92" s="6"/>
      <c r="J92" s="177" t="s">
        <v>81</v>
      </c>
      <c r="K92" s="263"/>
      <c r="L92" s="62">
        <v>18</v>
      </c>
      <c r="M92" s="78">
        <f>$C92*K92*L92</f>
        <v>0</v>
      </c>
      <c r="N92" s="6"/>
      <c r="O92" s="137">
        <f t="shared" si="17"/>
        <v>0</v>
      </c>
    </row>
    <row r="93" spans="1:15" ht="15" customHeight="1" thickBot="1" x14ac:dyDescent="0.35">
      <c r="A93" s="86" t="s">
        <v>68</v>
      </c>
      <c r="B93" s="254" t="s">
        <v>95</v>
      </c>
      <c r="C93" s="67">
        <v>46</v>
      </c>
      <c r="D93" s="114"/>
      <c r="E93" s="177" t="s">
        <v>89</v>
      </c>
      <c r="F93" s="263"/>
      <c r="G93" s="62">
        <v>400</v>
      </c>
      <c r="H93" s="78">
        <f>$C93*F93*G93</f>
        <v>0</v>
      </c>
      <c r="I93" s="6"/>
      <c r="J93" s="180" t="s">
        <v>81</v>
      </c>
      <c r="K93" s="260"/>
      <c r="L93" s="82">
        <v>1</v>
      </c>
      <c r="M93" s="126">
        <f t="shared" ref="M93" si="18">$C93*K93*L93</f>
        <v>0</v>
      </c>
      <c r="N93" s="6"/>
      <c r="O93" s="64">
        <f t="shared" si="17"/>
        <v>0</v>
      </c>
    </row>
    <row r="94" spans="1:15" ht="15" customHeight="1" thickBot="1" x14ac:dyDescent="0.35">
      <c r="A94" s="106" t="s">
        <v>27</v>
      </c>
      <c r="B94" s="107"/>
      <c r="C94" s="36">
        <v>737</v>
      </c>
      <c r="D94" s="33"/>
      <c r="E94" s="181"/>
      <c r="F94" s="73"/>
      <c r="G94" s="74"/>
      <c r="H94" s="57"/>
      <c r="I94" s="6"/>
      <c r="J94" s="181"/>
      <c r="K94" s="73"/>
      <c r="L94" s="74"/>
      <c r="M94" s="57"/>
      <c r="N94" s="6"/>
      <c r="O94" s="58"/>
    </row>
    <row r="95" spans="1:15" ht="15" customHeight="1" x14ac:dyDescent="0.3">
      <c r="A95" s="111" t="s">
        <v>54</v>
      </c>
      <c r="B95" s="112" t="s">
        <v>98</v>
      </c>
      <c r="C95" s="61">
        <v>621</v>
      </c>
      <c r="D95" s="34"/>
      <c r="E95" s="177" t="s">
        <v>84</v>
      </c>
      <c r="F95" s="263"/>
      <c r="G95" s="62">
        <v>200</v>
      </c>
      <c r="H95" s="78">
        <f t="shared" si="15"/>
        <v>0</v>
      </c>
      <c r="I95" s="6"/>
      <c r="J95" s="177" t="s">
        <v>81</v>
      </c>
      <c r="K95" s="263"/>
      <c r="L95" s="62">
        <v>1</v>
      </c>
      <c r="M95" s="78">
        <f t="shared" ref="M95:M97" si="19">$C95*K95*L95</f>
        <v>0</v>
      </c>
      <c r="N95" s="6"/>
      <c r="O95" s="64">
        <f t="shared" si="17"/>
        <v>0</v>
      </c>
    </row>
    <row r="96" spans="1:15" ht="15" customHeight="1" x14ac:dyDescent="0.3">
      <c r="A96" s="140" t="s">
        <v>54</v>
      </c>
      <c r="B96" s="141" t="s">
        <v>99</v>
      </c>
      <c r="C96" s="37">
        <v>72.5</v>
      </c>
      <c r="D96" s="34"/>
      <c r="E96" s="179" t="s">
        <v>84</v>
      </c>
      <c r="F96" s="262"/>
      <c r="G96" s="92">
        <v>200</v>
      </c>
      <c r="H96" s="78">
        <f t="shared" si="15"/>
        <v>0</v>
      </c>
      <c r="I96" s="6"/>
      <c r="J96" s="179" t="s">
        <v>81</v>
      </c>
      <c r="K96" s="262"/>
      <c r="L96" s="92">
        <v>1</v>
      </c>
      <c r="M96" s="78">
        <f t="shared" si="19"/>
        <v>0</v>
      </c>
      <c r="N96" s="6"/>
      <c r="O96" s="64">
        <f t="shared" si="17"/>
        <v>0</v>
      </c>
    </row>
    <row r="97" spans="1:15" ht="15" customHeight="1" thickBot="1" x14ac:dyDescent="0.35">
      <c r="A97" s="115" t="s">
        <v>55</v>
      </c>
      <c r="B97" s="116" t="s">
        <v>100</v>
      </c>
      <c r="C97" s="67">
        <v>43.5</v>
      </c>
      <c r="D97" s="34"/>
      <c r="E97" s="178" t="s">
        <v>85</v>
      </c>
      <c r="F97" s="264"/>
      <c r="G97" s="68">
        <v>200</v>
      </c>
      <c r="H97" s="117">
        <f t="shared" si="15"/>
        <v>0</v>
      </c>
      <c r="I97" s="6"/>
      <c r="J97" s="178" t="s">
        <v>81</v>
      </c>
      <c r="K97" s="264"/>
      <c r="L97" s="68">
        <v>1</v>
      </c>
      <c r="M97" s="117">
        <f t="shared" si="19"/>
        <v>0</v>
      </c>
      <c r="N97" s="6"/>
      <c r="O97" s="64">
        <f t="shared" si="17"/>
        <v>0</v>
      </c>
    </row>
    <row r="98" spans="1:15" ht="15" customHeight="1" thickBot="1" x14ac:dyDescent="0.35">
      <c r="A98" s="106" t="s">
        <v>28</v>
      </c>
      <c r="B98" s="107"/>
      <c r="C98" s="36">
        <v>583.5</v>
      </c>
      <c r="D98" s="33"/>
      <c r="E98" s="181"/>
      <c r="F98" s="73"/>
      <c r="G98" s="74"/>
      <c r="H98" s="57"/>
      <c r="I98" s="6"/>
      <c r="J98" s="181"/>
      <c r="K98" s="73"/>
      <c r="L98" s="74"/>
      <c r="M98" s="57"/>
      <c r="N98" s="6"/>
      <c r="O98" s="58"/>
    </row>
    <row r="99" spans="1:15" ht="15" customHeight="1" x14ac:dyDescent="0.3">
      <c r="A99" s="111" t="s">
        <v>54</v>
      </c>
      <c r="B99" s="112" t="s">
        <v>98</v>
      </c>
      <c r="C99" s="61">
        <v>462</v>
      </c>
      <c r="D99" s="34"/>
      <c r="E99" s="177" t="s">
        <v>84</v>
      </c>
      <c r="F99" s="263"/>
      <c r="G99" s="62">
        <v>200</v>
      </c>
      <c r="H99" s="78">
        <f t="shared" si="15"/>
        <v>0</v>
      </c>
      <c r="I99" s="6"/>
      <c r="J99" s="177" t="s">
        <v>81</v>
      </c>
      <c r="K99" s="263"/>
      <c r="L99" s="62">
        <v>1</v>
      </c>
      <c r="M99" s="78">
        <f t="shared" ref="M99:M101" si="20">$C99*K99*L99</f>
        <v>0</v>
      </c>
      <c r="N99" s="6"/>
      <c r="O99" s="64">
        <f t="shared" si="17"/>
        <v>0</v>
      </c>
    </row>
    <row r="100" spans="1:15" ht="15" customHeight="1" x14ac:dyDescent="0.3">
      <c r="A100" s="111" t="s">
        <v>54</v>
      </c>
      <c r="B100" s="141" t="s">
        <v>99</v>
      </c>
      <c r="C100" s="37">
        <v>102</v>
      </c>
      <c r="D100" s="34"/>
      <c r="E100" s="179" t="s">
        <v>84</v>
      </c>
      <c r="F100" s="262"/>
      <c r="G100" s="92">
        <v>200</v>
      </c>
      <c r="H100" s="78">
        <f>$C100*F100*G100</f>
        <v>0</v>
      </c>
      <c r="I100" s="6"/>
      <c r="J100" s="179" t="s">
        <v>81</v>
      </c>
      <c r="K100" s="262"/>
      <c r="L100" s="92">
        <v>1</v>
      </c>
      <c r="M100" s="124">
        <f t="shared" si="20"/>
        <v>0</v>
      </c>
      <c r="N100" s="6"/>
      <c r="O100" s="64">
        <f t="shared" si="17"/>
        <v>0</v>
      </c>
    </row>
    <row r="101" spans="1:15" ht="15" customHeight="1" thickBot="1" x14ac:dyDescent="0.35">
      <c r="A101" s="115" t="s">
        <v>55</v>
      </c>
      <c r="B101" s="116" t="s">
        <v>101</v>
      </c>
      <c r="C101" s="67">
        <v>19.5</v>
      </c>
      <c r="D101" s="34"/>
      <c r="E101" s="178" t="s">
        <v>85</v>
      </c>
      <c r="F101" s="264"/>
      <c r="G101" s="68">
        <v>200</v>
      </c>
      <c r="H101" s="78">
        <f t="shared" si="15"/>
        <v>0</v>
      </c>
      <c r="I101" s="6"/>
      <c r="J101" s="178" t="s">
        <v>81</v>
      </c>
      <c r="K101" s="264"/>
      <c r="L101" s="68">
        <v>1</v>
      </c>
      <c r="M101" s="117">
        <f t="shared" si="20"/>
        <v>0</v>
      </c>
      <c r="N101" s="6"/>
      <c r="O101" s="64">
        <f t="shared" si="17"/>
        <v>0</v>
      </c>
    </row>
    <row r="102" spans="1:15" ht="15" customHeight="1" thickBot="1" x14ac:dyDescent="0.35">
      <c r="A102" s="106" t="s">
        <v>30</v>
      </c>
      <c r="B102" s="107"/>
      <c r="C102" s="36">
        <v>131</v>
      </c>
      <c r="D102" s="33"/>
      <c r="E102" s="181"/>
      <c r="F102" s="73"/>
      <c r="G102" s="74"/>
      <c r="H102" s="57"/>
      <c r="I102" s="6"/>
      <c r="J102" s="181"/>
      <c r="K102" s="73"/>
      <c r="L102" s="74"/>
      <c r="M102" s="57"/>
      <c r="N102" s="6"/>
      <c r="O102" s="58"/>
    </row>
    <row r="103" spans="1:15" ht="15" customHeight="1" x14ac:dyDescent="0.3">
      <c r="A103" s="111" t="s">
        <v>54</v>
      </c>
      <c r="B103" s="112" t="s">
        <v>98</v>
      </c>
      <c r="C103" s="61">
        <f>C102-C104</f>
        <v>118.5</v>
      </c>
      <c r="D103" s="34"/>
      <c r="E103" s="177" t="s">
        <v>86</v>
      </c>
      <c r="F103" s="263"/>
      <c r="G103" s="62">
        <v>200</v>
      </c>
      <c r="H103" s="78">
        <f t="shared" si="15"/>
        <v>0</v>
      </c>
      <c r="I103" s="6"/>
      <c r="J103" s="177" t="s">
        <v>81</v>
      </c>
      <c r="K103" s="263"/>
      <c r="L103" s="62">
        <v>4</v>
      </c>
      <c r="M103" s="78">
        <f t="shared" ref="M103:M104" si="21">$C103*K103*L103</f>
        <v>0</v>
      </c>
      <c r="N103" s="6"/>
      <c r="O103" s="64">
        <f t="shared" si="17"/>
        <v>0</v>
      </c>
    </row>
    <row r="104" spans="1:15" ht="15" customHeight="1" thickBot="1" x14ac:dyDescent="0.35">
      <c r="A104" s="115" t="s">
        <v>55</v>
      </c>
      <c r="B104" s="116" t="s">
        <v>98</v>
      </c>
      <c r="C104" s="138">
        <v>12.5</v>
      </c>
      <c r="D104" s="139"/>
      <c r="E104" s="178" t="s">
        <v>87</v>
      </c>
      <c r="F104" s="264"/>
      <c r="G104" s="68">
        <v>200</v>
      </c>
      <c r="H104" s="117">
        <f t="shared" si="15"/>
        <v>0</v>
      </c>
      <c r="I104" s="6"/>
      <c r="J104" s="178" t="s">
        <v>81</v>
      </c>
      <c r="K104" s="264"/>
      <c r="L104" s="68">
        <v>12</v>
      </c>
      <c r="M104" s="117">
        <f t="shared" si="21"/>
        <v>0</v>
      </c>
      <c r="N104" s="6"/>
      <c r="O104" s="70">
        <f t="shared" si="17"/>
        <v>0</v>
      </c>
    </row>
    <row r="105" spans="1:15" ht="15" customHeight="1" thickBot="1" x14ac:dyDescent="0.35">
      <c r="A105" s="106" t="s">
        <v>29</v>
      </c>
      <c r="B105" s="107"/>
      <c r="C105" s="36">
        <v>92.5</v>
      </c>
      <c r="D105" s="33"/>
      <c r="E105" s="181"/>
      <c r="F105" s="73"/>
      <c r="G105" s="74"/>
      <c r="H105" s="57"/>
      <c r="I105" s="6"/>
      <c r="J105" s="181"/>
      <c r="K105" s="73"/>
      <c r="L105" s="74"/>
      <c r="M105" s="57"/>
      <c r="N105" s="6"/>
      <c r="O105" s="58"/>
    </row>
    <row r="106" spans="1:15" ht="15" customHeight="1" thickBot="1" x14ac:dyDescent="0.35">
      <c r="A106" s="140" t="s">
        <v>54</v>
      </c>
      <c r="B106" s="141" t="s">
        <v>97</v>
      </c>
      <c r="C106" s="37">
        <f>C105</f>
        <v>92.5</v>
      </c>
      <c r="D106" s="34"/>
      <c r="E106" s="179" t="s">
        <v>88</v>
      </c>
      <c r="F106" s="262"/>
      <c r="G106" s="92">
        <v>200</v>
      </c>
      <c r="H106" s="124">
        <f t="shared" si="15"/>
        <v>0</v>
      </c>
      <c r="I106" s="6"/>
      <c r="J106" s="179" t="s">
        <v>81</v>
      </c>
      <c r="K106" s="262"/>
      <c r="L106" s="92">
        <v>1</v>
      </c>
      <c r="M106" s="124">
        <f t="shared" ref="M106" si="22">$C106*K106*L106</f>
        <v>0</v>
      </c>
      <c r="N106" s="6"/>
      <c r="O106" s="64">
        <f t="shared" si="17"/>
        <v>0</v>
      </c>
    </row>
    <row r="107" spans="1:15" ht="15" customHeight="1" thickBot="1" x14ac:dyDescent="0.35">
      <c r="A107" s="230" t="s">
        <v>31</v>
      </c>
      <c r="B107" s="231"/>
      <c r="C107" s="232">
        <v>550</v>
      </c>
      <c r="D107" s="108"/>
      <c r="E107" s="212"/>
      <c r="F107" s="207"/>
      <c r="G107" s="208"/>
      <c r="H107" s="209"/>
      <c r="I107" s="6"/>
      <c r="J107" s="212"/>
      <c r="K107" s="207"/>
      <c r="L107" s="208"/>
      <c r="M107" s="209"/>
      <c r="N107" s="6"/>
      <c r="O107" s="233"/>
    </row>
    <row r="108" spans="1:15" ht="15" customHeight="1" x14ac:dyDescent="0.3">
      <c r="A108" s="238" t="s">
        <v>31</v>
      </c>
      <c r="B108" s="239" t="s">
        <v>98</v>
      </c>
      <c r="C108" s="240">
        <v>342</v>
      </c>
      <c r="D108" s="114"/>
      <c r="E108" s="224" t="s">
        <v>84</v>
      </c>
      <c r="F108" s="259"/>
      <c r="G108" s="225">
        <v>200</v>
      </c>
      <c r="H108" s="226">
        <f t="shared" si="15"/>
        <v>0</v>
      </c>
      <c r="I108" s="6"/>
      <c r="J108" s="224" t="s">
        <v>81</v>
      </c>
      <c r="K108" s="259"/>
      <c r="L108" s="225">
        <v>1</v>
      </c>
      <c r="M108" s="226">
        <f t="shared" ref="M108:M110" si="23">$C108*K108*L108</f>
        <v>0</v>
      </c>
      <c r="N108" s="6"/>
      <c r="O108" s="137">
        <f t="shared" si="17"/>
        <v>0</v>
      </c>
    </row>
    <row r="109" spans="1:15" ht="15" customHeight="1" x14ac:dyDescent="0.3">
      <c r="A109" s="140" t="s">
        <v>31</v>
      </c>
      <c r="B109" s="141" t="s">
        <v>97</v>
      </c>
      <c r="C109" s="253">
        <v>114.5</v>
      </c>
      <c r="D109" s="114"/>
      <c r="E109" s="180" t="s">
        <v>84</v>
      </c>
      <c r="F109" s="260"/>
      <c r="G109" s="82">
        <v>200</v>
      </c>
      <c r="H109" s="126">
        <f t="shared" si="15"/>
        <v>0</v>
      </c>
      <c r="I109" s="6"/>
      <c r="J109" s="180" t="s">
        <v>81</v>
      </c>
      <c r="K109" s="260"/>
      <c r="L109" s="82">
        <v>1</v>
      </c>
      <c r="M109" s="126">
        <f t="shared" si="23"/>
        <v>0</v>
      </c>
      <c r="N109" s="6"/>
      <c r="O109" s="84">
        <f t="shared" si="17"/>
        <v>0</v>
      </c>
    </row>
    <row r="110" spans="1:15" ht="15" customHeight="1" thickBot="1" x14ac:dyDescent="0.35">
      <c r="A110" s="241" t="s">
        <v>31</v>
      </c>
      <c r="B110" s="242" t="s">
        <v>67</v>
      </c>
      <c r="C110" s="252">
        <v>93.5</v>
      </c>
      <c r="D110" s="114"/>
      <c r="E110" s="227" t="s">
        <v>84</v>
      </c>
      <c r="F110" s="261"/>
      <c r="G110" s="228">
        <v>200</v>
      </c>
      <c r="H110" s="229">
        <f t="shared" si="15"/>
        <v>0</v>
      </c>
      <c r="I110" s="6"/>
      <c r="J110" s="227" t="s">
        <v>81</v>
      </c>
      <c r="K110" s="261"/>
      <c r="L110" s="228">
        <v>1</v>
      </c>
      <c r="M110" s="229">
        <f t="shared" si="23"/>
        <v>0</v>
      </c>
      <c r="N110" s="6"/>
      <c r="O110" s="244">
        <f t="shared" si="17"/>
        <v>0</v>
      </c>
    </row>
    <row r="111" spans="1:15" s="20" customFormat="1" ht="15" customHeight="1" thickBot="1" x14ac:dyDescent="0.35">
      <c r="A111" s="245" t="s">
        <v>34</v>
      </c>
      <c r="B111" s="246"/>
      <c r="C111" s="247"/>
      <c r="D111" s="131"/>
      <c r="E111" s="248"/>
      <c r="F111" s="246"/>
      <c r="G111" s="249"/>
      <c r="H111" s="250">
        <f>SUM(H86:H110)</f>
        <v>0</v>
      </c>
      <c r="I111" s="133"/>
      <c r="J111" s="248"/>
      <c r="K111" s="251"/>
      <c r="L111" s="249"/>
      <c r="M111" s="250">
        <f>SUM(M86:M110)</f>
        <v>0</v>
      </c>
      <c r="N111" s="133"/>
      <c r="O111" s="102">
        <f>SUM(O86:O110)</f>
        <v>0</v>
      </c>
    </row>
    <row r="112" spans="1:15" s="20" customFormat="1" ht="15" customHeight="1" thickBot="1" x14ac:dyDescent="0.35">
      <c r="A112" s="131"/>
      <c r="B112" s="131"/>
      <c r="C112" s="142"/>
      <c r="D112" s="142"/>
      <c r="E112" s="1"/>
      <c r="F112" s="131"/>
      <c r="G112" s="24"/>
      <c r="H112" s="133"/>
      <c r="I112" s="133"/>
      <c r="J112" s="182"/>
      <c r="K112" s="131"/>
      <c r="L112" s="24"/>
      <c r="M112" s="133"/>
      <c r="N112" s="133"/>
      <c r="O112" s="143"/>
    </row>
    <row r="113" spans="1:15" s="20" customFormat="1" ht="15" customHeight="1" thickBot="1" x14ac:dyDescent="0.35">
      <c r="A113" s="50" t="s">
        <v>1</v>
      </c>
      <c r="B113" s="51"/>
      <c r="C113" s="52"/>
      <c r="E113" s="187"/>
      <c r="F113" s="51"/>
      <c r="G113" s="136"/>
      <c r="H113" s="144">
        <f>H53+H84+H111</f>
        <v>0</v>
      </c>
      <c r="I113" s="7"/>
      <c r="J113" s="46"/>
      <c r="K113" s="51"/>
      <c r="L113" s="136"/>
      <c r="M113" s="144">
        <f>M53+M84+M111</f>
        <v>0</v>
      </c>
      <c r="N113" s="7"/>
      <c r="O113" s="145">
        <f>O53+O84+O111</f>
        <v>0</v>
      </c>
    </row>
    <row r="114" spans="1:15" s="20" customFormat="1" ht="15" customHeight="1" thickBot="1" x14ac:dyDescent="0.35">
      <c r="C114" s="30"/>
      <c r="D114" s="30"/>
      <c r="E114" s="1"/>
      <c r="G114" s="24"/>
      <c r="H114" s="7"/>
      <c r="I114" s="7"/>
      <c r="J114" s="188"/>
      <c r="L114" s="24"/>
      <c r="M114" s="7"/>
      <c r="N114" s="7"/>
      <c r="O114" s="7"/>
    </row>
    <row r="115" spans="1:15" s="20" customFormat="1" ht="15" customHeight="1" thickBot="1" x14ac:dyDescent="0.35">
      <c r="A115" s="274" t="s">
        <v>79</v>
      </c>
      <c r="B115" s="275"/>
      <c r="C115" s="275"/>
      <c r="D115" s="275"/>
      <c r="E115" s="275"/>
      <c r="F115" s="275"/>
      <c r="G115" s="275"/>
      <c r="H115" s="275"/>
      <c r="I115" s="275"/>
      <c r="J115" s="275"/>
      <c r="K115" s="275"/>
      <c r="L115" s="275"/>
      <c r="M115" s="275"/>
      <c r="N115" s="275"/>
      <c r="O115" s="276"/>
    </row>
    <row r="116" spans="1:15" s="20" customFormat="1" ht="15" customHeight="1" thickBot="1" x14ac:dyDescent="0.35">
      <c r="A116" s="146"/>
      <c r="B116" s="131"/>
      <c r="C116" s="142"/>
      <c r="D116" s="142"/>
      <c r="E116" s="1"/>
      <c r="F116" s="131"/>
      <c r="G116" s="24"/>
      <c r="H116" s="133"/>
      <c r="I116" s="133"/>
      <c r="J116" s="155"/>
      <c r="K116" s="131"/>
      <c r="L116" s="24"/>
      <c r="M116" s="133"/>
      <c r="N116" s="133"/>
      <c r="O116" s="143"/>
    </row>
    <row r="117" spans="1:15" ht="30" customHeight="1" thickBot="1" x14ac:dyDescent="0.35">
      <c r="A117" s="171" t="s">
        <v>41</v>
      </c>
      <c r="B117" s="172"/>
      <c r="C117" s="173" t="s">
        <v>9</v>
      </c>
      <c r="D117" s="22"/>
      <c r="E117" s="190" t="s">
        <v>57</v>
      </c>
      <c r="F117" s="18" t="s">
        <v>45</v>
      </c>
      <c r="G117" s="200" t="s">
        <v>10</v>
      </c>
      <c r="H117" s="14" t="s">
        <v>40</v>
      </c>
      <c r="I117" s="8"/>
      <c r="J117" s="8"/>
      <c r="K117" s="8"/>
      <c r="L117" s="197"/>
      <c r="M117" s="8"/>
    </row>
    <row r="118" spans="1:15" ht="15" customHeight="1" thickBot="1" x14ac:dyDescent="0.35">
      <c r="A118" s="50" t="s">
        <v>6</v>
      </c>
      <c r="B118" s="51"/>
      <c r="C118" s="161"/>
      <c r="D118" s="142"/>
      <c r="E118" s="187"/>
      <c r="F118" s="158"/>
      <c r="G118" s="136"/>
      <c r="H118" s="159"/>
      <c r="I118" s="20"/>
      <c r="J118" s="5"/>
      <c r="K118" s="20"/>
      <c r="L118" s="24"/>
      <c r="M118" s="20"/>
      <c r="N118" s="20"/>
      <c r="O118" s="20"/>
    </row>
    <row r="119" spans="1:15" ht="15" customHeight="1" x14ac:dyDescent="0.3">
      <c r="A119" s="169" t="s">
        <v>105</v>
      </c>
      <c r="B119" s="170"/>
      <c r="C119" s="255">
        <v>2408</v>
      </c>
      <c r="D119" s="29"/>
      <c r="E119" s="191" t="s">
        <v>82</v>
      </c>
      <c r="F119" s="256"/>
      <c r="G119" s="201">
        <v>1</v>
      </c>
      <c r="H119" s="157">
        <f t="shared" ref="H119:H122" si="24">C119*F119*G119</f>
        <v>0</v>
      </c>
      <c r="I119" s="20"/>
      <c r="J119" s="5"/>
      <c r="K119" s="20"/>
      <c r="L119" s="24"/>
      <c r="M119" s="20"/>
      <c r="N119" s="20"/>
      <c r="O119" s="20"/>
    </row>
    <row r="120" spans="1:15" ht="15" customHeight="1" x14ac:dyDescent="0.3">
      <c r="A120" s="169" t="s">
        <v>106</v>
      </c>
      <c r="B120" s="170"/>
      <c r="C120" s="255">
        <v>2408</v>
      </c>
      <c r="D120" s="29"/>
      <c r="E120" s="191" t="s">
        <v>82</v>
      </c>
      <c r="F120" s="256"/>
      <c r="G120" s="201">
        <v>1</v>
      </c>
      <c r="H120" s="157">
        <f t="shared" si="24"/>
        <v>0</v>
      </c>
      <c r="I120" s="20"/>
      <c r="J120" s="5"/>
      <c r="K120" s="20"/>
      <c r="L120" s="24"/>
      <c r="M120" s="20"/>
      <c r="N120" s="20"/>
      <c r="O120" s="20"/>
    </row>
    <row r="121" spans="1:15" ht="15" customHeight="1" x14ac:dyDescent="0.3">
      <c r="A121" s="169" t="s">
        <v>107</v>
      </c>
      <c r="B121" s="170"/>
      <c r="C121" s="255">
        <v>430</v>
      </c>
      <c r="D121" s="29"/>
      <c r="E121" s="191" t="s">
        <v>82</v>
      </c>
      <c r="F121" s="256"/>
      <c r="G121" s="201">
        <v>1</v>
      </c>
      <c r="H121" s="157">
        <f>C121*F121*G121</f>
        <v>0</v>
      </c>
      <c r="I121" s="20"/>
      <c r="J121" s="5"/>
      <c r="K121" s="20"/>
      <c r="L121" s="24"/>
      <c r="M121" s="20"/>
      <c r="N121" s="20"/>
      <c r="O121" s="20"/>
    </row>
    <row r="122" spans="1:15" ht="15" customHeight="1" x14ac:dyDescent="0.3">
      <c r="A122" s="165" t="s">
        <v>38</v>
      </c>
      <c r="B122" s="166"/>
      <c r="C122" s="163">
        <f>C21+C25+C28+C33+C38+C45+C50</f>
        <v>385.41</v>
      </c>
      <c r="D122" s="34"/>
      <c r="E122" s="162" t="s">
        <v>83</v>
      </c>
      <c r="F122" s="257"/>
      <c r="G122" s="82">
        <v>1</v>
      </c>
      <c r="H122" s="147">
        <f t="shared" si="24"/>
        <v>0</v>
      </c>
      <c r="I122" s="148"/>
      <c r="J122" s="148"/>
      <c r="K122" s="149"/>
      <c r="L122" s="198"/>
      <c r="M122" s="148"/>
    </row>
    <row r="123" spans="1:15" ht="15" customHeight="1" x14ac:dyDescent="0.3">
      <c r="A123" s="167" t="s">
        <v>39</v>
      </c>
      <c r="B123" s="168"/>
      <c r="C123" s="163">
        <f>C23+C26</f>
        <v>3327.08</v>
      </c>
      <c r="D123" s="34"/>
      <c r="E123" s="162" t="s">
        <v>84</v>
      </c>
      <c r="F123" s="257"/>
      <c r="G123" s="202">
        <v>1</v>
      </c>
      <c r="H123" s="147">
        <f>C123*F123*G123</f>
        <v>0</v>
      </c>
      <c r="I123" s="150"/>
      <c r="J123" s="150"/>
      <c r="K123" s="151"/>
      <c r="L123" s="174"/>
      <c r="M123" s="150"/>
    </row>
    <row r="124" spans="1:15" s="26" customFormat="1" ht="15" customHeight="1" thickBot="1" x14ac:dyDescent="0.35">
      <c r="A124" s="165" t="s">
        <v>71</v>
      </c>
      <c r="B124" s="166"/>
      <c r="C124" s="164">
        <f>C19+C23+C26+C29+C31+C34+C36+C41+C43+C46+C48+C51</f>
        <v>7831.9500000000007</v>
      </c>
      <c r="D124" s="34"/>
      <c r="E124" s="192" t="s">
        <v>84</v>
      </c>
      <c r="F124" s="258"/>
      <c r="G124" s="203">
        <v>0</v>
      </c>
      <c r="H124" s="152">
        <f>C124*F124*G124</f>
        <v>0</v>
      </c>
      <c r="I124" s="150"/>
      <c r="J124" s="150"/>
      <c r="K124" s="151"/>
      <c r="L124" s="174"/>
      <c r="M124" s="150"/>
      <c r="O124" s="131"/>
    </row>
    <row r="125" spans="1:15" ht="15" customHeight="1" thickBot="1" x14ac:dyDescent="0.35">
      <c r="A125" s="128" t="s">
        <v>34</v>
      </c>
      <c r="B125" s="129"/>
      <c r="C125" s="160"/>
      <c r="D125" s="29"/>
      <c r="E125" s="193"/>
      <c r="F125" s="153"/>
      <c r="G125" s="204"/>
      <c r="H125" s="154">
        <f>SUM(H119:H124)</f>
        <v>0</v>
      </c>
      <c r="I125" s="155"/>
      <c r="J125" s="155"/>
      <c r="K125" s="151"/>
      <c r="L125" s="174"/>
      <c r="M125" s="155"/>
    </row>
    <row r="126" spans="1:15" ht="15" customHeight="1" thickBot="1" x14ac:dyDescent="0.35">
      <c r="A126" s="50" t="s">
        <v>7</v>
      </c>
      <c r="B126" s="51"/>
      <c r="C126" s="161"/>
      <c r="D126" s="142"/>
      <c r="E126" s="194"/>
      <c r="F126" s="158"/>
      <c r="G126" s="205"/>
      <c r="H126" s="159"/>
      <c r="I126" s="20"/>
      <c r="J126" s="5"/>
      <c r="K126" s="20"/>
      <c r="L126" s="24"/>
      <c r="M126" s="20"/>
      <c r="N126" s="20"/>
      <c r="O126" s="20"/>
    </row>
    <row r="127" spans="1:15" ht="15" customHeight="1" x14ac:dyDescent="0.3">
      <c r="A127" s="169" t="s">
        <v>105</v>
      </c>
      <c r="B127" s="170"/>
      <c r="C127" s="255">
        <v>1154.9000000000001</v>
      </c>
      <c r="D127" s="29"/>
      <c r="E127" s="191" t="s">
        <v>82</v>
      </c>
      <c r="F127" s="256"/>
      <c r="G127" s="201">
        <v>1</v>
      </c>
      <c r="H127" s="157">
        <f t="shared" ref="H127:H128" si="25">C127*F127*G127</f>
        <v>0</v>
      </c>
      <c r="I127" s="20"/>
      <c r="J127" s="5"/>
      <c r="K127" s="20"/>
      <c r="L127" s="24"/>
      <c r="M127" s="20"/>
      <c r="N127" s="20"/>
      <c r="O127" s="20"/>
    </row>
    <row r="128" spans="1:15" ht="15" customHeight="1" x14ac:dyDescent="0.3">
      <c r="A128" s="169" t="s">
        <v>106</v>
      </c>
      <c r="B128" s="170"/>
      <c r="C128" s="255">
        <v>973.2</v>
      </c>
      <c r="D128" s="29"/>
      <c r="E128" s="191" t="s">
        <v>82</v>
      </c>
      <c r="F128" s="256"/>
      <c r="G128" s="201">
        <v>1</v>
      </c>
      <c r="H128" s="157">
        <f t="shared" si="25"/>
        <v>0</v>
      </c>
      <c r="I128" s="20"/>
      <c r="J128" s="5"/>
      <c r="K128" s="20"/>
      <c r="L128" s="24"/>
      <c r="M128" s="20"/>
      <c r="N128" s="20"/>
      <c r="O128" s="20"/>
    </row>
    <row r="129" spans="1:15" ht="15" customHeight="1" x14ac:dyDescent="0.3">
      <c r="A129" s="169" t="s">
        <v>107</v>
      </c>
      <c r="B129" s="170"/>
      <c r="C129" s="255">
        <v>1051.2</v>
      </c>
      <c r="D129" s="29"/>
      <c r="E129" s="191" t="s">
        <v>82</v>
      </c>
      <c r="F129" s="256"/>
      <c r="G129" s="201">
        <v>1</v>
      </c>
      <c r="H129" s="157">
        <f>C129*F129*G129</f>
        <v>0</v>
      </c>
      <c r="I129" s="20"/>
      <c r="J129" s="5"/>
      <c r="K129" s="20"/>
      <c r="L129" s="24"/>
      <c r="M129" s="20"/>
      <c r="N129" s="20"/>
      <c r="O129" s="20"/>
    </row>
    <row r="130" spans="1:15" ht="15" customHeight="1" x14ac:dyDescent="0.3">
      <c r="A130" s="165" t="s">
        <v>38</v>
      </c>
      <c r="B130" s="166"/>
      <c r="C130" s="163">
        <f>C57+C58+C61+C64+C67+C70+C73+C78+C83</f>
        <v>320.60000000000002</v>
      </c>
      <c r="D130" s="34"/>
      <c r="E130" s="162" t="s">
        <v>83</v>
      </c>
      <c r="F130" s="257"/>
      <c r="G130" s="82">
        <v>1</v>
      </c>
      <c r="H130" s="147">
        <f>C130*F130*G130</f>
        <v>0</v>
      </c>
      <c r="I130" s="148"/>
      <c r="J130" s="148"/>
      <c r="K130" s="149"/>
      <c r="L130" s="198"/>
      <c r="M130" s="148"/>
    </row>
    <row r="131" spans="1:15" ht="15" customHeight="1" x14ac:dyDescent="0.3">
      <c r="A131" s="167" t="s">
        <v>39</v>
      </c>
      <c r="B131" s="168"/>
      <c r="C131" s="163">
        <f>C59+C62</f>
        <v>2621.04</v>
      </c>
      <c r="D131" s="34"/>
      <c r="E131" s="162" t="s">
        <v>84</v>
      </c>
      <c r="F131" s="257"/>
      <c r="G131" s="202">
        <v>1</v>
      </c>
      <c r="H131" s="147">
        <f>C131*F131*G131</f>
        <v>0</v>
      </c>
      <c r="I131" s="150"/>
      <c r="J131" s="150"/>
      <c r="K131" s="151"/>
      <c r="L131" s="174"/>
      <c r="M131" s="150"/>
    </row>
    <row r="132" spans="1:15" s="26" customFormat="1" ht="15" customHeight="1" thickBot="1" x14ac:dyDescent="0.35">
      <c r="A132" s="165" t="s">
        <v>53</v>
      </c>
      <c r="B132" s="166"/>
      <c r="C132" s="164">
        <f>C55+C59+C62+C65+C68+C71+C74+C76+C80</f>
        <v>6748.9999999999991</v>
      </c>
      <c r="D132" s="34"/>
      <c r="E132" s="192" t="s">
        <v>84</v>
      </c>
      <c r="F132" s="258"/>
      <c r="G132" s="203">
        <v>0</v>
      </c>
      <c r="H132" s="152">
        <f>C132*F132*G132</f>
        <v>0</v>
      </c>
      <c r="I132" s="150"/>
      <c r="J132" s="150"/>
      <c r="K132" s="151"/>
      <c r="L132" s="174"/>
      <c r="M132" s="150"/>
      <c r="O132" s="131"/>
    </row>
    <row r="133" spans="1:15" ht="15" customHeight="1" thickBot="1" x14ac:dyDescent="0.35">
      <c r="A133" s="128" t="s">
        <v>34</v>
      </c>
      <c r="B133" s="129"/>
      <c r="C133" s="160"/>
      <c r="D133" s="29"/>
      <c r="E133" s="193"/>
      <c r="F133" s="153"/>
      <c r="G133" s="204"/>
      <c r="H133" s="154">
        <f>SUM(H127:H132)</f>
        <v>0</v>
      </c>
      <c r="I133" s="155"/>
      <c r="J133" s="155"/>
      <c r="K133" s="151"/>
      <c r="L133" s="174"/>
      <c r="M133" s="155"/>
    </row>
    <row r="134" spans="1:15" ht="15" customHeight="1" thickBot="1" x14ac:dyDescent="0.35">
      <c r="A134" s="50" t="s">
        <v>8</v>
      </c>
      <c r="B134" s="51"/>
      <c r="C134" s="161"/>
      <c r="D134" s="142"/>
      <c r="E134" s="194"/>
      <c r="F134" s="158"/>
      <c r="G134" s="205"/>
      <c r="H134" s="159"/>
      <c r="I134" s="20"/>
      <c r="J134" s="5"/>
      <c r="K134" s="20"/>
      <c r="L134" s="24"/>
      <c r="M134" s="20"/>
      <c r="N134" s="20"/>
      <c r="O134" s="20"/>
    </row>
    <row r="135" spans="1:15" ht="15" customHeight="1" x14ac:dyDescent="0.3">
      <c r="A135" s="169" t="s">
        <v>105</v>
      </c>
      <c r="B135" s="170"/>
      <c r="C135" s="255">
        <v>475.83</v>
      </c>
      <c r="D135" s="29"/>
      <c r="E135" s="191" t="s">
        <v>82</v>
      </c>
      <c r="F135" s="256"/>
      <c r="G135" s="201">
        <v>1</v>
      </c>
      <c r="H135" s="157">
        <f t="shared" ref="H135" si="26">C135*F135*G135</f>
        <v>0</v>
      </c>
      <c r="I135" s="20"/>
      <c r="J135" s="5"/>
      <c r="K135" s="20"/>
      <c r="L135" s="24"/>
      <c r="M135" s="20"/>
      <c r="N135" s="20"/>
      <c r="O135" s="20"/>
    </row>
    <row r="136" spans="1:15" ht="15" customHeight="1" x14ac:dyDescent="0.3">
      <c r="A136" s="169" t="s">
        <v>106</v>
      </c>
      <c r="B136" s="170"/>
      <c r="C136" s="255">
        <v>475.83</v>
      </c>
      <c r="D136" s="29"/>
      <c r="E136" s="191" t="s">
        <v>82</v>
      </c>
      <c r="F136" s="256"/>
      <c r="G136" s="201">
        <v>1</v>
      </c>
      <c r="H136" s="157">
        <f>C136*F136*G136</f>
        <v>0</v>
      </c>
      <c r="I136" s="20"/>
      <c r="J136" s="5"/>
      <c r="K136" s="20"/>
      <c r="L136" s="24"/>
      <c r="M136" s="20"/>
      <c r="N136" s="20"/>
      <c r="O136" s="20"/>
    </row>
    <row r="137" spans="1:15" ht="15" customHeight="1" x14ac:dyDescent="0.3">
      <c r="A137" s="169" t="s">
        <v>107</v>
      </c>
      <c r="B137" s="170"/>
      <c r="C137" s="255">
        <v>600.27</v>
      </c>
      <c r="D137" s="29"/>
      <c r="E137" s="191" t="s">
        <v>82</v>
      </c>
      <c r="F137" s="256"/>
      <c r="G137" s="201">
        <v>1</v>
      </c>
      <c r="H137" s="157">
        <f>C137*F137*G137</f>
        <v>0</v>
      </c>
      <c r="I137" s="20"/>
      <c r="J137" s="5"/>
      <c r="K137" s="20"/>
      <c r="L137" s="24"/>
      <c r="M137" s="20"/>
      <c r="N137" s="20"/>
      <c r="O137" s="20"/>
    </row>
    <row r="138" spans="1:15" ht="15" customHeight="1" x14ac:dyDescent="0.3">
      <c r="A138" s="165" t="s">
        <v>38</v>
      </c>
      <c r="B138" s="166"/>
      <c r="C138" s="163">
        <f>C90+C93+C97+C101+C104</f>
        <v>138.5</v>
      </c>
      <c r="D138" s="34"/>
      <c r="E138" s="162" t="s">
        <v>83</v>
      </c>
      <c r="F138" s="257"/>
      <c r="G138" s="82">
        <v>1</v>
      </c>
      <c r="H138" s="147">
        <f t="shared" ref="H138" si="27">C138*F138*G138</f>
        <v>0</v>
      </c>
      <c r="I138" s="148"/>
      <c r="J138" s="148"/>
      <c r="K138" s="149"/>
      <c r="L138" s="198"/>
      <c r="M138" s="148"/>
    </row>
    <row r="139" spans="1:15" ht="15" customHeight="1" x14ac:dyDescent="0.3">
      <c r="A139" s="167" t="s">
        <v>39</v>
      </c>
      <c r="B139" s="168"/>
      <c r="C139" s="163">
        <f>C94+C98</f>
        <v>1320.5</v>
      </c>
      <c r="D139" s="34"/>
      <c r="E139" s="162" t="s">
        <v>84</v>
      </c>
      <c r="F139" s="257"/>
      <c r="G139" s="202">
        <v>1</v>
      </c>
      <c r="H139" s="147">
        <f>C139*F139*G139</f>
        <v>0</v>
      </c>
      <c r="I139" s="150"/>
      <c r="J139" s="150"/>
      <c r="K139" s="151"/>
      <c r="L139" s="174"/>
      <c r="M139" s="150"/>
    </row>
    <row r="140" spans="1:15" s="26" customFormat="1" ht="15" customHeight="1" thickBot="1" x14ac:dyDescent="0.35">
      <c r="A140" s="165" t="s">
        <v>53</v>
      </c>
      <c r="B140" s="166"/>
      <c r="C140" s="164">
        <f>C86+C91+C94+C98+C102+C105+C107</f>
        <v>2732</v>
      </c>
      <c r="D140" s="34"/>
      <c r="E140" s="192" t="s">
        <v>84</v>
      </c>
      <c r="F140" s="258"/>
      <c r="G140" s="203">
        <v>0</v>
      </c>
      <c r="H140" s="152">
        <f>C140*F140*G140</f>
        <v>0</v>
      </c>
      <c r="I140" s="150"/>
      <c r="J140" s="150"/>
      <c r="K140" s="151"/>
      <c r="L140" s="174"/>
      <c r="M140" s="150"/>
      <c r="O140" s="131"/>
    </row>
    <row r="141" spans="1:15" ht="15" customHeight="1" thickBot="1" x14ac:dyDescent="0.35">
      <c r="A141" s="128" t="s">
        <v>34</v>
      </c>
      <c r="B141" s="129"/>
      <c r="C141" s="160"/>
      <c r="D141" s="29"/>
      <c r="E141" s="193"/>
      <c r="F141" s="153"/>
      <c r="G141" s="204"/>
      <c r="H141" s="154">
        <f>SUM(H135:H140)</f>
        <v>0</v>
      </c>
      <c r="I141" s="155"/>
      <c r="J141" s="155"/>
      <c r="K141" s="151"/>
      <c r="L141" s="174"/>
      <c r="M141" s="155"/>
    </row>
    <row r="142" spans="1:15" ht="15" customHeight="1" thickBot="1" x14ac:dyDescent="0.35">
      <c r="A142" s="131"/>
      <c r="B142" s="131"/>
      <c r="C142" s="29"/>
      <c r="D142" s="29"/>
      <c r="F142" s="151"/>
      <c r="G142" s="174"/>
      <c r="H142" s="155"/>
      <c r="I142" s="155"/>
      <c r="J142" s="155"/>
      <c r="K142" s="151"/>
      <c r="L142" s="174"/>
      <c r="M142" s="155"/>
    </row>
    <row r="143" spans="1:15" ht="15" customHeight="1" thickBot="1" x14ac:dyDescent="0.35">
      <c r="A143" s="50" t="s">
        <v>1</v>
      </c>
      <c r="B143" s="51"/>
      <c r="C143" s="156"/>
      <c r="D143" s="30"/>
      <c r="E143" s="187"/>
      <c r="F143" s="51"/>
      <c r="G143" s="136"/>
      <c r="H143" s="144">
        <f>H125+H133+H141</f>
        <v>0</v>
      </c>
      <c r="I143" s="155"/>
      <c r="J143" s="155"/>
      <c r="K143" s="151"/>
      <c r="L143" s="174"/>
      <c r="M143" s="155"/>
    </row>
    <row r="144" spans="1:15" ht="15" customHeight="1" thickBot="1" x14ac:dyDescent="0.35">
      <c r="C144" s="29"/>
      <c r="D144" s="29"/>
      <c r="F144" s="151"/>
      <c r="G144" s="174"/>
      <c r="H144" s="151"/>
      <c r="I144" s="151"/>
      <c r="J144" s="151"/>
    </row>
    <row r="145" spans="1:15" ht="15" customHeight="1" thickBot="1" x14ac:dyDescent="0.35">
      <c r="A145" s="290" t="s">
        <v>92</v>
      </c>
      <c r="B145" s="291"/>
      <c r="C145" s="291"/>
      <c r="D145" s="291"/>
      <c r="E145" s="291"/>
      <c r="F145" s="291"/>
      <c r="G145" s="291"/>
      <c r="H145" s="291"/>
      <c r="I145" s="291"/>
      <c r="J145" s="291"/>
      <c r="K145" s="291"/>
      <c r="L145" s="291"/>
      <c r="M145" s="291"/>
      <c r="N145" s="35"/>
      <c r="O145" s="9">
        <f>O113+H143</f>
        <v>0</v>
      </c>
    </row>
    <row r="146" spans="1:15" ht="15" customHeight="1" x14ac:dyDescent="0.3">
      <c r="A146" s="10"/>
      <c r="B146" s="10"/>
      <c r="C146" s="28"/>
      <c r="D146" s="28"/>
      <c r="E146" s="195"/>
      <c r="F146" s="10"/>
      <c r="G146" s="199"/>
      <c r="H146" s="10"/>
      <c r="I146" s="10"/>
      <c r="J146" s="183"/>
      <c r="K146" s="10"/>
      <c r="L146" s="199"/>
      <c r="M146" s="10"/>
      <c r="N146" s="10"/>
      <c r="O146" s="11"/>
    </row>
    <row r="147" spans="1:15" ht="30" customHeight="1" x14ac:dyDescent="0.3">
      <c r="A147" s="292" t="s">
        <v>108</v>
      </c>
      <c r="B147" s="292"/>
      <c r="C147" s="292"/>
      <c r="D147" s="292"/>
      <c r="E147" s="292"/>
      <c r="F147" s="292"/>
      <c r="G147" s="292"/>
      <c r="H147" s="292"/>
      <c r="I147" s="292"/>
      <c r="J147" s="292"/>
      <c r="K147" s="292"/>
      <c r="L147" s="292"/>
      <c r="M147" s="292"/>
      <c r="N147" s="292"/>
      <c r="O147" s="292"/>
    </row>
    <row r="148" spans="1:15" ht="15" customHeight="1" x14ac:dyDescent="0.3">
      <c r="A148" s="292" t="s">
        <v>94</v>
      </c>
      <c r="B148" s="292"/>
      <c r="C148" s="292"/>
      <c r="D148" s="292"/>
      <c r="E148" s="292"/>
      <c r="F148" s="292"/>
      <c r="G148" s="292"/>
      <c r="H148" s="292"/>
      <c r="I148" s="292"/>
      <c r="J148" s="292"/>
      <c r="K148" s="292"/>
      <c r="L148" s="292"/>
      <c r="M148" s="292"/>
      <c r="N148" s="292"/>
      <c r="O148" s="292"/>
    </row>
    <row r="149" spans="1:15" ht="15" customHeight="1" x14ac:dyDescent="0.3">
      <c r="A149" s="292" t="s">
        <v>104</v>
      </c>
      <c r="B149" s="292"/>
      <c r="C149" s="292"/>
      <c r="D149" s="292"/>
      <c r="E149" s="292"/>
      <c r="F149" s="292"/>
      <c r="G149" s="292"/>
      <c r="H149" s="292"/>
      <c r="I149" s="292"/>
      <c r="J149" s="292"/>
      <c r="K149" s="292"/>
      <c r="L149" s="292"/>
      <c r="M149" s="292"/>
      <c r="N149" s="292"/>
      <c r="O149" s="292"/>
    </row>
    <row r="150" spans="1:15" ht="15" customHeight="1" x14ac:dyDescent="0.3">
      <c r="A150" s="292" t="s">
        <v>93</v>
      </c>
      <c r="B150" s="292"/>
      <c r="C150" s="292"/>
      <c r="D150" s="292"/>
      <c r="E150" s="292"/>
      <c r="F150" s="292"/>
      <c r="G150" s="292"/>
      <c r="H150" s="292"/>
      <c r="I150" s="292"/>
      <c r="J150" s="292"/>
      <c r="K150" s="292"/>
      <c r="L150" s="292"/>
      <c r="M150" s="292"/>
      <c r="N150" s="292"/>
      <c r="O150" s="292"/>
    </row>
    <row r="151" spans="1:15" ht="15" customHeight="1" thickBot="1" x14ac:dyDescent="0.3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</row>
    <row r="152" spans="1:15" ht="30" customHeight="1" x14ac:dyDescent="0.3">
      <c r="A152" s="42" t="s">
        <v>2</v>
      </c>
      <c r="B152" s="287"/>
      <c r="C152" s="288"/>
      <c r="D152" s="288"/>
      <c r="E152" s="288"/>
      <c r="F152" s="288"/>
      <c r="G152" s="288"/>
      <c r="H152" s="288"/>
      <c r="I152" s="288"/>
      <c r="J152" s="288"/>
      <c r="K152" s="288"/>
      <c r="L152" s="288"/>
      <c r="M152" s="288"/>
      <c r="N152" s="288"/>
      <c r="O152" s="289"/>
    </row>
    <row r="153" spans="1:15" ht="30" customHeight="1" x14ac:dyDescent="0.3">
      <c r="A153" s="43" t="s">
        <v>3</v>
      </c>
      <c r="B153" s="284"/>
      <c r="C153" s="285"/>
      <c r="D153" s="285"/>
      <c r="E153" s="285"/>
      <c r="F153" s="285"/>
      <c r="G153" s="285"/>
      <c r="H153" s="285"/>
      <c r="I153" s="285"/>
      <c r="J153" s="285"/>
      <c r="K153" s="285"/>
      <c r="L153" s="285"/>
      <c r="M153" s="285"/>
      <c r="N153" s="285"/>
      <c r="O153" s="286"/>
    </row>
    <row r="154" spans="1:15" ht="30" customHeight="1" x14ac:dyDescent="0.3">
      <c r="A154" s="43" t="s">
        <v>4</v>
      </c>
      <c r="B154" s="284"/>
      <c r="C154" s="285"/>
      <c r="D154" s="285"/>
      <c r="E154" s="285"/>
      <c r="F154" s="285"/>
      <c r="G154" s="285"/>
      <c r="H154" s="285"/>
      <c r="I154" s="285"/>
      <c r="J154" s="285"/>
      <c r="K154" s="285"/>
      <c r="L154" s="285"/>
      <c r="M154" s="285"/>
      <c r="N154" s="285"/>
      <c r="O154" s="286"/>
    </row>
    <row r="155" spans="1:15" ht="30" customHeight="1" thickBot="1" x14ac:dyDescent="0.35">
      <c r="A155" s="44" t="s">
        <v>5</v>
      </c>
      <c r="B155" s="281"/>
      <c r="C155" s="282"/>
      <c r="D155" s="282"/>
      <c r="E155" s="282"/>
      <c r="F155" s="282"/>
      <c r="G155" s="282"/>
      <c r="H155" s="282"/>
      <c r="I155" s="282"/>
      <c r="J155" s="282"/>
      <c r="K155" s="282"/>
      <c r="L155" s="282"/>
      <c r="M155" s="282"/>
      <c r="N155" s="282"/>
      <c r="O155" s="283"/>
    </row>
    <row r="157" spans="1:15" ht="15" customHeight="1" x14ac:dyDescent="0.3">
      <c r="A157" s="280" t="s">
        <v>109</v>
      </c>
      <c r="B157" s="280"/>
      <c r="C157" s="280"/>
      <c r="D157" s="280"/>
      <c r="E157" s="280"/>
      <c r="F157" s="280"/>
      <c r="G157" s="280"/>
      <c r="H157" s="280"/>
      <c r="I157" s="280"/>
      <c r="J157" s="280"/>
      <c r="K157" s="280"/>
      <c r="L157" s="280"/>
      <c r="M157" s="280"/>
      <c r="N157" s="280"/>
      <c r="O157" s="280"/>
    </row>
  </sheetData>
  <sheetProtection algorithmName="SHA-512" hashValue="DHxDnMQlMWpDKba2sNZ13hyNIfpB3tAeVcfzyWfq5+Xkqy9BXW1mFOZq/0KqHcCebDapli3mljmHVJuLEJ1lxQ==" saltValue="RGY0nzD77sC5mGQPZ4rLeQ==" spinCount="100000" sheet="1" objects="1" scenarios="1"/>
  <mergeCells count="17">
    <mergeCell ref="A157:O157"/>
    <mergeCell ref="A115:O115"/>
    <mergeCell ref="B155:O155"/>
    <mergeCell ref="B154:O154"/>
    <mergeCell ref="B153:O153"/>
    <mergeCell ref="B152:O152"/>
    <mergeCell ref="A145:M145"/>
    <mergeCell ref="A148:O148"/>
    <mergeCell ref="A149:O149"/>
    <mergeCell ref="A150:O150"/>
    <mergeCell ref="A147:O147"/>
    <mergeCell ref="A1:O1"/>
    <mergeCell ref="A3:O3"/>
    <mergeCell ref="A14:O14"/>
    <mergeCell ref="A5:O5"/>
    <mergeCell ref="J16:M16"/>
    <mergeCell ref="E16:H16"/>
  </mergeCells>
  <phoneticPr fontId="13" type="noConversion"/>
  <pageMargins left="0.7" right="0.7" top="0.75" bottom="0.75" header="0.3" footer="0.3"/>
  <pageSetup paperSize="9" scale="6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42b79b2-8c90-4e0e-aafe-e412ca03b1e4" xsi:nil="true"/>
    <lcf76f155ced4ddcb4097134ff3c332f xmlns="11e3c721-393b-4121-9527-15d613cef69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4CE3BD8E0CF64C927FCC23B602EEA0" ma:contentTypeVersion="15" ma:contentTypeDescription="Een nieuw document maken." ma:contentTypeScope="" ma:versionID="77d7131c210e76b1db2fdc873c0ba845">
  <xsd:schema xmlns:xsd="http://www.w3.org/2001/XMLSchema" xmlns:xs="http://www.w3.org/2001/XMLSchema" xmlns:p="http://schemas.microsoft.com/office/2006/metadata/properties" xmlns:ns2="11e3c721-393b-4121-9527-15d613cef692" xmlns:ns3="d42b79b2-8c90-4e0e-aafe-e412ca03b1e4" targetNamespace="http://schemas.microsoft.com/office/2006/metadata/properties" ma:root="true" ma:fieldsID="c22fdf76846779ff5145976f78410405" ns2:_="" ns3:_="">
    <xsd:import namespace="11e3c721-393b-4121-9527-15d613cef692"/>
    <xsd:import namespace="d42b79b2-8c90-4e0e-aafe-e412ca03b1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3c721-393b-4121-9527-15d613cef6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758b4a29-3837-4b53-a279-ca9b2b0fc9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2b79b2-8c90-4e0e-aafe-e412ca03b1e4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eb670e7f-ce75-446b-b4ab-480d3884b0c1}" ma:internalName="TaxCatchAll" ma:showField="CatchAllData" ma:web="d42b79b2-8c90-4e0e-aafe-e412ca03b1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F56CE2-FA0F-454F-8761-C89FE0D267E6}">
  <ds:schemaRefs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terms/"/>
    <ds:schemaRef ds:uri="http://schemas.microsoft.com/office/infopath/2007/PartnerControls"/>
    <ds:schemaRef ds:uri="d42b79b2-8c90-4e0e-aafe-e412ca03b1e4"/>
    <ds:schemaRef ds:uri="http://schemas.microsoft.com/office/2006/documentManagement/types"/>
    <ds:schemaRef ds:uri="11e3c721-393b-4121-9527-15d613cef692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5CD05B6A-13B6-416E-BB7E-4C3E7C933C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3c721-393b-4121-9527-15d613cef692"/>
    <ds:schemaRef ds:uri="d42b79b2-8c90-4e0e-aafe-e412ca03b1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A9ADA43-7572-4AF3-B74E-662DEEA6E92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Ilse Leegwater | Younggroup</cp:lastModifiedBy>
  <cp:revision/>
  <cp:lastPrinted>2024-09-29T10:53:37Z</cp:lastPrinted>
  <dcterms:created xsi:type="dcterms:W3CDTF">2024-07-30T12:58:39Z</dcterms:created>
  <dcterms:modified xsi:type="dcterms:W3CDTF">2024-10-15T13:25:57Z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0x010100D54CE3BD8E0CF64C927FCC23B602EEA0</vt:lpwstr>
  </property>
  <property fmtid="{D5CDD505-2E9C-101B-9397-08002B2CF9AE}" pid="3" name="MediaServiceImageTags">
    <vt:lpwstr/>
  </property>
</Properties>
</file>