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omments1.xml" ContentType="application/vnd.openxmlformats-officedocument.spreadsheetml.comments+xml"/>
  <Override PartName="/xl/customProperty2.bin" ContentType="application/vnd.openxmlformats-officedocument.spreadsheetml.customProperty"/>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ustomProperty3.bin" ContentType="application/vnd.openxmlformats-officedocument.spreadsheetml.customProperty"/>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ustomProperty4.bin" ContentType="application/vnd.openxmlformats-officedocument.spreadsheetml.customProperty"/>
  <Override PartName="/xl/drawings/drawing11.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updateLinks="never" codeName="ThisWorkbook"/>
  <mc:AlternateContent xmlns:mc="http://schemas.openxmlformats.org/markup-compatibility/2006">
    <mc:Choice Requires="x15">
      <x15ac:absPath xmlns:x15ac="http://schemas.microsoft.com/office/spreadsheetml/2010/11/ac" url="\\ad.rws.nl\p-dfs01\homes\kraltn\downloads\"/>
    </mc:Choice>
  </mc:AlternateContent>
  <bookViews>
    <workbookView xWindow="-120" yWindow="-120" windowWidth="29040" windowHeight="15840"/>
  </bookViews>
  <sheets>
    <sheet name="Voorblad" sheetId="14" r:id="rId1"/>
    <sheet name="Risicosessies" sheetId="17" r:id="rId2"/>
    <sheet name="Werkblad RI&amp;E" sheetId="2" r:id="rId3"/>
    <sheet name="Dashboard" sheetId="33" state="hidden" r:id="rId4"/>
    <sheet name="Bron " sheetId="18" r:id="rId5"/>
    <sheet name="Veiligheidsdomein" sheetId="20" r:id="rId6"/>
    <sheet name="Werkzaamheden" sheetId="32" r:id="rId7"/>
    <sheet name="Locatie_Specifieke plek" sheetId="21" r:id="rId8"/>
    <sheet name="Gevaar_Risico_Oorzaak_Effect" sheetId="23" r:id="rId9"/>
    <sheet name="Blad1" sheetId="34" state="hidden" r:id="rId10"/>
    <sheet name="Blad2" sheetId="35" state="hidden" r:id="rId11"/>
    <sheet name="Blad3" sheetId="36" state="hidden" r:id="rId12"/>
    <sheet name="Blad4" sheetId="37" state="hidden" r:id="rId13"/>
    <sheet name="BRF" sheetId="28" state="hidden" r:id="rId14"/>
    <sheet name="VS, Fine &amp; Kinney" sheetId="11" r:id="rId15"/>
    <sheet name="SCB-toets" sheetId="31" r:id="rId16"/>
    <sheet name="Allocatie" sheetId="26" r:id="rId17"/>
    <sheet name="Maatregelen" sheetId="27" r:id="rId18"/>
    <sheet name="Status" sheetId="30" r:id="rId19"/>
  </sheets>
  <definedNames>
    <definedName name="_xlnm._FilterDatabase" localSheetId="2" hidden="1">'Werkblad RI&amp;E'!$B$4:$AI$11</definedName>
    <definedName name="_xlnm.Print_Area" localSheetId="16">Allocatie!$B$3:$B$45</definedName>
    <definedName name="_xlnm.Print_Area" localSheetId="13">BRF!$B$3:$D$26</definedName>
    <definedName name="_xlnm.Print_Area" localSheetId="4">'Bron '!$B$3:$B$5</definedName>
    <definedName name="_xlnm.Print_Area" localSheetId="3">Dashboard!$A$1:$Q$70</definedName>
    <definedName name="_xlnm.Print_Area" localSheetId="8">Gevaar_Risico_Oorzaak_Effect!$B$3:$G$19</definedName>
    <definedName name="_xlnm.Print_Area" localSheetId="7">'Locatie_Specifieke plek'!$B$3:$D$12</definedName>
    <definedName name="_xlnm.Print_Area" localSheetId="17">Maatregelen!$B$3:$B$5</definedName>
    <definedName name="_xlnm.Print_Area" localSheetId="15">'SCB-toets'!$B$3:$B$5</definedName>
    <definedName name="_xlnm.Print_Area" localSheetId="18">Status!$B$3:$B$7</definedName>
    <definedName name="_xlnm.Print_Area" localSheetId="5">Veiligheidsdomein!$B$3:$C$22</definedName>
    <definedName name="_xlnm.Print_Area" localSheetId="14">'VS, Fine &amp; Kinney'!$B$5:$J$36</definedName>
    <definedName name="_xlnm.Print_Area" localSheetId="6">Werkzaamheden!$B$3:$C$12</definedName>
    <definedName name="_xlnm.Print_Titles" localSheetId="2">'Werkblad RI&amp;E'!$4:$4</definedName>
    <definedName name="BRF">BRF!$B$7:$B$17</definedName>
    <definedName name="FK_B">Tabel_FK_B[Omschrijving]</definedName>
    <definedName name="FK_E">Tabel_FK_E[Omschrijving]</definedName>
    <definedName name="FK_W">Tabel_FK_W[Omschrijving]</definedName>
    <definedName name="vb_actiehouder">'Werkblad RI&amp;E'!$Z$5</definedName>
    <definedName name="vb_allocatie">'Werkblad RI&amp;E'!$T$5</definedName>
    <definedName name="vb_b1">'Werkblad RI&amp;E'!$M$5</definedName>
    <definedName name="vb_b2">'Werkblad RI&amp;E'!$AC$5</definedName>
    <definedName name="vb_bron">'Werkblad RI&amp;E'!$C$5</definedName>
    <definedName name="vb_datum">'Werkblad RI&amp;E'!$AJ$5</definedName>
    <definedName name="vb_e1">'Werkblad RI&amp;E'!$K$5</definedName>
    <definedName name="vb_e2">'Werkblad RI&amp;E'!$AA$5</definedName>
    <definedName name="vb_gevaar">'Werkblad RI&amp;E'!$G$5</definedName>
    <definedName name="vb_invuldatum">'Werkblad RI&amp;E'!$W$5</definedName>
    <definedName name="vb_locatie_specifiek_plek">'Werkblad RI&amp;E'!$F$5</definedName>
    <definedName name="vb_maatregelen">'Werkblad RI&amp;E'!$X$5</definedName>
    <definedName name="vb_maatregelen_of_contracteis">'Werkblad RI&amp;E'!$U$5</definedName>
    <definedName name="vb_mogelijke_effecten">'Werkblad RI&amp;E'!$J$5</definedName>
    <definedName name="vb_mogelijke_oorzaken">'Werkblad RI&amp;E'!$I$5</definedName>
    <definedName name="vb_nr">'Werkblad RI&amp;E'!$B$5</definedName>
    <definedName name="vb_opnemen_in_risicodossier">'Werkblad RI&amp;E'!$S$5</definedName>
    <definedName name="vb_r11">'Werkblad RI&amp;E'!#REF!</definedName>
    <definedName name="vb_r12">'Werkblad RI&amp;E'!$Q$5</definedName>
    <definedName name="vb_r21">'Werkblad RI&amp;E'!$AG$5</definedName>
    <definedName name="vb_r22">'Werkblad RI&amp;E'!$AH$5</definedName>
    <definedName name="vb_restrisicos">'Werkblad RI&amp;E'!$AI$5</definedName>
    <definedName name="vb_risico_beschrijving">'Werkblad RI&amp;E'!$H$5</definedName>
    <definedName name="vb_status_allocatie_og">'Werkblad RI&amp;E'!$V$5</definedName>
    <definedName name="vb_veiligheidsdomein">'Werkblad RI&amp;E'!$D$5</definedName>
    <definedName name="vb_w1">'Werkblad RI&amp;E'!$O$5</definedName>
    <definedName name="vb_w2">'Werkblad RI&amp;E'!$AE$5</definedName>
    <definedName name="vb_werkzaamheden_activiteit">'Werkblad RI&amp;E'!$E$5</definedName>
    <definedName name="Veiligheidsdomeinen">Tabel_veiligheidsdomeinen[[#All],[Veiligheidsdomein]]</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7" i="2" l="1"/>
  <c r="L7"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130" i="2"/>
  <c r="L131" i="2"/>
  <c r="L132" i="2"/>
  <c r="L133" i="2"/>
  <c r="L134" i="2"/>
  <c r="L135" i="2"/>
  <c r="L136" i="2"/>
  <c r="L137" i="2"/>
  <c r="L138" i="2"/>
  <c r="L139" i="2"/>
  <c r="L140" i="2"/>
  <c r="L141" i="2"/>
  <c r="L142" i="2"/>
  <c r="L143" i="2"/>
  <c r="L144" i="2"/>
  <c r="L145" i="2"/>
  <c r="L146" i="2"/>
  <c r="L147" i="2"/>
  <c r="L148" i="2"/>
  <c r="L149" i="2"/>
  <c r="L150" i="2"/>
  <c r="L151" i="2"/>
  <c r="L152" i="2"/>
  <c r="L153" i="2"/>
  <c r="L154" i="2"/>
  <c r="L155" i="2"/>
  <c r="L156" i="2"/>
  <c r="L157" i="2"/>
  <c r="L158" i="2"/>
  <c r="L159" i="2"/>
  <c r="L160" i="2"/>
  <c r="L161" i="2"/>
  <c r="L162" i="2"/>
  <c r="L163" i="2"/>
  <c r="L164" i="2"/>
  <c r="L165" i="2"/>
  <c r="L166" i="2"/>
  <c r="L167" i="2"/>
  <c r="L168" i="2"/>
  <c r="L169" i="2"/>
  <c r="L170" i="2"/>
  <c r="L171" i="2"/>
  <c r="L172" i="2"/>
  <c r="L173" i="2"/>
  <c r="L174" i="2"/>
  <c r="L175" i="2"/>
  <c r="L176" i="2"/>
  <c r="L177" i="2"/>
  <c r="L178" i="2"/>
  <c r="L179" i="2"/>
  <c r="L180" i="2"/>
  <c r="L181" i="2"/>
  <c r="L182" i="2"/>
  <c r="L183" i="2"/>
  <c r="L184" i="2"/>
  <c r="L185" i="2"/>
  <c r="L186" i="2"/>
  <c r="L187" i="2"/>
  <c r="L188" i="2"/>
  <c r="L189" i="2"/>
  <c r="L190" i="2"/>
  <c r="L191" i="2"/>
  <c r="L192" i="2"/>
  <c r="L193" i="2"/>
  <c r="L194" i="2"/>
  <c r="L195" i="2"/>
  <c r="L196" i="2"/>
  <c r="L197" i="2"/>
  <c r="L198" i="2"/>
  <c r="L199" i="2"/>
  <c r="L200" i="2"/>
  <c r="L201" i="2"/>
  <c r="L202" i="2"/>
  <c r="L203" i="2"/>
  <c r="L204" i="2"/>
  <c r="L205" i="2"/>
  <c r="L206" i="2"/>
  <c r="L207" i="2"/>
  <c r="L208" i="2"/>
  <c r="L209" i="2"/>
  <c r="L210" i="2"/>
  <c r="L211" i="2"/>
  <c r="L212" i="2"/>
  <c r="L213" i="2"/>
  <c r="L214" i="2"/>
  <c r="L215" i="2"/>
  <c r="L216" i="2"/>
  <c r="L217" i="2"/>
  <c r="L218" i="2"/>
  <c r="L219" i="2"/>
  <c r="L220" i="2"/>
  <c r="L221" i="2"/>
  <c r="L222" i="2"/>
  <c r="L223" i="2"/>
  <c r="L224" i="2"/>
  <c r="L225" i="2"/>
  <c r="L226" i="2"/>
  <c r="L227" i="2"/>
  <c r="L228" i="2"/>
  <c r="L229" i="2"/>
  <c r="L230" i="2"/>
  <c r="L231" i="2"/>
  <c r="L232" i="2"/>
  <c r="L233" i="2"/>
  <c r="L234" i="2"/>
  <c r="L235" i="2"/>
  <c r="L236" i="2"/>
  <c r="L237" i="2"/>
  <c r="L238" i="2"/>
  <c r="L239" i="2"/>
  <c r="L240" i="2"/>
  <c r="L241" i="2"/>
  <c r="L242" i="2"/>
  <c r="L243" i="2"/>
  <c r="L244"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R158" i="2" s="1"/>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P12" i="2"/>
  <c r="P13" i="2"/>
  <c r="P14" i="2"/>
  <c r="P15" i="2"/>
  <c r="P16" i="2"/>
  <c r="P17" i="2"/>
  <c r="P18" i="2"/>
  <c r="P19" i="2"/>
  <c r="P20" i="2"/>
  <c r="P21" i="2"/>
  <c r="P22" i="2"/>
  <c r="P23" i="2"/>
  <c r="P24" i="2"/>
  <c r="P25" i="2"/>
  <c r="P26" i="2"/>
  <c r="P27" i="2"/>
  <c r="P28" i="2"/>
  <c r="P29" i="2"/>
  <c r="P30" i="2"/>
  <c r="P31" i="2"/>
  <c r="P32" i="2"/>
  <c r="P33" i="2"/>
  <c r="P34" i="2"/>
  <c r="P35" i="2"/>
  <c r="P36" i="2"/>
  <c r="P37" i="2"/>
  <c r="R37" i="2" s="1"/>
  <c r="P38" i="2"/>
  <c r="P39" i="2"/>
  <c r="P40" i="2"/>
  <c r="P41" i="2"/>
  <c r="P42" i="2"/>
  <c r="P43" i="2"/>
  <c r="P44" i="2"/>
  <c r="P45" i="2"/>
  <c r="P46" i="2"/>
  <c r="P47" i="2"/>
  <c r="P48" i="2"/>
  <c r="P49" i="2"/>
  <c r="R49" i="2" s="1"/>
  <c r="P50" i="2"/>
  <c r="P51" i="2"/>
  <c r="P52" i="2"/>
  <c r="P53" i="2"/>
  <c r="P54" i="2"/>
  <c r="P55" i="2"/>
  <c r="P56" i="2"/>
  <c r="P57" i="2"/>
  <c r="P58" i="2"/>
  <c r="P59" i="2"/>
  <c r="P60" i="2"/>
  <c r="P61" i="2"/>
  <c r="R61" i="2" s="1"/>
  <c r="P62" i="2"/>
  <c r="P63" i="2"/>
  <c r="P64" i="2"/>
  <c r="P65" i="2"/>
  <c r="P66" i="2"/>
  <c r="P67" i="2"/>
  <c r="P68" i="2"/>
  <c r="P69" i="2"/>
  <c r="P70" i="2"/>
  <c r="P71" i="2"/>
  <c r="P72" i="2"/>
  <c r="P73" i="2"/>
  <c r="R73" i="2" s="1"/>
  <c r="P74" i="2"/>
  <c r="P75" i="2"/>
  <c r="P76" i="2"/>
  <c r="P77" i="2"/>
  <c r="P78" i="2"/>
  <c r="P79" i="2"/>
  <c r="P80" i="2"/>
  <c r="P81" i="2"/>
  <c r="P82" i="2"/>
  <c r="P83" i="2"/>
  <c r="P84" i="2"/>
  <c r="P85" i="2"/>
  <c r="R85" i="2" s="1"/>
  <c r="P86" i="2"/>
  <c r="P87" i="2"/>
  <c r="P88" i="2"/>
  <c r="P89" i="2"/>
  <c r="P90" i="2"/>
  <c r="P91" i="2"/>
  <c r="P92" i="2"/>
  <c r="P93" i="2"/>
  <c r="P94" i="2"/>
  <c r="P95" i="2"/>
  <c r="P96" i="2"/>
  <c r="P97" i="2"/>
  <c r="R97" i="2" s="1"/>
  <c r="P98" i="2"/>
  <c r="P99" i="2"/>
  <c r="P100" i="2"/>
  <c r="P101" i="2"/>
  <c r="P102" i="2"/>
  <c r="P103" i="2"/>
  <c r="P104" i="2"/>
  <c r="P105" i="2"/>
  <c r="P106" i="2"/>
  <c r="P107" i="2"/>
  <c r="P108" i="2"/>
  <c r="P109" i="2"/>
  <c r="R109" i="2" s="1"/>
  <c r="AM109" i="2" s="1"/>
  <c r="P110" i="2"/>
  <c r="P111" i="2"/>
  <c r="P112" i="2"/>
  <c r="P113" i="2"/>
  <c r="P114" i="2"/>
  <c r="P115" i="2"/>
  <c r="P116" i="2"/>
  <c r="P117" i="2"/>
  <c r="P118" i="2"/>
  <c r="P119" i="2"/>
  <c r="P120" i="2"/>
  <c r="P121" i="2"/>
  <c r="P122" i="2"/>
  <c r="P123" i="2"/>
  <c r="P124" i="2"/>
  <c r="P125" i="2"/>
  <c r="P126" i="2"/>
  <c r="P127" i="2"/>
  <c r="P128" i="2"/>
  <c r="P129" i="2"/>
  <c r="P130" i="2"/>
  <c r="P131" i="2"/>
  <c r="P132" i="2"/>
  <c r="P133" i="2"/>
  <c r="R133" i="2" s="1"/>
  <c r="P134" i="2"/>
  <c r="P135" i="2"/>
  <c r="P136" i="2"/>
  <c r="P137" i="2"/>
  <c r="P138" i="2"/>
  <c r="P139" i="2"/>
  <c r="P140" i="2"/>
  <c r="P141" i="2"/>
  <c r="P142" i="2"/>
  <c r="P143" i="2"/>
  <c r="P144" i="2"/>
  <c r="P145" i="2"/>
  <c r="R145" i="2" s="1"/>
  <c r="P146" i="2"/>
  <c r="P147" i="2"/>
  <c r="P148" i="2"/>
  <c r="P149" i="2"/>
  <c r="P150" i="2"/>
  <c r="P151" i="2"/>
  <c r="P152" i="2"/>
  <c r="P153" i="2"/>
  <c r="P154" i="2"/>
  <c r="P155" i="2"/>
  <c r="P156" i="2"/>
  <c r="P157" i="2"/>
  <c r="R157" i="2" s="1"/>
  <c r="P158" i="2"/>
  <c r="P159" i="2"/>
  <c r="P160" i="2"/>
  <c r="P161" i="2"/>
  <c r="P162" i="2"/>
  <c r="P163" i="2"/>
  <c r="P164" i="2"/>
  <c r="P165" i="2"/>
  <c r="P166" i="2"/>
  <c r="P167" i="2"/>
  <c r="P168" i="2"/>
  <c r="P169" i="2"/>
  <c r="R169" i="2" s="1"/>
  <c r="AL169" i="2" s="1"/>
  <c r="P170" i="2"/>
  <c r="P171" i="2"/>
  <c r="P172" i="2"/>
  <c r="P173" i="2"/>
  <c r="P174" i="2"/>
  <c r="P175" i="2"/>
  <c r="P176" i="2"/>
  <c r="P177" i="2"/>
  <c r="P178" i="2"/>
  <c r="P179" i="2"/>
  <c r="P180" i="2"/>
  <c r="P181" i="2"/>
  <c r="R181" i="2" s="1"/>
  <c r="P182" i="2"/>
  <c r="P183" i="2"/>
  <c r="P184" i="2"/>
  <c r="P185" i="2"/>
  <c r="P186" i="2"/>
  <c r="P187" i="2"/>
  <c r="P188" i="2"/>
  <c r="P189" i="2"/>
  <c r="P190" i="2"/>
  <c r="P191" i="2"/>
  <c r="P192" i="2"/>
  <c r="P193" i="2"/>
  <c r="R193" i="2" s="1"/>
  <c r="P194" i="2"/>
  <c r="P195" i="2"/>
  <c r="P196" i="2"/>
  <c r="P197" i="2"/>
  <c r="P198" i="2"/>
  <c r="P199" i="2"/>
  <c r="P200" i="2"/>
  <c r="P201" i="2"/>
  <c r="P202" i="2"/>
  <c r="P203" i="2"/>
  <c r="P204" i="2"/>
  <c r="P205" i="2"/>
  <c r="R205" i="2" s="1"/>
  <c r="P206" i="2"/>
  <c r="P207" i="2"/>
  <c r="P208" i="2"/>
  <c r="P209" i="2"/>
  <c r="P210" i="2"/>
  <c r="P211" i="2"/>
  <c r="P212" i="2"/>
  <c r="P213" i="2"/>
  <c r="P214" i="2"/>
  <c r="P215" i="2"/>
  <c r="P216" i="2"/>
  <c r="P217" i="2"/>
  <c r="P218" i="2"/>
  <c r="P219" i="2"/>
  <c r="P220" i="2"/>
  <c r="P221" i="2"/>
  <c r="P222" i="2"/>
  <c r="P223" i="2"/>
  <c r="P224" i="2"/>
  <c r="P225" i="2"/>
  <c r="P226" i="2"/>
  <c r="P227" i="2"/>
  <c r="P228" i="2"/>
  <c r="P229" i="2"/>
  <c r="R229" i="2" s="1"/>
  <c r="P230" i="2"/>
  <c r="P231" i="2"/>
  <c r="P232" i="2"/>
  <c r="P233" i="2"/>
  <c r="P234" i="2"/>
  <c r="P235" i="2"/>
  <c r="P236" i="2"/>
  <c r="P237" i="2"/>
  <c r="P238" i="2"/>
  <c r="P239" i="2"/>
  <c r="P240" i="2"/>
  <c r="P241" i="2"/>
  <c r="R241" i="2" s="1"/>
  <c r="P242" i="2"/>
  <c r="P243" i="2"/>
  <c r="P244"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AB12" i="2"/>
  <c r="AB13" i="2"/>
  <c r="AB14" i="2"/>
  <c r="AB15" i="2"/>
  <c r="AB16" i="2"/>
  <c r="AB17" i="2"/>
  <c r="AB18" i="2"/>
  <c r="AB19" i="2"/>
  <c r="AB20" i="2"/>
  <c r="AB21" i="2"/>
  <c r="AB22" i="2"/>
  <c r="AB23" i="2"/>
  <c r="AB24" i="2"/>
  <c r="AB25" i="2"/>
  <c r="AB26" i="2"/>
  <c r="AB27" i="2"/>
  <c r="AB28" i="2"/>
  <c r="AB29" i="2"/>
  <c r="AB30" i="2"/>
  <c r="AB31" i="2"/>
  <c r="AB32" i="2"/>
  <c r="AB33" i="2"/>
  <c r="AB34" i="2"/>
  <c r="AB35" i="2"/>
  <c r="AB36" i="2"/>
  <c r="AB37" i="2"/>
  <c r="AB38" i="2"/>
  <c r="AB39" i="2"/>
  <c r="AB40" i="2"/>
  <c r="AB41" i="2"/>
  <c r="AB42" i="2"/>
  <c r="AB43" i="2"/>
  <c r="AB44" i="2"/>
  <c r="AB45" i="2"/>
  <c r="AB46" i="2"/>
  <c r="AB47" i="2"/>
  <c r="AB48" i="2"/>
  <c r="AB49" i="2"/>
  <c r="AB50" i="2"/>
  <c r="AB51" i="2"/>
  <c r="AB52" i="2"/>
  <c r="AB53" i="2"/>
  <c r="AB54" i="2"/>
  <c r="AB55" i="2"/>
  <c r="AB56" i="2"/>
  <c r="AB57" i="2"/>
  <c r="AB58" i="2"/>
  <c r="AB59" i="2"/>
  <c r="AB60" i="2"/>
  <c r="AB61" i="2"/>
  <c r="AB62" i="2"/>
  <c r="AB63" i="2"/>
  <c r="AB64" i="2"/>
  <c r="AB65" i="2"/>
  <c r="AB66" i="2"/>
  <c r="AB67" i="2"/>
  <c r="AB68" i="2"/>
  <c r="AB69" i="2"/>
  <c r="AB70" i="2"/>
  <c r="AB71" i="2"/>
  <c r="AB72" i="2"/>
  <c r="AB73" i="2"/>
  <c r="AB74" i="2"/>
  <c r="AB75" i="2"/>
  <c r="AB76" i="2"/>
  <c r="AB77" i="2"/>
  <c r="AB78" i="2"/>
  <c r="AB79" i="2"/>
  <c r="AB80" i="2"/>
  <c r="AB81" i="2"/>
  <c r="AB82" i="2"/>
  <c r="AB83" i="2"/>
  <c r="AB84" i="2"/>
  <c r="AB85" i="2"/>
  <c r="AB86" i="2"/>
  <c r="AB87" i="2"/>
  <c r="AB88" i="2"/>
  <c r="AB89" i="2"/>
  <c r="AB90" i="2"/>
  <c r="AB91" i="2"/>
  <c r="AB92" i="2"/>
  <c r="AB93" i="2"/>
  <c r="AB94" i="2"/>
  <c r="AB95" i="2"/>
  <c r="AB96" i="2"/>
  <c r="AB97" i="2"/>
  <c r="AB98" i="2"/>
  <c r="AB99" i="2"/>
  <c r="AB100" i="2"/>
  <c r="AB101" i="2"/>
  <c r="AB102" i="2"/>
  <c r="AB103" i="2"/>
  <c r="AB104" i="2"/>
  <c r="AB105" i="2"/>
  <c r="AB106" i="2"/>
  <c r="AB107" i="2"/>
  <c r="AB108" i="2"/>
  <c r="AB109" i="2"/>
  <c r="AB110" i="2"/>
  <c r="AB111" i="2"/>
  <c r="AB112" i="2"/>
  <c r="AB113" i="2"/>
  <c r="AB114" i="2"/>
  <c r="AB115" i="2"/>
  <c r="AB116" i="2"/>
  <c r="AB117" i="2"/>
  <c r="AB118" i="2"/>
  <c r="AB119" i="2"/>
  <c r="AB120" i="2"/>
  <c r="AB121" i="2"/>
  <c r="AB122" i="2"/>
  <c r="AB123" i="2"/>
  <c r="AB124" i="2"/>
  <c r="AB125" i="2"/>
  <c r="AB126" i="2"/>
  <c r="AB127" i="2"/>
  <c r="AB128" i="2"/>
  <c r="AB129" i="2"/>
  <c r="AB130" i="2"/>
  <c r="AB131" i="2"/>
  <c r="AB132" i="2"/>
  <c r="AB133" i="2"/>
  <c r="AB134" i="2"/>
  <c r="AB135" i="2"/>
  <c r="AB136" i="2"/>
  <c r="AB137" i="2"/>
  <c r="AB138" i="2"/>
  <c r="AB139" i="2"/>
  <c r="AB140" i="2"/>
  <c r="AB141" i="2"/>
  <c r="AB142" i="2"/>
  <c r="AB143" i="2"/>
  <c r="AB144" i="2"/>
  <c r="AB145" i="2"/>
  <c r="AB146" i="2"/>
  <c r="AB147" i="2"/>
  <c r="AB148" i="2"/>
  <c r="AB149" i="2"/>
  <c r="AB150" i="2"/>
  <c r="AB151" i="2"/>
  <c r="AB152" i="2"/>
  <c r="AB153" i="2"/>
  <c r="AB154" i="2"/>
  <c r="AB155" i="2"/>
  <c r="AB156" i="2"/>
  <c r="AB157" i="2"/>
  <c r="AB158" i="2"/>
  <c r="AB159" i="2"/>
  <c r="AB160" i="2"/>
  <c r="AB161" i="2"/>
  <c r="AB162" i="2"/>
  <c r="AB163" i="2"/>
  <c r="AB164" i="2"/>
  <c r="AB165" i="2"/>
  <c r="AB166" i="2"/>
  <c r="AB167" i="2"/>
  <c r="AB168" i="2"/>
  <c r="AB169" i="2"/>
  <c r="AB170" i="2"/>
  <c r="AB171" i="2"/>
  <c r="AB172" i="2"/>
  <c r="AB173" i="2"/>
  <c r="AB174" i="2"/>
  <c r="AB175" i="2"/>
  <c r="AB176" i="2"/>
  <c r="AB177" i="2"/>
  <c r="AB178" i="2"/>
  <c r="AB179" i="2"/>
  <c r="AB180" i="2"/>
  <c r="AB181" i="2"/>
  <c r="AB182" i="2"/>
  <c r="AB183" i="2"/>
  <c r="AB184" i="2"/>
  <c r="AB185" i="2"/>
  <c r="AB186" i="2"/>
  <c r="AB187" i="2"/>
  <c r="AB188" i="2"/>
  <c r="AB189" i="2"/>
  <c r="AB190" i="2"/>
  <c r="AB191" i="2"/>
  <c r="AB192" i="2"/>
  <c r="AB193" i="2"/>
  <c r="AB194" i="2"/>
  <c r="AB195" i="2"/>
  <c r="AB196" i="2"/>
  <c r="AB197" i="2"/>
  <c r="AB198" i="2"/>
  <c r="AB199" i="2"/>
  <c r="AB200" i="2"/>
  <c r="AB201" i="2"/>
  <c r="AB202" i="2"/>
  <c r="AB203" i="2"/>
  <c r="AB204" i="2"/>
  <c r="AB205" i="2"/>
  <c r="AB206" i="2"/>
  <c r="AB207" i="2"/>
  <c r="AB208" i="2"/>
  <c r="AB209" i="2"/>
  <c r="AB210" i="2"/>
  <c r="AB211" i="2"/>
  <c r="AB212" i="2"/>
  <c r="AB213" i="2"/>
  <c r="AB214" i="2"/>
  <c r="AB215" i="2"/>
  <c r="AB216" i="2"/>
  <c r="AB217" i="2"/>
  <c r="AB218" i="2"/>
  <c r="AB219" i="2"/>
  <c r="AB220" i="2"/>
  <c r="AB221" i="2"/>
  <c r="AB222" i="2"/>
  <c r="AB223" i="2"/>
  <c r="AB224" i="2"/>
  <c r="AB225" i="2"/>
  <c r="AB226" i="2"/>
  <c r="AB227" i="2"/>
  <c r="AB228" i="2"/>
  <c r="AB229" i="2"/>
  <c r="AB230" i="2"/>
  <c r="AB231" i="2"/>
  <c r="AB232" i="2"/>
  <c r="AB233" i="2"/>
  <c r="AB234" i="2"/>
  <c r="AB235" i="2"/>
  <c r="AB236" i="2"/>
  <c r="AB237" i="2"/>
  <c r="AB238" i="2"/>
  <c r="AB239" i="2"/>
  <c r="AB240" i="2"/>
  <c r="AB241" i="2"/>
  <c r="AB242" i="2"/>
  <c r="AB243" i="2"/>
  <c r="AB244" i="2"/>
  <c r="AD12" i="2"/>
  <c r="AD13" i="2"/>
  <c r="AD14" i="2"/>
  <c r="AD15" i="2"/>
  <c r="AD16" i="2"/>
  <c r="AD17" i="2"/>
  <c r="AD18" i="2"/>
  <c r="AD19" i="2"/>
  <c r="AD20" i="2"/>
  <c r="AD21" i="2"/>
  <c r="AD22" i="2"/>
  <c r="AD23" i="2"/>
  <c r="AD24" i="2"/>
  <c r="AD25" i="2"/>
  <c r="AD26" i="2"/>
  <c r="AD27" i="2"/>
  <c r="AD28" i="2"/>
  <c r="AD29" i="2"/>
  <c r="AD30" i="2"/>
  <c r="AD31" i="2"/>
  <c r="AD32" i="2"/>
  <c r="AD33" i="2"/>
  <c r="AD34" i="2"/>
  <c r="AD35" i="2"/>
  <c r="AD36" i="2"/>
  <c r="AD37" i="2"/>
  <c r="AD38" i="2"/>
  <c r="AD39" i="2"/>
  <c r="AD40" i="2"/>
  <c r="AD41" i="2"/>
  <c r="AD42" i="2"/>
  <c r="AD43" i="2"/>
  <c r="AD44" i="2"/>
  <c r="AD45" i="2"/>
  <c r="AD46" i="2"/>
  <c r="AD47" i="2"/>
  <c r="AD48" i="2"/>
  <c r="AD49" i="2"/>
  <c r="AD50" i="2"/>
  <c r="AD51" i="2"/>
  <c r="AD52" i="2"/>
  <c r="AD53" i="2"/>
  <c r="AD54" i="2"/>
  <c r="AD55" i="2"/>
  <c r="AD56" i="2"/>
  <c r="AD57" i="2"/>
  <c r="AD58" i="2"/>
  <c r="AD59" i="2"/>
  <c r="AD60" i="2"/>
  <c r="AD61" i="2"/>
  <c r="AD62" i="2"/>
  <c r="AD63" i="2"/>
  <c r="AD64" i="2"/>
  <c r="AD65" i="2"/>
  <c r="AD66" i="2"/>
  <c r="AD67" i="2"/>
  <c r="AD68" i="2"/>
  <c r="AD69" i="2"/>
  <c r="AD70" i="2"/>
  <c r="AD71" i="2"/>
  <c r="AD72" i="2"/>
  <c r="AD73" i="2"/>
  <c r="AD74" i="2"/>
  <c r="AD75" i="2"/>
  <c r="AD76" i="2"/>
  <c r="AD77" i="2"/>
  <c r="AD78" i="2"/>
  <c r="AD79" i="2"/>
  <c r="AD80" i="2"/>
  <c r="AD81" i="2"/>
  <c r="AD82" i="2"/>
  <c r="AD83" i="2"/>
  <c r="AD84" i="2"/>
  <c r="AD85" i="2"/>
  <c r="AD86" i="2"/>
  <c r="AD87" i="2"/>
  <c r="AD88" i="2"/>
  <c r="AD89" i="2"/>
  <c r="AD90" i="2"/>
  <c r="AD91" i="2"/>
  <c r="AD92" i="2"/>
  <c r="AD93" i="2"/>
  <c r="AD94" i="2"/>
  <c r="AD95" i="2"/>
  <c r="AD96" i="2"/>
  <c r="AD97" i="2"/>
  <c r="AD98" i="2"/>
  <c r="AD99" i="2"/>
  <c r="AD100" i="2"/>
  <c r="AD101" i="2"/>
  <c r="AD102" i="2"/>
  <c r="AD103" i="2"/>
  <c r="AD104" i="2"/>
  <c r="AD105" i="2"/>
  <c r="AD106" i="2"/>
  <c r="AD107" i="2"/>
  <c r="AD108" i="2"/>
  <c r="AD109" i="2"/>
  <c r="AD110" i="2"/>
  <c r="AD111" i="2"/>
  <c r="AD112" i="2"/>
  <c r="AD113" i="2"/>
  <c r="AD114" i="2"/>
  <c r="AD115" i="2"/>
  <c r="AD116" i="2"/>
  <c r="AD117" i="2"/>
  <c r="AD118" i="2"/>
  <c r="AD119" i="2"/>
  <c r="AD120" i="2"/>
  <c r="AD121" i="2"/>
  <c r="AD122" i="2"/>
  <c r="AD123" i="2"/>
  <c r="AD124" i="2"/>
  <c r="AD125" i="2"/>
  <c r="AD126" i="2"/>
  <c r="AD127" i="2"/>
  <c r="AD128" i="2"/>
  <c r="AD129" i="2"/>
  <c r="AD130" i="2"/>
  <c r="AD131" i="2"/>
  <c r="AD132" i="2"/>
  <c r="AD133" i="2"/>
  <c r="AD134" i="2"/>
  <c r="AD135" i="2"/>
  <c r="AD136" i="2"/>
  <c r="AD137" i="2"/>
  <c r="AD138" i="2"/>
  <c r="AD139" i="2"/>
  <c r="AD140" i="2"/>
  <c r="AD141" i="2"/>
  <c r="AD142" i="2"/>
  <c r="AD143" i="2"/>
  <c r="AD144" i="2"/>
  <c r="AD145" i="2"/>
  <c r="AD146" i="2"/>
  <c r="AD147" i="2"/>
  <c r="AD148" i="2"/>
  <c r="AD149" i="2"/>
  <c r="AD150" i="2"/>
  <c r="AD151" i="2"/>
  <c r="AD152" i="2"/>
  <c r="AD153" i="2"/>
  <c r="AD154" i="2"/>
  <c r="AD155" i="2"/>
  <c r="AD156" i="2"/>
  <c r="AD157" i="2"/>
  <c r="AD158" i="2"/>
  <c r="AD159" i="2"/>
  <c r="AD160" i="2"/>
  <c r="AD161" i="2"/>
  <c r="AD162" i="2"/>
  <c r="AD163" i="2"/>
  <c r="AD164" i="2"/>
  <c r="AD165" i="2"/>
  <c r="AD166" i="2"/>
  <c r="AD167" i="2"/>
  <c r="AD168" i="2"/>
  <c r="AD169" i="2"/>
  <c r="AD170" i="2"/>
  <c r="AD171" i="2"/>
  <c r="AD172" i="2"/>
  <c r="AD173" i="2"/>
  <c r="AD174" i="2"/>
  <c r="AD175" i="2"/>
  <c r="AD176" i="2"/>
  <c r="AD177" i="2"/>
  <c r="AD178" i="2"/>
  <c r="AD179" i="2"/>
  <c r="AD180" i="2"/>
  <c r="AD181" i="2"/>
  <c r="AD182" i="2"/>
  <c r="AD183" i="2"/>
  <c r="AD184" i="2"/>
  <c r="AD185" i="2"/>
  <c r="AD186" i="2"/>
  <c r="AD187" i="2"/>
  <c r="AD188" i="2"/>
  <c r="AD189" i="2"/>
  <c r="AD190" i="2"/>
  <c r="AD191" i="2"/>
  <c r="AD192" i="2"/>
  <c r="AD193" i="2"/>
  <c r="AD194" i="2"/>
  <c r="AD195" i="2"/>
  <c r="AD196" i="2"/>
  <c r="AD197" i="2"/>
  <c r="AD198" i="2"/>
  <c r="AD199" i="2"/>
  <c r="AD200" i="2"/>
  <c r="AD201" i="2"/>
  <c r="AD202" i="2"/>
  <c r="AD203" i="2"/>
  <c r="AD204" i="2"/>
  <c r="AD205" i="2"/>
  <c r="AD206" i="2"/>
  <c r="AD207" i="2"/>
  <c r="AD208" i="2"/>
  <c r="AD209" i="2"/>
  <c r="AD210" i="2"/>
  <c r="AD211" i="2"/>
  <c r="AD212" i="2"/>
  <c r="AD213" i="2"/>
  <c r="AD214" i="2"/>
  <c r="AD215" i="2"/>
  <c r="AD216" i="2"/>
  <c r="AD217" i="2"/>
  <c r="AD218" i="2"/>
  <c r="AD219" i="2"/>
  <c r="AD220" i="2"/>
  <c r="AD221" i="2"/>
  <c r="AD222" i="2"/>
  <c r="AD223" i="2"/>
  <c r="AD224" i="2"/>
  <c r="AD225" i="2"/>
  <c r="AD226" i="2"/>
  <c r="AD227" i="2"/>
  <c r="AD228" i="2"/>
  <c r="AD229" i="2"/>
  <c r="AD230" i="2"/>
  <c r="AD231" i="2"/>
  <c r="AD232" i="2"/>
  <c r="AD233" i="2"/>
  <c r="AD234" i="2"/>
  <c r="AD235" i="2"/>
  <c r="AD236" i="2"/>
  <c r="AD237" i="2"/>
  <c r="AD238" i="2"/>
  <c r="AD239" i="2"/>
  <c r="AD240" i="2"/>
  <c r="AD241" i="2"/>
  <c r="AD242" i="2"/>
  <c r="AD243" i="2"/>
  <c r="AD244" i="2"/>
  <c r="AF12" i="2"/>
  <c r="AF13" i="2"/>
  <c r="AF14" i="2"/>
  <c r="AF15" i="2"/>
  <c r="AF16" i="2"/>
  <c r="AF17" i="2"/>
  <c r="AF18" i="2"/>
  <c r="AF19" i="2"/>
  <c r="AF20" i="2"/>
  <c r="AF21" i="2"/>
  <c r="AF22" i="2"/>
  <c r="AF23" i="2"/>
  <c r="AF24" i="2"/>
  <c r="AF25" i="2"/>
  <c r="AF26" i="2"/>
  <c r="AF27" i="2"/>
  <c r="AF28" i="2"/>
  <c r="AF29" i="2"/>
  <c r="AF30" i="2"/>
  <c r="AF31" i="2"/>
  <c r="AF32" i="2"/>
  <c r="AF33" i="2"/>
  <c r="AF34" i="2"/>
  <c r="AF35" i="2"/>
  <c r="AF36" i="2"/>
  <c r="AF37" i="2"/>
  <c r="AF38" i="2"/>
  <c r="AF39" i="2"/>
  <c r="AF40" i="2"/>
  <c r="AF41" i="2"/>
  <c r="AF42" i="2"/>
  <c r="AF43" i="2"/>
  <c r="AF44" i="2"/>
  <c r="AF45" i="2"/>
  <c r="AF46" i="2"/>
  <c r="AF47" i="2"/>
  <c r="AF48" i="2"/>
  <c r="AF49" i="2"/>
  <c r="AF50" i="2"/>
  <c r="AF51" i="2"/>
  <c r="AF52" i="2"/>
  <c r="AF53" i="2"/>
  <c r="AF54" i="2"/>
  <c r="AF55" i="2"/>
  <c r="AF56" i="2"/>
  <c r="AF57" i="2"/>
  <c r="AF58" i="2"/>
  <c r="AF59" i="2"/>
  <c r="AF60" i="2"/>
  <c r="AF61" i="2"/>
  <c r="AF62" i="2"/>
  <c r="AF63" i="2"/>
  <c r="AF64" i="2"/>
  <c r="AF65" i="2"/>
  <c r="AF66" i="2"/>
  <c r="AF67" i="2"/>
  <c r="AF68" i="2"/>
  <c r="AF69" i="2"/>
  <c r="AF70" i="2"/>
  <c r="AF71" i="2"/>
  <c r="AF72" i="2"/>
  <c r="AF73" i="2"/>
  <c r="AF74" i="2"/>
  <c r="AF75" i="2"/>
  <c r="AF76" i="2"/>
  <c r="AF77" i="2"/>
  <c r="AF78" i="2"/>
  <c r="AF79" i="2"/>
  <c r="AF80" i="2"/>
  <c r="AF81" i="2"/>
  <c r="AF82" i="2"/>
  <c r="AF83" i="2"/>
  <c r="AF84" i="2"/>
  <c r="AF85" i="2"/>
  <c r="AF86" i="2"/>
  <c r="AF87" i="2"/>
  <c r="AF88" i="2"/>
  <c r="AF89" i="2"/>
  <c r="AF90" i="2"/>
  <c r="AF91" i="2"/>
  <c r="AF92" i="2"/>
  <c r="AF93" i="2"/>
  <c r="AF94" i="2"/>
  <c r="AF95" i="2"/>
  <c r="AF96" i="2"/>
  <c r="AF97" i="2"/>
  <c r="AF98" i="2"/>
  <c r="AF99" i="2"/>
  <c r="AF100" i="2"/>
  <c r="AF101" i="2"/>
  <c r="AF102" i="2"/>
  <c r="AF103" i="2"/>
  <c r="AF104" i="2"/>
  <c r="AF105" i="2"/>
  <c r="AF106" i="2"/>
  <c r="AF107" i="2"/>
  <c r="AF108" i="2"/>
  <c r="AF109" i="2"/>
  <c r="AF110" i="2"/>
  <c r="AF111" i="2"/>
  <c r="AF112" i="2"/>
  <c r="AF113" i="2"/>
  <c r="AF114" i="2"/>
  <c r="AF115" i="2"/>
  <c r="AF116" i="2"/>
  <c r="AF117" i="2"/>
  <c r="AF118" i="2"/>
  <c r="AF119" i="2"/>
  <c r="AF120" i="2"/>
  <c r="AF121" i="2"/>
  <c r="AF122" i="2"/>
  <c r="AF123" i="2"/>
  <c r="AF124" i="2"/>
  <c r="AF125" i="2"/>
  <c r="AF126" i="2"/>
  <c r="AF127" i="2"/>
  <c r="AF128" i="2"/>
  <c r="AF129" i="2"/>
  <c r="AF130" i="2"/>
  <c r="AF131" i="2"/>
  <c r="AF132" i="2"/>
  <c r="AF133" i="2"/>
  <c r="AF134" i="2"/>
  <c r="AF135" i="2"/>
  <c r="AF136" i="2"/>
  <c r="AF137" i="2"/>
  <c r="AF138" i="2"/>
  <c r="AF139" i="2"/>
  <c r="AF140" i="2"/>
  <c r="AF141" i="2"/>
  <c r="AF142" i="2"/>
  <c r="AF143" i="2"/>
  <c r="AF144" i="2"/>
  <c r="AF145" i="2"/>
  <c r="AF146" i="2"/>
  <c r="AF147" i="2"/>
  <c r="AF148" i="2"/>
  <c r="AF149" i="2"/>
  <c r="AF150" i="2"/>
  <c r="AF151" i="2"/>
  <c r="AF152" i="2"/>
  <c r="AF153" i="2"/>
  <c r="AF154" i="2"/>
  <c r="AF155" i="2"/>
  <c r="AF156" i="2"/>
  <c r="AF157" i="2"/>
  <c r="AF158" i="2"/>
  <c r="AF159" i="2"/>
  <c r="AF160" i="2"/>
  <c r="AF161" i="2"/>
  <c r="AF162" i="2"/>
  <c r="AF163" i="2"/>
  <c r="AF164" i="2"/>
  <c r="AF165" i="2"/>
  <c r="AF166" i="2"/>
  <c r="AF167" i="2"/>
  <c r="AF168" i="2"/>
  <c r="AF169" i="2"/>
  <c r="AF170" i="2"/>
  <c r="AF171" i="2"/>
  <c r="AF172" i="2"/>
  <c r="AF173" i="2"/>
  <c r="AF174" i="2"/>
  <c r="AF175" i="2"/>
  <c r="AF176" i="2"/>
  <c r="AF177" i="2"/>
  <c r="AF178" i="2"/>
  <c r="AF179" i="2"/>
  <c r="AF180" i="2"/>
  <c r="AF181" i="2"/>
  <c r="AF182" i="2"/>
  <c r="AF183" i="2"/>
  <c r="AF184" i="2"/>
  <c r="AF185" i="2"/>
  <c r="AF186" i="2"/>
  <c r="AF187" i="2"/>
  <c r="AF188" i="2"/>
  <c r="AF189" i="2"/>
  <c r="AF190" i="2"/>
  <c r="AF191" i="2"/>
  <c r="AF192" i="2"/>
  <c r="AF193" i="2"/>
  <c r="AF194" i="2"/>
  <c r="AF195" i="2"/>
  <c r="AF196" i="2"/>
  <c r="AF197" i="2"/>
  <c r="AF198" i="2"/>
  <c r="AF199" i="2"/>
  <c r="AF200" i="2"/>
  <c r="AF201" i="2"/>
  <c r="AF202" i="2"/>
  <c r="AF203" i="2"/>
  <c r="AF204" i="2"/>
  <c r="AF205" i="2"/>
  <c r="AF206" i="2"/>
  <c r="AF207" i="2"/>
  <c r="AF208" i="2"/>
  <c r="AF209" i="2"/>
  <c r="AF210" i="2"/>
  <c r="AF211" i="2"/>
  <c r="AF212" i="2"/>
  <c r="AF213" i="2"/>
  <c r="AF214" i="2"/>
  <c r="AF215" i="2"/>
  <c r="AF216" i="2"/>
  <c r="AF217" i="2"/>
  <c r="AF218" i="2"/>
  <c r="AF219" i="2"/>
  <c r="AF220" i="2"/>
  <c r="AF221" i="2"/>
  <c r="AF222" i="2"/>
  <c r="AF223" i="2"/>
  <c r="AF224" i="2"/>
  <c r="AF225" i="2"/>
  <c r="AF226" i="2"/>
  <c r="AF227" i="2"/>
  <c r="AF228" i="2"/>
  <c r="AF229" i="2"/>
  <c r="AF230" i="2"/>
  <c r="AF231" i="2"/>
  <c r="AF232" i="2"/>
  <c r="AF233" i="2"/>
  <c r="AF234" i="2"/>
  <c r="AF235" i="2"/>
  <c r="AF236" i="2"/>
  <c r="AF237" i="2"/>
  <c r="AF238" i="2"/>
  <c r="AF239" i="2"/>
  <c r="AF240" i="2"/>
  <c r="AF241" i="2"/>
  <c r="AF242" i="2"/>
  <c r="AF243" i="2"/>
  <c r="AF244" i="2"/>
  <c r="AG12" i="2"/>
  <c r="AG13" i="2"/>
  <c r="AG14" i="2"/>
  <c r="AG15" i="2"/>
  <c r="AG16" i="2"/>
  <c r="AG17" i="2"/>
  <c r="AG18" i="2"/>
  <c r="AG19" i="2"/>
  <c r="AG20" i="2"/>
  <c r="AG21" i="2"/>
  <c r="AG22" i="2"/>
  <c r="AG23" i="2"/>
  <c r="AG24" i="2"/>
  <c r="AG25" i="2"/>
  <c r="AG26" i="2"/>
  <c r="AG27" i="2"/>
  <c r="AG28" i="2"/>
  <c r="AG29" i="2"/>
  <c r="AG30" i="2"/>
  <c r="AG31" i="2"/>
  <c r="AG32" i="2"/>
  <c r="AG33" i="2"/>
  <c r="AG34" i="2"/>
  <c r="AG35" i="2"/>
  <c r="AG36" i="2"/>
  <c r="AG37" i="2"/>
  <c r="AG38" i="2"/>
  <c r="AG39" i="2"/>
  <c r="AG40" i="2"/>
  <c r="AG41" i="2"/>
  <c r="AG42" i="2"/>
  <c r="AG43" i="2"/>
  <c r="AG44" i="2"/>
  <c r="AG45" i="2"/>
  <c r="AG46" i="2"/>
  <c r="AG47" i="2"/>
  <c r="AG48" i="2"/>
  <c r="AG49" i="2"/>
  <c r="AG50" i="2"/>
  <c r="AG51" i="2"/>
  <c r="AG52" i="2"/>
  <c r="AG53" i="2"/>
  <c r="AG54" i="2"/>
  <c r="AG55" i="2"/>
  <c r="AG56" i="2"/>
  <c r="AG57" i="2"/>
  <c r="AG58" i="2"/>
  <c r="AG59" i="2"/>
  <c r="AG60" i="2"/>
  <c r="AG61" i="2"/>
  <c r="AG62" i="2"/>
  <c r="AG63" i="2"/>
  <c r="AG64" i="2"/>
  <c r="AG65" i="2"/>
  <c r="AG66" i="2"/>
  <c r="AG67" i="2"/>
  <c r="AG68" i="2"/>
  <c r="AG69" i="2"/>
  <c r="AG70" i="2"/>
  <c r="AG71" i="2"/>
  <c r="AG72" i="2"/>
  <c r="AG73" i="2"/>
  <c r="AG74" i="2"/>
  <c r="AG75" i="2"/>
  <c r="AG76" i="2"/>
  <c r="AG77" i="2"/>
  <c r="AG78" i="2"/>
  <c r="AG79" i="2"/>
  <c r="AG80" i="2"/>
  <c r="AG81" i="2"/>
  <c r="AG82" i="2"/>
  <c r="AG83" i="2"/>
  <c r="AG84" i="2"/>
  <c r="AG85" i="2"/>
  <c r="AG86" i="2"/>
  <c r="AG87" i="2"/>
  <c r="AG88" i="2"/>
  <c r="AG89" i="2"/>
  <c r="AG90" i="2"/>
  <c r="AG91" i="2"/>
  <c r="AG92" i="2"/>
  <c r="AG93" i="2"/>
  <c r="AG94" i="2"/>
  <c r="AG95" i="2"/>
  <c r="AG96" i="2"/>
  <c r="AG97" i="2"/>
  <c r="AG98" i="2"/>
  <c r="AG99" i="2"/>
  <c r="AG100" i="2"/>
  <c r="AG101" i="2"/>
  <c r="AG102" i="2"/>
  <c r="AG103" i="2"/>
  <c r="AG104" i="2"/>
  <c r="AG105" i="2"/>
  <c r="AG106" i="2"/>
  <c r="AG107" i="2"/>
  <c r="AG108" i="2"/>
  <c r="AG109" i="2"/>
  <c r="AG110" i="2"/>
  <c r="AG111" i="2"/>
  <c r="AG112" i="2"/>
  <c r="AG113" i="2"/>
  <c r="AG114" i="2"/>
  <c r="AG115" i="2"/>
  <c r="AG116" i="2"/>
  <c r="AG117" i="2"/>
  <c r="AG118" i="2"/>
  <c r="AG119" i="2"/>
  <c r="AG120" i="2"/>
  <c r="AG121" i="2"/>
  <c r="AG122" i="2"/>
  <c r="AG123" i="2"/>
  <c r="AG124" i="2"/>
  <c r="AG125" i="2"/>
  <c r="AG126" i="2"/>
  <c r="AG127" i="2"/>
  <c r="AG128" i="2"/>
  <c r="AG129" i="2"/>
  <c r="AG130" i="2"/>
  <c r="AG131" i="2"/>
  <c r="AG132" i="2"/>
  <c r="AG133" i="2"/>
  <c r="AG134" i="2"/>
  <c r="AG135" i="2"/>
  <c r="AG136" i="2"/>
  <c r="AG137" i="2"/>
  <c r="AG138" i="2"/>
  <c r="AG139" i="2"/>
  <c r="AG140" i="2"/>
  <c r="AG141" i="2"/>
  <c r="AG142" i="2"/>
  <c r="AG143" i="2"/>
  <c r="AG144" i="2"/>
  <c r="AG145" i="2"/>
  <c r="AG146" i="2"/>
  <c r="AG147" i="2"/>
  <c r="AG148" i="2"/>
  <c r="AG149" i="2"/>
  <c r="AG150" i="2"/>
  <c r="AG151" i="2"/>
  <c r="AG152" i="2"/>
  <c r="AG153" i="2"/>
  <c r="AG154" i="2"/>
  <c r="AG155" i="2"/>
  <c r="AG156" i="2"/>
  <c r="AG157" i="2"/>
  <c r="AG158" i="2"/>
  <c r="AG159" i="2"/>
  <c r="AG160" i="2"/>
  <c r="AG161" i="2"/>
  <c r="AG162" i="2"/>
  <c r="AG163" i="2"/>
  <c r="AG164" i="2"/>
  <c r="AG165" i="2"/>
  <c r="AG166" i="2"/>
  <c r="AG167" i="2"/>
  <c r="AG168" i="2"/>
  <c r="AG169" i="2"/>
  <c r="AG170" i="2"/>
  <c r="AG171" i="2"/>
  <c r="AG172" i="2"/>
  <c r="AG173" i="2"/>
  <c r="AG174" i="2"/>
  <c r="AG175" i="2"/>
  <c r="AG176" i="2"/>
  <c r="AG177" i="2"/>
  <c r="AG178" i="2"/>
  <c r="AG179" i="2"/>
  <c r="AG180" i="2"/>
  <c r="AG181" i="2"/>
  <c r="AG182" i="2"/>
  <c r="AG183" i="2"/>
  <c r="AG184" i="2"/>
  <c r="AG185" i="2"/>
  <c r="AG186" i="2"/>
  <c r="AG187" i="2"/>
  <c r="AG188" i="2"/>
  <c r="AG189" i="2"/>
  <c r="AG190" i="2"/>
  <c r="AG191" i="2"/>
  <c r="AG192" i="2"/>
  <c r="AG193" i="2"/>
  <c r="AG194" i="2"/>
  <c r="AG195" i="2"/>
  <c r="AG196" i="2"/>
  <c r="AG197" i="2"/>
  <c r="AG198" i="2"/>
  <c r="AG199" i="2"/>
  <c r="AG200" i="2"/>
  <c r="AG201" i="2"/>
  <c r="AG202" i="2"/>
  <c r="AG203" i="2"/>
  <c r="AG204" i="2"/>
  <c r="AG205" i="2"/>
  <c r="AG206" i="2"/>
  <c r="AG207" i="2"/>
  <c r="AG208" i="2"/>
  <c r="AG209" i="2"/>
  <c r="AG210" i="2"/>
  <c r="AG211" i="2"/>
  <c r="AG212" i="2"/>
  <c r="AG213" i="2"/>
  <c r="AG214" i="2"/>
  <c r="AG215" i="2"/>
  <c r="AG216" i="2"/>
  <c r="AG217" i="2"/>
  <c r="AG218" i="2"/>
  <c r="AG219" i="2"/>
  <c r="AG220" i="2"/>
  <c r="AG221" i="2"/>
  <c r="AG222" i="2"/>
  <c r="AG223" i="2"/>
  <c r="AG224" i="2"/>
  <c r="AG225" i="2"/>
  <c r="AG226" i="2"/>
  <c r="AG227" i="2"/>
  <c r="AG228" i="2"/>
  <c r="AG229" i="2"/>
  <c r="AG230" i="2"/>
  <c r="AG231" i="2"/>
  <c r="AG232" i="2"/>
  <c r="AG233" i="2"/>
  <c r="AG234" i="2"/>
  <c r="AG235" i="2"/>
  <c r="AG236" i="2"/>
  <c r="AG237" i="2"/>
  <c r="AG238" i="2"/>
  <c r="AG239" i="2"/>
  <c r="AG240" i="2"/>
  <c r="AG241" i="2"/>
  <c r="AG242" i="2"/>
  <c r="AG243" i="2"/>
  <c r="AG244" i="2"/>
  <c r="R243" i="2" l="1"/>
  <c r="R171" i="2"/>
  <c r="R147" i="2"/>
  <c r="R75" i="2"/>
  <c r="R51" i="2"/>
  <c r="R62" i="2"/>
  <c r="R131" i="2"/>
  <c r="Q131" i="2" s="1"/>
  <c r="R92" i="2"/>
  <c r="Q92" i="2" s="1"/>
  <c r="R80" i="2"/>
  <c r="Q80" i="2" s="1"/>
  <c r="R76" i="2"/>
  <c r="Q76" i="2" s="1"/>
  <c r="R234" i="2"/>
  <c r="Q234" i="2" s="1"/>
  <c r="R222" i="2"/>
  <c r="Q222" i="2" s="1"/>
  <c r="R210" i="2"/>
  <c r="Q210" i="2" s="1"/>
  <c r="R186" i="2"/>
  <c r="AL186" i="2" s="1"/>
  <c r="R237" i="2"/>
  <c r="R225" i="2"/>
  <c r="R213" i="2"/>
  <c r="R201" i="2"/>
  <c r="S201" i="2" s="1"/>
  <c r="R189" i="2"/>
  <c r="R177" i="2"/>
  <c r="AM177" i="2" s="1"/>
  <c r="R165" i="2"/>
  <c r="R153" i="2"/>
  <c r="Q153" i="2" s="1"/>
  <c r="R141" i="2"/>
  <c r="S141" i="2" s="1"/>
  <c r="R129" i="2"/>
  <c r="Q129" i="2" s="1"/>
  <c r="R117" i="2"/>
  <c r="Q117" i="2" s="1"/>
  <c r="R105" i="2"/>
  <c r="R93" i="2"/>
  <c r="R81" i="2"/>
  <c r="R69" i="2"/>
  <c r="R57" i="2"/>
  <c r="AL57" i="2" s="1"/>
  <c r="R45" i="2"/>
  <c r="R33" i="2"/>
  <c r="R21" i="2"/>
  <c r="R94" i="2"/>
  <c r="AM94" i="2" s="1"/>
  <c r="R174" i="2"/>
  <c r="Q174" i="2" s="1"/>
  <c r="R162" i="2"/>
  <c r="AM162" i="2" s="1"/>
  <c r="R150" i="2"/>
  <c r="R138" i="2"/>
  <c r="AM138" i="2" s="1"/>
  <c r="R126" i="2"/>
  <c r="R114" i="2"/>
  <c r="AL114" i="2" s="1"/>
  <c r="R90" i="2"/>
  <c r="AL90" i="2" s="1"/>
  <c r="R78" i="2"/>
  <c r="R66" i="2"/>
  <c r="AM66" i="2" s="1"/>
  <c r="R54" i="2"/>
  <c r="AM54" i="2" s="1"/>
  <c r="R42" i="2"/>
  <c r="AM42" i="2" s="1"/>
  <c r="R30" i="2"/>
  <c r="Q30" i="2" s="1"/>
  <c r="R235" i="2"/>
  <c r="AL235" i="2" s="1"/>
  <c r="R139" i="2"/>
  <c r="S139" i="2" s="1"/>
  <c r="R244" i="2"/>
  <c r="Q244" i="2" s="1"/>
  <c r="R232" i="2"/>
  <c r="Q232" i="2" s="1"/>
  <c r="R220" i="2"/>
  <c r="AL220" i="2" s="1"/>
  <c r="R239" i="2"/>
  <c r="Q239" i="2" s="1"/>
  <c r="R228" i="2"/>
  <c r="R192" i="2"/>
  <c r="S192" i="2" s="1"/>
  <c r="R156" i="2"/>
  <c r="Q156" i="2" s="1"/>
  <c r="R96" i="2"/>
  <c r="Q96" i="2" s="1"/>
  <c r="R60" i="2"/>
  <c r="Q60" i="2" s="1"/>
  <c r="R208" i="2"/>
  <c r="S208" i="2" s="1"/>
  <c r="R184" i="2"/>
  <c r="R112" i="2"/>
  <c r="Q112" i="2" s="1"/>
  <c r="R100" i="2"/>
  <c r="AK100" i="2" s="1"/>
  <c r="R196" i="2"/>
  <c r="S196" i="2" s="1"/>
  <c r="R172" i="2"/>
  <c r="R148" i="2"/>
  <c r="AM148" i="2" s="1"/>
  <c r="R136" i="2"/>
  <c r="S136" i="2" s="1"/>
  <c r="R88" i="2"/>
  <c r="Q88" i="2" s="1"/>
  <c r="R40" i="2"/>
  <c r="AK40" i="2" s="1"/>
  <c r="AM210" i="2"/>
  <c r="R227" i="2"/>
  <c r="AK227" i="2" s="1"/>
  <c r="R215" i="2"/>
  <c r="Q215" i="2" s="1"/>
  <c r="R203" i="2"/>
  <c r="R191" i="2"/>
  <c r="Q191" i="2" s="1"/>
  <c r="R179" i="2"/>
  <c r="AK179" i="2" s="1"/>
  <c r="R167" i="2"/>
  <c r="Q167" i="2" s="1"/>
  <c r="R155" i="2"/>
  <c r="R143" i="2"/>
  <c r="Q143" i="2" s="1"/>
  <c r="R119" i="2"/>
  <c r="Q119" i="2" s="1"/>
  <c r="R107" i="2"/>
  <c r="Q107" i="2" s="1"/>
  <c r="R95" i="2"/>
  <c r="Q95" i="2" s="1"/>
  <c r="R83" i="2"/>
  <c r="AM83" i="2" s="1"/>
  <c r="R71" i="2"/>
  <c r="Q71" i="2" s="1"/>
  <c r="R59" i="2"/>
  <c r="Q59" i="2" s="1"/>
  <c r="R47" i="2"/>
  <c r="Q47" i="2" s="1"/>
  <c r="R240" i="2"/>
  <c r="Q240" i="2" s="1"/>
  <c r="R216" i="2"/>
  <c r="AM216" i="2" s="1"/>
  <c r="R204" i="2"/>
  <c r="AL204" i="2" s="1"/>
  <c r="R168" i="2"/>
  <c r="R144" i="2"/>
  <c r="R132" i="2"/>
  <c r="R120" i="2"/>
  <c r="AM120" i="2" s="1"/>
  <c r="R108" i="2"/>
  <c r="R72" i="2"/>
  <c r="AL72" i="2" s="1"/>
  <c r="R48" i="2"/>
  <c r="AM48" i="2" s="1"/>
  <c r="R36" i="2"/>
  <c r="Q36" i="2" s="1"/>
  <c r="R24" i="2"/>
  <c r="AL24" i="2" s="1"/>
  <c r="R116" i="2"/>
  <c r="Q116" i="2" s="1"/>
  <c r="R56" i="2"/>
  <c r="S56" i="2" s="1"/>
  <c r="R224" i="2"/>
  <c r="AM224" i="2" s="1"/>
  <c r="R212" i="2"/>
  <c r="R188" i="2"/>
  <c r="R176" i="2"/>
  <c r="Q176" i="2" s="1"/>
  <c r="R164" i="2"/>
  <c r="R128" i="2"/>
  <c r="Q128" i="2" s="1"/>
  <c r="R68" i="2"/>
  <c r="AL68" i="2" s="1"/>
  <c r="R32" i="2"/>
  <c r="Q32" i="2" s="1"/>
  <c r="R43" i="2"/>
  <c r="AL43" i="2" s="1"/>
  <c r="AM244" i="2"/>
  <c r="AL244" i="2"/>
  <c r="AK244" i="2"/>
  <c r="Q220" i="2"/>
  <c r="AM220" i="2"/>
  <c r="AK220" i="2"/>
  <c r="Q172" i="2"/>
  <c r="AL172" i="2"/>
  <c r="Q148" i="2"/>
  <c r="AK148" i="2"/>
  <c r="AL148" i="2"/>
  <c r="Q136" i="2"/>
  <c r="AM136" i="2"/>
  <c r="AM88" i="2"/>
  <c r="S88" i="2"/>
  <c r="Q40" i="2"/>
  <c r="AM40" i="2"/>
  <c r="AL62" i="2"/>
  <c r="AM62" i="2"/>
  <c r="Q184" i="2"/>
  <c r="AK184" i="2"/>
  <c r="R124" i="2"/>
  <c r="S124" i="2" s="1"/>
  <c r="R242" i="2"/>
  <c r="Q242" i="2" s="1"/>
  <c r="R230" i="2"/>
  <c r="AK230" i="2" s="1"/>
  <c r="R218" i="2"/>
  <c r="Q218" i="2" s="1"/>
  <c r="R206" i="2"/>
  <c r="AM206" i="2" s="1"/>
  <c r="R194" i="2"/>
  <c r="R182" i="2"/>
  <c r="R170" i="2"/>
  <c r="R146" i="2"/>
  <c r="Q146" i="2" s="1"/>
  <c r="AK80" i="2"/>
  <c r="S131" i="2"/>
  <c r="R35" i="2"/>
  <c r="AL35" i="2" s="1"/>
  <c r="AL92" i="2"/>
  <c r="AK201" i="2"/>
  <c r="R152" i="2"/>
  <c r="AM152" i="2" s="1"/>
  <c r="R140" i="2"/>
  <c r="R104" i="2"/>
  <c r="AM104" i="2" s="1"/>
  <c r="R44" i="2"/>
  <c r="AK44" i="2" s="1"/>
  <c r="R190" i="2"/>
  <c r="AK190" i="2" s="1"/>
  <c r="R209" i="2"/>
  <c r="Q209" i="2" s="1"/>
  <c r="R113" i="2"/>
  <c r="AM113" i="2" s="1"/>
  <c r="R13" i="2"/>
  <c r="AL13" i="2" s="1"/>
  <c r="R12" i="2"/>
  <c r="AL12" i="2" s="1"/>
  <c r="R20" i="2"/>
  <c r="Q20" i="2" s="1"/>
  <c r="R18" i="2"/>
  <c r="Q18" i="2" s="1"/>
  <c r="R17" i="2"/>
  <c r="S17" i="2" s="1"/>
  <c r="Q203" i="2"/>
  <c r="AL203" i="2"/>
  <c r="Q49" i="2"/>
  <c r="AK49" i="2"/>
  <c r="AL49" i="2"/>
  <c r="Q155" i="2"/>
  <c r="AK155" i="2"/>
  <c r="AL155" i="2"/>
  <c r="AM155" i="2"/>
  <c r="Q147" i="2"/>
  <c r="AL147" i="2"/>
  <c r="AM147" i="2"/>
  <c r="Q51" i="2"/>
  <c r="AK51" i="2"/>
  <c r="AM51" i="2"/>
  <c r="AL51" i="2"/>
  <c r="Q212" i="2"/>
  <c r="AK212" i="2"/>
  <c r="AM212" i="2"/>
  <c r="Q188" i="2"/>
  <c r="AM188" i="2"/>
  <c r="AK188" i="2"/>
  <c r="AL188" i="2"/>
  <c r="AK176" i="2"/>
  <c r="AM176" i="2"/>
  <c r="S176" i="2"/>
  <c r="AL176" i="2"/>
  <c r="Q164" i="2"/>
  <c r="AL164" i="2"/>
  <c r="Q243" i="2"/>
  <c r="AK243" i="2"/>
  <c r="AM243" i="2"/>
  <c r="AL243" i="2"/>
  <c r="Q241" i="2"/>
  <c r="AM241" i="2"/>
  <c r="S241" i="2"/>
  <c r="AK241" i="2"/>
  <c r="AL174" i="2"/>
  <c r="Q78" i="2"/>
  <c r="AL78" i="2"/>
  <c r="AM78" i="2"/>
  <c r="Q108" i="2"/>
  <c r="AK108" i="2"/>
  <c r="AL108" i="2"/>
  <c r="AM108" i="2"/>
  <c r="Q145" i="2"/>
  <c r="AK145" i="2"/>
  <c r="AL227" i="2"/>
  <c r="AM227" i="2"/>
  <c r="AM132" i="2"/>
  <c r="AL132" i="2"/>
  <c r="Q97" i="2"/>
  <c r="AK97" i="2"/>
  <c r="AL97" i="2"/>
  <c r="AM97" i="2"/>
  <c r="Q144" i="2"/>
  <c r="AM144" i="2"/>
  <c r="AK144" i="2"/>
  <c r="S144" i="2"/>
  <c r="Q150" i="2"/>
  <c r="S150" i="2"/>
  <c r="AM150" i="2"/>
  <c r="AK150" i="2"/>
  <c r="AL150" i="2"/>
  <c r="Q126" i="2"/>
  <c r="AL126" i="2"/>
  <c r="AM126" i="2"/>
  <c r="AK126" i="2"/>
  <c r="Q168" i="2"/>
  <c r="AL168" i="2"/>
  <c r="S168" i="2"/>
  <c r="AM168" i="2"/>
  <c r="AK168" i="2"/>
  <c r="AM119" i="2"/>
  <c r="AM186" i="2"/>
  <c r="AL138" i="2"/>
  <c r="AL60" i="2"/>
  <c r="AK83" i="2"/>
  <c r="AM239" i="2"/>
  <c r="AK239" i="2"/>
  <c r="AK192" i="2"/>
  <c r="AK128" i="2"/>
  <c r="AM131" i="2"/>
  <c r="AM60" i="2"/>
  <c r="AL210" i="2"/>
  <c r="S60" i="2"/>
  <c r="S203" i="2"/>
  <c r="AL239" i="2"/>
  <c r="AL47" i="2"/>
  <c r="AM232" i="2"/>
  <c r="AL131" i="2"/>
  <c r="AK60" i="2"/>
  <c r="S184" i="2"/>
  <c r="AM95" i="2"/>
  <c r="AL128" i="2"/>
  <c r="AL71" i="2"/>
  <c r="AL42" i="2"/>
  <c r="S96" i="2"/>
  <c r="R134" i="2"/>
  <c r="Q134" i="2" s="1"/>
  <c r="R122" i="2"/>
  <c r="AL122" i="2" s="1"/>
  <c r="R110" i="2"/>
  <c r="AL110" i="2" s="1"/>
  <c r="R98" i="2"/>
  <c r="AK98" i="2" s="1"/>
  <c r="R86" i="2"/>
  <c r="R74" i="2"/>
  <c r="R50" i="2"/>
  <c r="AL50" i="2" s="1"/>
  <c r="R38" i="2"/>
  <c r="AM38" i="2" s="1"/>
  <c r="R26" i="2"/>
  <c r="AL26" i="2" s="1"/>
  <c r="R223" i="2"/>
  <c r="AK223" i="2" s="1"/>
  <c r="R199" i="2"/>
  <c r="Q199" i="2" s="1"/>
  <c r="R187" i="2"/>
  <c r="AL187" i="2" s="1"/>
  <c r="R175" i="2"/>
  <c r="AK175" i="2" s="1"/>
  <c r="R163" i="2"/>
  <c r="S163" i="2" s="1"/>
  <c r="R151" i="2"/>
  <c r="R127" i="2"/>
  <c r="Q127" i="2" s="1"/>
  <c r="R103" i="2"/>
  <c r="AK103" i="2" s="1"/>
  <c r="R91" i="2"/>
  <c r="Q91" i="2" s="1"/>
  <c r="R79" i="2"/>
  <c r="R55" i="2"/>
  <c r="S55" i="2" s="1"/>
  <c r="R31" i="2"/>
  <c r="AK31" i="2" s="1"/>
  <c r="S107" i="2"/>
  <c r="AM47" i="2"/>
  <c r="AM114" i="2"/>
  <c r="R236" i="2"/>
  <c r="S236" i="2" s="1"/>
  <c r="R200" i="2"/>
  <c r="R217" i="2"/>
  <c r="AL217" i="2" s="1"/>
  <c r="R121" i="2"/>
  <c r="AM121" i="2" s="1"/>
  <c r="R25" i="2"/>
  <c r="S25" i="2" s="1"/>
  <c r="R198" i="2"/>
  <c r="AL198" i="2" s="1"/>
  <c r="R102" i="2"/>
  <c r="S102" i="2" s="1"/>
  <c r="R15" i="2"/>
  <c r="Q15" i="2" s="1"/>
  <c r="AK119" i="2"/>
  <c r="AM192" i="2"/>
  <c r="AM143" i="2"/>
  <c r="AM71" i="2"/>
  <c r="AL95" i="2"/>
  <c r="AM90" i="2"/>
  <c r="AL192" i="2"/>
  <c r="AL119" i="2"/>
  <c r="S156" i="2"/>
  <c r="Q192" i="2"/>
  <c r="R180" i="2"/>
  <c r="AM180" i="2" s="1"/>
  <c r="R84" i="2"/>
  <c r="AL84" i="2" s="1"/>
  <c r="R161" i="2"/>
  <c r="R65" i="2"/>
  <c r="AM65" i="2" s="1"/>
  <c r="AK143" i="2"/>
  <c r="S80" i="2"/>
  <c r="S244" i="2"/>
  <c r="R160" i="2"/>
  <c r="S160" i="2" s="1"/>
  <c r="R64" i="2"/>
  <c r="S64" i="2" s="1"/>
  <c r="R52" i="2"/>
  <c r="AL52" i="2" s="1"/>
  <c r="R19" i="2"/>
  <c r="S19" i="2" s="1"/>
  <c r="R233" i="2"/>
  <c r="S233" i="2" s="1"/>
  <c r="R221" i="2"/>
  <c r="Q221" i="2" s="1"/>
  <c r="R197" i="2"/>
  <c r="Q197" i="2" s="1"/>
  <c r="R185" i="2"/>
  <c r="Q185" i="2" s="1"/>
  <c r="R173" i="2"/>
  <c r="R149" i="2"/>
  <c r="AK149" i="2" s="1"/>
  <c r="R137" i="2"/>
  <c r="AL137" i="2" s="1"/>
  <c r="R125" i="2"/>
  <c r="Q125" i="2" s="1"/>
  <c r="R101" i="2"/>
  <c r="AL101" i="2" s="1"/>
  <c r="R89" i="2"/>
  <c r="AK89" i="2" s="1"/>
  <c r="R77" i="2"/>
  <c r="AM77" i="2" s="1"/>
  <c r="R53" i="2"/>
  <c r="R41" i="2"/>
  <c r="Q41" i="2" s="1"/>
  <c r="R29" i="2"/>
  <c r="AK29" i="2" s="1"/>
  <c r="R238" i="2"/>
  <c r="AL238" i="2" s="1"/>
  <c r="R226" i="2"/>
  <c r="R214" i="2"/>
  <c r="Q214" i="2" s="1"/>
  <c r="R202" i="2"/>
  <c r="S202" i="2" s="1"/>
  <c r="R178" i="2"/>
  <c r="Q178" i="2" s="1"/>
  <c r="R166" i="2"/>
  <c r="AM166" i="2" s="1"/>
  <c r="R154" i="2"/>
  <c r="Q154" i="2" s="1"/>
  <c r="R142" i="2"/>
  <c r="AL142" i="2" s="1"/>
  <c r="R130" i="2"/>
  <c r="AL130" i="2" s="1"/>
  <c r="R118" i="2"/>
  <c r="S118" i="2" s="1"/>
  <c r="R106" i="2"/>
  <c r="Q106" i="2" s="1"/>
  <c r="R82" i="2"/>
  <c r="S82" i="2" s="1"/>
  <c r="R70" i="2"/>
  <c r="AM70" i="2" s="1"/>
  <c r="R58" i="2"/>
  <c r="AL58" i="2" s="1"/>
  <c r="R46" i="2"/>
  <c r="S46" i="2" s="1"/>
  <c r="R34" i="2"/>
  <c r="S34" i="2" s="1"/>
  <c r="R22" i="2"/>
  <c r="AK22" i="2" s="1"/>
  <c r="S243" i="2"/>
  <c r="R231" i="2"/>
  <c r="AL231" i="2" s="1"/>
  <c r="R219" i="2"/>
  <c r="Q219" i="2" s="1"/>
  <c r="R207" i="2"/>
  <c r="R183" i="2"/>
  <c r="R159" i="2"/>
  <c r="S159" i="2" s="1"/>
  <c r="S147" i="2"/>
  <c r="R135" i="2"/>
  <c r="R111" i="2"/>
  <c r="R99" i="2"/>
  <c r="AL99" i="2" s="1"/>
  <c r="R87" i="2"/>
  <c r="S87" i="2" s="1"/>
  <c r="R63" i="2"/>
  <c r="S63" i="2" s="1"/>
  <c r="S51" i="2"/>
  <c r="R39" i="2"/>
  <c r="S39" i="2" s="1"/>
  <c r="R27" i="2"/>
  <c r="Q27" i="2" s="1"/>
  <c r="R14" i="2"/>
  <c r="AK14" i="2" s="1"/>
  <c r="Q228" i="2"/>
  <c r="AM228" i="2"/>
  <c r="AK228" i="2"/>
  <c r="AL228" i="2"/>
  <c r="S228" i="2"/>
  <c r="Q94" i="2"/>
  <c r="Q193" i="2"/>
  <c r="AK193" i="2"/>
  <c r="Q169" i="2"/>
  <c r="AK169" i="2"/>
  <c r="AM169" i="2"/>
  <c r="S169" i="2"/>
  <c r="Q73" i="2"/>
  <c r="S73" i="2"/>
  <c r="AK73" i="2"/>
  <c r="AL73" i="2"/>
  <c r="AM73" i="2"/>
  <c r="AM13" i="2"/>
  <c r="AK54" i="2"/>
  <c r="Q83" i="2"/>
  <c r="Q35" i="2"/>
  <c r="S35" i="2"/>
  <c r="AK35" i="2"/>
  <c r="AM35" i="2"/>
  <c r="Q190" i="2"/>
  <c r="AL190" i="2"/>
  <c r="S190" i="2"/>
  <c r="Q120" i="2"/>
  <c r="AK120" i="2"/>
  <c r="S120" i="2"/>
  <c r="Q81" i="2"/>
  <c r="AL81" i="2"/>
  <c r="AM81" i="2"/>
  <c r="S81" i="2"/>
  <c r="AK81" i="2"/>
  <c r="Q105" i="2"/>
  <c r="S105" i="2"/>
  <c r="Q57" i="2"/>
  <c r="AK57" i="2"/>
  <c r="AM57" i="2"/>
  <c r="Q33" i="2"/>
  <c r="AL33" i="2"/>
  <c r="S33" i="2"/>
  <c r="AK33" i="2"/>
  <c r="Q206" i="2"/>
  <c r="AL206" i="2"/>
  <c r="Q182" i="2"/>
  <c r="AM182" i="2"/>
  <c r="S182" i="2"/>
  <c r="AL182" i="2"/>
  <c r="AK182" i="2"/>
  <c r="Q110" i="2"/>
  <c r="AM110" i="2"/>
  <c r="AK110" i="2"/>
  <c r="Q86" i="2"/>
  <c r="AK86" i="2"/>
  <c r="AL86" i="2"/>
  <c r="S86" i="2"/>
  <c r="AM86" i="2"/>
  <c r="Q163" i="2"/>
  <c r="Q177" i="2"/>
  <c r="AL177" i="2"/>
  <c r="AK177" i="2"/>
  <c r="Q225" i="2"/>
  <c r="AK225" i="2"/>
  <c r="Q201" i="2"/>
  <c r="AM201" i="2"/>
  <c r="AL201" i="2"/>
  <c r="Q194" i="2"/>
  <c r="AM194" i="2"/>
  <c r="AL194" i="2"/>
  <c r="AM33" i="2"/>
  <c r="Q216" i="2"/>
  <c r="AL216" i="2"/>
  <c r="Q140" i="2"/>
  <c r="AL140" i="2"/>
  <c r="AL17" i="2"/>
  <c r="AM17" i="2"/>
  <c r="Q17" i="2"/>
  <c r="AK17" i="2"/>
  <c r="Q217" i="2"/>
  <c r="S217" i="2"/>
  <c r="AM217" i="2"/>
  <c r="AK217" i="2"/>
  <c r="Q25" i="2"/>
  <c r="AL25" i="2"/>
  <c r="AM25" i="2"/>
  <c r="AK25" i="2"/>
  <c r="S198" i="2"/>
  <c r="AK198" i="2"/>
  <c r="Q180" i="2"/>
  <c r="AL180" i="2"/>
  <c r="S180" i="2"/>
  <c r="Q161" i="2"/>
  <c r="S161" i="2"/>
  <c r="Q75" i="2"/>
  <c r="AK75" i="2"/>
  <c r="Q171" i="2"/>
  <c r="S171" i="2"/>
  <c r="AK171" i="2"/>
  <c r="AM171" i="2"/>
  <c r="AL171" i="2"/>
  <c r="AL139" i="2"/>
  <c r="AL185" i="2"/>
  <c r="Q238" i="2"/>
  <c r="AK166" i="2"/>
  <c r="Q70" i="2"/>
  <c r="AM22" i="2"/>
  <c r="S75" i="2"/>
  <c r="AL75" i="2"/>
  <c r="AM190" i="2"/>
  <c r="AM75" i="2"/>
  <c r="S57" i="2"/>
  <c r="AL100" i="2"/>
  <c r="AM100" i="2"/>
  <c r="Q132" i="2"/>
  <c r="S132" i="2"/>
  <c r="AK132" i="2"/>
  <c r="Q62" i="2"/>
  <c r="S62" i="2"/>
  <c r="AK62" i="2"/>
  <c r="AM24" i="2"/>
  <c r="AK24" i="2"/>
  <c r="Q24" i="2"/>
  <c r="S24" i="2"/>
  <c r="S209" i="2"/>
  <c r="Q52" i="2"/>
  <c r="AL120" i="2"/>
  <c r="S177" i="2"/>
  <c r="Q158" i="2"/>
  <c r="S158" i="2"/>
  <c r="AK158" i="2"/>
  <c r="AM158" i="2"/>
  <c r="AL158" i="2"/>
  <c r="R23" i="2"/>
  <c r="AL103" i="2"/>
  <c r="S227" i="2"/>
  <c r="S188" i="2"/>
  <c r="S128" i="2"/>
  <c r="S108" i="2"/>
  <c r="S32" i="2"/>
  <c r="R67" i="2"/>
  <c r="S67" i="2" s="1"/>
  <c r="R28" i="2"/>
  <c r="AM203" i="2"/>
  <c r="AL145" i="2"/>
  <c r="AM145" i="2"/>
  <c r="AM58" i="2"/>
  <c r="AL232" i="2"/>
  <c r="AL144" i="2"/>
  <c r="AK232" i="2"/>
  <c r="AK164" i="2"/>
  <c r="AK131" i="2"/>
  <c r="AK79" i="2"/>
  <c r="AK47" i="2"/>
  <c r="S224" i="2"/>
  <c r="S49" i="2"/>
  <c r="R123" i="2"/>
  <c r="S123" i="2" s="1"/>
  <c r="Q48" i="2"/>
  <c r="AL88" i="2"/>
  <c r="AL212" i="2"/>
  <c r="AL184" i="2"/>
  <c r="AL143" i="2"/>
  <c r="AL31" i="2"/>
  <c r="AK147" i="2"/>
  <c r="AK95" i="2"/>
  <c r="AK78" i="2"/>
  <c r="S164" i="2"/>
  <c r="S145" i="2"/>
  <c r="S126" i="2"/>
  <c r="R16" i="2"/>
  <c r="S16" i="2" s="1"/>
  <c r="AM184" i="2"/>
  <c r="S239" i="2"/>
  <c r="S220" i="2"/>
  <c r="R195" i="2"/>
  <c r="S195" i="2" s="1"/>
  <c r="AM242" i="2"/>
  <c r="AL241" i="2"/>
  <c r="AK107" i="2"/>
  <c r="AK88" i="2"/>
  <c r="S97" i="2"/>
  <c r="S78" i="2"/>
  <c r="R211" i="2"/>
  <c r="S211" i="2" s="1"/>
  <c r="R115" i="2"/>
  <c r="S115" i="2" s="1"/>
  <c r="AM164" i="2"/>
  <c r="AM151" i="2"/>
  <c r="AM36" i="2"/>
  <c r="AL79" i="2"/>
  <c r="S232" i="2"/>
  <c r="S155" i="2"/>
  <c r="AM107" i="2"/>
  <c r="AM49" i="2"/>
  <c r="AL107" i="2"/>
  <c r="AL36" i="2"/>
  <c r="AK203" i="2"/>
  <c r="S212" i="2"/>
  <c r="S174" i="2"/>
  <c r="S92" i="2"/>
  <c r="Q237" i="2"/>
  <c r="AL237" i="2"/>
  <c r="AK237" i="2"/>
  <c r="AM237" i="2"/>
  <c r="S237" i="2"/>
  <c r="Q229" i="2"/>
  <c r="AL229" i="2"/>
  <c r="AK229" i="2"/>
  <c r="AM229" i="2"/>
  <c r="S229" i="2"/>
  <c r="Q173" i="2"/>
  <c r="AL173" i="2"/>
  <c r="AK173" i="2"/>
  <c r="AM173" i="2"/>
  <c r="S173" i="2"/>
  <c r="Q165" i="2"/>
  <c r="S165" i="2"/>
  <c r="AL165" i="2"/>
  <c r="AK165" i="2"/>
  <c r="AM165" i="2"/>
  <c r="Q157" i="2"/>
  <c r="AL157" i="2"/>
  <c r="S157" i="2"/>
  <c r="AK157" i="2"/>
  <c r="AM157" i="2"/>
  <c r="Q141" i="2"/>
  <c r="AL141" i="2"/>
  <c r="Q133" i="2"/>
  <c r="AL133" i="2"/>
  <c r="AK133" i="2"/>
  <c r="S133" i="2"/>
  <c r="AM133" i="2"/>
  <c r="Q213" i="2"/>
  <c r="AL213" i="2"/>
  <c r="AK213" i="2"/>
  <c r="AM213" i="2"/>
  <c r="S213" i="2"/>
  <c r="Q189" i="2"/>
  <c r="AL189" i="2"/>
  <c r="AK189" i="2"/>
  <c r="S189" i="2"/>
  <c r="AM189" i="2"/>
  <c r="Q181" i="2"/>
  <c r="AL181" i="2"/>
  <c r="AK181" i="2"/>
  <c r="AM181" i="2"/>
  <c r="S181" i="2"/>
  <c r="Q205" i="2"/>
  <c r="AL205" i="2"/>
  <c r="AK205" i="2"/>
  <c r="AM205" i="2"/>
  <c r="S205" i="2"/>
  <c r="Q93" i="2"/>
  <c r="S93" i="2"/>
  <c r="Q85" i="2"/>
  <c r="S85" i="2"/>
  <c r="Q69" i="2"/>
  <c r="S69" i="2"/>
  <c r="Q61" i="2"/>
  <c r="S61" i="2"/>
  <c r="Q53" i="2"/>
  <c r="S53" i="2"/>
  <c r="Q45" i="2"/>
  <c r="S45" i="2"/>
  <c r="Q37" i="2"/>
  <c r="S37" i="2"/>
  <c r="Q21" i="2"/>
  <c r="S21" i="2"/>
  <c r="Q186" i="2"/>
  <c r="S186" i="2"/>
  <c r="Q170" i="2"/>
  <c r="S170" i="2"/>
  <c r="S162" i="2"/>
  <c r="Q138" i="2"/>
  <c r="S138" i="2"/>
  <c r="Q130" i="2"/>
  <c r="S130" i="2"/>
  <c r="Q114" i="2"/>
  <c r="S114" i="2"/>
  <c r="Q90" i="2"/>
  <c r="S90" i="2"/>
  <c r="Q82" i="2"/>
  <c r="S74" i="2"/>
  <c r="Q58" i="2"/>
  <c r="S58" i="2"/>
  <c r="Q42" i="2"/>
  <c r="S42" i="2"/>
  <c r="S26" i="2"/>
  <c r="AK104" i="2"/>
  <c r="S172" i="2"/>
  <c r="S135" i="2"/>
  <c r="S117" i="2"/>
  <c r="AM93" i="2"/>
  <c r="AM61" i="2"/>
  <c r="AM45" i="2"/>
  <c r="AM21" i="2"/>
  <c r="AL242" i="2"/>
  <c r="AL226" i="2"/>
  <c r="S143" i="2"/>
  <c r="S95" i="2"/>
  <c r="AM214" i="2"/>
  <c r="AM117" i="2"/>
  <c r="AM85" i="2"/>
  <c r="AM69" i="2"/>
  <c r="AM53" i="2"/>
  <c r="AM37" i="2"/>
  <c r="AM236" i="2"/>
  <c r="AM172" i="2"/>
  <c r="AM140" i="2"/>
  <c r="AL225" i="2"/>
  <c r="AL193" i="2"/>
  <c r="S151" i="2"/>
  <c r="S104" i="2"/>
  <c r="Q104" i="2"/>
  <c r="Q109" i="2"/>
  <c r="S109" i="2"/>
  <c r="AL104" i="2"/>
  <c r="AK117" i="2"/>
  <c r="AK109" i="2"/>
  <c r="AK93" i="2"/>
  <c r="AK85" i="2"/>
  <c r="AK69" i="2"/>
  <c r="AK61" i="2"/>
  <c r="AK53" i="2"/>
  <c r="AK45" i="2"/>
  <c r="AK37" i="2"/>
  <c r="AK21" i="2"/>
  <c r="S103" i="2"/>
  <c r="S71" i="2"/>
  <c r="AK172" i="2"/>
  <c r="AK140" i="2"/>
  <c r="S242" i="2"/>
  <c r="S226" i="2"/>
  <c r="S210" i="2"/>
  <c r="S194" i="2"/>
  <c r="S140" i="2"/>
  <c r="S225" i="2"/>
  <c r="S193" i="2"/>
  <c r="S175" i="2"/>
  <c r="S111" i="2"/>
  <c r="S79" i="2"/>
  <c r="S47" i="2"/>
  <c r="AM225" i="2"/>
  <c r="AM193" i="2"/>
  <c r="AL117" i="2"/>
  <c r="AL109" i="2"/>
  <c r="AL93" i="2"/>
  <c r="AL85" i="2"/>
  <c r="AL69" i="2"/>
  <c r="AL61" i="2"/>
  <c r="AL53" i="2"/>
  <c r="AL45" i="2"/>
  <c r="AL37" i="2"/>
  <c r="AL21" i="2"/>
  <c r="AL18" i="2"/>
  <c r="AK242" i="2"/>
  <c r="AK226" i="2"/>
  <c r="AK210" i="2"/>
  <c r="AK202" i="2"/>
  <c r="AK194" i="2"/>
  <c r="AK186" i="2"/>
  <c r="AK170" i="2"/>
  <c r="AK138" i="2"/>
  <c r="AK130" i="2"/>
  <c r="AK114" i="2"/>
  <c r="AK90" i="2"/>
  <c r="AK74" i="2"/>
  <c r="AK58" i="2"/>
  <c r="AK42" i="2"/>
  <c r="AK26" i="2"/>
  <c r="S183" i="2"/>
  <c r="S119" i="2"/>
  <c r="L9" i="2"/>
  <c r="N9" i="2"/>
  <c r="P9" i="2"/>
  <c r="L8" i="2"/>
  <c r="N8" i="2"/>
  <c r="P8" i="2"/>
  <c r="Q139" i="2" l="1"/>
  <c r="S121" i="2"/>
  <c r="AK162" i="2"/>
  <c r="AL222" i="2"/>
  <c r="AM202" i="2"/>
  <c r="S129" i="2"/>
  <c r="AK121" i="2"/>
  <c r="AM191" i="2"/>
  <c r="AM240" i="2"/>
  <c r="AK152" i="2"/>
  <c r="AK240" i="2"/>
  <c r="AL112" i="2"/>
  <c r="AK34" i="2"/>
  <c r="AK116" i="2"/>
  <c r="AM101" i="2"/>
  <c r="Q162" i="2"/>
  <c r="AL149" i="2"/>
  <c r="AK112" i="2"/>
  <c r="AL129" i="2"/>
  <c r="AL121" i="2"/>
  <c r="AL152" i="2"/>
  <c r="AL191" i="2"/>
  <c r="AL240" i="2"/>
  <c r="AM112" i="2"/>
  <c r="AK129" i="2"/>
  <c r="Q121" i="2"/>
  <c r="S152" i="2"/>
  <c r="S240" i="2"/>
  <c r="AM129" i="2"/>
  <c r="Q152" i="2"/>
  <c r="S98" i="2"/>
  <c r="AK191" i="2"/>
  <c r="AM116" i="2"/>
  <c r="Q98" i="2"/>
  <c r="AL87" i="2"/>
  <c r="S191" i="2"/>
  <c r="AL116" i="2"/>
  <c r="Q34" i="2"/>
  <c r="AK222" i="2"/>
  <c r="AK139" i="2"/>
  <c r="S112" i="2"/>
  <c r="S116" i="2"/>
  <c r="AM139" i="2"/>
  <c r="S214" i="2"/>
  <c r="AK146" i="2"/>
  <c r="S149" i="2"/>
  <c r="AK180" i="2"/>
  <c r="S215" i="2"/>
  <c r="AK99" i="2"/>
  <c r="AM208" i="2"/>
  <c r="AL80" i="2"/>
  <c r="Q149" i="2"/>
  <c r="S59" i="2"/>
  <c r="AL59" i="2"/>
  <c r="AM30" i="2"/>
  <c r="S30" i="2"/>
  <c r="AK208" i="2"/>
  <c r="AM80" i="2"/>
  <c r="AK94" i="2"/>
  <c r="AK46" i="2"/>
  <c r="S44" i="2"/>
  <c r="AM59" i="2"/>
  <c r="AL214" i="2"/>
  <c r="AK30" i="2"/>
  <c r="Q46" i="2"/>
  <c r="Q44" i="2"/>
  <c r="AL153" i="2"/>
  <c r="AK59" i="2"/>
  <c r="S76" i="2"/>
  <c r="AK92" i="2"/>
  <c r="AM153" i="2"/>
  <c r="S43" i="2"/>
  <c r="AM92" i="2"/>
  <c r="S36" i="2"/>
  <c r="S146" i="2"/>
  <c r="AL221" i="2"/>
  <c r="AL118" i="2"/>
  <c r="AK153" i="2"/>
  <c r="AL163" i="2"/>
  <c r="S94" i="2"/>
  <c r="AK221" i="2"/>
  <c r="AK106" i="2"/>
  <c r="AK214" i="2"/>
  <c r="AM43" i="2"/>
  <c r="S153" i="2"/>
  <c r="AM163" i="2"/>
  <c r="AL94" i="2"/>
  <c r="AL215" i="2"/>
  <c r="AL30" i="2"/>
  <c r="AK43" i="2"/>
  <c r="Q208" i="2"/>
  <c r="AM149" i="2"/>
  <c r="AK36" i="2"/>
  <c r="AK215" i="2"/>
  <c r="AL41" i="2"/>
  <c r="Q43" i="2"/>
  <c r="AM215" i="2"/>
  <c r="AM76" i="2"/>
  <c r="AL76" i="2"/>
  <c r="AK76" i="2"/>
  <c r="AL83" i="2"/>
  <c r="S83" i="2"/>
  <c r="AM72" i="2"/>
  <c r="AM174" i="2"/>
  <c r="AM235" i="2"/>
  <c r="AL234" i="2"/>
  <c r="Q26" i="2"/>
  <c r="S235" i="2"/>
  <c r="AL162" i="2"/>
  <c r="Q72" i="2"/>
  <c r="Q227" i="2"/>
  <c r="AK174" i="2"/>
  <c r="Q235" i="2"/>
  <c r="S231" i="2"/>
  <c r="AL48" i="2"/>
  <c r="S206" i="2"/>
  <c r="AK48" i="2"/>
  <c r="AM222" i="2"/>
  <c r="AK68" i="2"/>
  <c r="AL55" i="2"/>
  <c r="S48" i="2"/>
  <c r="S222" i="2"/>
  <c r="S68" i="2"/>
  <c r="S89" i="2"/>
  <c r="AK206" i="2"/>
  <c r="AK136" i="2"/>
  <c r="S234" i="2"/>
  <c r="Q89" i="2"/>
  <c r="AK71" i="2"/>
  <c r="AK234" i="2"/>
  <c r="S31" i="2"/>
  <c r="AM141" i="2"/>
  <c r="AM26" i="2"/>
  <c r="AK235" i="2"/>
  <c r="AL46" i="2"/>
  <c r="S185" i="2"/>
  <c r="AL65" i="2"/>
  <c r="AL102" i="2"/>
  <c r="S148" i="2"/>
  <c r="AK72" i="2"/>
  <c r="AK141" i="2"/>
  <c r="AM55" i="2"/>
  <c r="AM130" i="2"/>
  <c r="AM46" i="2"/>
  <c r="AK102" i="2"/>
  <c r="AK163" i="2"/>
  <c r="AM234" i="2"/>
  <c r="S20" i="2"/>
  <c r="S72" i="2"/>
  <c r="AM68" i="2"/>
  <c r="AK231" i="2"/>
  <c r="AK20" i="2"/>
  <c r="Q68" i="2"/>
  <c r="AM128" i="2"/>
  <c r="AK105" i="2"/>
  <c r="AL105" i="2"/>
  <c r="AM105" i="2"/>
  <c r="AK63" i="2"/>
  <c r="AK32" i="2"/>
  <c r="AL32" i="2"/>
  <c r="S40" i="2"/>
  <c r="AL77" i="2"/>
  <c r="AK56" i="2"/>
  <c r="AL64" i="2"/>
  <c r="AK216" i="2"/>
  <c r="AL54" i="2"/>
  <c r="AM96" i="2"/>
  <c r="S216" i="2"/>
  <c r="S100" i="2"/>
  <c r="Q54" i="2"/>
  <c r="AK204" i="2"/>
  <c r="AM204" i="2"/>
  <c r="Q66" i="2"/>
  <c r="AK196" i="2"/>
  <c r="Q100" i="2"/>
  <c r="AM199" i="2"/>
  <c r="S66" i="2"/>
  <c r="AL196" i="2"/>
  <c r="S54" i="2"/>
  <c r="S167" i="2"/>
  <c r="AK96" i="2"/>
  <c r="AM196" i="2"/>
  <c r="AK156" i="2"/>
  <c r="S154" i="2"/>
  <c r="S223" i="2"/>
  <c r="Q196" i="2"/>
  <c r="AL179" i="2"/>
  <c r="AL156" i="2"/>
  <c r="AK154" i="2"/>
  <c r="AK199" i="2"/>
  <c r="AK113" i="2"/>
  <c r="S179" i="2"/>
  <c r="AM156" i="2"/>
  <c r="AL208" i="2"/>
  <c r="S204" i="2"/>
  <c r="AL56" i="2"/>
  <c r="Q64" i="2"/>
  <c r="AL113" i="2"/>
  <c r="AL160" i="2"/>
  <c r="AM179" i="2"/>
  <c r="AK66" i="2"/>
  <c r="Q56" i="2"/>
  <c r="AK64" i="2"/>
  <c r="S113" i="2"/>
  <c r="Q179" i="2"/>
  <c r="AL66" i="2"/>
  <c r="AM64" i="2"/>
  <c r="Q113" i="2"/>
  <c r="AL96" i="2"/>
  <c r="AM32" i="2"/>
  <c r="AK52" i="2"/>
  <c r="Q204" i="2"/>
  <c r="Q224" i="2"/>
  <c r="AL136" i="2"/>
  <c r="AM167" i="2"/>
  <c r="AL27" i="2"/>
  <c r="S77" i="2"/>
  <c r="AL209" i="2"/>
  <c r="Q77" i="2"/>
  <c r="AK209" i="2"/>
  <c r="AL20" i="2"/>
  <c r="AL40" i="2"/>
  <c r="AK77" i="2"/>
  <c r="AM209" i="2"/>
  <c r="AM142" i="2"/>
  <c r="AK27" i="2"/>
  <c r="AM175" i="2"/>
  <c r="S142" i="2"/>
  <c r="AM219" i="2"/>
  <c r="AK142" i="2"/>
  <c r="AL167" i="2"/>
  <c r="AM56" i="2"/>
  <c r="AM122" i="2"/>
  <c r="S219" i="2"/>
  <c r="Q142" i="2"/>
  <c r="AK224" i="2"/>
  <c r="S27" i="2"/>
  <c r="S52" i="2"/>
  <c r="AL224" i="2"/>
  <c r="AM27" i="2"/>
  <c r="AM52" i="2"/>
  <c r="AK167" i="2"/>
  <c r="AM125" i="2"/>
  <c r="S178" i="2"/>
  <c r="AL22" i="2"/>
  <c r="AK134" i="2"/>
  <c r="AM230" i="2"/>
  <c r="AK13" i="2"/>
  <c r="S13" i="2"/>
  <c r="Q12" i="2"/>
  <c r="AL170" i="2"/>
  <c r="AM170" i="2"/>
  <c r="S12" i="2"/>
  <c r="AM146" i="2"/>
  <c r="AL146" i="2"/>
  <c r="AL29" i="2"/>
  <c r="AL125" i="2"/>
  <c r="S125" i="2"/>
  <c r="AK178" i="2"/>
  <c r="AK236" i="2"/>
  <c r="S101" i="2"/>
  <c r="AM218" i="2"/>
  <c r="Q22" i="2"/>
  <c r="S134" i="2"/>
  <c r="S230" i="2"/>
  <c r="Q160" i="2"/>
  <c r="AL218" i="2"/>
  <c r="Q101" i="2"/>
  <c r="AM221" i="2"/>
  <c r="AM44" i="2"/>
  <c r="Q230" i="2"/>
  <c r="Q122" i="2"/>
  <c r="AK101" i="2"/>
  <c r="S221" i="2"/>
  <c r="S166" i="2"/>
  <c r="AM102" i="2"/>
  <c r="AL44" i="2"/>
  <c r="AK125" i="2"/>
  <c r="S50" i="2"/>
  <c r="S106" i="2"/>
  <c r="S29" i="2"/>
  <c r="S70" i="2"/>
  <c r="Q166" i="2"/>
  <c r="Q102" i="2"/>
  <c r="AL230" i="2"/>
  <c r="AM187" i="2"/>
  <c r="AL166" i="2"/>
  <c r="AK218" i="2"/>
  <c r="AM29" i="2"/>
  <c r="Q50" i="2"/>
  <c r="Q29" i="2"/>
  <c r="S187" i="2"/>
  <c r="AL70" i="2"/>
  <c r="S238" i="2"/>
  <c r="AK187" i="2"/>
  <c r="Q124" i="2"/>
  <c r="AK124" i="2"/>
  <c r="AM124" i="2"/>
  <c r="AL124" i="2"/>
  <c r="AK122" i="2"/>
  <c r="S218" i="2"/>
  <c r="S199" i="2"/>
  <c r="AK70" i="2"/>
  <c r="Q187" i="2"/>
  <c r="S110" i="2"/>
  <c r="AM160" i="2"/>
  <c r="AM50" i="2"/>
  <c r="AL199" i="2"/>
  <c r="AK160" i="2"/>
  <c r="AK50" i="2"/>
  <c r="S122" i="2"/>
  <c r="S22" i="2"/>
  <c r="AK12" i="2"/>
  <c r="S14" i="2"/>
  <c r="Q14" i="2"/>
  <c r="Q13" i="2"/>
  <c r="AM12" i="2"/>
  <c r="AM20" i="2"/>
  <c r="AK19" i="2"/>
  <c r="AM19" i="2"/>
  <c r="AL19" i="2"/>
  <c r="Q19" i="2"/>
  <c r="AM18" i="2"/>
  <c r="AK18" i="2"/>
  <c r="S18" i="2"/>
  <c r="S15" i="2"/>
  <c r="S91" i="2"/>
  <c r="AM91" i="2"/>
  <c r="AK127" i="2"/>
  <c r="S127" i="2"/>
  <c r="AM118" i="2"/>
  <c r="Q137" i="2"/>
  <c r="S65" i="2"/>
  <c r="AM14" i="2"/>
  <c r="AK238" i="2"/>
  <c r="AM238" i="2"/>
  <c r="AK185" i="2"/>
  <c r="AM185" i="2"/>
  <c r="Q79" i="2"/>
  <c r="AM79" i="2"/>
  <c r="AM82" i="2"/>
  <c r="AL82" i="2"/>
  <c r="AL127" i="2"/>
  <c r="Q118" i="2"/>
  <c r="AM41" i="2"/>
  <c r="Q65" i="2"/>
  <c r="AM198" i="2"/>
  <c r="Q183" i="2"/>
  <c r="AK183" i="2"/>
  <c r="AL183" i="2"/>
  <c r="AM183" i="2"/>
  <c r="AM106" i="2"/>
  <c r="AL106" i="2"/>
  <c r="AM161" i="2"/>
  <c r="AK161" i="2"/>
  <c r="AL161" i="2"/>
  <c r="Q236" i="2"/>
  <c r="AL236" i="2"/>
  <c r="Q103" i="2"/>
  <c r="AM103" i="2"/>
  <c r="AK200" i="2"/>
  <c r="AM200" i="2"/>
  <c r="AL74" i="2"/>
  <c r="AM74" i="2"/>
  <c r="Q207" i="2"/>
  <c r="AK207" i="2"/>
  <c r="AL207" i="2"/>
  <c r="AM207" i="2"/>
  <c r="S197" i="2"/>
  <c r="AM99" i="2"/>
  <c r="AK41" i="2"/>
  <c r="AL233" i="2"/>
  <c r="Q198" i="2"/>
  <c r="AL200" i="2"/>
  <c r="AL38" i="2"/>
  <c r="AK219" i="2"/>
  <c r="AL219" i="2"/>
  <c r="Q151" i="2"/>
  <c r="AK151" i="2"/>
  <c r="AL151" i="2"/>
  <c r="AL91" i="2"/>
  <c r="S38" i="2"/>
  <c r="AM197" i="2"/>
  <c r="AM223" i="2"/>
  <c r="AM137" i="2"/>
  <c r="S99" i="2"/>
  <c r="S41" i="2"/>
  <c r="AK233" i="2"/>
  <c r="AM84" i="2"/>
  <c r="S200" i="2"/>
  <c r="AK38" i="2"/>
  <c r="Q39" i="2"/>
  <c r="AM39" i="2"/>
  <c r="AL39" i="2"/>
  <c r="AK39" i="2"/>
  <c r="Q231" i="2"/>
  <c r="AM231" i="2"/>
  <c r="AL98" i="2"/>
  <c r="AM98" i="2"/>
  <c r="AK197" i="2"/>
  <c r="AM127" i="2"/>
  <c r="Q99" i="2"/>
  <c r="AM233" i="2"/>
  <c r="S84" i="2"/>
  <c r="Q200" i="2"/>
  <c r="Q38" i="2"/>
  <c r="AL154" i="2"/>
  <c r="AM154" i="2"/>
  <c r="AM89" i="2"/>
  <c r="AL89" i="2"/>
  <c r="AM15" i="2"/>
  <c r="AK15" i="2"/>
  <c r="AL15" i="2"/>
  <c r="Q175" i="2"/>
  <c r="AL175" i="2"/>
  <c r="Q159" i="2"/>
  <c r="AK159" i="2"/>
  <c r="AL159" i="2"/>
  <c r="AM159" i="2"/>
  <c r="AK82" i="2"/>
  <c r="AK91" i="2"/>
  <c r="AL197" i="2"/>
  <c r="Q233" i="2"/>
  <c r="AK84" i="2"/>
  <c r="Q63" i="2"/>
  <c r="AL63" i="2"/>
  <c r="AM63" i="2"/>
  <c r="Q84" i="2"/>
  <c r="Q87" i="2"/>
  <c r="AM87" i="2"/>
  <c r="AK87" i="2"/>
  <c r="AM178" i="2"/>
  <c r="AL178" i="2"/>
  <c r="AL134" i="2"/>
  <c r="AM134" i="2"/>
  <c r="AL34" i="2"/>
  <c r="AM34" i="2"/>
  <c r="Q202" i="2"/>
  <c r="AL202" i="2"/>
  <c r="Q223" i="2"/>
  <c r="AL223" i="2"/>
  <c r="S207" i="2"/>
  <c r="S137" i="2"/>
  <c r="AL14" i="2"/>
  <c r="Q111" i="2"/>
  <c r="AK111" i="2"/>
  <c r="AL111" i="2"/>
  <c r="AM111" i="2"/>
  <c r="Q31" i="2"/>
  <c r="AM31" i="2"/>
  <c r="Q74" i="2"/>
  <c r="AK118" i="2"/>
  <c r="AK137" i="2"/>
  <c r="AK65" i="2"/>
  <c r="Q135" i="2"/>
  <c r="AL135" i="2"/>
  <c r="AK135" i="2"/>
  <c r="AM135" i="2"/>
  <c r="Q226" i="2"/>
  <c r="AM226" i="2"/>
  <c r="Q55" i="2"/>
  <c r="AK55" i="2"/>
  <c r="Q28" i="2"/>
  <c r="AL28" i="2"/>
  <c r="AM28" i="2"/>
  <c r="AK28" i="2"/>
  <c r="S28" i="2"/>
  <c r="Q115" i="2"/>
  <c r="AL115" i="2"/>
  <c r="AM115" i="2"/>
  <c r="AK115" i="2"/>
  <c r="Q211" i="2"/>
  <c r="AM211" i="2"/>
  <c r="AK211" i="2"/>
  <c r="AL211" i="2"/>
  <c r="Q195" i="2"/>
  <c r="AL195" i="2"/>
  <c r="AK195" i="2"/>
  <c r="AM195" i="2"/>
  <c r="Q16" i="2"/>
  <c r="AM16" i="2"/>
  <c r="AK16" i="2"/>
  <c r="AL16" i="2"/>
  <c r="Q123" i="2"/>
  <c r="AL123" i="2"/>
  <c r="AK123" i="2"/>
  <c r="AM123" i="2"/>
  <c r="Q23" i="2"/>
  <c r="AL23" i="2"/>
  <c r="AK23" i="2"/>
  <c r="S23" i="2"/>
  <c r="AM23" i="2"/>
  <c r="Q67" i="2"/>
  <c r="AK67" i="2"/>
  <c r="AL67" i="2"/>
  <c r="AM67" i="2"/>
  <c r="R9" i="2"/>
  <c r="Q9" i="2" s="1"/>
  <c r="R8" i="2"/>
  <c r="Q8" i="2" s="1"/>
  <c r="S9" i="2" l="1"/>
  <c r="X7" i="2"/>
  <c r="X8" i="2" l="1"/>
  <c r="L11" i="2" l="1"/>
  <c r="N11" i="2"/>
  <c r="P11" i="2"/>
  <c r="X11" i="2"/>
  <c r="AB11" i="2"/>
  <c r="AD11" i="2"/>
  <c r="AF11" i="2"/>
  <c r="AG11" i="2"/>
  <c r="R11" i="2" l="1"/>
  <c r="S11" i="2" l="1"/>
  <c r="Q11" i="2"/>
  <c r="AK11" i="2"/>
  <c r="AL11" i="2"/>
  <c r="AM11" i="2"/>
  <c r="L5" i="11"/>
  <c r="K5" i="11"/>
  <c r="H16" i="28"/>
  <c r="H7" i="28"/>
  <c r="H8" i="28"/>
  <c r="H9" i="28"/>
  <c r="H10" i="28"/>
  <c r="H11" i="28"/>
  <c r="H12" i="28"/>
  <c r="H13" i="28"/>
  <c r="H14" i="28"/>
  <c r="H15" i="28"/>
  <c r="H17" i="28"/>
  <c r="H6" i="28"/>
  <c r="H5" i="28"/>
  <c r="L12" i="23" l="1"/>
  <c r="L5" i="23"/>
  <c r="L8" i="23"/>
  <c r="L9" i="23"/>
  <c r="L7" i="23"/>
  <c r="L11" i="23"/>
  <c r="H5" i="21"/>
  <c r="H5" i="32"/>
  <c r="H5" i="20"/>
  <c r="H7" i="20"/>
  <c r="H9" i="20"/>
  <c r="X9" i="2" l="1"/>
  <c r="X10" i="2"/>
  <c r="W60" i="33"/>
  <c r="W61" i="33"/>
  <c r="W62" i="33"/>
  <c r="W63" i="33"/>
  <c r="W59" i="33"/>
  <c r="W49" i="33"/>
  <c r="W50" i="33"/>
  <c r="W51" i="33"/>
  <c r="W52" i="33"/>
  <c r="AF10" i="2"/>
  <c r="AF9" i="2"/>
  <c r="AF8" i="2"/>
  <c r="AD10" i="2"/>
  <c r="AD9" i="2"/>
  <c r="AD8" i="2"/>
  <c r="AB10" i="2"/>
  <c r="AB9" i="2"/>
  <c r="AB8" i="2"/>
  <c r="AF7" i="2"/>
  <c r="AD7" i="2"/>
  <c r="AB7" i="2"/>
  <c r="L10" i="2"/>
  <c r="N10" i="2"/>
  <c r="P10" i="2"/>
  <c r="P7" i="2"/>
  <c r="AH8" i="2" l="1"/>
  <c r="AH9" i="2"/>
  <c r="AH7" i="2"/>
  <c r="AG7" i="2" s="1"/>
  <c r="AH10" i="2"/>
  <c r="R10" i="2"/>
  <c r="Q10" i="2" s="1"/>
  <c r="R7" i="2"/>
  <c r="Q7" i="2" s="1"/>
  <c r="AK7" i="2" l="1"/>
  <c r="AK8" i="2"/>
  <c r="S10" i="2"/>
  <c r="S7" i="2"/>
  <c r="S8" i="2"/>
  <c r="AK9" i="2"/>
  <c r="AM10" i="2"/>
  <c r="AM8" i="2"/>
  <c r="AL10" i="2"/>
  <c r="AK10" i="2"/>
  <c r="AG10" i="2"/>
  <c r="AL7" i="2"/>
  <c r="AM7" i="2"/>
  <c r="W4" i="33"/>
  <c r="AM9" i="2"/>
  <c r="AL9" i="2"/>
  <c r="AG9" i="2"/>
  <c r="AG8" i="2"/>
  <c r="AL8" i="2"/>
  <c r="W8" i="33"/>
  <c r="W7" i="33"/>
  <c r="W6" i="33"/>
  <c r="W5" i="33"/>
  <c r="X8" i="33" l="1"/>
  <c r="X7" i="33"/>
  <c r="X6" i="33"/>
  <c r="X5" i="33"/>
  <c r="X4" i="33"/>
  <c r="W40" i="33"/>
  <c r="W41" i="33"/>
  <c r="W36" i="33"/>
  <c r="W35" i="33"/>
</calcChain>
</file>

<file path=xl/comments1.xml><?xml version="1.0" encoding="utf-8"?>
<comments xmlns="http://schemas.openxmlformats.org/spreadsheetml/2006/main">
  <authors>
    <author>Bakker, Matthé (GPO)</author>
  </authors>
  <commentList>
    <comment ref="F3" authorId="0" shapeId="0">
      <text>
        <r>
          <rPr>
            <sz val="10"/>
            <color indexed="81"/>
            <rFont val="Verdana"/>
            <family val="2"/>
            <scheme val="major"/>
          </rPr>
          <t xml:space="preserve">Tip: druk op "Ctrl" + ";" (puntkomma) om snel de huidige datum toe te voegen.
</t>
        </r>
      </text>
    </comment>
  </commentList>
</comments>
</file>

<file path=xl/comments2.xml><?xml version="1.0" encoding="utf-8"?>
<comments xmlns="http://schemas.openxmlformats.org/spreadsheetml/2006/main">
  <authors>
    <author>Bakker, Matthé (GPO)</author>
  </authors>
  <commentList>
    <comment ref="E4" authorId="0" shapeId="0">
      <text>
        <r>
          <rPr>
            <sz val="10"/>
            <color indexed="81"/>
            <rFont val="Verdana"/>
            <family val="2"/>
            <scheme val="major"/>
          </rPr>
          <t>Denk b.v. aan opsplitsing per gebied, per type objecten, per veiligheidsthema (VSE), enz.</t>
        </r>
      </text>
    </comment>
    <comment ref="E5" authorId="0" shapeId="0">
      <text>
        <r>
          <rPr>
            <sz val="10"/>
            <color indexed="81"/>
            <rFont val="Verdana"/>
            <family val="2"/>
            <scheme val="major"/>
          </rPr>
          <t>Denk b.v. aan oplitsing per gebied, per type objecten, per veiligheidsthema (VSE), enz.</t>
        </r>
      </text>
    </comment>
    <comment ref="E6" authorId="0" shapeId="0">
      <text>
        <r>
          <rPr>
            <sz val="10"/>
            <color indexed="81"/>
            <rFont val="Verdana"/>
            <family val="2"/>
            <scheme val="major"/>
          </rPr>
          <t>Denk b.v. aan oplitsing per gebied, per type objecten, per veiligheidsthema (VSE), enz.</t>
        </r>
      </text>
    </comment>
    <comment ref="E7" authorId="0" shapeId="0">
      <text>
        <r>
          <rPr>
            <sz val="10"/>
            <color indexed="81"/>
            <rFont val="Verdana"/>
            <family val="2"/>
            <scheme val="major"/>
          </rPr>
          <t>Denk b.v. aan oplitsing per gebied, per type objecten, per veiligheidsthema (VSE), enz.</t>
        </r>
      </text>
    </comment>
  </commentList>
</comments>
</file>

<file path=xl/sharedStrings.xml><?xml version="1.0" encoding="utf-8"?>
<sst xmlns="http://schemas.openxmlformats.org/spreadsheetml/2006/main" count="493" uniqueCount="324">
  <si>
    <t>Veiligheidsdomein</t>
  </si>
  <si>
    <t>Nr</t>
  </si>
  <si>
    <t>Algemene informatie</t>
  </si>
  <si>
    <t>Clusternaam (voor PPO)</t>
  </si>
  <si>
    <t>Allocatie</t>
  </si>
  <si>
    <t>Mogelijke oorzaken</t>
  </si>
  <si>
    <t>Risicosessie 1</t>
  </si>
  <si>
    <t>Risicosessies</t>
  </si>
  <si>
    <t>Risicosessie 2</t>
  </si>
  <si>
    <t>Risicosessie 3</t>
  </si>
  <si>
    <t>Projectfase</t>
  </si>
  <si>
    <t>Project- of contractnaam</t>
  </si>
  <si>
    <t>Contractvorm</t>
  </si>
  <si>
    <t>B</t>
  </si>
  <si>
    <t>W</t>
  </si>
  <si>
    <t>E</t>
  </si>
  <si>
    <t>Restrisico's</t>
  </si>
  <si>
    <t>Risicosessie 4</t>
  </si>
  <si>
    <t>Bron</t>
  </si>
  <si>
    <t>Toelichting kolom Bron</t>
  </si>
  <si>
    <t>Voorbeelden:</t>
  </si>
  <si>
    <t>Maatregelen Uitvoeringsfase volgens arbeidshygiënische strategie</t>
  </si>
  <si>
    <t>Actiehouder</t>
  </si>
  <si>
    <t>Gevaar</t>
  </si>
  <si>
    <t>Revisie + datum</t>
  </si>
  <si>
    <t>R</t>
  </si>
  <si>
    <t>Mogelijke effecten</t>
  </si>
  <si>
    <t>(invul)datum</t>
  </si>
  <si>
    <t>Risico/beschrijving</t>
  </si>
  <si>
    <t>BRF</t>
  </si>
  <si>
    <t>»voorbeeld«</t>
  </si>
  <si>
    <t xml:space="preserve">Kies in kolom “Veiligheidsdomein” uit het keuzemenu de relevante veiligheidsdomein die betrekking heeft op het risico. </t>
  </si>
  <si>
    <t>Basis Risico Factoren</t>
  </si>
  <si>
    <t>Status</t>
  </si>
  <si>
    <t>Opnemen in Risicodossier?</t>
  </si>
  <si>
    <t>Locatie/ 
specifieke plek</t>
  </si>
  <si>
    <t>Werkzaamheden</t>
  </si>
  <si>
    <t>Gevaar, risico, oorzaak en effect</t>
  </si>
  <si>
    <t>Locatie / specifieke plek</t>
  </si>
  <si>
    <t>Maatregel of contracteis</t>
  </si>
  <si>
    <t>Omschrijving</t>
  </si>
  <si>
    <t>Blootstelling (B)</t>
  </si>
  <si>
    <t>Waarschijnlijkheid (W)</t>
  </si>
  <si>
    <t>&gt;400</t>
  </si>
  <si>
    <t>200-400</t>
  </si>
  <si>
    <t>70-200</t>
  </si>
  <si>
    <t>20-70</t>
  </si>
  <si>
    <t>&lt;20</t>
  </si>
  <si>
    <t>Risico</t>
  </si>
  <si>
    <t>Zeer hoog</t>
  </si>
  <si>
    <t>Hoog</t>
  </si>
  <si>
    <t>Substantieel</t>
  </si>
  <si>
    <t>Mogelijk</t>
  </si>
  <si>
    <t>Licht</t>
  </si>
  <si>
    <t>Te nemen maatregel</t>
  </si>
  <si>
    <t>Aanvaardbaar</t>
  </si>
  <si>
    <t>Fine &amp; Kinney</t>
  </si>
  <si>
    <t>Werkzaamheden / activiteit</t>
  </si>
  <si>
    <t>Risico / beschrijving</t>
  </si>
  <si>
    <t>E1</t>
  </si>
  <si>
    <t>B1</t>
  </si>
  <si>
    <t>W1</t>
  </si>
  <si>
    <t>(Invul)datum</t>
  </si>
  <si>
    <t>Uitleg arbeidshygiënische strategie</t>
  </si>
  <si>
    <t>Maatregelen</t>
  </si>
  <si>
    <t>E2</t>
  </si>
  <si>
    <t>B2</t>
  </si>
  <si>
    <t>W2</t>
  </si>
  <si>
    <t>1 - Gering (letsel zonder verzuim of hinder)</t>
  </si>
  <si>
    <t>3 - Belangrijk (letsel en verzuim)</t>
  </si>
  <si>
    <t>7 - Ernstig, onomkeerbaar effect (invaliditeit)</t>
  </si>
  <si>
    <t>15 - Zeer ernstig (een dode, acuut of op termijn)</t>
  </si>
  <si>
    <t>40 - Ramp (enkele doden, acuut of op lange termijn)</t>
  </si>
  <si>
    <t xml:space="preserve">Selecteer in kolom “BRF” de relevante Basis Risico Factor (BRF)
Als er meerdere BRF’s van toepassing zijn dan selecteer je de optie “meerdere BRF’s”
Definitie van de BRF’s:
</t>
  </si>
  <si>
    <t>Organisatie (OR)</t>
  </si>
  <si>
    <t xml:space="preserve">Onduidelijkheden in de organisatiestructuur, met betrekking tot bevoegdheden en verantwoordelijkheden. De organisatiestructuur past niet (meer) in de huidige manier van werken. Dit kan te maken hebben met coördinatie, supervisie en de mogelijkheden voor terugkoppeling in de bestaande bedrijfsstructuur.
</t>
  </si>
  <si>
    <t>Strijdige doelstellingen (DO)</t>
  </si>
  <si>
    <t xml:space="preserve">De strijdigheid van verschillende doelstellingen. Bijvoorbeeld ten aanzien van productie, veiligheid, planning en economische belangen. Of de conflicten tussen de doelstellingen van individuen, groepen en het gehele bedrijf.
</t>
  </si>
  <si>
    <t>Communicatie (CO)</t>
  </si>
  <si>
    <t xml:space="preserve">Onduidelijke of gebrekkige communicatie: de doelgroep is bekend, maar het ‘verzonden bericht’ bereikt deze groep te laat of helemaal niet. Dit kan te maken hebben met de boodschap of de communicatiemiddelen. De noodzakelijke informatie wordt niet of te laat verstuurd of verkeerd geïnterpreteerd.
</t>
  </si>
  <si>
    <t>Procedures (PR)</t>
  </si>
  <si>
    <t xml:space="preserve">Het al dan niet voorhanden zijn van nauwkeurige, relevante en begrijpelijke regelgeving (richtlijnen, procedures, instructies, handleidingen). En of deze ook werkelijk bekend zijn, gebruikt en aangepast worden aan nieuwe situaties.
</t>
  </si>
  <si>
    <t>Training en Opleiding (TR)</t>
  </si>
  <si>
    <t xml:space="preserve">Het verstrekken van de juiste training en instructie aan diegenen die dit daadwerkelijk nodig hebben en de gelegenheid geven om ervaring op te doen.
</t>
  </si>
  <si>
    <t>Ontwerp (OW)</t>
  </si>
  <si>
    <t xml:space="preserve">De wijze waarop materiaal is ontworpen en componenten zijn samengesteld kunnen operaties moeizaam doen verlopen of oneigenlijk gebruik in de hand werken.
</t>
  </si>
  <si>
    <t>Materiaal en Middelen (MM)</t>
  </si>
  <si>
    <t>Onderhoud (OH)</t>
  </si>
  <si>
    <t xml:space="preserve">De effectiviteit van de onderhoudsstrategie met betrekking tot planning, beschikbaarheid van mensen en middelen en vormen van onderhoud.
</t>
  </si>
  <si>
    <t xml:space="preserve">Kwaliteit, conditie, beschikbaarheid en actualiteit versus verwachte levensduur van materialen, gereedschappen en componenten van installaties.
</t>
  </si>
  <si>
    <t>Orde en Netheid (ON)</t>
  </si>
  <si>
    <t xml:space="preserve">Orde en netheid van de werkomgeving. Hieronder valt ook het beschikbaar zijn van faciliteiten voor het opruimen, schoonmaken en het verwijderen van afval.
</t>
  </si>
  <si>
    <t>Omgevingsfactoren (OM)</t>
  </si>
  <si>
    <t xml:space="preserve">De omstandigheden waaronder mensen werken: fysieke werkomstandigheden (hitte, kou, lawaai, duisternis etc.) en medisch, psychisch en sociaal bepaalde factoren (ziekte, misbruik, verslaving, negatief gedrag, attitudes, sfeer in het bedrijf etc.).
</t>
  </si>
  <si>
    <t>Beschermingsmiddelen en -methoden (BM)</t>
  </si>
  <si>
    <t xml:space="preserve">Systeemfouten met betrekking tot detectie, waarschuwingsmethoden, herstel, beperking, ontsnapping en evacuatie, evenals het gebruik van beschermingsmiddelen en het voorbereid zijn op noodsituaties.
</t>
  </si>
  <si>
    <t>E12</t>
  </si>
  <si>
    <t>B12</t>
  </si>
  <si>
    <t>W12</t>
  </si>
  <si>
    <t>0,5 - Zeer zelden (1x per jaar)</t>
  </si>
  <si>
    <t>1 - Zelden (jaarlijks enkele malen)</t>
  </si>
  <si>
    <t>2 - Soms (maandelijks)</t>
  </si>
  <si>
    <t>3 - Af en toe (wekelijks)</t>
  </si>
  <si>
    <t>6 - Regelmatig (dagelijks)</t>
  </si>
  <si>
    <t>10 - Voortdurend</t>
  </si>
  <si>
    <t>E3</t>
  </si>
  <si>
    <t>B3</t>
  </si>
  <si>
    <t>W3</t>
  </si>
  <si>
    <t>?</t>
  </si>
  <si>
    <t>Het oranje deel, in te vullen door Opdrachtnemer.</t>
  </si>
  <si>
    <t>Aantal lichte risico's</t>
  </si>
  <si>
    <t>Volledig ingevuld risico</t>
  </si>
  <si>
    <t>Nog niets ingepland</t>
  </si>
  <si>
    <t>R-volledig</t>
  </si>
  <si>
    <t>Risico gereduceerd</t>
  </si>
  <si>
    <t>Reductie</t>
  </si>
  <si>
    <t>Initiele risico's</t>
  </si>
  <si>
    <t>Risico's na maatregelen</t>
  </si>
  <si>
    <t>Actueel risico</t>
  </si>
  <si>
    <t>R-actueel</t>
  </si>
  <si>
    <t>Ingepland</t>
  </si>
  <si>
    <t>In uitvoering</t>
  </si>
  <si>
    <t>Afgerond</t>
  </si>
  <si>
    <t>Zeer hoge risico's</t>
  </si>
  <si>
    <t>Hoge risico's</t>
  </si>
  <si>
    <t>Substantiele risico's</t>
  </si>
  <si>
    <t>Mogelijke risico's</t>
  </si>
  <si>
    <t>Volledig ingevulde risico's</t>
  </si>
  <si>
    <t>Onvolledige risico's ingevuld</t>
  </si>
  <si>
    <t>Aantal</t>
  </si>
  <si>
    <t>Risico's gereduceerd</t>
  </si>
  <si>
    <t>Risico's nog niet (voldoende) gereduceerd</t>
  </si>
  <si>
    <t>10 - Te verwachten</t>
  </si>
  <si>
    <t>Definities veiligheidsdomeinen</t>
  </si>
  <si>
    <t>Arbeidsveiligheid</t>
  </si>
  <si>
    <t>Verkeersveiligheid</t>
  </si>
  <si>
    <t>Nautische veiligheid</t>
  </si>
  <si>
    <t>Waterveiligheid</t>
  </si>
  <si>
    <t>Externe veiligheid</t>
  </si>
  <si>
    <t>Machineveiligheid</t>
  </si>
  <si>
    <t>Elektrische veiligheid</t>
  </si>
  <si>
    <t>Tunnelveiligheid</t>
  </si>
  <si>
    <t>Constructieve veiligheid</t>
  </si>
  <si>
    <t>Sociale veiligheid</t>
  </si>
  <si>
    <t>Brandveiligheid</t>
  </si>
  <si>
    <t>Integrale beveiliging</t>
  </si>
  <si>
    <t>NB Onderstaande veiligheidsdomeinen zijn van toepassing gedurende alle levensfasen van een object (kunstwerk, (vaar)wegvak, machine, installatie, etc.)</t>
  </si>
  <si>
    <t xml:space="preserve">Het wegnemen van en/of preventief beheersen van risico's voor verkeersdeelnemers op de weg.
</t>
  </si>
  <si>
    <t xml:space="preserve">Het wegnemen van en/of preventief beheersen van risico's voor verkeersdeelnemers op de vaarweg en op zee.
</t>
  </si>
  <si>
    <t xml:space="preserve">Het wegnemen van en/of preventief beheersen van risico's van overstromen, wateroverlast en waterschaarste.
</t>
  </si>
  <si>
    <t xml:space="preserve">Het wegnemen van en/of preventief beheersen van risico's van elektrische installaties.
</t>
  </si>
  <si>
    <t xml:space="preserve">Het wegnemen van en/of preventief beheersen van risico's voor verkeersdeelnemers in tunnels.
</t>
  </si>
  <si>
    <t xml:space="preserve">Het wegnemen van en (proactief) beschermen tegen risico's van bezwijken van een constructie.
</t>
  </si>
  <si>
    <t xml:space="preserve">Het wegnemen van en/of preventief beheersen van risico's voor medewerkers van RWS en gebruikers van onze voorzieningen tegen gevaar dat veroorzaakt wordt door of dreigt van de kant van menselijk handelen in de openbare ruimte.
</t>
  </si>
  <si>
    <t xml:space="preserve">Het wegnemen van en/of preventief beheersen van risico's van menselijk gedrag (bewust en onbewust, bedoeld en onbedoeld, gewild en ongewild) die de staat, aard en functionaliteit van het areaal van RWS kunnen aantasten.
</t>
  </si>
  <si>
    <t xml:space="preserve">Het wegnemen van en/of preventief beheersen van risico's van incidenten met gevaarlijke stoffen langs transportroutes (weg, water, spoor, buisleiding) of stationaire installaties.
</t>
  </si>
  <si>
    <t>Vervangen trapleuningen over lengte van 20 meter</t>
  </si>
  <si>
    <t>Vervangen tandwielkast met gewicht van 3 ton</t>
  </si>
  <si>
    <t>Graven sleuven tot diepte van 1,80m over lengte van 2 km</t>
  </si>
  <si>
    <t>Schutsluis "de kop", toegangsweg, links voor de rode trap naar beneden</t>
  </si>
  <si>
    <t>Areaal "De Dijk", trap naar hoofdgebouw</t>
  </si>
  <si>
    <t>Areaal "De Dijk", technische ruimte 1</t>
  </si>
  <si>
    <t>A16 langs afrit Dordrecht (afslag 20)</t>
  </si>
  <si>
    <t>A27 t.h.v. Houten tussen HP 102.3 en 103.1</t>
  </si>
  <si>
    <t>Locatie / Specifieke plek</t>
  </si>
  <si>
    <t>Oorzaak</t>
  </si>
  <si>
    <t>Effect</t>
  </si>
  <si>
    <t>* Bron: Wat maakt gevaar tot risico?, Het begrip ‘risico’ verklaard, Wim van Alphen, 2016, Dick Oosthuizen en Gerben Feslinga</t>
  </si>
  <si>
    <t>Over het algemeen bepalen de omstandigheden en de aanwezigheid van mensen en andere objecten in de directe omgeving van de gevaarbronnen dus of bepaalde gevaren zich daadwerkelijk tot een risico kunnen ontwikkelen. De grootte van het risico wordt daarbij bepaald door de waarschijnlijkheid van het optreden van een bepaalde gebeurtenis en de blootstellingsfrequentie, de blootstellingsduur en het aantal mensen en materialen in de directe nabijheid van de gevaarbron. Zoals gezegd vormen de gevaren zonder die factoren geen risico’s.</t>
  </si>
  <si>
    <t>Bordes op 13 meter hoogte</t>
  </si>
  <si>
    <t>Gladde traptreden</t>
  </si>
  <si>
    <t>Scherpe uitstekende machinedelen langs looppad</t>
  </si>
  <si>
    <t>Losse kabels op terrein</t>
  </si>
  <si>
    <t>Rijdend verkeer langs werkvak</t>
  </si>
  <si>
    <t>Naar beneden vallen</t>
  </si>
  <si>
    <t>Uitglijden en vallen van de trap</t>
  </si>
  <si>
    <t>Snijwonden aan lichaamsdelen en stoten tegen machinedelen</t>
  </si>
  <si>
    <t>Struikelen en vallen op terrein</t>
  </si>
  <si>
    <t>Aangereden worden door een voertuig</t>
  </si>
  <si>
    <t>Bordes is niet afgeschermd</t>
  </si>
  <si>
    <t>Aangroei mos en antislip laag versleten</t>
  </si>
  <si>
    <t>Scherpe delen niet afgeschermd en machine te dicht langs looppad opgesteld</t>
  </si>
  <si>
    <t>Geen afscherming aangebracht tussen rijbaan en werkvak</t>
  </si>
  <si>
    <t>Botbreuken, bloedingen, dodelijke afloop</t>
  </si>
  <si>
    <t>Botbreuken, kneuzingen en schaafwonden</t>
  </si>
  <si>
    <t>Kneuzingen en snijwonden</t>
  </si>
  <si>
    <t>Basis Risico Factor(en)</t>
  </si>
  <si>
    <t>Scherpe uitstekende machinedelen</t>
  </si>
  <si>
    <t>Losse kabels en leidingen op looppad</t>
  </si>
  <si>
    <t>Geen afscherming tussen rijweg en werkvak</t>
  </si>
  <si>
    <t>Orde en netheid (ON)</t>
  </si>
  <si>
    <t>6 - Zeer wel mogelijk</t>
  </si>
  <si>
    <t>3 - Ongewoon maar mogelijk</t>
  </si>
  <si>
    <t>1 - Onwaarschijnlijk maar mogelijk in grensgevallen</t>
  </si>
  <si>
    <t>0,5 - Denkbaar maar onwaarschijnlijk</t>
  </si>
  <si>
    <t>0,2 - Praktisch onmogelijk</t>
  </si>
  <si>
    <t>0,1 - Bijna niet denkbaar</t>
  </si>
  <si>
    <t>Risicoscore (R)</t>
  </si>
  <si>
    <t>Evaluatie van vastgestelde risico's</t>
  </si>
  <si>
    <t>Door de status aan te geven en vooral bij te werken, behoud je het overzicht met het doel dat alle beheersmaatregelen uiteindelijk ook daadwerkelijk uitgevoerd zijn.</t>
  </si>
  <si>
    <t>Effect (E)</t>
  </si>
  <si>
    <t>Opgesteld op</t>
  </si>
  <si>
    <t>Versie</t>
  </si>
  <si>
    <t>Opgesteld door</t>
  </si>
  <si>
    <t>Gecontroleerd door V&amp;G-coördinator</t>
  </si>
  <si>
    <t>Datum</t>
  </si>
  <si>
    <t>R22</t>
  </si>
  <si>
    <t>R12</t>
  </si>
  <si>
    <t>R11</t>
  </si>
  <si>
    <t>R21</t>
  </si>
  <si>
    <t>Datum risicosessie</t>
  </si>
  <si>
    <t>Scope risicosessie</t>
  </si>
  <si>
    <t>Aanwezigen risicosessie</t>
  </si>
  <si>
    <t>ON: Aandachtspunten / contracteis
of
OG: beheersmaatregelen</t>
  </si>
  <si>
    <t>Aandacht vereist</t>
  </si>
  <si>
    <t>Maatregelen vereist</t>
  </si>
  <si>
    <t>Onmiddellijke maatregelen vereist</t>
  </si>
  <si>
    <t>Activiteit niet starten / activiteit stopzetten</t>
  </si>
  <si>
    <t xml:space="preserve"> </t>
  </si>
  <si>
    <t>Voorblad 
Ontwerp RI&amp;E Veiligheid</t>
  </si>
  <si>
    <t>Risicosessies
Ontwerp RI&amp;E Veiligheid</t>
  </si>
  <si>
    <t xml:space="preserve"> Werkblad
Ontwerp RI&amp;E Veiligheid</t>
  </si>
  <si>
    <t>Dashboard
Ontwerp RI&amp;E Veiligheid</t>
  </si>
  <si>
    <t>Bronaanpak:
Collectieve maatregelen:
Individuele maatregelen:
PBM's:</t>
  </si>
  <si>
    <t>Status (allocatie OG)</t>
  </si>
  <si>
    <t>Status
(allocatie OG)</t>
  </si>
  <si>
    <t>Plaatsen van 2 lichtmasten van 3 meter hoog</t>
  </si>
  <si>
    <t>Aanbrengen van geleiderail over een lengte van 800 meter</t>
  </si>
  <si>
    <t>Kabels niet opgerold en opgeruimd</t>
  </si>
  <si>
    <t>Het wegnemen van en/of preventief beheersen van risico's van brand.</t>
  </si>
  <si>
    <t xml:space="preserve">Het wegnemen van en/of het preventief beheersen van risico's bij de uitvoering van werkzaamheden door medewerkers van Rijkswaterstaat en door diegenen die voor RWS werken.
</t>
  </si>
  <si>
    <t xml:space="preserve">Het wegnemen van en/of preventief beheersen van risico's van machines.
 </t>
  </si>
  <si>
    <t>Vermeld in kolom “bron” waar het geïnventariseerde risico ter sprake is gekomen.
Voorbeelden:
• Risicosessie [datum];
• VTW [referentie];
• IVD [referentie];
• BTO-keuze [referentie];
• Object RI&amp;E [referentie];
• Risicodatabase Veiligheid in Projecten;
• Vooronderzoek CE, Asbest, Chroom-6, verontreinigd grond, teerhoudend materialen [referentie];
• Voorgaande Ontwerp-RI&amp;E’s, bijv. bij prestatiecontracten.</t>
  </si>
  <si>
    <t>Vermeld in kolom "Gevaar" de bron, situatie of handeling die mogelijk tot letsel kan leiden.
Vermeld in kolom “Risico” de gevaarlijke gebeurtenis of blootstelling die zich voor kan doen.
Vermeld in kolom “Oorzaak” waardoor de bron van het gevaar, situatie of handeling veroorzaakt wordt.
Vermeld in kolom “Effect” wat realistisch gezien het gevolg is als de gevaarlijke gebeurtenis of blootstelling (risico) zich voordoet.
De beschrijving van de oorzaak moet helpen bij de omschrijving van een maatregel. De kolommen gevaar, risico, oorzaak en effect zijn nauw met elkaar verbonden. Benoem in de kolom risico of het om een objectrisico of een samenlooprisico gaat.</t>
  </si>
  <si>
    <t xml:space="preserve">Gevaren zijn intrinsieke eigenschappen van materialen, machines, stoffen en dergelijke. Het gaat dan om bijvoorbeeld materialen die de potentie hebben letsel of schade toe te brengen. Als dat gebeurt, kan daarbij sprake zijn van overdracht van energie. Bijvoorbeeld door bewegende onderdelen van machines, vallen van hoogte, vrijkomen van gevaarlijke stoffen of micro-organismen. Maar of dat ook gebeurt, hangt af van de aanwezigheid van mensen en andere objecten. Zonder die factoren blijft een gevaar (slechts) een gevaar en vormt dit geen risico, want er kan geen letsel of schade optreden. </t>
  </si>
  <si>
    <r>
      <rPr>
        <b/>
        <sz val="12"/>
        <color theme="3"/>
        <rFont val="Verdana"/>
        <family val="2"/>
      </rPr>
      <t>Definitie van gevaar</t>
    </r>
    <r>
      <rPr>
        <sz val="12"/>
        <color theme="3"/>
        <rFont val="Verdana"/>
        <family val="2"/>
      </rPr>
      <t xml:space="preserve">
</t>
    </r>
    <r>
      <rPr>
        <b/>
        <sz val="12"/>
        <color rgb="FF0070C0"/>
        <rFont val="Verdana"/>
        <family val="2"/>
      </rPr>
      <t>Bron, situatie of handeling die mogelijk tot menselijk letsel of ziekte (fysiek of mentaal) kan leiden of een combinatie daarvan*."</t>
    </r>
  </si>
  <si>
    <r>
      <rPr>
        <b/>
        <sz val="12"/>
        <color theme="3"/>
        <rFont val="Verdana"/>
        <family val="2"/>
      </rPr>
      <t>Definitie van risico</t>
    </r>
    <r>
      <rPr>
        <sz val="12"/>
        <color theme="3"/>
        <rFont val="Verdana"/>
        <family val="2"/>
      </rPr>
      <t xml:space="preserve">
</t>
    </r>
    <r>
      <rPr>
        <b/>
        <sz val="12"/>
        <color rgb="FF0070C0"/>
        <rFont val="Verdana"/>
        <family val="2"/>
      </rPr>
      <t>Combinatie van de waarschijnlijkheid dat een gevaarlijke gebeurtenis of blootstelling zich voordoet en de ernst van het letsel of de ziekte die daardoor kan worden veroorzaakt."</t>
    </r>
  </si>
  <si>
    <t>Aanbrengen van geleiderails over een lengte van 800 meter</t>
  </si>
  <si>
    <r>
      <t xml:space="preserve">Maak een goede inschatting van het effect van het risico, de waarschijnlijkheid dat het risico optreedt en de mate waarin medewerkers worden blootgesteld aan het risico. Vul in de kolommen W, B en E onder “Fine &amp; Kinney” de waarden in.
De evaluatie van de vastgestelde risico's vindt plaats op basis van de risico ranking-methode zoals die is ontwikkeld door Fine en Kinney. Deze methode gaat uit van de formule: 
</t>
    </r>
    <r>
      <rPr>
        <i/>
        <sz val="12"/>
        <rFont val="Verdana"/>
        <family val="2"/>
      </rPr>
      <t xml:space="preserve">
Risico (R) = Blootstelling (B) x Waarschijnlijkheid (W) x Effect (E)</t>
    </r>
    <r>
      <rPr>
        <sz val="12"/>
        <rFont val="Verdana"/>
        <family val="2"/>
      </rPr>
      <t xml:space="preserve">
Aan de letters B, W en E wordt op basis van een omschrijving een numerieke waarde toegekend. In onderstaande tabellen zijn deze voor elk van de letters weergegeven.
</t>
    </r>
  </si>
  <si>
    <t xml:space="preserve">Richtlijn:
• Hier wordt er uitsluitend gescoord op veiligheid, maar vergeet niet om mogelijke economische en imago consequenties bij de gevolgeninventarisatie te beschrijven in de kolom ‘mogelijke effecten’;
• Elk risico dient gekwantificeerd te worden vanuit het perspectief van RWS;
• Bij het bepalen van de gevolgscore: vergeet niet rekening te houden met eventuele verzwarende omgevingsfactoren (bijvoorbeeld de aanwezigheid van een school/ treinstation) in de buurt van de locatie waar het risico kan optreden;
• Ken waar mogelijk scores meteen toe aan elk risico, maar uiterlijk voordat het project in uitvoering gaat;
• De inschatting van de veiligheidsscores kan in de risicosessie plaatsvinden, maar dit kan vaak beter door na de risicosessie de specialisten onafhankelijk van elkaar de risico’s te laten ranken. Na individuele inschatting kom je in een sessie bij elkaar om tot overeenstemming te komen over de ingeschatte scores.
</t>
  </si>
  <si>
    <t>Nadat voor elk voorkomend risico de B, W en E waarden zijn vastgesteld, worden deze waarden met elkaar vermenigvuldigd. De uitkomst hiervan is de risicoscore R. De betekenis van deze score en de mate van prioriteit die beheersing van het betreffende risico hierdoor krijgt, is weergegeven in onderstaande tabel. Deze betekenis wordt ook naast de risicoscore in het sjabloon weergegeven.</t>
  </si>
  <si>
    <t xml:space="preserve">Nadat de risico-inschatting is afgerond moet een risico-evaluatie worden uitgevoerd om te bepalen welke beheersmaatregelen uitgevoerd moeten worden. Deze beheersmaatregelen moeten genomen worden op alle risico’s van klasse 2 t/m 5. </t>
  </si>
  <si>
    <t xml:space="preserve">Vul in kolom “Status (allocatie OG)” welke actie-status een maatregel heeft voor de OG.
</t>
  </si>
  <si>
    <t xml:space="preserve">Selecteer uit de volgende statusmogelijkheden:
• Nog niets ingepland;
• Ingepland;
• In uitvoering;
• Afgerond.
</t>
  </si>
  <si>
    <t xml:space="preserve">Risico’s kunnen toegewezen worden aan de opdrachtgever (OG) of opdrachtnemer (ON). 
Selecteer in kolom “Allocatie” of het geïnventariseerde risico voor de opdrachtgever (OG) of opdrachtnemer (ON) is. 
In geval dit een OG allocatie betreft kun je dit specificeren in Projectmanager (PM), Technisch Manager (TM), Contractmanager (CM), Omgevingsmanager (OM), Manager Projectbeheersing (MPb) en Informatie Voorziening-manager (IV)
</t>
  </si>
  <si>
    <t xml:space="preserve">Let op:
De risico’s met allocatie OG dienen voor de aanbesteding te zijn gemitigeerd. Uiteindelijk wil je voor de aanbesteding als OG alles hebben gedaan om risico’s of onduidelijkheden beheerst te hebben (risicoscore &lt; 20). Wat overblijft zijn restrisico’s die de ON moet beheersen. Het ‘eindresultaat’ van de Ontwerp RI&amp;E wordt overgedragen aan ON.
</t>
  </si>
  <si>
    <r>
      <t xml:space="preserve">ON: Aandachtspunten / contracteis </t>
    </r>
    <r>
      <rPr>
        <sz val="22"/>
        <rFont val="Verdana"/>
        <family val="2"/>
      </rPr>
      <t>of</t>
    </r>
    <r>
      <rPr>
        <b/>
        <sz val="22"/>
        <rFont val="Verdana"/>
        <family val="2"/>
      </rPr>
      <t xml:space="preserve"> OG: beheersmaatregelen</t>
    </r>
  </si>
  <si>
    <r>
      <t xml:space="preserve">In de kolom ‘aandachtspunten/ contracteis’ zijn drie mogelijkheden voor de vervolgroute in te vullen:
</t>
    </r>
    <r>
      <rPr>
        <b/>
        <sz val="12"/>
        <rFont val="Verdana"/>
        <family val="2"/>
      </rPr>
      <t xml:space="preserve">
1. Invullen beheersmaatregelen OG</t>
    </r>
    <r>
      <rPr>
        <sz val="12"/>
        <rFont val="Verdana"/>
        <family val="2"/>
      </rPr>
      <t xml:space="preserve">
Voor de risico’s die toegewezen worden aan de OG kan de toewijzing verder worden gespecificeerd aan een IPM-rolhouder. Deze (vroege) risico’s met allocatie OG moeten in de ontwerpfase worden gemitigeerd. Risico’s die niet gemitigeerd kunnen worden krijgen uiteindelijk de allocatie ON. Eventuele nieuw ontstane risico’s kunnen toegevoegd worden. Zie hiervoor ook het stroomschema hieronder.
Let op: voor de aanbesteding zullen de risico’s die gealloceerd zijn aan OG beheerst moeten zijn. Dit betekent dat de Ontwerp RI&amp;E die beschikbaar gesteld wordt aan ON alleen risico’s bevat die gealloceerd zijn aan de ON. 
</t>
    </r>
    <r>
      <rPr>
        <b/>
        <sz val="12"/>
        <rFont val="Verdana"/>
        <family val="2"/>
      </rPr>
      <t xml:space="preserve">2. Verwijzen naar contracteis ON </t>
    </r>
    <r>
      <rPr>
        <sz val="12"/>
        <rFont val="Verdana"/>
        <family val="2"/>
      </rPr>
      <t xml:space="preserve">
Voor de risico’s die toegewezen zijn aan de ON kan de OG bepaalde (bewezen effectieve) beheersmaatregelen opnemen in het contract als contracteis. 
Indien er beheersmaatregelen of andere eisen zijn die door de ON uitgevoerd dienen te worden (omdat wij als OG dat voorschrijven) dan moet dit in de contracteis opgenomen worden. Vul hier dan ten aanzien van het geïnventariseerde risico een verwijzing naar de betreffende contracteis in. 
</t>
    </r>
    <r>
      <rPr>
        <b/>
        <sz val="12"/>
        <rFont val="Verdana"/>
        <family val="2"/>
      </rPr>
      <t>3. Invullen aandachtspunten ON</t>
    </r>
    <r>
      <rPr>
        <sz val="12"/>
        <rFont val="Verdana"/>
        <family val="2"/>
      </rPr>
      <t xml:space="preserve">
Voor de risico’s die toegewezen zijn aan de ON kan de OG bepaalde aandachtspunten meegeven. In principe geeft de OG enkel beheersmaatregelen mee aan ON door het opnemen van contracteisen. In sommige gevallen zijn er echter wel aandachtspunten die OG kenbaar wil maken. Vul deze alleen in, indien van toepassing. De uiteindelijke maatregelen worden door ON genomen.
</t>
    </r>
  </si>
  <si>
    <t xml:space="preserve">                                                                                     Versie gebruikte sjabloon: 3.0 d.d. 18-11-2020 / Sjabloon beheerder: Cluster Veiligheid in Projecten (VeiligheidInProjecten@rws.nl)</t>
  </si>
  <si>
    <t>Vermeld in kolom “Werkzaamheden / activiteit” welke werkzaamheden of activiteit verricht gaan worden. 
Wees specifiek en volledig in de omschrijving zodat de situatie duidelijk is. Dit is later essentieel voor de risicobeoordeling en afweging. 
Voorbeelden:</t>
  </si>
  <si>
    <t>Vermeld in kolom “locatie / specifieke plek” waar de werkzaamheden verricht gaan worden.
Bij het identificeren van risico’s moet in de omschrijving duidelijk zijn op welke specifieke plek het risico zich exact bevindt. Er mogen hier geen twijfels over bestaan, zodat er geen mogelijkheid meer bestaat voor aannames en verkeerde interpretaties. Dit is later essentieel voor de risicobeoordeling en afweging.
Hiermee wordt voorkomen dat tijdens de realisatie medewerkers nog steeds blootgesteld worden aan het betreffende risico doordat er geen beheersmaatregelen genomen zijn op een van de locatie(s) waar blootstelling aan het risico kan plaatsvinden.
TIPS:
• geef het nummer van de hectometerpaal en/of de afstand tot dichtstbijzijnde paal;
• beschrijf de specifieke details van de plek waar het risico bestaat;
• beschrijf duidelijke herkenningspunten van de plek waar het risico bestaat;
• als er kaarten/luchtfoto’s beschikbaar zijn, markeer op de foto de plek aan waar het risico bestaat.
Voorbeelden:</t>
  </si>
  <si>
    <t>Risicodossier</t>
  </si>
  <si>
    <t>Kolom “Risicodossier” wordt automatisch ingevuld op basis van de uitkomst in kolom R.
De kolom Risicodossier wordt automatisch aangevinkt als aan de volgende voorwaarden voldaan wordt:
1) Indien de factor ernst (E) van het risico 15 of hoger bedraagt. Er is hier dus sprake dat het risico in potentie minimaal 1 dode als effect oplevert als er geen doeltreffende beheersmaatregelen genomen worden of;
2) Indien risicoscore (R) 70 of hoger bedraagt. Er is hier dus sprake dat het risico substantieel, hoog of zeer hoog is. 
Als voldaan wordt aan bovenstaande voorwaarden is het van belang te overwegen de betreffende risico’s (al dan niet opgebost) op te nemen in het risicodossier. Op deze wijze leggen we een directe link met het risicodossier.</t>
  </si>
  <si>
    <r>
      <rPr>
        <sz val="7.5"/>
        <color theme="0" tint="-0.499984740745262"/>
        <rFont val="Verdana"/>
        <family val="2"/>
      </rPr>
      <t>Overweeg opname in</t>
    </r>
    <r>
      <rPr>
        <b/>
        <sz val="9"/>
        <rFont val="Verdana"/>
        <family val="2"/>
      </rPr>
      <t xml:space="preserve"> Risicodossier</t>
    </r>
  </si>
  <si>
    <r>
      <t xml:space="preserve">Werkzaamheden/ activiteit 
</t>
    </r>
    <r>
      <rPr>
        <sz val="7.5"/>
        <color theme="3"/>
        <rFont val="Verdana"/>
        <family val="2"/>
      </rPr>
      <t>(indien van toepassing)</t>
    </r>
  </si>
  <si>
    <t>Aan boord</t>
  </si>
  <si>
    <t>Ontplofbare Oorlogsresten.</t>
  </si>
  <si>
    <t>Detonatie van OO.</t>
  </si>
  <si>
    <t>1. OO komt in aanraking met personeel of materieel.
2. Onzorgvuldig handelen ON.
3. OO geactiveerd op zeebodem door werkzaamheden.</t>
  </si>
  <si>
    <t>1. Schade.
2. Dood en/of letsel bij bemanning.
3. Stagnatie van werkzaamheden.
4. Extra persaandacht.</t>
  </si>
  <si>
    <t>ZDA BB</t>
  </si>
  <si>
    <t>0.1</t>
  </si>
  <si>
    <t>Gehele werkgebied</t>
  </si>
  <si>
    <t>Veiligheidsinformatie is onvoldoende bekend bij betrokkene.</t>
  </si>
  <si>
    <t>Onveilige situatie voor personeel van ON, bezoekers en/of publiek.</t>
  </si>
  <si>
    <t>1. Onvoldoende veiligheidsbewustzijn bij ON en onvoldoende voorlichting/afstemming door ON aan bezoeker en/of publiek/stakeholders over veiligheid.
2. Overdracht veiligheidsinformatie/beheersmaatregelen van voorbereiding naar uitvoering is ontoereikend.</t>
  </si>
  <si>
    <t xml:space="preserve">1. Persoonlijk letsel. 
2. Materiele schade.
3. Stagnatiekosten.
4. Imagoschade. 
5. Claims. 
</t>
  </si>
  <si>
    <t>Werken op het water.</t>
  </si>
  <si>
    <t>Over boord slaan/vallen van personeel en derden aan boord.</t>
  </si>
  <si>
    <t>1. Verdrinking.
2. Onderkoeling.
3. Beknelling.
4. Letsel.</t>
  </si>
  <si>
    <t>Op zee</t>
  </si>
  <si>
    <t>Mede vaarweggebruikers.</t>
  </si>
  <si>
    <t>Aanvaring met andere gebruikers.</t>
  </si>
  <si>
    <t>1. Aanvaring met andere waterweg gebruikers, schade en stagnatie in uitvoering. 
2. Onveiligheid bij manouevres in kleine ruimte.
3. Verstoring voortgang bij beide partijen.</t>
  </si>
  <si>
    <t>Onbestuurbaar schip.</t>
  </si>
  <si>
    <t>Aanvaring/aan de grond lopen.</t>
  </si>
  <si>
    <t>1. Uitval van systemen.
2. Beschadigde bedrading.
3. Achterstallig onderhoud.
4. Netwerk gehacked.</t>
  </si>
  <si>
    <t>1. Persoonlijk letsel.
2. Materiele schade.
3. Claims.
4. Vertraging van uitvoering.</t>
  </si>
  <si>
    <t>ON</t>
  </si>
  <si>
    <t>Falend arbobeleid.</t>
  </si>
  <si>
    <t xml:space="preserve">1. Werkwijze.
2.Technische staat materieel.
3. Onvoldoende opleiding/instructie.
4. Ontbreken beveiligingen.
5. Onoverzichtelijke situaties.
6. Blootstelling aan weersomstandigheden (koude/hitte).
7. Langdurig staan.
8. Tillen.
9. Bukken.
10. Onjuiste houding.
11. Niet gebruiken van PBM's.
</t>
  </si>
  <si>
    <t>1. Ongeval.
2. Aanvaring.
3. Persoonlijk letsel.
4. Onderkoeling.
5. Hittestress.
6. Hitteberoerte.</t>
  </si>
  <si>
    <t>Op baggerlocatie</t>
  </si>
  <si>
    <t>Kabels en leidingen.</t>
  </si>
  <si>
    <t>1. Onbekende ligging van kabel of leiding. 
2. Onachtzaamheid van personeel van ON bij werkzaamheden in de omgeving van bekende ligging van kabel of leiding.</t>
  </si>
  <si>
    <t>1. Onveilige situatie en/of persoonlijk letsel voor personeel ON.
2. Schade aan materieel van ON, claim van beheerder van kabel of leiding.  
3. Imago schade ON en OG.</t>
  </si>
  <si>
    <t>Generieke RIE BB</t>
  </si>
  <si>
    <t>Risicosessie 15-9-2021</t>
  </si>
  <si>
    <t>Voorbereiding</t>
  </si>
  <si>
    <t>Ophalen veiligheidsrisico's betreffende areaal Eemsgeul en locatiespecifiek maken generieke RIE.</t>
  </si>
  <si>
    <t>Baggeronderhoudscontract eemsgeul 2023</t>
  </si>
  <si>
    <t>Plotselinge verondieping.</t>
  </si>
  <si>
    <t>Veiligheidsinformatie is niet beschikbaar.</t>
  </si>
  <si>
    <t>Onvoldoende veiligheidsbewustzijn bij ON.</t>
  </si>
  <si>
    <t>1. Onveilige situatie en/of persoonlijk letsel voor personeel ON.</t>
  </si>
  <si>
    <t>1. Onvoldoende voorlichting.
2. Informatie wordt niet onderkend.
3. Informatie niet gedeeld.</t>
  </si>
  <si>
    <t>Veiligheidsinformatie is onvolledig aangeleverd.</t>
  </si>
  <si>
    <t xml:space="preserve">1. Persoonlijk letsel. 
2. Imagoschade. 
3. Claims. 
</t>
  </si>
  <si>
    <t>1. Materiele schade.
2. Letsel.</t>
  </si>
  <si>
    <t>Vastlopen schepen.</t>
  </si>
  <si>
    <t>1. Natuurlijke omstandigheden.</t>
  </si>
  <si>
    <t>Machines en bewegende delen.</t>
  </si>
  <si>
    <t>1. Letsel.</t>
  </si>
  <si>
    <t>1. Onveilig werken.
2. Onvoldoende instructies.
3. Onveilig ontwerp.
4. Onveilige werkomstandigheden.</t>
  </si>
  <si>
    <t>Letsel door het in aanraking komen met machines en/of bewegende delen.</t>
  </si>
  <si>
    <t>Harde noordwesten wind.</t>
  </si>
  <si>
    <t>Onbeheersbaar schip.</t>
  </si>
  <si>
    <t>1. Hoge golfslag.</t>
  </si>
  <si>
    <t>1. Niet alle veiligheidsdomeinen zijn onderkend.
2. Hiaten in overdracht van OG naar ON.
3. Niet alle veiligheidsrisico's zijn bekend bij OG.
4. Geen IVD van het areaal beschikbaar.</t>
  </si>
  <si>
    <t>Vastzittend materiaal in zuigkop.</t>
  </si>
  <si>
    <t>Letsel door vallend of wegspringend materiaal uit zuigkop.</t>
  </si>
  <si>
    <t>1. Stenen of ander materiaal op waterbodem.
2. Onvoldoende veiligheidsbewustzijn.</t>
  </si>
  <si>
    <t>Psychosociale arbeidsbelasting/bedreiging van buitenaf.</t>
  </si>
  <si>
    <t>Intimidatie en agressie van ON, OG of derden.</t>
  </si>
  <si>
    <t>1. Persoonlijk letsel.
2. Materiele schade.
3. Vertraging uitvoering.
4. Imagoschade.</t>
  </si>
  <si>
    <t>sociale veiligheid.</t>
  </si>
  <si>
    <t>1. Personeel wordt niet geïnstrueerd.
2. Alcohol- en drugsmisbruik.
3. Sociaal isolement.</t>
  </si>
  <si>
    <t>Onveilige situatie voor personeel, bezoekers/toezichthouders en/of omgeving.</t>
  </si>
  <si>
    <t xml:space="preserve">1. Onbekendheid met gevaren bij werken op het water / aan boord.
2. Golfslag.
3. Falen bij overstappen.
4. Aan de grond lopen sleephopper.
5. Ontbreken railing.
</t>
  </si>
  <si>
    <t>Letsel door onveilig werken.</t>
  </si>
  <si>
    <t>Letsel door breuk of beschadiging van een in of op de bodem aanwezige kabel of leiding.</t>
  </si>
  <si>
    <t>Regio brengt kabels en leidingen nog in zicht.</t>
  </si>
  <si>
    <t>1. Zeer intensieve scheepvaart.
2. Kleine verslapping in aandacht en concentratie. 
3. Kruisend verkeer.
4. Recreatievaart.
5. Vissers.
6. Weersomstandigheden.</t>
  </si>
  <si>
    <t>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</si>
</sst>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General_)"/>
  </numFmts>
  <fonts count="61" x14ac:knownFonts="1">
    <font>
      <sz val="9"/>
      <color theme="1"/>
      <name val="Verdana"/>
      <family val="2"/>
    </font>
    <font>
      <sz val="9"/>
      <name val="Verdana"/>
      <family val="2"/>
    </font>
    <font>
      <b/>
      <sz val="9"/>
      <name val="Verdana"/>
      <family val="2"/>
    </font>
    <font>
      <sz val="10"/>
      <name val="Arial"/>
      <family val="2"/>
    </font>
    <font>
      <sz val="11"/>
      <color theme="1"/>
      <name val="Verdana"/>
      <family val="2"/>
      <scheme val="minor"/>
    </font>
    <font>
      <sz val="10"/>
      <name val="Arial"/>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theme="3"/>
      <name val="Verdana"/>
      <family val="2"/>
      <scheme val="major"/>
    </font>
    <font>
      <sz val="9"/>
      <color rgb="FFFF0000"/>
      <name val="Verdana"/>
      <family val="2"/>
    </font>
    <font>
      <b/>
      <sz val="12"/>
      <name val="Verdana"/>
      <family val="2"/>
    </font>
    <font>
      <sz val="11"/>
      <color theme="0"/>
      <name val="Verdana"/>
      <family val="2"/>
      <scheme val="minor"/>
    </font>
    <font>
      <sz val="11"/>
      <color rgb="FFFF0000"/>
      <name val="Verdana"/>
      <family val="2"/>
      <scheme val="minor"/>
    </font>
    <font>
      <b/>
      <sz val="11"/>
      <color rgb="FFFA7D00"/>
      <name val="Verdana"/>
      <family val="2"/>
      <scheme val="minor"/>
    </font>
    <font>
      <sz val="11"/>
      <color rgb="FFFA7D00"/>
      <name val="Verdana"/>
      <family val="2"/>
      <scheme val="minor"/>
    </font>
    <font>
      <sz val="11"/>
      <color rgb="FF3F3F76"/>
      <name val="Verdana"/>
      <family val="2"/>
      <scheme val="minor"/>
    </font>
    <font>
      <sz val="11"/>
      <color rgb="FF9C0006"/>
      <name val="Verdana"/>
      <family val="2"/>
      <scheme val="minor"/>
    </font>
    <font>
      <sz val="11"/>
      <color rgb="FF9C6500"/>
      <name val="Verdana"/>
      <family val="2"/>
      <scheme val="minor"/>
    </font>
    <font>
      <sz val="11"/>
      <color rgb="FF006100"/>
      <name val="Verdana"/>
      <family val="2"/>
      <scheme val="minor"/>
    </font>
    <font>
      <b/>
      <sz val="11"/>
      <color rgb="FF3F3F3F"/>
      <name val="Verdana"/>
      <family val="2"/>
      <scheme val="minor"/>
    </font>
    <font>
      <i/>
      <sz val="11"/>
      <color rgb="FF7F7F7F"/>
      <name val="Verdana"/>
      <family val="2"/>
      <scheme val="minor"/>
    </font>
    <font>
      <b/>
      <sz val="15"/>
      <color theme="3"/>
      <name val="Verdana"/>
      <family val="2"/>
      <scheme val="minor"/>
    </font>
    <font>
      <b/>
      <sz val="13"/>
      <color theme="3"/>
      <name val="Verdana"/>
      <family val="2"/>
      <scheme val="minor"/>
    </font>
    <font>
      <b/>
      <sz val="11"/>
      <color theme="3"/>
      <name val="Verdana"/>
      <family val="2"/>
      <scheme val="minor"/>
    </font>
    <font>
      <b/>
      <sz val="11"/>
      <color theme="1"/>
      <name val="Verdana"/>
      <family val="2"/>
      <scheme val="minor"/>
    </font>
    <font>
      <b/>
      <sz val="11"/>
      <color theme="0"/>
      <name val="Verdana"/>
      <family val="2"/>
      <scheme val="minor"/>
    </font>
    <font>
      <b/>
      <sz val="18"/>
      <name val="Verdana"/>
      <family val="2"/>
    </font>
    <font>
      <sz val="8"/>
      <name val="Verdana"/>
      <family val="2"/>
    </font>
    <font>
      <sz val="10"/>
      <color indexed="81"/>
      <name val="Verdana"/>
      <family val="2"/>
      <scheme val="major"/>
    </font>
    <font>
      <b/>
      <sz val="8"/>
      <color theme="0"/>
      <name val="Verdana"/>
      <family val="2"/>
    </font>
    <font>
      <sz val="9"/>
      <name val="Verdana"/>
      <family val="2"/>
      <scheme val="major"/>
    </font>
    <font>
      <b/>
      <sz val="22"/>
      <color theme="3"/>
      <name val="Verdana"/>
      <family val="2"/>
    </font>
    <font>
      <sz val="12"/>
      <color theme="3"/>
      <name val="Verdana"/>
      <family val="2"/>
    </font>
    <font>
      <b/>
      <sz val="22"/>
      <name val="Verdana"/>
      <family val="2"/>
    </font>
    <font>
      <sz val="12"/>
      <name val="Verdana"/>
      <family val="2"/>
    </font>
    <font>
      <u/>
      <sz val="9"/>
      <color theme="10"/>
      <name val="Verdana"/>
      <family val="2"/>
    </font>
    <font>
      <i/>
      <u/>
      <sz val="8"/>
      <color theme="1"/>
      <name val="Verdana"/>
      <family val="2"/>
    </font>
    <font>
      <sz val="8"/>
      <color theme="3"/>
      <name val="Verdana"/>
      <family val="2"/>
    </font>
    <font>
      <b/>
      <sz val="12"/>
      <color theme="3"/>
      <name val="Verdana"/>
      <family val="2"/>
    </font>
    <font>
      <b/>
      <sz val="12"/>
      <color rgb="FF0070C0"/>
      <name val="Verdana"/>
      <family val="2"/>
    </font>
    <font>
      <sz val="9"/>
      <color theme="0" tint="-0.499984740745262"/>
      <name val="Verdana"/>
      <family val="2"/>
    </font>
    <font>
      <i/>
      <u/>
      <sz val="8"/>
      <color theme="0" tint="-0.499984740745262"/>
      <name val="Verdana"/>
      <family val="2"/>
    </font>
    <font>
      <sz val="8"/>
      <name val="Verdana"/>
      <family val="2"/>
      <scheme val="major"/>
    </font>
    <font>
      <sz val="8"/>
      <color theme="0"/>
      <name val="Verdana"/>
      <family val="2"/>
      <scheme val="major"/>
    </font>
    <font>
      <sz val="10"/>
      <name val="Verdana"/>
      <family val="2"/>
    </font>
    <font>
      <b/>
      <sz val="10"/>
      <name val="Verdana"/>
      <family val="2"/>
    </font>
    <font>
      <i/>
      <sz val="8"/>
      <color theme="1"/>
      <name val="Verdana"/>
      <family val="2"/>
    </font>
    <font>
      <i/>
      <sz val="8"/>
      <color theme="10"/>
      <name val="Verdana"/>
      <family val="2"/>
    </font>
    <font>
      <b/>
      <sz val="9"/>
      <color theme="3"/>
      <name val="Verdana"/>
      <family val="2"/>
    </font>
    <font>
      <i/>
      <sz val="12"/>
      <name val="Verdana"/>
      <family val="2"/>
    </font>
    <font>
      <sz val="22"/>
      <name val="Verdana"/>
      <family val="2"/>
    </font>
    <font>
      <sz val="7.5"/>
      <color theme="0" tint="-0.499984740745262"/>
      <name val="Verdana"/>
      <family val="2"/>
    </font>
    <font>
      <sz val="7.5"/>
      <color theme="3"/>
      <name val="Verdana"/>
      <family val="2"/>
    </font>
    <font>
      <sz val="9"/>
      <name val="Verdana"/>
      <family val="2"/>
      <scheme val="major"/>
    </font>
    <font>
      <sz val="8"/>
      <name val="Verdana"/>
      <family val="2"/>
      <scheme val="major"/>
    </font>
    <font>
      <sz val="9"/>
      <name val="Verdana"/>
      <family val="2"/>
    </font>
  </fonts>
  <fills count="60">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10"/>
      </patternFill>
    </fill>
    <fill>
      <patternFill patternType="solid">
        <fgColor indexed="51"/>
      </patternFill>
    </fill>
    <fill>
      <patternFill patternType="solid">
        <fgColor indexed="50"/>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52"/>
      </patternFill>
    </fill>
    <fill>
      <patternFill patternType="solid">
        <fgColor indexed="53"/>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0" tint="-0.14999847407452621"/>
        <bgColor indexed="64"/>
      </patternFill>
    </fill>
    <fill>
      <patternFill patternType="solid">
        <fgColor theme="1" tint="0.79998168889431442"/>
        <bgColor indexed="64"/>
      </patternFill>
    </fill>
    <fill>
      <patternFill patternType="solid">
        <fgColor theme="0"/>
        <bgColor indexed="64"/>
      </patternFill>
    </fill>
    <fill>
      <patternFill patternType="solid">
        <fgColor rgb="FFFFC000"/>
        <bgColor indexed="64"/>
      </patternFill>
    </fill>
    <fill>
      <patternFill patternType="solid">
        <fgColor theme="0" tint="-0.249977111117893"/>
        <bgColor indexed="64"/>
      </patternFill>
    </fill>
    <fill>
      <patternFill patternType="solid">
        <fgColor rgb="FF0070C0"/>
        <bgColor indexed="64"/>
      </patternFill>
    </fill>
    <fill>
      <patternFill patternType="solid">
        <fgColor rgb="FFC00000"/>
        <bgColor indexed="64"/>
      </patternFill>
    </fill>
    <fill>
      <patternFill patternType="solid">
        <fgColor rgb="FF00FF00"/>
        <bgColor indexed="64"/>
      </patternFill>
    </fill>
    <fill>
      <patternFill patternType="solid">
        <fgColor rgb="FFFFFF00"/>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rgb="FF00B0F0"/>
        <bgColor indexed="64"/>
      </patternFill>
    </fill>
  </fills>
  <borders count="43">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style="thin">
        <color auto="1"/>
      </right>
      <top style="medium">
        <color auto="1"/>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42">
    <xf numFmtId="0" fontId="0" fillId="0" borderId="0"/>
    <xf numFmtId="165" fontId="3" fillId="0" borderId="0"/>
    <xf numFmtId="4" fontId="6" fillId="9" borderId="1" applyNumberFormat="0" applyProtection="0">
      <alignment vertical="center"/>
    </xf>
    <xf numFmtId="4" fontId="7" fillId="10" borderId="1" applyNumberFormat="0" applyProtection="0">
      <alignment vertical="center"/>
    </xf>
    <xf numFmtId="4" fontId="6" fillId="10" borderId="1" applyNumberFormat="0" applyProtection="0">
      <alignment horizontal="left" vertical="center" indent="1"/>
    </xf>
    <xf numFmtId="0" fontId="6" fillId="10" borderId="1" applyNumberFormat="0" applyProtection="0">
      <alignment horizontal="left" vertical="top" indent="1"/>
    </xf>
    <xf numFmtId="4" fontId="6" fillId="11" borderId="0" applyNumberFormat="0" applyProtection="0">
      <alignment horizontal="left" vertical="center" indent="1"/>
    </xf>
    <xf numFmtId="4" fontId="8" fillId="4" borderId="1" applyNumberFormat="0" applyProtection="0">
      <alignment horizontal="right" vertical="center"/>
    </xf>
    <xf numFmtId="4" fontId="8" fillId="3" borderId="1" applyNumberFormat="0" applyProtection="0">
      <alignment horizontal="right" vertical="center"/>
    </xf>
    <xf numFmtId="4" fontId="8" fillId="6" borderId="1" applyNumberFormat="0" applyProtection="0">
      <alignment horizontal="right" vertical="center"/>
    </xf>
    <xf numFmtId="4" fontId="8" fillId="7" borderId="1" applyNumberFormat="0" applyProtection="0">
      <alignment horizontal="right" vertical="center"/>
    </xf>
    <xf numFmtId="4" fontId="8" fillId="12" borderId="1" applyNumberFormat="0" applyProtection="0">
      <alignment horizontal="right" vertical="center"/>
    </xf>
    <xf numFmtId="4" fontId="8" fillId="13" borderId="1" applyNumberFormat="0" applyProtection="0">
      <alignment horizontal="right" vertical="center"/>
    </xf>
    <xf numFmtId="4" fontId="8" fillId="5" borderId="1" applyNumberFormat="0" applyProtection="0">
      <alignment horizontal="right" vertical="center"/>
    </xf>
    <xf numFmtId="4" fontId="8" fillId="8" borderId="1" applyNumberFormat="0" applyProtection="0">
      <alignment horizontal="right" vertical="center"/>
    </xf>
    <xf numFmtId="4" fontId="8" fillId="14" borderId="1" applyNumberFormat="0" applyProtection="0">
      <alignment horizontal="right" vertical="center"/>
    </xf>
    <xf numFmtId="4" fontId="6" fillId="15" borderId="2" applyNumberFormat="0" applyProtection="0">
      <alignment horizontal="left" vertical="center" indent="1"/>
    </xf>
    <xf numFmtId="4" fontId="8" fillId="16" borderId="0" applyNumberFormat="0" applyProtection="0">
      <alignment horizontal="left" vertical="center" indent="1"/>
    </xf>
    <xf numFmtId="4" fontId="9" fillId="17" borderId="0" applyNumberFormat="0" applyProtection="0">
      <alignment horizontal="left" vertical="center" indent="1"/>
    </xf>
    <xf numFmtId="4" fontId="8" fillId="2" borderId="1" applyNumberFormat="0" applyProtection="0">
      <alignment horizontal="right" vertical="center"/>
    </xf>
    <xf numFmtId="4" fontId="8" fillId="16" borderId="0" applyNumberFormat="0" applyProtection="0">
      <alignment horizontal="left" vertical="center" indent="1"/>
    </xf>
    <xf numFmtId="4" fontId="8" fillId="16" borderId="0" applyNumberFormat="0" applyProtection="0">
      <alignment horizontal="left" vertical="center" indent="1"/>
    </xf>
    <xf numFmtId="4" fontId="8" fillId="11" borderId="0" applyNumberFormat="0" applyProtection="0">
      <alignment horizontal="left" vertical="center" indent="1"/>
    </xf>
    <xf numFmtId="4" fontId="8" fillId="11" borderId="0"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4" fontId="8" fillId="20" borderId="1" applyNumberFormat="0" applyProtection="0">
      <alignment vertical="center"/>
    </xf>
    <xf numFmtId="4" fontId="10" fillId="20" borderId="1" applyNumberFormat="0" applyProtection="0">
      <alignment vertical="center"/>
    </xf>
    <xf numFmtId="4" fontId="8" fillId="20" borderId="1" applyNumberFormat="0" applyProtection="0">
      <alignment horizontal="left" vertical="center" indent="1"/>
    </xf>
    <xf numFmtId="0" fontId="8" fillId="20" borderId="1" applyNumberFormat="0" applyProtection="0">
      <alignment horizontal="left" vertical="top" indent="1"/>
    </xf>
    <xf numFmtId="4" fontId="8" fillId="16" borderId="1" applyNumberFormat="0" applyProtection="0">
      <alignment horizontal="right" vertical="center"/>
    </xf>
    <xf numFmtId="4" fontId="10" fillId="16" borderId="1" applyNumberFormat="0" applyProtection="0">
      <alignment horizontal="right" vertical="center"/>
    </xf>
    <xf numFmtId="4" fontId="8" fillId="2" borderId="1" applyNumberFormat="0" applyProtection="0">
      <alignment horizontal="left" vertical="center" indent="1"/>
    </xf>
    <xf numFmtId="0" fontId="8" fillId="11" borderId="1" applyNumberFormat="0" applyProtection="0">
      <alignment horizontal="left" vertical="top" indent="1"/>
    </xf>
    <xf numFmtId="4" fontId="11" fillId="21" borderId="0" applyNumberFormat="0" applyProtection="0">
      <alignment horizontal="left" vertical="center" indent="1"/>
    </xf>
    <xf numFmtId="4" fontId="12" fillId="16" borderId="1" applyNumberFormat="0" applyProtection="0">
      <alignment horizontal="right" vertical="center"/>
    </xf>
    <xf numFmtId="165" fontId="5" fillId="0" borderId="0"/>
    <xf numFmtId="165" fontId="5" fillId="0" borderId="0"/>
    <xf numFmtId="165" fontId="5" fillId="0" borderId="0"/>
    <xf numFmtId="165" fontId="5" fillId="0" borderId="0"/>
    <xf numFmtId="0" fontId="4" fillId="0" borderId="0"/>
    <xf numFmtId="0" fontId="4" fillId="0" borderId="0"/>
    <xf numFmtId="165"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164" fontId="5" fillId="0" borderId="0" applyFont="0" applyFill="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16" fillId="31"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40" borderId="0" applyNumberFormat="0" applyBorder="0" applyAlignment="0" applyProtection="0"/>
    <xf numFmtId="0" fontId="16" fillId="43" borderId="0" applyNumberFormat="0" applyBorder="0" applyAlignment="0" applyProtection="0"/>
    <xf numFmtId="0" fontId="16" fillId="46" borderId="0" applyNumberFormat="0" applyBorder="0" applyAlignment="0" applyProtection="0"/>
    <xf numFmtId="0" fontId="17" fillId="0" borderId="0" applyNumberFormat="0" applyFill="0" applyBorder="0" applyAlignment="0" applyProtection="0"/>
    <xf numFmtId="0" fontId="18" fillId="26" borderId="6" applyNumberFormat="0" applyAlignment="0" applyProtection="0"/>
    <xf numFmtId="0" fontId="19" fillId="0" borderId="8" applyNumberFormat="0" applyFill="0" applyAlignment="0" applyProtection="0"/>
    <xf numFmtId="0" fontId="4" fillId="28" borderId="10" applyNumberFormat="0" applyFont="0" applyAlignment="0" applyProtection="0"/>
    <xf numFmtId="0" fontId="20" fillId="25" borderId="6" applyNumberFormat="0" applyAlignment="0" applyProtection="0"/>
    <xf numFmtId="0" fontId="21" fillId="23" borderId="0" applyNumberFormat="0" applyBorder="0" applyAlignment="0" applyProtection="0"/>
    <xf numFmtId="0" fontId="22" fillId="24" borderId="0" applyNumberFormat="0" applyBorder="0" applyAlignment="0" applyProtection="0"/>
    <xf numFmtId="0" fontId="23" fillId="22" borderId="0" applyNumberFormat="0" applyBorder="0" applyAlignment="0" applyProtection="0"/>
    <xf numFmtId="0" fontId="24" fillId="26" borderId="7" applyNumberFormat="0" applyAlignment="0" applyProtection="0"/>
    <xf numFmtId="0" fontId="25" fillId="0" borderId="0" applyNumberFormat="0" applyFill="0" applyBorder="0" applyAlignment="0" applyProtection="0"/>
    <xf numFmtId="0" fontId="13" fillId="0" borderId="0" applyNumberFormat="0" applyFill="0" applyBorder="0" applyAlignment="0" applyProtection="0"/>
    <xf numFmtId="0" fontId="26" fillId="0" borderId="3"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30" fillId="27" borderId="9" applyNumberFormat="0" applyAlignment="0" applyProtection="0"/>
    <xf numFmtId="0" fontId="40" fillId="0" borderId="0" applyNumberFormat="0" applyFill="0" applyBorder="0" applyAlignment="0" applyProtection="0"/>
  </cellStyleXfs>
  <cellXfs count="242">
    <xf numFmtId="0" fontId="0" fillId="0" borderId="0" xfId="0"/>
    <xf numFmtId="0" fontId="1" fillId="0" borderId="0" xfId="0" applyFont="1"/>
    <xf numFmtId="0" fontId="15" fillId="0" borderId="0" xfId="0" applyFont="1"/>
    <xf numFmtId="0" fontId="1" fillId="0" borderId="0" xfId="0" applyFont="1" applyFill="1"/>
    <xf numFmtId="0" fontId="1" fillId="0" borderId="0" xfId="0" applyFont="1" applyBorder="1" applyAlignment="1">
      <alignment horizontal="center"/>
    </xf>
    <xf numFmtId="0" fontId="32" fillId="0" borderId="0" xfId="0" applyFont="1"/>
    <xf numFmtId="0" fontId="32" fillId="0" borderId="0" xfId="0" applyFont="1" applyAlignment="1">
      <alignment horizontal="left"/>
    </xf>
    <xf numFmtId="0" fontId="36" fillId="0" borderId="0" xfId="0" applyFont="1"/>
    <xf numFmtId="0" fontId="38" fillId="0" borderId="0" xfId="0" applyFont="1"/>
    <xf numFmtId="0" fontId="39" fillId="0" borderId="0" xfId="0" applyFont="1" applyAlignment="1">
      <alignment wrapText="1"/>
    </xf>
    <xf numFmtId="0" fontId="1" fillId="0" borderId="0" xfId="0" applyFont="1" applyBorder="1" applyAlignment="1">
      <alignment horizontal="center" vertical="center"/>
    </xf>
    <xf numFmtId="0" fontId="2" fillId="0" borderId="0" xfId="0" applyFont="1" applyAlignment="1">
      <alignment horizontal="center" vertical="center" wrapText="1"/>
    </xf>
    <xf numFmtId="0" fontId="38" fillId="0" borderId="0" xfId="0" applyFont="1" applyAlignment="1">
      <alignment wrapText="1"/>
    </xf>
    <xf numFmtId="0" fontId="0" fillId="0" borderId="0" xfId="0" applyAlignment="1">
      <alignment wrapText="1"/>
    </xf>
    <xf numFmtId="0" fontId="37" fillId="0" borderId="0" xfId="0" applyFont="1" applyAlignment="1">
      <alignment vertical="top" wrapText="1"/>
    </xf>
    <xf numFmtId="0" fontId="1" fillId="0" borderId="30" xfId="0" applyFont="1" applyBorder="1" applyAlignment="1">
      <alignment horizontal="center" vertical="center"/>
    </xf>
    <xf numFmtId="0" fontId="1" fillId="0" borderId="30" xfId="0" applyFont="1" applyBorder="1" applyAlignment="1">
      <alignment horizontal="center"/>
    </xf>
    <xf numFmtId="0" fontId="1" fillId="0" borderId="30" xfId="0" applyFont="1" applyBorder="1"/>
    <xf numFmtId="0" fontId="1" fillId="0" borderId="30" xfId="0" applyFont="1" applyBorder="1" applyAlignment="1">
      <alignment horizontal="left" vertical="center" wrapText="1"/>
    </xf>
    <xf numFmtId="0" fontId="1" fillId="0" borderId="30" xfId="0" applyFont="1" applyBorder="1" applyAlignment="1">
      <alignment horizontal="center" vertical="center" wrapText="1"/>
    </xf>
    <xf numFmtId="0" fontId="1" fillId="48" borderId="30" xfId="0" applyFont="1" applyFill="1" applyBorder="1"/>
    <xf numFmtId="0" fontId="1" fillId="48" borderId="30" xfId="0" applyFont="1" applyFill="1" applyBorder="1" applyAlignment="1">
      <alignment horizontal="center"/>
    </xf>
    <xf numFmtId="0" fontId="39" fillId="0" borderId="36" xfId="0" applyFont="1" applyBorder="1" applyAlignment="1">
      <alignment wrapText="1"/>
    </xf>
    <xf numFmtId="0" fontId="15" fillId="0" borderId="36" xfId="0" applyFont="1" applyBorder="1"/>
    <xf numFmtId="0" fontId="49" fillId="0" borderId="36" xfId="0" applyFont="1" applyBorder="1" applyAlignment="1">
      <alignment horizontal="left" vertical="top" wrapText="1"/>
    </xf>
    <xf numFmtId="0" fontId="15" fillId="0" borderId="36" xfId="0" applyFont="1" applyBorder="1" applyAlignment="1">
      <alignment vertical="top"/>
    </xf>
    <xf numFmtId="0" fontId="50" fillId="0" borderId="36" xfId="0" applyFont="1" applyBorder="1" applyAlignment="1">
      <alignment horizontal="left" vertical="top" wrapText="1"/>
    </xf>
    <xf numFmtId="0" fontId="0" fillId="0" borderId="0" xfId="0" applyFill="1"/>
    <xf numFmtId="0" fontId="39" fillId="0" borderId="0" xfId="0" applyFont="1" applyAlignment="1">
      <alignment horizontal="left"/>
    </xf>
    <xf numFmtId="0" fontId="1" fillId="0" borderId="0" xfId="0" applyFont="1" applyBorder="1" applyAlignment="1">
      <alignment vertical="center"/>
    </xf>
    <xf numFmtId="0" fontId="39" fillId="0" borderId="26" xfId="0" applyFont="1" applyBorder="1"/>
    <xf numFmtId="0" fontId="39" fillId="0" borderId="24" xfId="0" applyFont="1" applyBorder="1" applyAlignment="1">
      <alignment horizontal="center" vertical="center"/>
    </xf>
    <xf numFmtId="0" fontId="39" fillId="0" borderId="28" xfId="0" applyFont="1" applyBorder="1"/>
    <xf numFmtId="0" fontId="39" fillId="0" borderId="29" xfId="0" applyNumberFormat="1" applyFont="1" applyBorder="1" applyAlignment="1">
      <alignment horizontal="center" vertical="center"/>
    </xf>
    <xf numFmtId="0" fontId="39" fillId="0" borderId="0" xfId="0" applyFont="1" applyAlignment="1">
      <alignment horizontal="center"/>
    </xf>
    <xf numFmtId="0" fontId="39" fillId="0" borderId="26" xfId="0" applyFont="1" applyBorder="1" applyAlignment="1">
      <alignment horizontal="left"/>
    </xf>
    <xf numFmtId="0" fontId="39" fillId="0" borderId="24" xfId="0" applyFont="1" applyBorder="1" applyAlignment="1">
      <alignment horizontal="center"/>
    </xf>
    <xf numFmtId="0" fontId="39" fillId="0" borderId="28" xfId="0" applyNumberFormat="1" applyFont="1" applyBorder="1" applyAlignment="1">
      <alignment horizontal="left"/>
    </xf>
    <xf numFmtId="0" fontId="39" fillId="0" borderId="29" xfId="0" applyFont="1" applyBorder="1" applyAlignment="1">
      <alignment horizontal="center"/>
    </xf>
    <xf numFmtId="0" fontId="39" fillId="54" borderId="26" xfId="0" applyFont="1" applyFill="1" applyBorder="1" applyAlignment="1">
      <alignment vertical="center"/>
    </xf>
    <xf numFmtId="0" fontId="39" fillId="0" borderId="23" xfId="0" applyFont="1" applyBorder="1" applyAlignment="1">
      <alignment vertical="center"/>
    </xf>
    <xf numFmtId="0" fontId="39" fillId="0" borderId="24" xfId="0" applyFont="1" applyBorder="1" applyAlignment="1">
      <alignment vertical="center"/>
    </xf>
    <xf numFmtId="0" fontId="39" fillId="47" borderId="26" xfId="0" applyFont="1" applyFill="1" applyBorder="1" applyAlignment="1">
      <alignment vertical="center"/>
    </xf>
    <xf numFmtId="0" fontId="39" fillId="51" borderId="26" xfId="0" applyFont="1" applyFill="1" applyBorder="1" applyAlignment="1">
      <alignment vertical="center"/>
    </xf>
    <xf numFmtId="0" fontId="39" fillId="56" borderId="26" xfId="0" applyFont="1" applyFill="1" applyBorder="1" applyAlignment="1">
      <alignment vertical="center"/>
    </xf>
    <xf numFmtId="0" fontId="39" fillId="55" borderId="28" xfId="0" applyFont="1" applyFill="1" applyBorder="1" applyAlignment="1">
      <alignment vertical="center"/>
    </xf>
    <xf numFmtId="0" fontId="39" fillId="0" borderId="22" xfId="0" applyFont="1" applyBorder="1" applyAlignment="1">
      <alignment vertical="center"/>
    </xf>
    <xf numFmtId="0" fontId="39" fillId="0" borderId="29" xfId="0" applyFont="1" applyBorder="1" applyAlignment="1">
      <alignment vertical="center"/>
    </xf>
    <xf numFmtId="0" fontId="15" fillId="49" borderId="21" xfId="0" applyFont="1" applyFill="1" applyBorder="1"/>
    <xf numFmtId="0" fontId="15" fillId="49" borderId="27" xfId="0" applyFont="1" applyFill="1" applyBorder="1" applyAlignment="1">
      <alignment horizontal="center" vertical="center"/>
    </xf>
    <xf numFmtId="0" fontId="15" fillId="49" borderId="21" xfId="0" applyFont="1" applyFill="1" applyBorder="1" applyAlignment="1">
      <alignment vertical="center"/>
    </xf>
    <xf numFmtId="0" fontId="15" fillId="49" borderId="12" xfId="0" applyFont="1" applyFill="1" applyBorder="1" applyAlignment="1">
      <alignment vertical="center"/>
    </xf>
    <xf numFmtId="0" fontId="15" fillId="49" borderId="27" xfId="0" applyFont="1" applyFill="1" applyBorder="1" applyAlignment="1">
      <alignment vertical="center"/>
    </xf>
    <xf numFmtId="0" fontId="15" fillId="49" borderId="27" xfId="0" applyFont="1" applyFill="1" applyBorder="1" applyAlignment="1">
      <alignment horizontal="center"/>
    </xf>
    <xf numFmtId="0" fontId="15" fillId="49" borderId="21" xfId="0" applyFont="1" applyFill="1" applyBorder="1" applyAlignment="1">
      <alignment horizontal="left"/>
    </xf>
    <xf numFmtId="0" fontId="39" fillId="0" borderId="36" xfId="0" applyFont="1" applyBorder="1" applyAlignment="1">
      <alignment vertical="top" wrapText="1"/>
    </xf>
    <xf numFmtId="0" fontId="15" fillId="0" borderId="36" xfId="0" applyFont="1" applyBorder="1" applyAlignment="1">
      <alignment vertical="top" wrapText="1"/>
    </xf>
    <xf numFmtId="0" fontId="39" fillId="0" borderId="0" xfId="0" applyFont="1" applyBorder="1" applyAlignment="1">
      <alignment vertical="top" wrapText="1"/>
    </xf>
    <xf numFmtId="0" fontId="39" fillId="0" borderId="0" xfId="0" applyFont="1" applyAlignment="1">
      <alignment vertical="top" wrapText="1"/>
    </xf>
    <xf numFmtId="0" fontId="39" fillId="0" borderId="0" xfId="0" applyFont="1" applyAlignment="1">
      <alignment horizontal="left" vertical="top" wrapText="1"/>
    </xf>
    <xf numFmtId="14" fontId="1" fillId="0" borderId="0" xfId="0" applyNumberFormat="1" applyFont="1" applyFill="1" applyBorder="1" applyAlignment="1" applyProtection="1">
      <alignment horizontal="left" vertical="center" wrapText="1"/>
      <protection locked="0"/>
    </xf>
    <xf numFmtId="49" fontId="39" fillId="0" borderId="0" xfId="0" applyNumberFormat="1" applyFont="1" applyAlignment="1">
      <alignment vertical="top" wrapText="1"/>
    </xf>
    <xf numFmtId="49" fontId="1" fillId="0" borderId="0" xfId="0" applyNumberFormat="1" applyFont="1" applyAlignment="1">
      <alignment wrapText="1"/>
    </xf>
    <xf numFmtId="49" fontId="15" fillId="0" borderId="0" xfId="0" applyNumberFormat="1" applyFont="1" applyAlignment="1">
      <alignment vertical="top" wrapText="1"/>
    </xf>
    <xf numFmtId="49" fontId="2" fillId="0" borderId="0" xfId="0" applyNumberFormat="1" applyFont="1" applyAlignment="1">
      <alignment wrapText="1"/>
    </xf>
    <xf numFmtId="49" fontId="15" fillId="0" borderId="0" xfId="0" applyNumberFormat="1" applyFont="1" applyBorder="1" applyAlignment="1">
      <alignment vertical="top" wrapText="1"/>
    </xf>
    <xf numFmtId="49" fontId="39" fillId="0" borderId="0" xfId="0" applyNumberFormat="1" applyFont="1" applyBorder="1" applyAlignment="1">
      <alignment vertical="top" wrapText="1"/>
    </xf>
    <xf numFmtId="0" fontId="39" fillId="0" borderId="0" xfId="0" applyFont="1"/>
    <xf numFmtId="0" fontId="1" fillId="0" borderId="0" xfId="0" applyFont="1" applyAlignment="1">
      <alignment wrapText="1"/>
    </xf>
    <xf numFmtId="0" fontId="39" fillId="53" borderId="0" xfId="0" applyFont="1" applyFill="1" applyAlignment="1">
      <alignment vertical="top" wrapText="1"/>
    </xf>
    <xf numFmtId="0" fontId="1" fillId="0" borderId="0" xfId="0" applyFont="1" applyAlignment="1">
      <alignment vertical="top" wrapText="1"/>
    </xf>
    <xf numFmtId="0" fontId="15" fillId="0" borderId="0" xfId="0" applyFont="1" applyAlignment="1">
      <alignment vertical="top" wrapText="1"/>
    </xf>
    <xf numFmtId="0" fontId="32" fillId="0" borderId="0" xfId="0" applyFont="1" applyAlignment="1">
      <alignment vertical="top" wrapText="1"/>
    </xf>
    <xf numFmtId="0" fontId="32" fillId="0" borderId="0" xfId="0" applyFont="1" applyAlignment="1">
      <alignment wrapText="1"/>
    </xf>
    <xf numFmtId="0" fontId="15" fillId="0" borderId="36" xfId="0" applyFont="1" applyBorder="1" applyAlignment="1">
      <alignment horizontal="left" vertical="top" wrapText="1"/>
    </xf>
    <xf numFmtId="0" fontId="39" fillId="0" borderId="36" xfId="0" applyFont="1" applyBorder="1" applyAlignment="1">
      <alignment horizontal="left" vertical="top" wrapText="1"/>
    </xf>
    <xf numFmtId="0" fontId="0" fillId="0" borderId="0" xfId="0" applyFill="1" applyAlignment="1">
      <alignment wrapText="1"/>
    </xf>
    <xf numFmtId="0" fontId="0" fillId="0" borderId="0" xfId="0" applyAlignment="1">
      <alignment wrapText="1"/>
    </xf>
    <xf numFmtId="0" fontId="1" fillId="0" borderId="0" xfId="0" applyFont="1" applyAlignment="1" applyProtection="1">
      <alignment horizontal="center" vertical="center" wrapText="1"/>
      <protection locked="0"/>
    </xf>
    <xf numFmtId="0" fontId="14" fillId="0" borderId="0" xfId="0" applyFont="1" applyProtection="1">
      <protection locked="0"/>
    </xf>
    <xf numFmtId="0" fontId="1" fillId="0" borderId="0" xfId="0" applyFont="1" applyAlignment="1" applyProtection="1">
      <alignment horizontal="center"/>
      <protection locked="0"/>
    </xf>
    <xf numFmtId="0" fontId="1" fillId="0" borderId="0" xfId="0" applyFont="1" applyBorder="1" applyAlignment="1" applyProtection="1">
      <alignment horizontal="center"/>
      <protection locked="0"/>
    </xf>
    <xf numFmtId="0" fontId="1" fillId="0" borderId="0" xfId="0" applyFont="1" applyProtection="1">
      <protection locked="0"/>
    </xf>
    <xf numFmtId="0" fontId="35" fillId="0" borderId="0" xfId="0" applyFont="1" applyFill="1" applyBorder="1" applyAlignment="1" applyProtection="1">
      <alignment horizontal="left" vertical="top" wrapText="1"/>
      <protection locked="0"/>
    </xf>
    <xf numFmtId="0" fontId="47" fillId="0" borderId="0" xfId="0" applyFont="1" applyFill="1" applyBorder="1" applyAlignment="1" applyProtection="1">
      <alignment horizontal="center" vertical="center" wrapText="1"/>
      <protection locked="0"/>
    </xf>
    <xf numFmtId="0" fontId="35" fillId="0" borderId="0" xfId="0" applyFont="1" applyFill="1" applyBorder="1" applyAlignment="1" applyProtection="1">
      <alignment horizontal="center" vertical="center" wrapText="1"/>
      <protection locked="0"/>
    </xf>
    <xf numFmtId="14" fontId="35" fillId="0" borderId="0" xfId="0" quotePrefix="1" applyNumberFormat="1" applyFont="1" applyFill="1" applyBorder="1" applyAlignment="1" applyProtection="1">
      <alignment horizontal="center" vertical="top" wrapText="1"/>
      <protection locked="0"/>
    </xf>
    <xf numFmtId="14" fontId="35" fillId="0" borderId="0" xfId="0" applyNumberFormat="1" applyFont="1" applyFill="1" applyBorder="1" applyAlignment="1" applyProtection="1">
      <alignment horizontal="center" vertical="top" wrapText="1"/>
      <protection locked="0"/>
    </xf>
    <xf numFmtId="0" fontId="1" fillId="0" borderId="0" xfId="0" applyFont="1" applyBorder="1" applyAlignment="1" applyProtection="1">
      <protection locked="0"/>
    </xf>
    <xf numFmtId="0" fontId="35" fillId="0" borderId="0" xfId="0" applyFont="1" applyFill="1" applyBorder="1" applyAlignment="1" applyProtection="1">
      <alignment horizontal="left" vertical="center" wrapText="1"/>
      <protection locked="0"/>
    </xf>
    <xf numFmtId="0" fontId="35" fillId="0" borderId="0" xfId="0" applyFont="1" applyFill="1" applyBorder="1" applyAlignment="1" applyProtection="1">
      <alignment horizontal="center" vertical="top" wrapText="1"/>
      <protection locked="0"/>
    </xf>
    <xf numFmtId="0" fontId="1" fillId="0" borderId="0" xfId="0" applyFont="1" applyBorder="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32" fillId="0" borderId="0" xfId="0" applyFont="1" applyAlignment="1" applyProtection="1">
      <alignment horizontal="center" vertical="top" wrapText="1"/>
      <protection locked="0"/>
    </xf>
    <xf numFmtId="0" fontId="1" fillId="0" borderId="0" xfId="0" applyFont="1" applyAlignment="1" applyProtection="1">
      <alignment horizontal="center" vertical="center" wrapText="1"/>
    </xf>
    <xf numFmtId="0" fontId="31" fillId="0" borderId="0" xfId="0" applyFont="1" applyAlignment="1" applyProtection="1">
      <alignment horizontal="center" vertical="center"/>
    </xf>
    <xf numFmtId="0" fontId="14" fillId="0" borderId="0" xfId="0" applyFont="1" applyProtection="1"/>
    <xf numFmtId="0" fontId="1" fillId="0" borderId="0" xfId="0" applyFont="1" applyAlignment="1" applyProtection="1">
      <alignment horizontal="center"/>
    </xf>
    <xf numFmtId="0" fontId="1" fillId="0" borderId="0" xfId="0" applyFont="1" applyBorder="1" applyAlignment="1" applyProtection="1">
      <alignment horizontal="center"/>
    </xf>
    <xf numFmtId="0" fontId="48" fillId="0" borderId="0" xfId="0" applyFont="1" applyBorder="1" applyAlignment="1" applyProtection="1">
      <alignment horizontal="left" vertical="top" wrapText="1"/>
    </xf>
    <xf numFmtId="0" fontId="34" fillId="50" borderId="0" xfId="0" applyFont="1" applyFill="1" applyBorder="1" applyAlignment="1" applyProtection="1">
      <alignment horizontal="center" vertical="top" wrapText="1"/>
    </xf>
    <xf numFmtId="0" fontId="1" fillId="0" borderId="0" xfId="0" applyFont="1" applyProtection="1"/>
    <xf numFmtId="0" fontId="2" fillId="0" borderId="0" xfId="0" applyFont="1" applyAlignment="1" applyProtection="1">
      <alignment horizontal="center" vertical="center"/>
    </xf>
    <xf numFmtId="0" fontId="31" fillId="0" borderId="0" xfId="0" applyFont="1" applyAlignment="1" applyProtection="1">
      <alignment horizontal="center" vertical="center" wrapText="1"/>
    </xf>
    <xf numFmtId="0" fontId="1" fillId="0" borderId="0" xfId="0" applyFont="1" applyAlignment="1" applyProtection="1">
      <alignment horizontal="center" vertical="center"/>
    </xf>
    <xf numFmtId="0" fontId="1" fillId="57" borderId="35" xfId="0" applyFont="1" applyFill="1" applyBorder="1" applyAlignment="1" applyProtection="1">
      <alignment horizontal="center" vertical="center"/>
    </xf>
    <xf numFmtId="0" fontId="1" fillId="57" borderId="30" xfId="0" applyFont="1" applyFill="1" applyBorder="1" applyAlignment="1" applyProtection="1">
      <alignment horizontal="center" vertical="center"/>
    </xf>
    <xf numFmtId="0" fontId="1" fillId="0" borderId="0" xfId="0" applyFont="1" applyAlignment="1" applyProtection="1">
      <alignment vertical="center"/>
    </xf>
    <xf numFmtId="0" fontId="51" fillId="52" borderId="41" xfId="141" applyFont="1" applyFill="1" applyBorder="1" applyAlignment="1" applyProtection="1">
      <alignment horizontal="center" vertical="center"/>
    </xf>
    <xf numFmtId="0" fontId="51" fillId="52" borderId="22" xfId="141" applyFont="1" applyFill="1" applyBorder="1" applyAlignment="1" applyProtection="1">
      <alignment horizontal="center" vertical="center"/>
    </xf>
    <xf numFmtId="0" fontId="52" fillId="52" borderId="22" xfId="141" applyFont="1" applyFill="1" applyBorder="1" applyAlignment="1" applyProtection="1">
      <alignment horizontal="center" vertical="center"/>
    </xf>
    <xf numFmtId="0" fontId="52" fillId="52" borderId="42" xfId="141" applyFont="1" applyFill="1" applyBorder="1" applyAlignment="1" applyProtection="1">
      <alignment horizontal="center" vertical="center"/>
    </xf>
    <xf numFmtId="0" fontId="51" fillId="0" borderId="0" xfId="0" applyFont="1" applyAlignment="1" applyProtection="1">
      <alignment horizontal="center" vertical="center"/>
    </xf>
    <xf numFmtId="0" fontId="45" fillId="0" borderId="0" xfId="0" applyFont="1" applyFill="1" applyBorder="1" applyAlignment="1" applyProtection="1">
      <alignment horizontal="center" vertical="center"/>
    </xf>
    <xf numFmtId="0" fontId="46" fillId="0" borderId="0" xfId="0" applyFont="1" applyFill="1" applyBorder="1" applyAlignment="1" applyProtection="1">
      <alignment horizontal="center" vertical="center"/>
    </xf>
    <xf numFmtId="0" fontId="41" fillId="0" borderId="0" xfId="0" applyFont="1" applyBorder="1" applyAlignment="1" applyProtection="1">
      <alignment horizontal="center" vertical="center"/>
    </xf>
    <xf numFmtId="0" fontId="1" fillId="0" borderId="0" xfId="0" applyFont="1" applyBorder="1" applyAlignment="1" applyProtection="1"/>
    <xf numFmtId="0" fontId="35" fillId="0" borderId="0" xfId="0"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14" fillId="0" borderId="0" xfId="0" applyFont="1" applyAlignment="1" applyProtection="1">
      <alignment horizontal="center" vertical="center"/>
    </xf>
    <xf numFmtId="0" fontId="35" fillId="0" borderId="0" xfId="0" applyFont="1" applyFill="1" applyBorder="1" applyAlignment="1" applyProtection="1">
      <alignment horizontal="center" vertical="center" wrapText="1"/>
    </xf>
    <xf numFmtId="0" fontId="35" fillId="0" borderId="0" xfId="0" applyNumberFormat="1" applyFont="1" applyFill="1" applyBorder="1" applyAlignment="1" applyProtection="1">
      <alignment horizontal="center" vertical="center" wrapText="1"/>
    </xf>
    <xf numFmtId="0" fontId="47" fillId="0" borderId="0" xfId="0" applyFont="1" applyFill="1" applyBorder="1" applyAlignment="1" applyProtection="1">
      <alignment horizontal="left" vertical="center" wrapText="1"/>
    </xf>
    <xf numFmtId="0" fontId="1" fillId="0" borderId="0" xfId="0"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wrapText="1"/>
    </xf>
    <xf numFmtId="0" fontId="14" fillId="0" borderId="0" xfId="0" applyFont="1" applyAlignment="1" applyProtection="1">
      <alignment horizontal="center"/>
    </xf>
    <xf numFmtId="0" fontId="47" fillId="0" borderId="0" xfId="0" applyFont="1" applyFill="1" applyBorder="1" applyAlignment="1" applyProtection="1">
      <alignment horizontal="right" vertical="top" wrapText="1"/>
    </xf>
    <xf numFmtId="0" fontId="47" fillId="0" borderId="0" xfId="0" applyNumberFormat="1" applyFont="1" applyFill="1" applyBorder="1" applyAlignment="1" applyProtection="1">
      <alignment horizontal="right" vertical="top" wrapText="1"/>
    </xf>
    <xf numFmtId="0" fontId="32" fillId="0" borderId="0" xfId="0" applyFont="1" applyAlignment="1" applyProtection="1">
      <alignment horizontal="center" vertical="top" wrapText="1"/>
    </xf>
    <xf numFmtId="0" fontId="1" fillId="0" borderId="0" xfId="0"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1" fillId="0" borderId="0" xfId="0" applyFont="1" applyAlignment="1" applyProtection="1">
      <alignment horizontal="left" vertical="center"/>
      <protection locked="0"/>
    </xf>
    <xf numFmtId="0" fontId="1" fillId="0" borderId="0" xfId="0" applyFont="1" applyFill="1" applyBorder="1" applyAlignment="1" applyProtection="1">
      <alignment horizontal="left" vertical="center" wrapText="1"/>
      <protection locked="0"/>
    </xf>
    <xf numFmtId="0" fontId="1" fillId="0" borderId="0" xfId="0" applyFont="1" applyFill="1" applyBorder="1" applyAlignment="1" applyProtection="1">
      <alignment horizontal="left" vertical="top" wrapText="1"/>
      <protection locked="0"/>
    </xf>
    <xf numFmtId="0" fontId="1" fillId="0" borderId="0" xfId="0" applyFont="1" applyAlignment="1" applyProtection="1">
      <alignment horizontal="left" vertical="center"/>
    </xf>
    <xf numFmtId="0" fontId="1" fillId="0" borderId="0" xfId="0" applyFont="1" applyFill="1" applyBorder="1" applyAlignment="1" applyProtection="1">
      <alignment horizontal="left" vertical="center" wrapText="1"/>
    </xf>
    <xf numFmtId="49" fontId="1" fillId="49" borderId="13" xfId="0" applyNumberFormat="1" applyFont="1" applyFill="1" applyBorder="1" applyAlignment="1" applyProtection="1">
      <alignment horizontal="left" vertical="center" wrapText="1"/>
      <protection locked="0"/>
    </xf>
    <xf numFmtId="0" fontId="1" fillId="0" borderId="0" xfId="0" applyFont="1" applyFill="1" applyAlignment="1" applyProtection="1">
      <alignment horizontal="left" vertical="center" wrapText="1"/>
      <protection locked="0"/>
    </xf>
    <xf numFmtId="14" fontId="1" fillId="49" borderId="13" xfId="0" applyNumberFormat="1" applyFont="1" applyFill="1" applyBorder="1" applyAlignment="1" applyProtection="1">
      <alignment horizontal="left" vertical="center"/>
      <protection locked="0"/>
    </xf>
    <xf numFmtId="0" fontId="1" fillId="49" borderId="34" xfId="0" applyFont="1" applyFill="1" applyBorder="1" applyAlignment="1" applyProtection="1">
      <alignment horizontal="left" vertical="center" wrapText="1"/>
      <protection locked="0"/>
    </xf>
    <xf numFmtId="0" fontId="1" fillId="49" borderId="34" xfId="0" applyFont="1" applyFill="1" applyBorder="1" applyAlignment="1" applyProtection="1">
      <alignment horizontal="left" vertical="center"/>
      <protection locked="0"/>
    </xf>
    <xf numFmtId="49" fontId="1" fillId="49" borderId="14" xfId="0" applyNumberFormat="1" applyFont="1" applyFill="1" applyBorder="1" applyAlignment="1" applyProtection="1">
      <alignment horizontal="left" vertical="center" wrapText="1"/>
      <protection locked="0"/>
    </xf>
    <xf numFmtId="49" fontId="1" fillId="49" borderId="14" xfId="0" applyNumberFormat="1" applyFont="1" applyFill="1" applyBorder="1" applyAlignment="1" applyProtection="1">
      <alignment horizontal="left" vertical="center"/>
      <protection locked="0"/>
    </xf>
    <xf numFmtId="49" fontId="1" fillId="49" borderId="18" xfId="0" applyNumberFormat="1" applyFont="1" applyFill="1" applyBorder="1" applyAlignment="1" applyProtection="1">
      <alignment horizontal="left" vertical="center"/>
      <protection locked="0"/>
    </xf>
    <xf numFmtId="0" fontId="32" fillId="0" borderId="0" xfId="0" applyFont="1" applyAlignment="1" applyProtection="1">
      <alignment horizontal="left" vertical="center"/>
      <protection locked="0"/>
    </xf>
    <xf numFmtId="0" fontId="32" fillId="0" borderId="0" xfId="0" applyFont="1" applyAlignment="1" applyProtection="1">
      <alignment horizontal="right" vertical="center"/>
      <protection locked="0"/>
    </xf>
    <xf numFmtId="0" fontId="1" fillId="0" borderId="0" xfId="0" applyFont="1" applyAlignment="1" applyProtection="1">
      <alignment horizontal="right" vertical="center"/>
      <protection locked="0"/>
    </xf>
    <xf numFmtId="0" fontId="1" fillId="0" borderId="0" xfId="0" applyFont="1" applyFill="1" applyAlignment="1" applyProtection="1">
      <alignment horizontal="left" vertical="center"/>
    </xf>
    <xf numFmtId="0" fontId="14" fillId="0" borderId="0" xfId="0" applyFont="1" applyAlignment="1" applyProtection="1">
      <alignment horizontal="left" vertical="center"/>
    </xf>
    <xf numFmtId="0" fontId="14" fillId="0" borderId="0" xfId="0"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Border="1" applyAlignment="1" applyProtection="1">
      <alignment horizontal="left" vertical="center" wrapText="1"/>
    </xf>
    <xf numFmtId="14" fontId="1" fillId="0" borderId="0" xfId="0" applyNumberFormat="1" applyFont="1" applyFill="1" applyBorder="1" applyAlignment="1" applyProtection="1">
      <alignment horizontal="left" vertical="center" wrapText="1"/>
    </xf>
    <xf numFmtId="0" fontId="2" fillId="0" borderId="13" xfId="0" applyFont="1" applyBorder="1" applyAlignment="1" applyProtection="1">
      <alignment horizontal="left" vertical="center"/>
    </xf>
    <xf numFmtId="0" fontId="2" fillId="0" borderId="34" xfId="0" applyFont="1" applyBorder="1" applyAlignment="1" applyProtection="1">
      <alignment horizontal="left" vertical="center"/>
    </xf>
    <xf numFmtId="0" fontId="2" fillId="0" borderId="14" xfId="0" applyFont="1" applyBorder="1" applyAlignment="1" applyProtection="1">
      <alignment horizontal="left" vertical="center" wrapText="1"/>
    </xf>
    <xf numFmtId="0" fontId="1" fillId="0" borderId="13" xfId="0" applyFont="1" applyFill="1" applyBorder="1" applyAlignment="1" applyProtection="1">
      <alignment horizontal="left" vertical="center"/>
    </xf>
    <xf numFmtId="0" fontId="1" fillId="0" borderId="34" xfId="0" applyFont="1" applyFill="1" applyBorder="1" applyAlignment="1" applyProtection="1">
      <alignment horizontal="left" vertical="center"/>
    </xf>
    <xf numFmtId="0" fontId="1" fillId="0" borderId="14" xfId="0" applyFont="1" applyFill="1" applyBorder="1" applyAlignment="1" applyProtection="1">
      <alignment horizontal="left" vertical="center"/>
    </xf>
    <xf numFmtId="0" fontId="1" fillId="0" borderId="18" xfId="0" applyFont="1" applyFill="1" applyBorder="1" applyAlignment="1" applyProtection="1">
      <alignment horizontal="left" vertical="center"/>
    </xf>
    <xf numFmtId="0" fontId="1" fillId="0" borderId="18" xfId="0" applyFont="1" applyBorder="1" applyAlignment="1" applyProtection="1">
      <alignment horizontal="left" vertical="top" wrapText="1"/>
    </xf>
    <xf numFmtId="0" fontId="39" fillId="0" borderId="0" xfId="0" applyFont="1" applyAlignment="1">
      <alignment vertical="top" wrapText="1"/>
    </xf>
    <xf numFmtId="0" fontId="35" fillId="0" borderId="0" xfId="0" applyFont="1" applyFill="1" applyBorder="1" applyAlignment="1" applyProtection="1">
      <alignment horizontal="center" vertical="center"/>
      <protection locked="0"/>
    </xf>
    <xf numFmtId="0" fontId="58" fillId="0" borderId="0" xfId="0" applyFont="1" applyFill="1" applyBorder="1" applyAlignment="1" applyProtection="1">
      <alignment horizontal="left" vertical="top" wrapText="1"/>
      <protection locked="0"/>
    </xf>
    <xf numFmtId="0" fontId="58" fillId="0" borderId="0" xfId="0" applyFont="1" applyFill="1" applyAlignment="1" applyProtection="1">
      <alignment horizontal="left" vertical="top" wrapText="1"/>
      <protection locked="0"/>
    </xf>
    <xf numFmtId="0" fontId="58" fillId="0" borderId="0" xfId="0" applyNumberFormat="1" applyFont="1" applyFill="1" applyAlignment="1" applyProtection="1">
      <alignment horizontal="left" vertical="top" wrapText="1"/>
      <protection locked="0"/>
    </xf>
    <xf numFmtId="0" fontId="59" fillId="0" borderId="0" xfId="0" applyFont="1" applyFill="1" applyAlignment="1" applyProtection="1">
      <alignment horizontal="center" vertical="center" wrapText="1"/>
      <protection locked="0"/>
    </xf>
    <xf numFmtId="0" fontId="58" fillId="0" borderId="0" xfId="0" applyNumberFormat="1" applyFont="1" applyFill="1" applyAlignment="1" applyProtection="1">
      <alignment horizontal="center" vertical="center"/>
    </xf>
    <xf numFmtId="0" fontId="58" fillId="0" borderId="0" xfId="0" applyNumberFormat="1" applyFont="1" applyFill="1" applyAlignment="1" applyProtection="1">
      <alignment horizontal="center" vertical="center" wrapText="1"/>
    </xf>
    <xf numFmtId="0" fontId="59" fillId="0" borderId="0" xfId="0" applyNumberFormat="1" applyFont="1" applyFill="1" applyAlignment="1" applyProtection="1">
      <alignment horizontal="center" vertical="center" wrapText="1"/>
    </xf>
    <xf numFmtId="0" fontId="58" fillId="0" borderId="0" xfId="0" applyFont="1" applyFill="1" applyAlignment="1" applyProtection="1">
      <alignment horizontal="center" vertical="center" wrapText="1"/>
    </xf>
    <xf numFmtId="0" fontId="60" fillId="0" borderId="0" xfId="0" applyNumberFormat="1" applyFont="1" applyFill="1" applyAlignment="1" applyProtection="1">
      <alignment horizontal="center" vertical="center" wrapText="1"/>
    </xf>
    <xf numFmtId="0" fontId="58" fillId="0" borderId="0" xfId="0" applyFont="1" applyFill="1" applyAlignment="1" applyProtection="1">
      <alignment horizontal="center" vertical="center" wrapText="1"/>
      <protection locked="0"/>
    </xf>
    <xf numFmtId="0" fontId="58" fillId="0" borderId="0" xfId="0" applyFont="1" applyFill="1" applyAlignment="1" applyProtection="1">
      <alignment horizontal="left" vertical="center" wrapText="1"/>
      <protection locked="0"/>
    </xf>
    <xf numFmtId="14" fontId="58" fillId="0" borderId="0" xfId="0" applyNumberFormat="1" applyFont="1" applyFill="1" applyAlignment="1" applyProtection="1">
      <alignment horizontal="center" vertical="top" wrapText="1"/>
      <protection locked="0"/>
    </xf>
    <xf numFmtId="0" fontId="59" fillId="0" borderId="0" xfId="0" applyNumberFormat="1" applyFont="1" applyFill="1" applyAlignment="1" applyProtection="1">
      <alignment horizontal="right" vertical="top" wrapText="1"/>
    </xf>
    <xf numFmtId="0" fontId="58" fillId="0" borderId="0" xfId="0" applyFont="1" applyFill="1" applyAlignment="1" applyProtection="1">
      <alignment horizontal="center" vertical="top" wrapText="1"/>
      <protection locked="0"/>
    </xf>
    <xf numFmtId="0" fontId="60" fillId="0" borderId="0" xfId="0" applyNumberFormat="1" applyFont="1" applyFill="1" applyAlignment="1" applyProtection="1">
      <alignment horizontal="center" vertical="center"/>
    </xf>
    <xf numFmtId="0" fontId="35" fillId="0" borderId="0" xfId="0" applyFont="1" applyAlignment="1" applyProtection="1">
      <alignment horizontal="left" vertical="top" wrapText="1"/>
      <protection locked="0"/>
    </xf>
    <xf numFmtId="0" fontId="35" fillId="0" borderId="0" xfId="0" quotePrefix="1" applyFont="1" applyAlignment="1" applyProtection="1">
      <alignment horizontal="left" vertical="top" wrapText="1"/>
      <protection locked="0"/>
    </xf>
    <xf numFmtId="0" fontId="1" fillId="0" borderId="36" xfId="0" quotePrefix="1" applyFont="1" applyBorder="1" applyAlignment="1">
      <alignment vertical="top" wrapText="1"/>
    </xf>
    <xf numFmtId="49" fontId="1" fillId="0" borderId="36" xfId="0" quotePrefix="1" applyNumberFormat="1" applyFont="1" applyBorder="1" applyAlignment="1">
      <alignment vertical="top" wrapText="1"/>
    </xf>
    <xf numFmtId="0" fontId="1" fillId="0" borderId="36" xfId="0" applyFont="1" applyBorder="1" applyAlignment="1">
      <alignment vertical="top" wrapText="1"/>
    </xf>
    <xf numFmtId="49" fontId="1" fillId="0" borderId="36" xfId="0" applyNumberFormat="1" applyFont="1" applyBorder="1" applyAlignment="1">
      <alignment vertical="top" wrapText="1"/>
    </xf>
    <xf numFmtId="0" fontId="35" fillId="0" borderId="0" xfId="0" applyFont="1" applyFill="1" applyAlignment="1" applyProtection="1">
      <alignment horizontal="left" vertical="top" wrapText="1"/>
      <protection locked="0"/>
    </xf>
    <xf numFmtId="49" fontId="1" fillId="50" borderId="36" xfId="0" applyNumberFormat="1" applyFont="1" applyFill="1" applyBorder="1" applyAlignment="1">
      <alignment vertical="top" wrapText="1"/>
    </xf>
    <xf numFmtId="0" fontId="35" fillId="0" borderId="0" xfId="0" applyFont="1" applyFill="1" applyAlignment="1" applyProtection="1">
      <alignment horizontal="center" vertical="center" wrapText="1"/>
      <protection locked="0"/>
    </xf>
    <xf numFmtId="0" fontId="35" fillId="0" borderId="0" xfId="0" applyNumberFormat="1" applyFont="1" applyFill="1" applyAlignment="1" applyProtection="1">
      <alignment horizontal="left" vertical="top" wrapText="1"/>
      <protection locked="0"/>
    </xf>
    <xf numFmtId="0" fontId="35" fillId="59" borderId="0" xfId="0" applyFont="1" applyFill="1" applyAlignment="1" applyProtection="1">
      <alignment horizontal="left" vertical="top" wrapText="1"/>
      <protection locked="0"/>
    </xf>
    <xf numFmtId="0" fontId="31" fillId="0" borderId="0" xfId="0" applyFont="1" applyAlignment="1" applyProtection="1">
      <alignment horizontal="center" vertical="center" wrapText="1"/>
    </xf>
    <xf numFmtId="49" fontId="1" fillId="49" borderId="15" xfId="0" applyNumberFormat="1" applyFont="1" applyFill="1" applyBorder="1" applyAlignment="1" applyProtection="1">
      <alignment horizontal="left" vertical="top" wrapText="1"/>
      <protection locked="0"/>
    </xf>
    <xf numFmtId="49" fontId="1" fillId="49" borderId="17" xfId="0" applyNumberFormat="1" applyFont="1" applyFill="1" applyBorder="1" applyAlignment="1" applyProtection="1">
      <alignment horizontal="left" vertical="top" wrapText="1"/>
      <protection locked="0"/>
    </xf>
    <xf numFmtId="49" fontId="1" fillId="49" borderId="16" xfId="0" applyNumberFormat="1" applyFont="1" applyFill="1" applyBorder="1" applyAlignment="1" applyProtection="1">
      <alignment horizontal="left" vertical="top" wrapText="1"/>
      <protection locked="0"/>
    </xf>
    <xf numFmtId="0" fontId="32" fillId="0" borderId="0" xfId="0" applyFont="1" applyAlignment="1" applyProtection="1">
      <alignment horizontal="right" vertical="center"/>
      <protection locked="0"/>
    </xf>
    <xf numFmtId="0" fontId="32" fillId="0" borderId="0" xfId="0" applyFont="1" applyAlignment="1" applyProtection="1">
      <alignment horizontal="center" wrapText="1"/>
    </xf>
    <xf numFmtId="0" fontId="0" fillId="0" borderId="33" xfId="0" applyBorder="1" applyAlignment="1" applyProtection="1">
      <alignment horizontal="center" wrapText="1"/>
    </xf>
    <xf numFmtId="0" fontId="2" fillId="48" borderId="20" xfId="0" applyFont="1" applyFill="1" applyBorder="1" applyAlignment="1" applyProtection="1">
      <alignment horizontal="center" vertical="center" wrapText="1"/>
    </xf>
    <xf numFmtId="0" fontId="0" fillId="0" borderId="36" xfId="0" applyFont="1" applyBorder="1" applyAlignment="1" applyProtection="1">
      <alignment horizontal="center" vertical="center" wrapText="1"/>
    </xf>
    <xf numFmtId="0" fontId="2" fillId="51" borderId="39" xfId="0" applyFont="1" applyFill="1" applyBorder="1" applyAlignment="1" applyProtection="1">
      <alignment horizontal="center" vertical="center" wrapText="1"/>
    </xf>
    <xf numFmtId="0" fontId="0" fillId="0" borderId="35" xfId="0" applyFont="1" applyBorder="1" applyAlignment="1" applyProtection="1">
      <alignment horizontal="center" vertical="center" wrapText="1"/>
    </xf>
    <xf numFmtId="0" fontId="1" fillId="51" borderId="19" xfId="0" applyFont="1" applyFill="1" applyBorder="1" applyAlignment="1" applyProtection="1">
      <alignment horizontal="center" vertical="center" wrapText="1"/>
    </xf>
    <xf numFmtId="0" fontId="0" fillId="0" borderId="31" xfId="0" applyBorder="1" applyAlignment="1" applyProtection="1">
      <alignment horizontal="center" vertical="center" wrapText="1"/>
    </xf>
    <xf numFmtId="0" fontId="0" fillId="0" borderId="32" xfId="0" applyBorder="1" applyAlignment="1" applyProtection="1">
      <alignment horizontal="center" vertical="center" wrapText="1"/>
    </xf>
    <xf numFmtId="0" fontId="2" fillId="51" borderId="20" xfId="0" applyFont="1" applyFill="1" applyBorder="1" applyAlignment="1" applyProtection="1">
      <alignment horizontal="center" vertical="center" wrapText="1"/>
    </xf>
    <xf numFmtId="0" fontId="0" fillId="0" borderId="36" xfId="0" applyFont="1" applyBorder="1" applyAlignment="1" applyProtection="1">
      <alignment horizontal="center" wrapText="1"/>
    </xf>
    <xf numFmtId="0" fontId="2" fillId="51" borderId="37" xfId="0" applyFont="1" applyFill="1" applyBorder="1" applyAlignment="1" applyProtection="1">
      <alignment horizontal="center" vertical="center" wrapText="1"/>
    </xf>
    <xf numFmtId="0" fontId="0" fillId="0" borderId="40" xfId="0" applyFont="1" applyBorder="1" applyAlignment="1" applyProtection="1">
      <alignment horizontal="center" wrapText="1"/>
    </xf>
    <xf numFmtId="0" fontId="1" fillId="0" borderId="0" xfId="0" applyFont="1" applyAlignment="1" applyProtection="1">
      <alignment horizontal="center" wrapText="1"/>
    </xf>
    <xf numFmtId="0" fontId="0" fillId="0" borderId="33" xfId="0" applyFont="1" applyBorder="1" applyAlignment="1" applyProtection="1">
      <alignment horizontal="center" wrapText="1"/>
    </xf>
    <xf numFmtId="0" fontId="2" fillId="48" borderId="39" xfId="141" applyFont="1" applyFill="1" applyBorder="1" applyAlignment="1" applyProtection="1">
      <alignment horizontal="center" vertical="center"/>
    </xf>
    <xf numFmtId="0" fontId="0" fillId="0" borderId="35" xfId="0" applyFont="1" applyBorder="1" applyAlignment="1" applyProtection="1">
      <alignment horizontal="center" vertical="center"/>
    </xf>
    <xf numFmtId="0" fontId="2" fillId="48" borderId="20" xfId="141" applyFont="1" applyFill="1" applyBorder="1" applyAlignment="1" applyProtection="1">
      <alignment horizontal="center" vertical="center" wrapText="1"/>
    </xf>
    <xf numFmtId="0" fontId="0" fillId="0" borderId="20" xfId="0" applyFont="1" applyBorder="1" applyAlignment="1" applyProtection="1">
      <alignment horizontal="center" wrapText="1"/>
    </xf>
    <xf numFmtId="0" fontId="0" fillId="0" borderId="36" xfId="0" applyFont="1" applyBorder="1" applyAlignment="1" applyProtection="1">
      <alignment horizontal="center"/>
    </xf>
    <xf numFmtId="0" fontId="0" fillId="0" borderId="20" xfId="0" applyFont="1" applyBorder="1" applyAlignment="1" applyProtection="1">
      <alignment horizontal="center" vertical="center" wrapText="1"/>
    </xf>
    <xf numFmtId="0" fontId="0" fillId="0" borderId="0" xfId="0" applyAlignment="1" applyProtection="1">
      <alignment horizontal="center" wrapText="1"/>
    </xf>
    <xf numFmtId="0" fontId="51" fillId="52" borderId="29" xfId="141" applyFont="1" applyFill="1" applyBorder="1" applyAlignment="1" applyProtection="1">
      <alignment horizontal="center" vertical="center"/>
    </xf>
    <xf numFmtId="0" fontId="51" fillId="52" borderId="28" xfId="141" applyFont="1" applyFill="1" applyBorder="1" applyAlignment="1" applyProtection="1">
      <alignment horizontal="center" vertical="center"/>
    </xf>
    <xf numFmtId="0" fontId="52" fillId="52" borderId="22" xfId="141" applyFont="1" applyFill="1" applyBorder="1" applyAlignment="1" applyProtection="1">
      <alignment horizontal="center" vertical="center"/>
    </xf>
    <xf numFmtId="0" fontId="2" fillId="48" borderId="25" xfId="0" applyFont="1" applyFill="1" applyBorder="1" applyAlignment="1" applyProtection="1">
      <alignment horizontal="center" vertical="center" wrapText="1"/>
    </xf>
    <xf numFmtId="0" fontId="0" fillId="0" borderId="38" xfId="0" applyFont="1" applyBorder="1" applyAlignment="1" applyProtection="1">
      <alignment horizontal="center" vertical="center" wrapText="1"/>
    </xf>
    <xf numFmtId="0" fontId="53" fillId="48" borderId="20" xfId="141" applyFont="1" applyFill="1" applyBorder="1" applyAlignment="1" applyProtection="1">
      <alignment horizontal="center" vertical="center" wrapText="1"/>
    </xf>
    <xf numFmtId="0" fontId="2" fillId="58" borderId="20" xfId="141" applyFont="1" applyFill="1" applyBorder="1" applyAlignment="1" applyProtection="1">
      <alignment horizontal="center" vertical="center" wrapText="1"/>
    </xf>
    <xf numFmtId="0" fontId="2" fillId="58" borderId="36" xfId="141" applyFont="1" applyFill="1" applyBorder="1" applyAlignment="1" applyProtection="1">
      <alignment horizontal="center" vertical="center" wrapText="1"/>
    </xf>
    <xf numFmtId="0" fontId="31" fillId="0" borderId="0" xfId="0" applyFont="1" applyAlignment="1">
      <alignment horizontal="center" vertical="center" wrapText="1"/>
    </xf>
    <xf numFmtId="0" fontId="0" fillId="0" borderId="0" xfId="0" applyAlignment="1"/>
    <xf numFmtId="49" fontId="39" fillId="0" borderId="0" xfId="0" applyNumberFormat="1" applyFont="1" applyAlignment="1">
      <alignment vertical="top" wrapText="1"/>
    </xf>
    <xf numFmtId="49" fontId="1" fillId="0" borderId="0" xfId="0" applyNumberFormat="1" applyFont="1" applyAlignment="1">
      <alignment wrapText="1"/>
    </xf>
    <xf numFmtId="49" fontId="15" fillId="0" borderId="0" xfId="0" applyNumberFormat="1" applyFont="1" applyAlignment="1">
      <alignment vertical="top" wrapText="1"/>
    </xf>
    <xf numFmtId="49" fontId="2" fillId="0" borderId="0" xfId="0" applyNumberFormat="1" applyFont="1" applyAlignment="1">
      <alignment wrapText="1"/>
    </xf>
    <xf numFmtId="0" fontId="39" fillId="0" borderId="0" xfId="0" applyFont="1" applyAlignment="1">
      <alignment vertical="top" wrapText="1"/>
    </xf>
    <xf numFmtId="0" fontId="1" fillId="0" borderId="0" xfId="0" applyFont="1" applyAlignment="1">
      <alignment wrapText="1"/>
    </xf>
    <xf numFmtId="0" fontId="37" fillId="0" borderId="0" xfId="0" applyFont="1" applyFill="1" applyAlignment="1">
      <alignment vertical="top" wrapText="1"/>
    </xf>
    <xf numFmtId="0" fontId="42" fillId="0" borderId="0" xfId="0" applyFont="1" applyFill="1" applyAlignment="1">
      <alignment vertical="top" wrapText="1"/>
    </xf>
    <xf numFmtId="0" fontId="39" fillId="0" borderId="39" xfId="0" applyFont="1" applyBorder="1" applyAlignment="1">
      <alignment vertical="top" wrapText="1"/>
    </xf>
    <xf numFmtId="0" fontId="1" fillId="0" borderId="35" xfId="0" applyFont="1" applyBorder="1" applyAlignment="1">
      <alignment wrapText="1"/>
    </xf>
    <xf numFmtId="0" fontId="15" fillId="0" borderId="39" xfId="0" applyFont="1" applyBorder="1" applyAlignment="1">
      <alignment vertical="top" wrapText="1"/>
    </xf>
    <xf numFmtId="0" fontId="39" fillId="0" borderId="0" xfId="0" applyFont="1" applyBorder="1" applyAlignment="1">
      <alignment vertical="top" wrapText="1"/>
    </xf>
    <xf numFmtId="0" fontId="39" fillId="0" borderId="0" xfId="0" applyFont="1" applyAlignment="1">
      <alignment horizontal="left" vertical="top" wrapText="1"/>
    </xf>
    <xf numFmtId="0" fontId="1" fillId="0" borderId="0" xfId="0" applyFont="1" applyAlignment="1">
      <alignment vertical="top" wrapText="1"/>
    </xf>
    <xf numFmtId="0" fontId="0" fillId="0" borderId="0" xfId="0" applyAlignment="1">
      <alignment wrapText="1"/>
    </xf>
  </cellXfs>
  <cellStyles count="142">
    <cellStyle name="20 % - Accent1" xfId="106"/>
    <cellStyle name="20 % - Accent2" xfId="107"/>
    <cellStyle name="20 % - Accent3" xfId="108"/>
    <cellStyle name="20 % - Accent4" xfId="109"/>
    <cellStyle name="20 % - Accent5" xfId="110"/>
    <cellStyle name="20 % - Accent6" xfId="111"/>
    <cellStyle name="40 % - Accent1" xfId="112"/>
    <cellStyle name="40 % - Accent2" xfId="113"/>
    <cellStyle name="40 % - Accent3" xfId="114"/>
    <cellStyle name="40 % - Accent4" xfId="115"/>
    <cellStyle name="40 % - Accent5" xfId="116"/>
    <cellStyle name="40 % - Accent6" xfId="117"/>
    <cellStyle name="60 % - Accent1" xfId="118"/>
    <cellStyle name="60 % - Accent2" xfId="119"/>
    <cellStyle name="60 % - Accent3" xfId="120"/>
    <cellStyle name="60 % - Accent4" xfId="121"/>
    <cellStyle name="60 % - Accent5" xfId="122"/>
    <cellStyle name="60 % - Accent6" xfId="123"/>
    <cellStyle name="Avertissement" xfId="124"/>
    <cellStyle name="Calcul" xfId="125"/>
    <cellStyle name="Cellule liée" xfId="126"/>
    <cellStyle name="Commentaire" xfId="127"/>
    <cellStyle name="Entrée" xfId="128"/>
    <cellStyle name="Hyperlink" xfId="141" builtinId="8"/>
    <cellStyle name="Insatisfaisant" xfId="129"/>
    <cellStyle name="Komma 2" xfId="105"/>
    <cellStyle name="Neutre" xfId="130"/>
    <cellStyle name="Normal 2" xfId="104"/>
    <cellStyle name="Procent 2" xfId="89"/>
    <cellStyle name="SAPBEXaggData" xfId="2"/>
    <cellStyle name="SAPBEXaggDataEmph" xfId="3"/>
    <cellStyle name="SAPBEXaggItem" xfId="4"/>
    <cellStyle name="SAPBEXaggItemX" xfId="5"/>
    <cellStyle name="SAPBEXchaText" xfId="6"/>
    <cellStyle name="SAPBEXexcBad7" xfId="7"/>
    <cellStyle name="SAPBEXexcBad8" xfId="8"/>
    <cellStyle name="SAPBEXexcBad9" xfId="9"/>
    <cellStyle name="SAPBEXexcCritical4" xfId="10"/>
    <cellStyle name="SAPBEXexcCritical5" xfId="11"/>
    <cellStyle name="SAPBEXexcCritical6" xfId="12"/>
    <cellStyle name="SAPBEXexcGood1" xfId="13"/>
    <cellStyle name="SAPBEXexcGood2" xfId="14"/>
    <cellStyle name="SAPBEXexcGood3" xfId="15"/>
    <cellStyle name="SAPBEXfilterDrill" xfId="16"/>
    <cellStyle name="SAPBEXfilterItem" xfId="17"/>
    <cellStyle name="SAPBEXfilterText" xfId="18"/>
    <cellStyle name="SAPBEXformats" xfId="19"/>
    <cellStyle name="SAPBEXheaderItem" xfId="20"/>
    <cellStyle name="SAPBEXheaderItem 2" xfId="21"/>
    <cellStyle name="SAPBEXheaderText" xfId="22"/>
    <cellStyle name="SAPBEXheaderText 2" xfId="23"/>
    <cellStyle name="SAPBEXHLevel0" xfId="24"/>
    <cellStyle name="SAPBEXHLevel0 2" xfId="25"/>
    <cellStyle name="SAPBEXHLevel0 2 2" xfId="26"/>
    <cellStyle name="SAPBEXHLevel0 3" xfId="27"/>
    <cellStyle name="SAPBEXHLevel0 3 2" xfId="28"/>
    <cellStyle name="SAPBEXHLevel0X" xfId="29"/>
    <cellStyle name="SAPBEXHLevel0X 2" xfId="30"/>
    <cellStyle name="SAPBEXHLevel0X 2 2" xfId="31"/>
    <cellStyle name="SAPBEXHLevel0X 3" xfId="32"/>
    <cellStyle name="SAPBEXHLevel0X 3 2" xfId="33"/>
    <cellStyle name="SAPBEXHLevel1" xfId="34"/>
    <cellStyle name="SAPBEXHLevel1 2" xfId="35"/>
    <cellStyle name="SAPBEXHLevel1 2 2" xfId="36"/>
    <cellStyle name="SAPBEXHLevel1 3" xfId="37"/>
    <cellStyle name="SAPBEXHLevel1 3 2" xfId="38"/>
    <cellStyle name="SAPBEXHLevel1X" xfId="39"/>
    <cellStyle name="SAPBEXHLevel1X 2" xfId="40"/>
    <cellStyle name="SAPBEXHLevel1X 2 2" xfId="41"/>
    <cellStyle name="SAPBEXHLevel1X 3" xfId="42"/>
    <cellStyle name="SAPBEXHLevel1X 3 2" xfId="43"/>
    <cellStyle name="SAPBEXHLevel2" xfId="44"/>
    <cellStyle name="SAPBEXHLevel2 2" xfId="45"/>
    <cellStyle name="SAPBEXHLevel2 2 2" xfId="46"/>
    <cellStyle name="SAPBEXHLevel2 3" xfId="47"/>
    <cellStyle name="SAPBEXHLevel2 3 2" xfId="48"/>
    <cellStyle name="SAPBEXHLevel2X" xfId="49"/>
    <cellStyle name="SAPBEXHLevel2X 2" xfId="50"/>
    <cellStyle name="SAPBEXHLevel2X 2 2" xfId="51"/>
    <cellStyle name="SAPBEXHLevel2X 3" xfId="52"/>
    <cellStyle name="SAPBEXHLevel2X 3 2" xfId="53"/>
    <cellStyle name="SAPBEXHLevel3" xfId="54"/>
    <cellStyle name="SAPBEXHLevel3 2" xfId="55"/>
    <cellStyle name="SAPBEXHLevel3 2 2" xfId="56"/>
    <cellStyle name="SAPBEXHLevel3 3" xfId="57"/>
    <cellStyle name="SAPBEXHLevel3 3 2" xfId="58"/>
    <cellStyle name="SAPBEXHLevel3X" xfId="59"/>
    <cellStyle name="SAPBEXHLevel3X 2" xfId="60"/>
    <cellStyle name="SAPBEXHLevel3X 2 2" xfId="61"/>
    <cellStyle name="SAPBEXHLevel3X 3" xfId="62"/>
    <cellStyle name="SAPBEXHLevel3X 3 2" xfId="63"/>
    <cellStyle name="SAPBEXresData" xfId="64"/>
    <cellStyle name="SAPBEXresDataEmph" xfId="65"/>
    <cellStyle name="SAPBEXresItem" xfId="66"/>
    <cellStyle name="SAPBEXresItemX" xfId="67"/>
    <cellStyle name="SAPBEXstdData" xfId="68"/>
    <cellStyle name="SAPBEXstdDataEmph" xfId="69"/>
    <cellStyle name="SAPBEXstdItem" xfId="70"/>
    <cellStyle name="SAPBEXstdItemX" xfId="71"/>
    <cellStyle name="SAPBEXtitle" xfId="72"/>
    <cellStyle name="SAPBEXundefined" xfId="73"/>
    <cellStyle name="Satisfaisant" xfId="131"/>
    <cellStyle name="Sortie" xfId="132"/>
    <cellStyle name="Standaard" xfId="0" builtinId="0"/>
    <cellStyle name="Standaard 10" xfId="85"/>
    <cellStyle name="Standaard 11" xfId="86"/>
    <cellStyle name="Standaard 12" xfId="87"/>
    <cellStyle name="Standaard 13" xfId="88"/>
    <cellStyle name="Standaard 14" xfId="90"/>
    <cellStyle name="Standaard 15" xfId="91"/>
    <cellStyle name="Standaard 16" xfId="92"/>
    <cellStyle name="Standaard 17" xfId="93"/>
    <cellStyle name="Standaard 18" xfId="94"/>
    <cellStyle name="Standaard 19" xfId="95"/>
    <cellStyle name="Standaard 2" xfId="74"/>
    <cellStyle name="Standaard 2 2" xfId="75"/>
    <cellStyle name="Standaard 20" xfId="96"/>
    <cellStyle name="Standaard 21" xfId="97"/>
    <cellStyle name="Standaard 22" xfId="98"/>
    <cellStyle name="Standaard 23" xfId="99"/>
    <cellStyle name="Standaard 24" xfId="100"/>
    <cellStyle name="Standaard 25" xfId="101"/>
    <cellStyle name="Standaard 26" xfId="102"/>
    <cellStyle name="Standaard 27" xfId="103"/>
    <cellStyle name="Standaard 28" xfId="1"/>
    <cellStyle name="Standaard 3" xfId="76"/>
    <cellStyle name="Standaard 3 2" xfId="77"/>
    <cellStyle name="Standaard 4" xfId="78"/>
    <cellStyle name="Standaard 4 2" xfId="79"/>
    <cellStyle name="Standaard 5" xfId="80"/>
    <cellStyle name="Standaard 6" xfId="81"/>
    <cellStyle name="Standaard 7" xfId="82"/>
    <cellStyle name="Standaard 8" xfId="83"/>
    <cellStyle name="Standaard 9" xfId="84"/>
    <cellStyle name="Texte explicatif" xfId="133"/>
    <cellStyle name="Titre" xfId="134"/>
    <cellStyle name="Titre 1" xfId="135"/>
    <cellStyle name="Titre 2" xfId="136"/>
    <cellStyle name="Titre 3" xfId="137"/>
    <cellStyle name="Titre 4" xfId="138"/>
    <cellStyle name="Total" xfId="139"/>
    <cellStyle name="Vérification" xfId="140"/>
  </cellStyles>
  <dxfs count="146">
    <dxf>
      <font>
        <b val="0"/>
        <i val="0"/>
        <strike val="0"/>
        <condense val="0"/>
        <extend val="0"/>
        <outline val="0"/>
        <shadow val="0"/>
        <u val="none"/>
        <vertAlign val="baseline"/>
        <sz val="12"/>
        <color auto="1"/>
        <name val="Verdana"/>
        <scheme val="none"/>
      </font>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alignment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alignmen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Verdana"/>
        <scheme val="none"/>
      </font>
      <fill>
        <patternFill patternType="solid">
          <fgColor indexed="64"/>
          <bgColor theme="1" tint="0.79998168889431442"/>
        </patternFill>
      </fill>
      <alignmen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Verdana"/>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2"/>
        <color theme="3"/>
        <name val="Verdana"/>
        <scheme val="none"/>
      </font>
      <numFmt numFmtId="30" formatCode="@"/>
      <alignment horizontal="general" vertical="top" textRotation="0" wrapText="1"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2"/>
        <color auto="1"/>
        <name val="Verdana"/>
        <scheme val="none"/>
      </font>
      <numFmt numFmtId="30" formatCode="@"/>
      <alignment horizontal="general" vertical="top" textRotation="0" wrapText="1" indent="0" justifyLastLine="0" shrinkToFit="0" readingOrder="0"/>
    </dxf>
    <dxf>
      <font>
        <b/>
        <i val="0"/>
        <strike val="0"/>
        <condense val="0"/>
        <extend val="0"/>
        <outline val="0"/>
        <shadow val="0"/>
        <u val="none"/>
        <vertAlign val="baseline"/>
        <sz val="12"/>
        <color theme="3"/>
        <name val="Verdana"/>
        <scheme val="none"/>
      </font>
      <numFmt numFmtId="30" formatCode="@"/>
      <alignment horizontal="general" vertical="top" textRotation="0" wrapText="1" indent="0" justifyLastLine="0" shrinkToFit="0" readingOrder="0"/>
      <border diagonalUp="0" diagonalDown="0" outline="0">
        <left/>
        <right style="thin">
          <color indexed="64"/>
        </right>
        <top/>
        <bottom style="thin">
          <color indexed="64"/>
        </bottom>
      </border>
    </dxf>
    <dxf>
      <font>
        <strike val="0"/>
        <outline val="0"/>
        <shadow val="0"/>
        <u val="none"/>
        <vertAlign val="baseline"/>
        <color auto="1"/>
        <name val="Verdana"/>
        <scheme val="none"/>
      </font>
    </dxf>
    <dxf>
      <border outline="0">
        <bottom style="thin">
          <color indexed="64"/>
        </bottom>
      </border>
    </dxf>
    <dxf>
      <font>
        <strike val="0"/>
        <outline val="0"/>
        <shadow val="0"/>
        <u val="none"/>
        <vertAlign val="baseline"/>
        <color auto="1"/>
        <name val="Verdana"/>
        <scheme val="none"/>
      </font>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166" formatCode="m/d/yyyy"/>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righ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numFmt numFmtId="0" formatCode="General"/>
      <fill>
        <patternFill patternType="none">
          <fgColor indexed="64"/>
          <bgColor auto="1"/>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166" formatCode="m/d/yyyy"/>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0" indent="0" justifyLastLine="0" shrinkToFit="0" readingOrder="0"/>
      <protection locked="0" hidden="0"/>
    </dxf>
    <dxf>
      <border outline="0">
        <top style="thin">
          <color indexed="64"/>
        </top>
      </border>
    </dxf>
    <dxf>
      <protection locked="0"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general" vertical="bottom" textRotation="0" wrapText="0" indent="0" justifyLastLine="0" shrinkToFit="0" readingOrder="0"/>
      <protection locked="0" hidden="0"/>
    </dxf>
    <dxf>
      <font>
        <strike val="0"/>
        <outline val="0"/>
        <shadow val="0"/>
        <vertAlign val="baseline"/>
        <color theme="0" tint="-0.499984740745262"/>
        <name val="Verdana"/>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bottom/>
      </border>
      <protection locked="1" hidden="0"/>
    </dxf>
    <dxf>
      <fill>
        <patternFill>
          <bgColor rgb="FF00B0F0"/>
        </patternFill>
      </fill>
    </dxf>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numFmt numFmtId="166" formatCode="m/d/yyyy"/>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numFmt numFmtId="166" formatCode="m/d/yyyy"/>
      <fill>
        <patternFill patternType="none">
          <fgColor indexed="64"/>
          <bgColor auto="1"/>
        </patternFill>
      </fill>
      <alignment horizontal="left" vertical="center" textRotation="0" wrapText="1" indent="0" justifyLastLine="0" shrinkToFit="0" readingOrder="0"/>
      <protection locked="0" hidden="0"/>
    </dxf>
    <dxf>
      <font>
        <b val="0"/>
      </font>
      <fill>
        <patternFill patternType="none">
          <fgColor indexed="64"/>
          <bgColor auto="1"/>
        </patternFill>
      </fill>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border diagonalUp="0" diagonalDown="0">
        <left style="medium">
          <color indexed="64"/>
        </left>
        <right style="medium">
          <color indexed="64"/>
        </right>
        <top/>
        <bottom/>
      </border>
      <protection locked="1" hidden="0"/>
    </dxf>
    <dxf>
      <fill>
        <patternFill>
          <bgColor theme="0" tint="-4.9989318521683403E-2"/>
        </patternFill>
      </fill>
    </dxf>
    <dxf>
      <font>
        <color theme="0" tint="-0.499984740745262"/>
      </font>
      <fill>
        <patternFill>
          <bgColor theme="0" tint="-0.499984740745262"/>
        </patternFill>
      </fill>
      <border>
        <left style="medium">
          <color auto="1"/>
        </left>
        <right style="medium">
          <color auto="1"/>
        </right>
        <top style="medium">
          <color auto="1"/>
        </top>
        <bottom style="medium">
          <color auto="1"/>
        </bottom>
        <vertical style="thin">
          <color auto="1"/>
        </vertical>
        <horizontal style="thin">
          <color auto="1"/>
        </horizontal>
      </border>
    </dxf>
    <dxf>
      <border diagonalUp="1">
        <left style="medium">
          <color auto="1"/>
        </left>
        <right style="medium">
          <color auto="1"/>
        </right>
        <top style="medium">
          <color auto="1"/>
        </top>
        <bottom style="medium">
          <color auto="1"/>
        </bottom>
        <diagonal style="thin">
          <color auto="1"/>
        </diagonal>
        <vertical style="thin">
          <color auto="1"/>
        </vertical>
        <horizontal style="thin">
          <color auto="1"/>
        </horizontal>
      </border>
    </dxf>
    <dxf>
      <fill>
        <patternFill>
          <bgColor rgb="FFDCE6F1"/>
        </patternFill>
      </fill>
    </dxf>
    <dxf>
      <fill>
        <patternFill>
          <bgColor rgb="FFDCE6F1"/>
        </patternFill>
      </fill>
    </dxf>
    <dxf>
      <fill>
        <patternFill>
          <bgColor rgb="FFDCE6F1"/>
        </patternFill>
      </fill>
    </dxf>
    <dxf>
      <fill>
        <patternFill>
          <bgColor rgb="FFDCE6F1"/>
        </patternFill>
      </fill>
    </dxf>
    <dxf>
      <border>
        <left style="thin">
          <color auto="1"/>
        </left>
        <right style="medium">
          <color auto="1"/>
        </right>
        <top style="thin">
          <color auto="1"/>
        </top>
        <bottom style="thin">
          <color auto="1"/>
        </bottom>
        <vertical style="thin">
          <color auto="1"/>
        </vertical>
        <horizontal style="thin">
          <color auto="1"/>
        </horizontal>
      </border>
    </dxf>
    <dxf>
      <font>
        <b/>
        <i val="0"/>
        <strike val="0"/>
      </font>
      <fill>
        <patternFill patternType="none">
          <bgColor auto="1"/>
        </patternFill>
      </fill>
      <border>
        <left style="medium">
          <color auto="1"/>
        </left>
        <right style="medium">
          <color auto="1"/>
        </right>
        <top style="medium">
          <color auto="1"/>
        </top>
        <bottom style="medium">
          <color auto="1"/>
        </bottom>
        <vertical style="medium">
          <color auto="1"/>
        </vertical>
        <horizontal style="medium">
          <color auto="1"/>
        </horizontal>
      </border>
    </dxf>
    <dxf>
      <font>
        <b/>
        <i val="0"/>
      </font>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patternFill>
      </fill>
      <border>
        <left style="medium">
          <color auto="1"/>
        </left>
        <right style="medium">
          <color auto="1"/>
        </right>
        <top style="medium">
          <color auto="1"/>
        </top>
        <bottom style="medium">
          <color auto="1"/>
        </bottom>
        <vertical style="thin">
          <color auto="1"/>
        </vertical>
        <horizontal style="medium">
          <color auto="1"/>
        </horizontal>
      </border>
    </dxf>
  </dxfs>
  <tableStyles count="2" defaultTableStyle="TableStyleMedium2" defaultPivotStyle="PivotStyleLight16">
    <tableStyle name="Tabelstijl 1" pivot="0" count="8">
      <tableStyleElement type="wholeTable" dxfId="145"/>
      <tableStyleElement type="headerRow" dxfId="144"/>
      <tableStyleElement type="firstColumn" dxfId="143"/>
      <tableStyleElement type="lastColumn" dxfId="142"/>
      <tableStyleElement type="firstRowStripe" dxfId="141"/>
      <tableStyleElement type="secondRowStripe" dxfId="140"/>
      <tableStyleElement type="firstColumnStripe" dxfId="139"/>
      <tableStyleElement type="secondColumnStripe" dxfId="138"/>
    </tableStyle>
    <tableStyle name="Tabelstijl 2" pivot="0" count="3">
      <tableStyleElement type="wholeTable" dxfId="137"/>
      <tableStyleElement type="headerRow" dxfId="136"/>
      <tableStyleElement type="secondRowStripe" dxfId="135"/>
    </tableStyle>
  </tableStyles>
  <colors>
    <mruColors>
      <color rgb="FFDCE6F1"/>
      <color rgb="FF0070C0"/>
      <color rgb="FF00FF00"/>
      <color rgb="FFFFC000"/>
      <color rgb="FF3333CC"/>
      <color rgb="FF0033CC"/>
      <color rgb="FF2F10A0"/>
      <color rgb="FF6600FF"/>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29"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28"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Initiële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C00000"/>
              </a:solidFill>
              <a:ln w="19050">
                <a:solidFill>
                  <a:schemeClr val="lt1"/>
                </a:solidFill>
              </a:ln>
              <a:effectLst/>
            </c:spPr>
            <c:extLst>
              <c:ext xmlns:c16="http://schemas.microsoft.com/office/drawing/2014/chart" uri="{C3380CC4-5D6E-409C-BE32-E72D297353CC}">
                <c16:uniqueId val="{00000001-65F4-47D2-B25F-289818BC73B7}"/>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65F4-47D2-B25F-289818BC73B7}"/>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65F4-47D2-B25F-289818BC73B7}"/>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65F4-47D2-B25F-289818BC73B7}"/>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65F4-47D2-B25F-289818BC73B7}"/>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Dashboard!$W$4:$W$8</c:f>
              <c:numCache>
                <c:formatCode>General</c:formatCode>
                <c:ptCount val="5"/>
                <c:pt idx="0">
                  <c:v>1</c:v>
                </c:pt>
                <c:pt idx="1">
                  <c:v>1</c:v>
                </c:pt>
                <c:pt idx="2">
                  <c:v>2</c:v>
                </c:pt>
                <c:pt idx="3">
                  <c:v>8</c:v>
                </c:pt>
                <c:pt idx="4">
                  <c:v>2</c:v>
                </c:pt>
              </c:numCache>
            </c:numRef>
          </c:val>
          <c:extLst>
            <c:ext xmlns:c16="http://schemas.microsoft.com/office/drawing/2014/chart" uri="{C3380CC4-5D6E-409C-BE32-E72D297353CC}">
              <c16:uniqueId val="{0000000A-65F4-47D2-B25F-289818BC73B7}"/>
            </c:ext>
          </c:extLst>
        </c:ser>
        <c:dLbls>
          <c:showLegendKey val="0"/>
          <c:showVal val="0"/>
          <c:showCatName val="0"/>
          <c:showSerName val="0"/>
          <c:showPercent val="0"/>
          <c:showBubbleSize val="0"/>
        </c:dLbls>
        <c:gapWidth val="100"/>
        <c:axId val="486425424"/>
        <c:axId val="486423128"/>
      </c:barChart>
      <c:catAx>
        <c:axId val="4864254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86423128"/>
        <c:crosses val="autoZero"/>
        <c:auto val="1"/>
        <c:lblAlgn val="ctr"/>
        <c:lblOffset val="100"/>
        <c:noMultiLvlLbl val="0"/>
      </c:catAx>
      <c:valAx>
        <c:axId val="4864231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864254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Actuele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C00000"/>
              </a:solidFill>
              <a:ln w="19050">
                <a:solidFill>
                  <a:schemeClr val="lt1"/>
                </a:solidFill>
              </a:ln>
              <a:effectLst/>
            </c:spPr>
            <c:extLst>
              <c:ext xmlns:c16="http://schemas.microsoft.com/office/drawing/2014/chart" uri="{C3380CC4-5D6E-409C-BE32-E72D297353CC}">
                <c16:uniqueId val="{00000001-4BD2-44DF-B533-0CB2648AB0CA}"/>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4BD2-44DF-B533-0CB2648AB0CA}"/>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4BD2-44DF-B533-0CB2648AB0CA}"/>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4BD2-44DF-B533-0CB2648AB0CA}"/>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4BD2-44DF-B533-0CB2648AB0CA}"/>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Dashboard!$X$4:$X$8</c:f>
              <c:numCache>
                <c:formatCode>General</c:formatCode>
                <c:ptCount val="5"/>
                <c:pt idx="0">
                  <c:v>1</c:v>
                </c:pt>
                <c:pt idx="1">
                  <c:v>1</c:v>
                </c:pt>
                <c:pt idx="2">
                  <c:v>2</c:v>
                </c:pt>
                <c:pt idx="3">
                  <c:v>8</c:v>
                </c:pt>
                <c:pt idx="4">
                  <c:v>2</c:v>
                </c:pt>
              </c:numCache>
            </c:numRef>
          </c:val>
          <c:extLst>
            <c:ext xmlns:c16="http://schemas.microsoft.com/office/drawing/2014/chart" uri="{C3380CC4-5D6E-409C-BE32-E72D297353CC}">
              <c16:uniqueId val="{0000000A-4BD2-44DF-B533-0CB2648AB0CA}"/>
            </c:ext>
          </c:extLst>
        </c:ser>
        <c:dLbls>
          <c:showLegendKey val="0"/>
          <c:showVal val="0"/>
          <c:showCatName val="0"/>
          <c:showSerName val="0"/>
          <c:showPercent val="0"/>
          <c:showBubbleSize val="0"/>
        </c:dLbls>
        <c:gapWidth val="100"/>
        <c:axId val="1142425616"/>
        <c:axId val="1142427584"/>
      </c:barChart>
      <c:catAx>
        <c:axId val="114242561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142427584"/>
        <c:crosses val="autoZero"/>
        <c:auto val="1"/>
        <c:lblAlgn val="ctr"/>
        <c:lblOffset val="100"/>
        <c:noMultiLvlLbl val="0"/>
      </c:catAx>
      <c:valAx>
        <c:axId val="11424275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1424256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Gereduceerde</a:t>
            </a:r>
            <a:r>
              <a:rPr lang="nl-NL" sz="1600" baseline="0">
                <a:solidFill>
                  <a:sysClr val="windowText" lastClr="000000"/>
                </a:solidFill>
              </a:rPr>
              <a:t> </a:t>
            </a:r>
            <a:r>
              <a:rPr lang="nl-NL" sz="1600">
                <a:solidFill>
                  <a:sysClr val="windowText" lastClr="000000"/>
                </a:solidFill>
              </a:rPr>
              <a:t>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1-9063-4D50-AE18-B92173FD52EE}"/>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9063-4D50-AE18-B92173FD52EE}"/>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9063-4D50-AE18-B92173FD52EE}"/>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9063-4D50-AE18-B92173FD52EE}"/>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9063-4D50-AE18-B92173FD52EE}"/>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Dashboard!$V$40:$V$41</c:f>
              <c:strCache>
                <c:ptCount val="2"/>
                <c:pt idx="0">
                  <c:v>Risico's gereduceerd</c:v>
                </c:pt>
                <c:pt idx="1">
                  <c:v>Risico's nog niet (voldoende) gereduceerd</c:v>
                </c:pt>
              </c:strCache>
            </c:strRef>
          </c:cat>
          <c:val>
            <c:numRef>
              <c:f>Dashboard!$W$40:$W$41</c:f>
              <c:numCache>
                <c:formatCode>General</c:formatCode>
                <c:ptCount val="2"/>
                <c:pt idx="0">
                  <c:v>227</c:v>
                </c:pt>
                <c:pt idx="1">
                  <c:v>11</c:v>
                </c:pt>
              </c:numCache>
            </c:numRef>
          </c:val>
          <c:extLst>
            <c:ext xmlns:c16="http://schemas.microsoft.com/office/drawing/2014/chart" uri="{C3380CC4-5D6E-409C-BE32-E72D297353CC}">
              <c16:uniqueId val="{0000000A-9063-4D50-AE18-B92173FD52EE}"/>
            </c:ext>
          </c:extLst>
        </c:ser>
        <c:dLbls>
          <c:showLegendKey val="0"/>
          <c:showVal val="0"/>
          <c:showCatName val="0"/>
          <c:showSerName val="0"/>
          <c:showPercent val="0"/>
          <c:showBubbleSize val="0"/>
        </c:dLbls>
        <c:gapWidth val="100"/>
        <c:axId val="1289754840"/>
        <c:axId val="1289749592"/>
      </c:barChart>
      <c:catAx>
        <c:axId val="12897548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89749592"/>
        <c:crosses val="autoZero"/>
        <c:auto val="1"/>
        <c:lblAlgn val="ctr"/>
        <c:lblOffset val="100"/>
        <c:noMultiLvlLbl val="0"/>
      </c:catAx>
      <c:valAx>
        <c:axId val="12897495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897548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Initiële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AA22-4EBD-A20C-237CB9D2AEB2}"/>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AA22-4EBD-A20C-237CB9D2AEB2}"/>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AA22-4EBD-A20C-237CB9D2AEB2}"/>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AA22-4EBD-A20C-237CB9D2AEB2}"/>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AA22-4EBD-A20C-237CB9D2AEB2}"/>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Dashboard!$W$4:$W$8</c:f>
              <c:numCache>
                <c:formatCode>General</c:formatCode>
                <c:ptCount val="5"/>
                <c:pt idx="0">
                  <c:v>1</c:v>
                </c:pt>
                <c:pt idx="1">
                  <c:v>1</c:v>
                </c:pt>
                <c:pt idx="2">
                  <c:v>2</c:v>
                </c:pt>
                <c:pt idx="3">
                  <c:v>8</c:v>
                </c:pt>
                <c:pt idx="4">
                  <c:v>2</c:v>
                </c:pt>
              </c:numCache>
            </c:numRef>
          </c:val>
          <c:extLst>
            <c:ext xmlns:c16="http://schemas.microsoft.com/office/drawing/2014/chart" uri="{C3380CC4-5D6E-409C-BE32-E72D297353CC}">
              <c16:uniqueId val="{0000000A-AA22-4EBD-A20C-237CB9D2AEB2}"/>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Actuele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F937-4ECA-BED2-600DD72DA8FF}"/>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937-4ECA-BED2-600DD72DA8FF}"/>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937-4ECA-BED2-600DD72DA8FF}"/>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F937-4ECA-BED2-600DD72DA8FF}"/>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F937-4ECA-BED2-600DD72DA8FF}"/>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Dashboard!$X$4:$X$8</c:f>
              <c:numCache>
                <c:formatCode>General</c:formatCode>
                <c:ptCount val="5"/>
                <c:pt idx="0">
                  <c:v>1</c:v>
                </c:pt>
                <c:pt idx="1">
                  <c:v>1</c:v>
                </c:pt>
                <c:pt idx="2">
                  <c:v>2</c:v>
                </c:pt>
                <c:pt idx="3">
                  <c:v>8</c:v>
                </c:pt>
                <c:pt idx="4">
                  <c:v>2</c:v>
                </c:pt>
              </c:numCache>
            </c:numRef>
          </c:val>
          <c:extLst>
            <c:ext xmlns:c16="http://schemas.microsoft.com/office/drawing/2014/chart" uri="{C3380CC4-5D6E-409C-BE32-E72D297353CC}">
              <c16:uniqueId val="{0000000A-F937-4ECA-BED2-600DD72DA8FF}"/>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Gereduceerde</a:t>
            </a:r>
            <a:r>
              <a:rPr lang="nl-NL" sz="1600" baseline="0">
                <a:solidFill>
                  <a:sysClr val="windowText" lastClr="000000"/>
                </a:solidFill>
              </a:rPr>
              <a:t> </a:t>
            </a:r>
            <a:r>
              <a:rPr lang="nl-NL" sz="1600">
                <a:solidFill>
                  <a:sysClr val="windowText" lastClr="000000"/>
                </a:solidFill>
              </a:rPr>
              <a:t>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00FF00"/>
              </a:solidFill>
              <a:ln w="19050">
                <a:solidFill>
                  <a:schemeClr val="lt1"/>
                </a:solidFill>
              </a:ln>
              <a:effectLst/>
            </c:spPr>
            <c:extLst>
              <c:ext xmlns:c16="http://schemas.microsoft.com/office/drawing/2014/chart" uri="{C3380CC4-5D6E-409C-BE32-E72D297353CC}">
                <c16:uniqueId val="{00000001-C545-432A-9F5F-5F56844F26E3}"/>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C545-432A-9F5F-5F56844F26E3}"/>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545-432A-9F5F-5F56844F26E3}"/>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C545-432A-9F5F-5F56844F26E3}"/>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C545-432A-9F5F-5F56844F26E3}"/>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Dashboard!$V$40:$V$41</c:f>
              <c:strCache>
                <c:ptCount val="2"/>
                <c:pt idx="0">
                  <c:v>Risico's gereduceerd</c:v>
                </c:pt>
                <c:pt idx="1">
                  <c:v>Risico's nog niet (voldoende) gereduceerd</c:v>
                </c:pt>
              </c:strCache>
            </c:strRef>
          </c:cat>
          <c:val>
            <c:numRef>
              <c:f>Dashboard!$W$40:$W$41</c:f>
              <c:numCache>
                <c:formatCode>General</c:formatCode>
                <c:ptCount val="2"/>
                <c:pt idx="0">
                  <c:v>227</c:v>
                </c:pt>
                <c:pt idx="1">
                  <c:v>11</c:v>
                </c:pt>
              </c:numCache>
            </c:numRef>
          </c:val>
          <c:extLst>
            <c:ext xmlns:c16="http://schemas.microsoft.com/office/drawing/2014/chart" uri="{C3380CC4-5D6E-409C-BE32-E72D297353CC}">
              <c16:uniqueId val="{0000000A-C545-432A-9F5F-5F56844F26E3}"/>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nl-NL" sz="900">
                <a:solidFill>
                  <a:sysClr val="windowText" lastClr="000000"/>
                </a:solidFill>
              </a:rPr>
              <a:t>Volledig ingevulde risico's</a:t>
            </a:r>
          </a:p>
          <a:p>
            <a:pPr>
              <a:defRPr sz="900"/>
            </a:pPr>
            <a:endParaRPr lang="nl-NL"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00FF00"/>
              </a:solidFill>
              <a:ln w="19050">
                <a:solidFill>
                  <a:schemeClr val="lt1"/>
                </a:solidFill>
              </a:ln>
              <a:effectLst/>
            </c:spPr>
            <c:extLst>
              <c:ext xmlns:c16="http://schemas.microsoft.com/office/drawing/2014/chart" uri="{C3380CC4-5D6E-409C-BE32-E72D297353CC}">
                <c16:uniqueId val="{00000001-C18C-4ECC-A020-44E91A4B2F66}"/>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C18C-4ECC-A020-44E91A4B2F66}"/>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18C-4ECC-A020-44E91A4B2F66}"/>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C18C-4ECC-A020-44E91A4B2F66}"/>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C18C-4ECC-A020-44E91A4B2F6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Dashboard!$V$35:$V$36</c:f>
              <c:strCache>
                <c:ptCount val="2"/>
                <c:pt idx="0">
                  <c:v>Volledig ingevulde risico's</c:v>
                </c:pt>
                <c:pt idx="1">
                  <c:v>Onvolledige risico's ingevuld</c:v>
                </c:pt>
              </c:strCache>
            </c:strRef>
          </c:cat>
          <c:val>
            <c:numRef>
              <c:f>Dashboard!$W$35:$W$36</c:f>
              <c:numCache>
                <c:formatCode>General</c:formatCode>
                <c:ptCount val="2"/>
                <c:pt idx="0">
                  <c:v>8</c:v>
                </c:pt>
                <c:pt idx="1">
                  <c:v>230</c:v>
                </c:pt>
              </c:numCache>
            </c:numRef>
          </c:val>
          <c:extLst>
            <c:ext xmlns:c16="http://schemas.microsoft.com/office/drawing/2014/chart" uri="{C3380CC4-5D6E-409C-BE32-E72D297353CC}">
              <c16:uniqueId val="{0000000A-C18C-4ECC-A020-44E91A4B2F66}"/>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solidFill>
                  <a:sysClr val="windowText" lastClr="000000"/>
                </a:solidFill>
              </a:rPr>
              <a:t>Planning</a:t>
            </a:r>
            <a:r>
              <a:rPr lang="en-US" sz="900" baseline="0">
                <a:solidFill>
                  <a:sysClr val="windowText" lastClr="000000"/>
                </a:solidFill>
              </a:rPr>
              <a:t> uitvoering maatregelen</a:t>
            </a:r>
            <a:endParaRPr lang="en-US"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spPr>
            <a:solidFill>
              <a:srgbClr val="00FF00"/>
            </a:solidFill>
          </c:spPr>
          <c:dPt>
            <c:idx val="0"/>
            <c:bubble3D val="0"/>
            <c:spPr>
              <a:solidFill>
                <a:srgbClr val="FF0000"/>
              </a:solidFill>
              <a:ln w="19050">
                <a:solidFill>
                  <a:schemeClr val="lt1"/>
                </a:solidFill>
              </a:ln>
              <a:effectLst/>
            </c:spPr>
            <c:extLst>
              <c:ext xmlns:c16="http://schemas.microsoft.com/office/drawing/2014/chart" uri="{C3380CC4-5D6E-409C-BE32-E72D297353CC}">
                <c16:uniqueId val="{00000001-7210-44DC-A67A-F7A7140818E1}"/>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7210-44DC-A67A-F7A7140818E1}"/>
              </c:ext>
            </c:extLst>
          </c:dPt>
          <c:dPt>
            <c:idx val="2"/>
            <c:bubble3D val="0"/>
            <c:spPr>
              <a:solidFill>
                <a:srgbClr val="FFFF00"/>
              </a:solidFill>
              <a:ln w="19050">
                <a:solidFill>
                  <a:schemeClr val="lt1"/>
                </a:solidFill>
              </a:ln>
              <a:effectLst/>
            </c:spPr>
            <c:extLst>
              <c:ext xmlns:c16="http://schemas.microsoft.com/office/drawing/2014/chart" uri="{C3380CC4-5D6E-409C-BE32-E72D297353CC}">
                <c16:uniqueId val="{00000005-7210-44DC-A67A-F7A7140818E1}"/>
              </c:ext>
            </c:extLst>
          </c:dPt>
          <c:dPt>
            <c:idx val="3"/>
            <c:bubble3D val="0"/>
            <c:spPr>
              <a:solidFill>
                <a:srgbClr val="00FF00"/>
              </a:solidFill>
              <a:ln w="19050">
                <a:solidFill>
                  <a:schemeClr val="lt1"/>
                </a:solidFill>
              </a:ln>
              <a:effectLst/>
            </c:spPr>
            <c:extLst>
              <c:ext xmlns:c16="http://schemas.microsoft.com/office/drawing/2014/chart" uri="{C3380CC4-5D6E-409C-BE32-E72D297353CC}">
                <c16:uniqueId val="{00000007-7210-44DC-A67A-F7A7140818E1}"/>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7210-44DC-A67A-F7A7140818E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Dashboard!$V$49:$V$52</c:f>
              <c:strCache>
                <c:ptCount val="4"/>
                <c:pt idx="0">
                  <c:v>Nog niets ingepland</c:v>
                </c:pt>
                <c:pt idx="1">
                  <c:v>Ingepland</c:v>
                </c:pt>
                <c:pt idx="2">
                  <c:v>In uitvoering</c:v>
                </c:pt>
                <c:pt idx="3">
                  <c:v>Afgerond</c:v>
                </c:pt>
              </c:strCache>
            </c:strRef>
          </c:cat>
          <c:val>
            <c:numRef>
              <c:f>Dashboard!$W$49:$W$52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A-7210-44DC-A67A-F7A7140818E1}"/>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solidFill>
                  <a:sysClr val="windowText" lastClr="000000"/>
                </a:solidFill>
              </a:rPr>
              <a:t>Mate</a:t>
            </a:r>
            <a:r>
              <a:rPr lang="en-US" sz="900" baseline="0">
                <a:solidFill>
                  <a:sysClr val="windowText" lastClr="000000"/>
                </a:solidFill>
              </a:rPr>
              <a:t> van letsel</a:t>
            </a:r>
          </a:p>
          <a:p>
            <a:pPr>
              <a:defRPr sz="900"/>
            </a:pPr>
            <a:endParaRPr lang="en-US"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spPr>
            <a:solidFill>
              <a:srgbClr val="00FF00"/>
            </a:solidFill>
          </c:spPr>
          <c:dPt>
            <c:idx val="0"/>
            <c:bubble3D val="0"/>
            <c:spPr>
              <a:solidFill>
                <a:srgbClr val="00FF00"/>
              </a:solidFill>
              <a:ln w="19050">
                <a:solidFill>
                  <a:schemeClr val="lt1"/>
                </a:solidFill>
              </a:ln>
              <a:effectLst/>
            </c:spPr>
            <c:extLst>
              <c:ext xmlns:c16="http://schemas.microsoft.com/office/drawing/2014/chart" uri="{C3380CC4-5D6E-409C-BE32-E72D297353CC}">
                <c16:uniqueId val="{00000001-4EBA-4227-90E5-4F085D962CF9}"/>
              </c:ext>
            </c:extLst>
          </c:dPt>
          <c:dPt>
            <c:idx val="1"/>
            <c:bubble3D val="0"/>
            <c:spPr>
              <a:solidFill>
                <a:srgbClr val="FFFF00"/>
              </a:solidFill>
              <a:ln w="19050">
                <a:solidFill>
                  <a:schemeClr val="lt1"/>
                </a:solidFill>
              </a:ln>
              <a:effectLst/>
            </c:spPr>
            <c:extLst>
              <c:ext xmlns:c16="http://schemas.microsoft.com/office/drawing/2014/chart" uri="{C3380CC4-5D6E-409C-BE32-E72D297353CC}">
                <c16:uniqueId val="{00000003-4EBA-4227-90E5-4F085D962CF9}"/>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4EBA-4227-90E5-4F085D962CF9}"/>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4EBA-4227-90E5-4F085D962CF9}"/>
              </c:ext>
            </c:extLst>
          </c:dPt>
          <c:dPt>
            <c:idx val="4"/>
            <c:bubble3D val="0"/>
            <c:spPr>
              <a:solidFill>
                <a:srgbClr val="C00000"/>
              </a:solidFill>
              <a:ln w="19050">
                <a:solidFill>
                  <a:schemeClr val="lt1"/>
                </a:solidFill>
              </a:ln>
              <a:effectLst/>
            </c:spPr>
            <c:extLst>
              <c:ext xmlns:c16="http://schemas.microsoft.com/office/drawing/2014/chart" uri="{C3380CC4-5D6E-409C-BE32-E72D297353CC}">
                <c16:uniqueId val="{00000009-4EBA-4227-90E5-4F085D962CF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Dashboard!$V$59:$V$63</c:f>
              <c:strCache>
                <c:ptCount val="5"/>
                <c:pt idx="0">
                  <c:v>1 - Gering (letsel zonder verzuim of hinder)</c:v>
                </c:pt>
                <c:pt idx="1">
                  <c:v>3 - Belangrijk (letsel en verzuim)</c:v>
                </c:pt>
                <c:pt idx="2">
                  <c:v>7 - Ernstig, onomkeerbaar effect (invaliditeit)</c:v>
                </c:pt>
                <c:pt idx="3">
                  <c:v>15 - Zeer ernstig (een dode, acuut of op termijn)</c:v>
                </c:pt>
                <c:pt idx="4">
                  <c:v>40 - Ramp (enkele doden, acuut of op lange termijn)</c:v>
                </c:pt>
              </c:strCache>
            </c:strRef>
          </c:cat>
          <c:val>
            <c:numRef>
              <c:f>Dashboard!$W$59:$W$63</c:f>
              <c:numCache>
                <c:formatCode>General</c:formatCode>
                <c:ptCount val="5"/>
                <c:pt idx="0">
                  <c:v>0</c:v>
                </c:pt>
                <c:pt idx="1">
                  <c:v>5</c:v>
                </c:pt>
                <c:pt idx="2">
                  <c:v>6</c:v>
                </c:pt>
                <c:pt idx="3">
                  <c:v>3</c:v>
                </c:pt>
                <c:pt idx="4">
                  <c:v>0</c:v>
                </c:pt>
              </c:numCache>
            </c:numRef>
          </c:val>
          <c:extLst>
            <c:ext xmlns:c16="http://schemas.microsoft.com/office/drawing/2014/chart" uri="{C3380CC4-5D6E-409C-BE32-E72D297353CC}">
              <c16:uniqueId val="{0000000A-4EBA-4227-90E5-4F085D962CF9}"/>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Werkblad RI&amp;E'!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Werkblad RI&amp;E'!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Risicosessies!A1"/><Relationship Id="rId2" Type="http://schemas.openxmlformats.org/officeDocument/2006/relationships/hyperlink" Target="#Voorblad!A1"/><Relationship Id="rId1" Type="http://schemas.openxmlformats.org/officeDocument/2006/relationships/image" Target="../media/image1.png"/><Relationship Id="rId4" Type="http://schemas.openxmlformats.org/officeDocument/2006/relationships/hyperlink" Target="mailto:VeiligheidInProjecten@rws.nl?subject=Vraag%20mbt%20Sjabloon%20Ontwerp%20RIE" TargetMode="External"/></Relationships>
</file>

<file path=xl/drawings/_rels/drawing4.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hyperlink" Target="#'Werkblad RI&amp;E'!A1"/><Relationship Id="rId5" Type="http://schemas.openxmlformats.org/officeDocument/2006/relationships/chart" Target="../charts/chart5.xml"/><Relationship Id="rId10" Type="http://schemas.openxmlformats.org/officeDocument/2006/relationships/image" Target="../media/image1.png"/><Relationship Id="rId4" Type="http://schemas.openxmlformats.org/officeDocument/2006/relationships/chart" Target="../charts/chart4.xml"/><Relationship Id="rId9" Type="http://schemas.openxmlformats.org/officeDocument/2006/relationships/chart" Target="../charts/chart9.xml"/></Relationships>
</file>

<file path=xl/drawings/_rels/drawing5.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6.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7.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8.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9.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0.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1.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2.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3.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hyperlink" Target="#'Werkblad RI&amp;E'!A1"/></Relationships>
</file>

<file path=xl/drawings/_rels/drawing15.xml.rels><?xml version="1.0" encoding="UTF-8" standalone="yes"?>
<Relationships xmlns="http://schemas.openxmlformats.org/package/2006/relationships"><Relationship Id="rId1" Type="http://schemas.openxmlformats.org/officeDocument/2006/relationships/hyperlink" Target="#'Werkblad RI&amp;E'!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2199657</xdr:colOff>
      <xdr:row>0</xdr:row>
      <xdr:rowOff>894756</xdr:rowOff>
    </xdr:to>
    <xdr:pic>
      <xdr:nvPicPr>
        <xdr:cNvPr id="5" name="Afbeelding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4</xdr:col>
      <xdr:colOff>2546442</xdr:colOff>
      <xdr:row>0</xdr:row>
      <xdr:rowOff>103464</xdr:rowOff>
    </xdr:from>
    <xdr:to>
      <xdr:col>5</xdr:col>
      <xdr:colOff>1181227</xdr:colOff>
      <xdr:row>0</xdr:row>
      <xdr:rowOff>535464</xdr:rowOff>
    </xdr:to>
    <xdr:grpSp>
      <xdr:nvGrpSpPr>
        <xdr:cNvPr id="11" name="Groep 10">
          <a:hlinkClick xmlns:r="http://schemas.openxmlformats.org/officeDocument/2006/relationships" r:id="rId2"/>
          <a:extLst>
            <a:ext uri="{FF2B5EF4-FFF2-40B4-BE49-F238E27FC236}">
              <a16:creationId xmlns:a16="http://schemas.microsoft.com/office/drawing/2014/main" id="{00000000-0008-0000-0000-00000B000000}"/>
            </a:ext>
          </a:extLst>
        </xdr:cNvPr>
        <xdr:cNvGrpSpPr>
          <a:grpSpLocks noChangeAspect="1"/>
        </xdr:cNvGrpSpPr>
      </xdr:nvGrpSpPr>
      <xdr:grpSpPr>
        <a:xfrm>
          <a:off x="8147142" y="103464"/>
          <a:ext cx="1197010" cy="432000"/>
          <a:chOff x="7686675" y="581025"/>
          <a:chExt cx="1496264" cy="540000"/>
        </a:xfrm>
      </xdr:grpSpPr>
      <xdr:grpSp>
        <xdr:nvGrpSpPr>
          <xdr:cNvPr id="12" name="Groep 11">
            <a:extLst>
              <a:ext uri="{FF2B5EF4-FFF2-40B4-BE49-F238E27FC236}">
                <a16:creationId xmlns:a16="http://schemas.microsoft.com/office/drawing/2014/main" id="{00000000-0008-0000-0000-00000C000000}"/>
              </a:ext>
            </a:extLst>
          </xdr:cNvPr>
          <xdr:cNvGrpSpPr/>
        </xdr:nvGrpSpPr>
        <xdr:grpSpPr>
          <a:xfrm>
            <a:off x="7686675" y="581025"/>
            <a:ext cx="1440000" cy="540000"/>
            <a:chOff x="7686675" y="581025"/>
            <a:chExt cx="1440000" cy="540000"/>
          </a:xfrm>
        </xdr:grpSpPr>
        <xdr:sp macro="" textlink="">
          <xdr:nvSpPr>
            <xdr:cNvPr id="14" name="Afgeronde rechthoek 13">
              <a:extLst>
                <a:ext uri="{FF2B5EF4-FFF2-40B4-BE49-F238E27FC236}">
                  <a16:creationId xmlns:a16="http://schemas.microsoft.com/office/drawing/2014/main" id="{00000000-0008-0000-0000-00000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5" name="Groep 14">
              <a:extLst>
                <a:ext uri="{FF2B5EF4-FFF2-40B4-BE49-F238E27FC236}">
                  <a16:creationId xmlns:a16="http://schemas.microsoft.com/office/drawing/2014/main" id="{00000000-0008-0000-0000-00000F000000}"/>
                </a:ext>
              </a:extLst>
            </xdr:cNvPr>
            <xdr:cNvGrpSpPr/>
          </xdr:nvGrpSpPr>
          <xdr:grpSpPr>
            <a:xfrm>
              <a:off x="7743825" y="671025"/>
              <a:ext cx="360000" cy="360000"/>
              <a:chOff x="7743825" y="671025"/>
              <a:chExt cx="360000" cy="360000"/>
            </a:xfrm>
          </xdr:grpSpPr>
          <xdr:sp macro="" textlink="">
            <xdr:nvSpPr>
              <xdr:cNvPr id="16" name="Ovaal 15">
                <a:extLst>
                  <a:ext uri="{FF2B5EF4-FFF2-40B4-BE49-F238E27FC236}">
                    <a16:creationId xmlns:a16="http://schemas.microsoft.com/office/drawing/2014/main" id="{00000000-0008-0000-0000-00001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7" name="Gelijkbenige driehoek 16">
                <a:extLst>
                  <a:ext uri="{FF2B5EF4-FFF2-40B4-BE49-F238E27FC236}">
                    <a16:creationId xmlns:a16="http://schemas.microsoft.com/office/drawing/2014/main" id="{00000000-0008-0000-0000-00001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3" name="Tekstvak 12">
            <a:extLst>
              <a:ext uri="{FF2B5EF4-FFF2-40B4-BE49-F238E27FC236}">
                <a16:creationId xmlns:a16="http://schemas.microsoft.com/office/drawing/2014/main" id="{00000000-0008-0000-0000-00000D000000}"/>
              </a:ext>
            </a:extLst>
          </xdr:cNvPr>
          <xdr:cNvSpPr txBox="1"/>
        </xdr:nvSpPr>
        <xdr:spPr>
          <a:xfrm>
            <a:off x="8050977" y="627729"/>
            <a:ext cx="1131962"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1009032</xdr:colOff>
      <xdr:row>0</xdr:row>
      <xdr:rowOff>894756</xdr:rowOff>
    </xdr:to>
    <xdr:pic>
      <xdr:nvPicPr>
        <xdr:cNvPr id="4" name="Afbeelding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4</xdr:col>
      <xdr:colOff>2089243</xdr:colOff>
      <xdr:row>0</xdr:row>
      <xdr:rowOff>103464</xdr:rowOff>
    </xdr:from>
    <xdr:to>
      <xdr:col>5</xdr:col>
      <xdr:colOff>952627</xdr:colOff>
      <xdr:row>0</xdr:row>
      <xdr:rowOff>535464</xdr:rowOff>
    </xdr:to>
    <xdr:grpSp>
      <xdr:nvGrpSpPr>
        <xdr:cNvPr id="5" name="Groep 4">
          <a:hlinkClick xmlns:r="http://schemas.openxmlformats.org/officeDocument/2006/relationships" r:id="rId2"/>
          <a:extLst>
            <a:ext uri="{FF2B5EF4-FFF2-40B4-BE49-F238E27FC236}">
              <a16:creationId xmlns:a16="http://schemas.microsoft.com/office/drawing/2014/main" id="{00000000-0008-0000-0100-000005000000}"/>
            </a:ext>
          </a:extLst>
        </xdr:cNvPr>
        <xdr:cNvGrpSpPr>
          <a:grpSpLocks noChangeAspect="1"/>
        </xdr:cNvGrpSpPr>
      </xdr:nvGrpSpPr>
      <xdr:grpSpPr>
        <a:xfrm>
          <a:off x="8147143" y="103464"/>
          <a:ext cx="1197009" cy="432000"/>
          <a:chOff x="7686675" y="581025"/>
          <a:chExt cx="1496262" cy="540000"/>
        </a:xfrm>
      </xdr:grpSpPr>
      <xdr:grpSp>
        <xdr:nvGrpSpPr>
          <xdr:cNvPr id="6" name="Groep 5">
            <a:extLst>
              <a:ext uri="{FF2B5EF4-FFF2-40B4-BE49-F238E27FC236}">
                <a16:creationId xmlns:a16="http://schemas.microsoft.com/office/drawing/2014/main" id="{00000000-0008-0000-0100-000006000000}"/>
              </a:ext>
            </a:extLst>
          </xdr:cNvPr>
          <xdr:cNvGrpSpPr/>
        </xdr:nvGrpSpPr>
        <xdr:grpSpPr>
          <a:xfrm>
            <a:off x="7686675" y="581025"/>
            <a:ext cx="1440000" cy="540000"/>
            <a:chOff x="7686675" y="581025"/>
            <a:chExt cx="1440000" cy="540000"/>
          </a:xfrm>
        </xdr:grpSpPr>
        <xdr:sp macro="" textlink="">
          <xdr:nvSpPr>
            <xdr:cNvPr id="8" name="Afgeronde rechthoek 7">
              <a:extLst>
                <a:ext uri="{FF2B5EF4-FFF2-40B4-BE49-F238E27FC236}">
                  <a16:creationId xmlns:a16="http://schemas.microsoft.com/office/drawing/2014/main" id="{00000000-0008-0000-0100-00000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9" name="Groep 8">
              <a:extLst>
                <a:ext uri="{FF2B5EF4-FFF2-40B4-BE49-F238E27FC236}">
                  <a16:creationId xmlns:a16="http://schemas.microsoft.com/office/drawing/2014/main" id="{00000000-0008-0000-0100-000009000000}"/>
                </a:ext>
              </a:extLst>
            </xdr:cNvPr>
            <xdr:cNvGrpSpPr/>
          </xdr:nvGrpSpPr>
          <xdr:grpSpPr>
            <a:xfrm>
              <a:off x="7743825" y="671025"/>
              <a:ext cx="360000" cy="360000"/>
              <a:chOff x="7743825" y="671025"/>
              <a:chExt cx="360000" cy="360000"/>
            </a:xfrm>
          </xdr:grpSpPr>
          <xdr:sp macro="" textlink="">
            <xdr:nvSpPr>
              <xdr:cNvPr id="10" name="Ovaal 9">
                <a:extLst>
                  <a:ext uri="{FF2B5EF4-FFF2-40B4-BE49-F238E27FC236}">
                    <a16:creationId xmlns:a16="http://schemas.microsoft.com/office/drawing/2014/main" id="{00000000-0008-0000-0100-00000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1" name="Gelijkbenige driehoek 10">
                <a:extLst>
                  <a:ext uri="{FF2B5EF4-FFF2-40B4-BE49-F238E27FC236}">
                    <a16:creationId xmlns:a16="http://schemas.microsoft.com/office/drawing/2014/main" id="{00000000-0008-0000-0100-00000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7" name="Tekstvak 6">
            <a:extLst>
              <a:ext uri="{FF2B5EF4-FFF2-40B4-BE49-F238E27FC236}">
                <a16:creationId xmlns:a16="http://schemas.microsoft.com/office/drawing/2014/main" id="{00000000-0008-0000-0100-00000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599457</xdr:colOff>
      <xdr:row>0</xdr:row>
      <xdr:rowOff>894756</xdr:rowOff>
    </xdr:to>
    <xdr:pic>
      <xdr:nvPicPr>
        <xdr:cNvPr id="12" name="Afbeelding 11">
          <a:extLst>
            <a:ext uri="{FF2B5EF4-FFF2-40B4-BE49-F238E27FC236}">
              <a16:creationId xmlns:a16="http://schemas.microsoft.com/office/drawing/2014/main" id="{00000000-0008-0000-02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7</xdr:col>
      <xdr:colOff>134497</xdr:colOff>
      <xdr:row>0</xdr:row>
      <xdr:rowOff>103464</xdr:rowOff>
    </xdr:from>
    <xdr:to>
      <xdr:col>7</xdr:col>
      <xdr:colOff>1353735</xdr:colOff>
      <xdr:row>0</xdr:row>
      <xdr:rowOff>535464</xdr:rowOff>
    </xdr:to>
    <xdr:grpSp>
      <xdr:nvGrpSpPr>
        <xdr:cNvPr id="19" name="Groep 18">
          <a:hlinkClick xmlns:r="http://schemas.openxmlformats.org/officeDocument/2006/relationships" r:id="rId2"/>
          <a:extLst>
            <a:ext uri="{FF2B5EF4-FFF2-40B4-BE49-F238E27FC236}">
              <a16:creationId xmlns:a16="http://schemas.microsoft.com/office/drawing/2014/main" id="{00000000-0008-0000-0200-000013000000}"/>
            </a:ext>
          </a:extLst>
        </xdr:cNvPr>
        <xdr:cNvGrpSpPr>
          <a:grpSpLocks noChangeAspect="1"/>
        </xdr:cNvGrpSpPr>
      </xdr:nvGrpSpPr>
      <xdr:grpSpPr>
        <a:xfrm>
          <a:off x="8113085" y="103464"/>
          <a:ext cx="1219238" cy="432000"/>
          <a:chOff x="7800975" y="247650"/>
          <a:chExt cx="1518659" cy="540000"/>
        </a:xfrm>
      </xdr:grpSpPr>
      <xdr:sp macro="" textlink="">
        <xdr:nvSpPr>
          <xdr:cNvPr id="20" name="Afgeronde rechthoek 19">
            <a:extLst>
              <a:ext uri="{FF2B5EF4-FFF2-40B4-BE49-F238E27FC236}">
                <a16:creationId xmlns:a16="http://schemas.microsoft.com/office/drawing/2014/main" id="{00000000-0008-0000-0200-000014000000}"/>
              </a:ext>
            </a:extLst>
          </xdr:cNvPr>
          <xdr:cNvSpPr/>
        </xdr:nvSpPr>
        <xdr:spPr>
          <a:xfrm>
            <a:off x="7800975" y="247650"/>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1" name="Groep 20">
            <a:extLst>
              <a:ext uri="{FF2B5EF4-FFF2-40B4-BE49-F238E27FC236}">
                <a16:creationId xmlns:a16="http://schemas.microsoft.com/office/drawing/2014/main" id="{00000000-0008-0000-0200-000015000000}"/>
              </a:ext>
            </a:extLst>
          </xdr:cNvPr>
          <xdr:cNvGrpSpPr/>
        </xdr:nvGrpSpPr>
        <xdr:grpSpPr>
          <a:xfrm flipH="1">
            <a:off x="7858125" y="337650"/>
            <a:ext cx="360000" cy="360000"/>
            <a:chOff x="7743825" y="671025"/>
            <a:chExt cx="360000" cy="360000"/>
          </a:xfrm>
        </xdr:grpSpPr>
        <xdr:sp macro="" textlink="">
          <xdr:nvSpPr>
            <xdr:cNvPr id="28" name="Ovaal 27">
              <a:extLst>
                <a:ext uri="{FF2B5EF4-FFF2-40B4-BE49-F238E27FC236}">
                  <a16:creationId xmlns:a16="http://schemas.microsoft.com/office/drawing/2014/main" id="{00000000-0008-0000-0200-00001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9" name="Gelijkbenige driehoek 28">
              <a:extLst>
                <a:ext uri="{FF2B5EF4-FFF2-40B4-BE49-F238E27FC236}">
                  <a16:creationId xmlns:a16="http://schemas.microsoft.com/office/drawing/2014/main" id="{00000000-0008-0000-0200-00001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sp macro="" textlink="">
        <xdr:nvSpPr>
          <xdr:cNvPr id="27" name="Tekstvak 26">
            <a:extLst>
              <a:ext uri="{FF2B5EF4-FFF2-40B4-BE49-F238E27FC236}">
                <a16:creationId xmlns:a16="http://schemas.microsoft.com/office/drawing/2014/main" id="{00000000-0008-0000-0200-00001B000000}"/>
              </a:ext>
            </a:extLst>
          </xdr:cNvPr>
          <xdr:cNvSpPr txBox="1"/>
        </xdr:nvSpPr>
        <xdr:spPr>
          <a:xfrm>
            <a:off x="8142877" y="294354"/>
            <a:ext cx="1176757"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GA</a:t>
            </a:r>
            <a:r>
              <a:rPr lang="nl-NL" sz="850" baseline="0">
                <a:solidFill>
                  <a:sysClr val="windowText" lastClr="000000"/>
                </a:solidFill>
              </a:rPr>
              <a:t> </a:t>
            </a:r>
            <a:r>
              <a:rPr lang="nl-NL" sz="850">
                <a:solidFill>
                  <a:sysClr val="windowText" lastClr="000000"/>
                </a:solidFill>
              </a:rPr>
              <a:t>NAAR HET</a:t>
            </a:r>
          </a:p>
          <a:p>
            <a:pPr algn="ctr"/>
            <a:r>
              <a:rPr lang="nl-NL" sz="850">
                <a:solidFill>
                  <a:sysClr val="windowText" lastClr="000000"/>
                </a:solidFill>
              </a:rPr>
              <a:t>VOORBLAD</a:t>
            </a:r>
          </a:p>
        </xdr:txBody>
      </xdr:sp>
    </xdr:grpSp>
    <xdr:clientData/>
  </xdr:twoCellAnchor>
  <xdr:twoCellAnchor>
    <xdr:from>
      <xdr:col>8</xdr:col>
      <xdr:colOff>59625</xdr:colOff>
      <xdr:row>0</xdr:row>
      <xdr:rowOff>103464</xdr:rowOff>
    </xdr:from>
    <xdr:to>
      <xdr:col>8</xdr:col>
      <xdr:colOff>1259187</xdr:colOff>
      <xdr:row>0</xdr:row>
      <xdr:rowOff>535464</xdr:rowOff>
    </xdr:to>
    <xdr:grpSp>
      <xdr:nvGrpSpPr>
        <xdr:cNvPr id="3" name="Groep 2">
          <a:hlinkClick xmlns:r="http://schemas.openxmlformats.org/officeDocument/2006/relationships" r:id="rId3"/>
          <a:extLst>
            <a:ext uri="{FF2B5EF4-FFF2-40B4-BE49-F238E27FC236}">
              <a16:creationId xmlns:a16="http://schemas.microsoft.com/office/drawing/2014/main" id="{00000000-0008-0000-0200-000003000000}"/>
            </a:ext>
          </a:extLst>
        </xdr:cNvPr>
        <xdr:cNvGrpSpPr/>
      </xdr:nvGrpSpPr>
      <xdr:grpSpPr>
        <a:xfrm>
          <a:off x="9483772" y="103464"/>
          <a:ext cx="1199562" cy="432000"/>
          <a:chOff x="9550230" y="103464"/>
          <a:chExt cx="1199562" cy="432000"/>
        </a:xfrm>
      </xdr:grpSpPr>
      <xdr:sp macro="" textlink="">
        <xdr:nvSpPr>
          <xdr:cNvPr id="18" name="Afgeronde rechthoek 17">
            <a:extLst>
              <a:ext uri="{FF2B5EF4-FFF2-40B4-BE49-F238E27FC236}">
                <a16:creationId xmlns:a16="http://schemas.microsoft.com/office/drawing/2014/main" id="{00000000-0008-0000-0200-000012000000}"/>
              </a:ext>
            </a:extLst>
          </xdr:cNvPr>
          <xdr:cNvSpPr/>
        </xdr:nvSpPr>
        <xdr:spPr>
          <a:xfrm>
            <a:off x="9550230" y="103464"/>
            <a:ext cx="1149402" cy="432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0200-00001E000000}"/>
              </a:ext>
            </a:extLst>
          </xdr:cNvPr>
          <xdr:cNvGrpSpPr/>
        </xdr:nvGrpSpPr>
        <xdr:grpSpPr>
          <a:xfrm flipH="1">
            <a:off x="9595847" y="175464"/>
            <a:ext cx="287350" cy="288000"/>
            <a:chOff x="7743825" y="671025"/>
            <a:chExt cx="360000" cy="360000"/>
          </a:xfrm>
        </xdr:grpSpPr>
        <xdr:sp macro="" textlink="">
          <xdr:nvSpPr>
            <xdr:cNvPr id="32" name="Ovaal 31">
              <a:extLst>
                <a:ext uri="{FF2B5EF4-FFF2-40B4-BE49-F238E27FC236}">
                  <a16:creationId xmlns:a16="http://schemas.microsoft.com/office/drawing/2014/main" id="{00000000-0008-0000-02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2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sp macro="" textlink="">
        <xdr:nvSpPr>
          <xdr:cNvPr id="31" name="Tekstvak 30">
            <a:extLst>
              <a:ext uri="{FF2B5EF4-FFF2-40B4-BE49-F238E27FC236}">
                <a16:creationId xmlns:a16="http://schemas.microsoft.com/office/drawing/2014/main" id="{00000000-0008-0000-0200-00001F000000}"/>
              </a:ext>
            </a:extLst>
          </xdr:cNvPr>
          <xdr:cNvSpPr txBox="1"/>
        </xdr:nvSpPr>
        <xdr:spPr>
          <a:xfrm>
            <a:off x="9835760" y="152495"/>
            <a:ext cx="914032" cy="333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GA</a:t>
            </a:r>
            <a:r>
              <a:rPr lang="nl-NL" sz="850" baseline="0">
                <a:solidFill>
                  <a:sysClr val="windowText" lastClr="000000"/>
                </a:solidFill>
              </a:rPr>
              <a:t> </a:t>
            </a:r>
            <a:r>
              <a:rPr lang="nl-NL" sz="850">
                <a:solidFill>
                  <a:sysClr val="windowText" lastClr="000000"/>
                </a:solidFill>
              </a:rPr>
              <a:t>NAAR DE</a:t>
            </a:r>
          </a:p>
          <a:p>
            <a:pPr algn="ctr"/>
            <a:r>
              <a:rPr lang="nl-NL" sz="700">
                <a:solidFill>
                  <a:sysClr val="windowText" lastClr="000000"/>
                </a:solidFill>
              </a:rPr>
              <a:t>RISICOSESSIES</a:t>
            </a:r>
            <a:endParaRPr lang="nl-NL" sz="850">
              <a:solidFill>
                <a:sysClr val="windowText" lastClr="000000"/>
              </a:solidFill>
            </a:endParaRPr>
          </a:p>
        </xdr:txBody>
      </xdr:sp>
    </xdr:grpSp>
    <xdr:clientData/>
  </xdr:twoCellAnchor>
  <xdr:twoCellAnchor>
    <xdr:from>
      <xdr:col>8</xdr:col>
      <xdr:colOff>1412877</xdr:colOff>
      <xdr:row>0</xdr:row>
      <xdr:rowOff>103464</xdr:rowOff>
    </xdr:from>
    <xdr:to>
      <xdr:col>9</xdr:col>
      <xdr:colOff>1423460</xdr:colOff>
      <xdr:row>0</xdr:row>
      <xdr:rowOff>535464</xdr:rowOff>
    </xdr:to>
    <xdr:sp macro="" textlink="">
      <xdr:nvSpPr>
        <xdr:cNvPr id="34" name="Afgeronde rechthoek 33">
          <a:hlinkClick xmlns:r="http://schemas.openxmlformats.org/officeDocument/2006/relationships" r:id="rId4" tooltip="Voor vragen, mail VeiligheidInProjecten@rws.nl"/>
          <a:extLst>
            <a:ext uri="{FF2B5EF4-FFF2-40B4-BE49-F238E27FC236}">
              <a16:creationId xmlns:a16="http://schemas.microsoft.com/office/drawing/2014/main" id="{00000000-0008-0000-0200-000022000000}"/>
            </a:ext>
          </a:extLst>
        </xdr:cNvPr>
        <xdr:cNvSpPr/>
      </xdr:nvSpPr>
      <xdr:spPr>
        <a:xfrm>
          <a:off x="10833102" y="103464"/>
          <a:ext cx="2258483" cy="432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850" b="0" cap="all" baseline="0">
              <a:solidFill>
                <a:sysClr val="windowText" lastClr="000000"/>
              </a:solidFill>
              <a:effectLst/>
              <a:latin typeface="Verdana" panose="020B0604030504040204" pitchFamily="34" charset="0"/>
              <a:ea typeface="+mn-ea"/>
              <a:cs typeface="+mn-cs"/>
            </a:rPr>
            <a:t>Voor vragen, mail VeiligheidInProjecten@rws.nl</a:t>
          </a:r>
          <a:endParaRPr lang="nl-NL" sz="850" b="0" cap="all" baseline="0">
            <a:solidFill>
              <a:sysClr val="windowText" lastClr="000000"/>
            </a:solidFill>
            <a:effectLst/>
            <a:latin typeface="Verdana" panose="020B060403050404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640800</xdr:colOff>
      <xdr:row>27</xdr:row>
      <xdr:rowOff>28125</xdr:rowOff>
    </xdr:to>
    <xdr:graphicFrame macro="">
      <xdr:nvGraphicFramePr>
        <xdr:cNvPr id="12" name="Grafiek 11">
          <a:extLst>
            <a:ext uri="{FF2B5EF4-FFF2-40B4-BE49-F238E27FC236}">
              <a16:creationId xmlns:a16="http://schemas.microsoft.com/office/drawing/2014/main" id="{00000000-0008-0000-03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xdr:row>
      <xdr:rowOff>0</xdr:rowOff>
    </xdr:from>
    <xdr:to>
      <xdr:col>10</xdr:col>
      <xdr:colOff>640800</xdr:colOff>
      <xdr:row>27</xdr:row>
      <xdr:rowOff>28125</xdr:rowOff>
    </xdr:to>
    <xdr:graphicFrame macro="">
      <xdr:nvGraphicFramePr>
        <xdr:cNvPr id="13" name="Grafiek 12">
          <a:extLst>
            <a:ext uri="{FF2B5EF4-FFF2-40B4-BE49-F238E27FC236}">
              <a16:creationId xmlns:a16="http://schemas.microsoft.com/office/drawing/2014/main" id="{00000000-0008-0000-03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xdr:row>
      <xdr:rowOff>0</xdr:rowOff>
    </xdr:from>
    <xdr:to>
      <xdr:col>15</xdr:col>
      <xdr:colOff>640800</xdr:colOff>
      <xdr:row>27</xdr:row>
      <xdr:rowOff>28125</xdr:rowOff>
    </xdr:to>
    <xdr:graphicFrame macro="">
      <xdr:nvGraphicFramePr>
        <xdr:cNvPr id="14" name="Grafiek 13">
          <a:extLst>
            <a:ext uri="{FF2B5EF4-FFF2-40B4-BE49-F238E27FC236}">
              <a16:creationId xmlns:a16="http://schemas.microsoft.com/office/drawing/2014/main" id="{00000000-0008-0000-03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28</xdr:row>
      <xdr:rowOff>0</xdr:rowOff>
    </xdr:from>
    <xdr:to>
      <xdr:col>5</xdr:col>
      <xdr:colOff>640800</xdr:colOff>
      <xdr:row>53</xdr:row>
      <xdr:rowOff>28125</xdr:rowOff>
    </xdr:to>
    <xdr:graphicFrame macro="">
      <xdr:nvGraphicFramePr>
        <xdr:cNvPr id="15" name="Grafiek 14">
          <a:extLst>
            <a:ext uri="{FF2B5EF4-FFF2-40B4-BE49-F238E27FC236}">
              <a16:creationId xmlns:a16="http://schemas.microsoft.com/office/drawing/2014/main" id="{00000000-0008-0000-03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28</xdr:row>
      <xdr:rowOff>0</xdr:rowOff>
    </xdr:from>
    <xdr:to>
      <xdr:col>10</xdr:col>
      <xdr:colOff>640800</xdr:colOff>
      <xdr:row>53</xdr:row>
      <xdr:rowOff>28125</xdr:rowOff>
    </xdr:to>
    <xdr:graphicFrame macro="">
      <xdr:nvGraphicFramePr>
        <xdr:cNvPr id="16" name="Grafiek 15">
          <a:extLst>
            <a:ext uri="{FF2B5EF4-FFF2-40B4-BE49-F238E27FC236}">
              <a16:creationId xmlns:a16="http://schemas.microsoft.com/office/drawing/2014/main" id="{00000000-0008-0000-03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28</xdr:row>
      <xdr:rowOff>0</xdr:rowOff>
    </xdr:from>
    <xdr:to>
      <xdr:col>15</xdr:col>
      <xdr:colOff>640800</xdr:colOff>
      <xdr:row>53</xdr:row>
      <xdr:rowOff>28125</xdr:rowOff>
    </xdr:to>
    <xdr:graphicFrame macro="">
      <xdr:nvGraphicFramePr>
        <xdr:cNvPr id="17" name="Grafiek 16">
          <a:extLst>
            <a:ext uri="{FF2B5EF4-FFF2-40B4-BE49-F238E27FC236}">
              <a16:creationId xmlns:a16="http://schemas.microsoft.com/office/drawing/2014/main" id="{00000000-0008-0000-0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54</xdr:row>
      <xdr:rowOff>0</xdr:rowOff>
    </xdr:from>
    <xdr:to>
      <xdr:col>3</xdr:col>
      <xdr:colOff>644400</xdr:colOff>
      <xdr:row>69</xdr:row>
      <xdr:rowOff>16875</xdr:rowOff>
    </xdr:to>
    <xdr:graphicFrame macro="">
      <xdr:nvGraphicFramePr>
        <xdr:cNvPr id="18" name="Grafiek 17">
          <a:extLst>
            <a:ext uri="{FF2B5EF4-FFF2-40B4-BE49-F238E27FC236}">
              <a16:creationId xmlns:a16="http://schemas.microsoft.com/office/drawing/2014/main" id="{00000000-0008-0000-03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0</xdr:colOff>
      <xdr:row>54</xdr:row>
      <xdr:rowOff>0</xdr:rowOff>
    </xdr:from>
    <xdr:to>
      <xdr:col>6</xdr:col>
      <xdr:colOff>644400</xdr:colOff>
      <xdr:row>69</xdr:row>
      <xdr:rowOff>16875</xdr:rowOff>
    </xdr:to>
    <xdr:graphicFrame macro="">
      <xdr:nvGraphicFramePr>
        <xdr:cNvPr id="19" name="Grafiek 18">
          <a:extLst>
            <a:ext uri="{FF2B5EF4-FFF2-40B4-BE49-F238E27FC236}">
              <a16:creationId xmlns:a16="http://schemas.microsoft.com/office/drawing/2014/main" id="{00000000-0008-0000-03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0</xdr:colOff>
      <xdr:row>54</xdr:row>
      <xdr:rowOff>0</xdr:rowOff>
    </xdr:from>
    <xdr:to>
      <xdr:col>9</xdr:col>
      <xdr:colOff>644400</xdr:colOff>
      <xdr:row>69</xdr:row>
      <xdr:rowOff>16875</xdr:rowOff>
    </xdr:to>
    <xdr:graphicFrame macro="">
      <xdr:nvGraphicFramePr>
        <xdr:cNvPr id="20" name="Grafiek 19">
          <a:extLst>
            <a:ext uri="{FF2B5EF4-FFF2-40B4-BE49-F238E27FC236}">
              <a16:creationId xmlns:a16="http://schemas.microsoft.com/office/drawing/2014/main" id="{00000000-0008-0000-03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xdr:col>
      <xdr:colOff>0</xdr:colOff>
      <xdr:row>0</xdr:row>
      <xdr:rowOff>0</xdr:rowOff>
    </xdr:from>
    <xdr:to>
      <xdr:col>4</xdr:col>
      <xdr:colOff>142257</xdr:colOff>
      <xdr:row>0</xdr:row>
      <xdr:rowOff>894756</xdr:rowOff>
    </xdr:to>
    <xdr:pic>
      <xdr:nvPicPr>
        <xdr:cNvPr id="39" name="Afbeelding 38">
          <a:extLst>
            <a:ext uri="{FF2B5EF4-FFF2-40B4-BE49-F238E27FC236}">
              <a16:creationId xmlns:a16="http://schemas.microsoft.com/office/drawing/2014/main" id="{00000000-0008-0000-0300-000027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11</xdr:col>
      <xdr:colOff>570340</xdr:colOff>
      <xdr:row>0</xdr:row>
      <xdr:rowOff>50550</xdr:rowOff>
    </xdr:from>
    <xdr:to>
      <xdr:col>14</xdr:col>
      <xdr:colOff>2029</xdr:colOff>
      <xdr:row>0</xdr:row>
      <xdr:rowOff>590550</xdr:rowOff>
    </xdr:to>
    <xdr:grpSp>
      <xdr:nvGrpSpPr>
        <xdr:cNvPr id="40" name="Groep 39">
          <a:hlinkClick xmlns:r="http://schemas.openxmlformats.org/officeDocument/2006/relationships" r:id="rId11"/>
          <a:extLst>
            <a:ext uri="{FF2B5EF4-FFF2-40B4-BE49-F238E27FC236}">
              <a16:creationId xmlns:a16="http://schemas.microsoft.com/office/drawing/2014/main" id="{00000000-0008-0000-0300-000028000000}"/>
            </a:ext>
          </a:extLst>
        </xdr:cNvPr>
        <xdr:cNvGrpSpPr/>
      </xdr:nvGrpSpPr>
      <xdr:grpSpPr>
        <a:xfrm>
          <a:off x="7628365" y="50550"/>
          <a:ext cx="1489089" cy="540000"/>
          <a:chOff x="7686675" y="581025"/>
          <a:chExt cx="1489089" cy="540000"/>
        </a:xfrm>
      </xdr:grpSpPr>
      <xdr:grpSp>
        <xdr:nvGrpSpPr>
          <xdr:cNvPr id="41" name="Groep 40">
            <a:extLst>
              <a:ext uri="{FF2B5EF4-FFF2-40B4-BE49-F238E27FC236}">
                <a16:creationId xmlns:a16="http://schemas.microsoft.com/office/drawing/2014/main" id="{00000000-0008-0000-0300-000029000000}"/>
              </a:ext>
            </a:extLst>
          </xdr:cNvPr>
          <xdr:cNvGrpSpPr/>
        </xdr:nvGrpSpPr>
        <xdr:grpSpPr>
          <a:xfrm>
            <a:off x="7686675" y="581025"/>
            <a:ext cx="1440000" cy="540000"/>
            <a:chOff x="7686675" y="581025"/>
            <a:chExt cx="1440000" cy="540000"/>
          </a:xfrm>
        </xdr:grpSpPr>
        <xdr:sp macro="" textlink="">
          <xdr:nvSpPr>
            <xdr:cNvPr id="43" name="Afgeronde rechthoek 42">
              <a:extLst>
                <a:ext uri="{FF2B5EF4-FFF2-40B4-BE49-F238E27FC236}">
                  <a16:creationId xmlns:a16="http://schemas.microsoft.com/office/drawing/2014/main" id="{00000000-0008-0000-0300-00002B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4" name="Groep 43">
              <a:extLst>
                <a:ext uri="{FF2B5EF4-FFF2-40B4-BE49-F238E27FC236}">
                  <a16:creationId xmlns:a16="http://schemas.microsoft.com/office/drawing/2014/main" id="{00000000-0008-0000-0300-00002C000000}"/>
                </a:ext>
              </a:extLst>
            </xdr:cNvPr>
            <xdr:cNvGrpSpPr/>
          </xdr:nvGrpSpPr>
          <xdr:grpSpPr>
            <a:xfrm>
              <a:off x="7743825" y="671025"/>
              <a:ext cx="360000" cy="360000"/>
              <a:chOff x="7743825" y="671025"/>
              <a:chExt cx="360000" cy="360000"/>
            </a:xfrm>
          </xdr:grpSpPr>
          <xdr:sp macro="" textlink="">
            <xdr:nvSpPr>
              <xdr:cNvPr id="45" name="Ovaal 44">
                <a:extLst>
                  <a:ext uri="{FF2B5EF4-FFF2-40B4-BE49-F238E27FC236}">
                    <a16:creationId xmlns:a16="http://schemas.microsoft.com/office/drawing/2014/main" id="{00000000-0008-0000-0300-00002D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6" name="Gelijkbenige driehoek 45">
                <a:extLst>
                  <a:ext uri="{FF2B5EF4-FFF2-40B4-BE49-F238E27FC236}">
                    <a16:creationId xmlns:a16="http://schemas.microsoft.com/office/drawing/2014/main" id="{00000000-0008-0000-0300-00002E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42" name="Tekstvak 41">
            <a:extLst>
              <a:ext uri="{FF2B5EF4-FFF2-40B4-BE49-F238E27FC236}">
                <a16:creationId xmlns:a16="http://schemas.microsoft.com/office/drawing/2014/main" id="{00000000-0008-0000-0300-00002A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fLocksWithSheet="0"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0" name="Groep 19">
          <a:hlinkClick xmlns:r="http://schemas.openxmlformats.org/officeDocument/2006/relationships" r:id="rId1"/>
          <a:extLst>
            <a:ext uri="{FF2B5EF4-FFF2-40B4-BE49-F238E27FC236}">
              <a16:creationId xmlns:a16="http://schemas.microsoft.com/office/drawing/2014/main" id="{00000000-0008-0000-0400-000014000000}"/>
            </a:ext>
          </a:extLst>
        </xdr:cNvPr>
        <xdr:cNvGrpSpPr>
          <a:grpSpLocks noChangeAspect="1"/>
        </xdr:cNvGrpSpPr>
      </xdr:nvGrpSpPr>
      <xdr:grpSpPr>
        <a:xfrm>
          <a:off x="685800" y="142875"/>
          <a:ext cx="1197009" cy="432000"/>
          <a:chOff x="7686675" y="581025"/>
          <a:chExt cx="1496262" cy="540000"/>
        </a:xfrm>
      </xdr:grpSpPr>
      <xdr:grpSp>
        <xdr:nvGrpSpPr>
          <xdr:cNvPr id="21" name="Groep 20">
            <a:extLst>
              <a:ext uri="{FF2B5EF4-FFF2-40B4-BE49-F238E27FC236}">
                <a16:creationId xmlns:a16="http://schemas.microsoft.com/office/drawing/2014/main" id="{00000000-0008-0000-0400-000015000000}"/>
              </a:ext>
            </a:extLst>
          </xdr:cNvPr>
          <xdr:cNvGrpSpPr/>
        </xdr:nvGrpSpPr>
        <xdr:grpSpPr>
          <a:xfrm>
            <a:off x="7686675" y="581025"/>
            <a:ext cx="1440000" cy="540000"/>
            <a:chOff x="7686675" y="581025"/>
            <a:chExt cx="1440000" cy="540000"/>
          </a:xfrm>
        </xdr:grpSpPr>
        <xdr:sp macro="" textlink="">
          <xdr:nvSpPr>
            <xdr:cNvPr id="23" name="Afgeronde rechthoek 22">
              <a:extLst>
                <a:ext uri="{FF2B5EF4-FFF2-40B4-BE49-F238E27FC236}">
                  <a16:creationId xmlns:a16="http://schemas.microsoft.com/office/drawing/2014/main" id="{00000000-0008-0000-0400-000017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4" name="Groep 23">
              <a:extLst>
                <a:ext uri="{FF2B5EF4-FFF2-40B4-BE49-F238E27FC236}">
                  <a16:creationId xmlns:a16="http://schemas.microsoft.com/office/drawing/2014/main" id="{00000000-0008-0000-0400-000018000000}"/>
                </a:ext>
              </a:extLst>
            </xdr:cNvPr>
            <xdr:cNvGrpSpPr/>
          </xdr:nvGrpSpPr>
          <xdr:grpSpPr>
            <a:xfrm>
              <a:off x="7743825" y="671025"/>
              <a:ext cx="360000" cy="360000"/>
              <a:chOff x="7743825" y="671025"/>
              <a:chExt cx="360000" cy="360000"/>
            </a:xfrm>
          </xdr:grpSpPr>
          <xdr:sp macro="" textlink="">
            <xdr:nvSpPr>
              <xdr:cNvPr id="25" name="Ovaal 24">
                <a:extLst>
                  <a:ext uri="{FF2B5EF4-FFF2-40B4-BE49-F238E27FC236}">
                    <a16:creationId xmlns:a16="http://schemas.microsoft.com/office/drawing/2014/main" id="{00000000-0008-0000-0400-000019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6" name="Gelijkbenige driehoek 25">
                <a:extLst>
                  <a:ext uri="{FF2B5EF4-FFF2-40B4-BE49-F238E27FC236}">
                    <a16:creationId xmlns:a16="http://schemas.microsoft.com/office/drawing/2014/main" id="{00000000-0008-0000-0400-00001A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2" name="Tekstvak 21">
            <a:extLst>
              <a:ext uri="{FF2B5EF4-FFF2-40B4-BE49-F238E27FC236}">
                <a16:creationId xmlns:a16="http://schemas.microsoft.com/office/drawing/2014/main" id="{00000000-0008-0000-0400-000016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6</xdr:row>
      <xdr:rowOff>0</xdr:rowOff>
    </xdr:from>
    <xdr:to>
      <xdr:col>1</xdr:col>
      <xdr:colOff>1197009</xdr:colOff>
      <xdr:row>6</xdr:row>
      <xdr:rowOff>432000</xdr:rowOff>
    </xdr:to>
    <xdr:grpSp>
      <xdr:nvGrpSpPr>
        <xdr:cNvPr id="27" name="Groep 26">
          <a:hlinkClick xmlns:r="http://schemas.openxmlformats.org/officeDocument/2006/relationships" r:id="rId1"/>
          <a:extLst>
            <a:ext uri="{FF2B5EF4-FFF2-40B4-BE49-F238E27FC236}">
              <a16:creationId xmlns:a16="http://schemas.microsoft.com/office/drawing/2014/main" id="{00000000-0008-0000-0400-00001B000000}"/>
            </a:ext>
          </a:extLst>
        </xdr:cNvPr>
        <xdr:cNvGrpSpPr>
          <a:grpSpLocks noChangeAspect="1"/>
        </xdr:cNvGrpSpPr>
      </xdr:nvGrpSpPr>
      <xdr:grpSpPr>
        <a:xfrm>
          <a:off x="685800" y="3590925"/>
          <a:ext cx="1197009" cy="432000"/>
          <a:chOff x="7686675" y="581025"/>
          <a:chExt cx="1496262" cy="540000"/>
        </a:xfrm>
      </xdr:grpSpPr>
      <xdr:grpSp>
        <xdr:nvGrpSpPr>
          <xdr:cNvPr id="28" name="Groep 27">
            <a:extLst>
              <a:ext uri="{FF2B5EF4-FFF2-40B4-BE49-F238E27FC236}">
                <a16:creationId xmlns:a16="http://schemas.microsoft.com/office/drawing/2014/main" id="{00000000-0008-0000-0400-00001C000000}"/>
              </a:ext>
            </a:extLst>
          </xdr:cNvPr>
          <xdr:cNvGrpSpPr/>
        </xdr:nvGrpSpPr>
        <xdr:grpSpPr>
          <a:xfrm>
            <a:off x="7686675" y="581025"/>
            <a:ext cx="1440000" cy="540000"/>
            <a:chOff x="7686675" y="581025"/>
            <a:chExt cx="1440000" cy="540000"/>
          </a:xfrm>
        </xdr:grpSpPr>
        <xdr:sp macro="" textlink="">
          <xdr:nvSpPr>
            <xdr:cNvPr id="30" name="Afgeronde rechthoek 29">
              <a:extLst>
                <a:ext uri="{FF2B5EF4-FFF2-40B4-BE49-F238E27FC236}">
                  <a16:creationId xmlns:a16="http://schemas.microsoft.com/office/drawing/2014/main" id="{00000000-0008-0000-0400-00001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1" name="Groep 30">
              <a:extLst>
                <a:ext uri="{FF2B5EF4-FFF2-40B4-BE49-F238E27FC236}">
                  <a16:creationId xmlns:a16="http://schemas.microsoft.com/office/drawing/2014/main" id="{00000000-0008-0000-0400-00001F000000}"/>
                </a:ext>
              </a:extLst>
            </xdr:cNvPr>
            <xdr:cNvGrpSpPr/>
          </xdr:nvGrpSpPr>
          <xdr:grpSpPr>
            <a:xfrm>
              <a:off x="7743825" y="671025"/>
              <a:ext cx="360000" cy="360000"/>
              <a:chOff x="7743825" y="671025"/>
              <a:chExt cx="360000" cy="360000"/>
            </a:xfrm>
          </xdr:grpSpPr>
          <xdr:sp macro="" textlink="">
            <xdr:nvSpPr>
              <xdr:cNvPr id="32" name="Ovaal 31">
                <a:extLst>
                  <a:ext uri="{FF2B5EF4-FFF2-40B4-BE49-F238E27FC236}">
                    <a16:creationId xmlns:a16="http://schemas.microsoft.com/office/drawing/2014/main" id="{00000000-0008-0000-04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4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9" name="Tekstvak 28">
            <a:extLst>
              <a:ext uri="{FF2B5EF4-FFF2-40B4-BE49-F238E27FC236}">
                <a16:creationId xmlns:a16="http://schemas.microsoft.com/office/drawing/2014/main" id="{00000000-0008-0000-0400-00001D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1" name="Groep 20">
          <a:hlinkClick xmlns:r="http://schemas.openxmlformats.org/officeDocument/2006/relationships" r:id="rId1"/>
          <a:extLst>
            <a:ext uri="{FF2B5EF4-FFF2-40B4-BE49-F238E27FC236}">
              <a16:creationId xmlns:a16="http://schemas.microsoft.com/office/drawing/2014/main" id="{00000000-0008-0000-0500-000015000000}"/>
            </a:ext>
          </a:extLst>
        </xdr:cNvPr>
        <xdr:cNvGrpSpPr>
          <a:grpSpLocks noChangeAspect="1"/>
        </xdr:cNvGrpSpPr>
      </xdr:nvGrpSpPr>
      <xdr:grpSpPr>
        <a:xfrm>
          <a:off x="685800" y="142875"/>
          <a:ext cx="1197009" cy="432000"/>
          <a:chOff x="7686675" y="581025"/>
          <a:chExt cx="1496262" cy="540000"/>
        </a:xfrm>
      </xdr:grpSpPr>
      <xdr:grpSp>
        <xdr:nvGrpSpPr>
          <xdr:cNvPr id="22" name="Groep 21">
            <a:extLst>
              <a:ext uri="{FF2B5EF4-FFF2-40B4-BE49-F238E27FC236}">
                <a16:creationId xmlns:a16="http://schemas.microsoft.com/office/drawing/2014/main" id="{00000000-0008-0000-0500-000016000000}"/>
              </a:ext>
            </a:extLst>
          </xdr:cNvPr>
          <xdr:cNvGrpSpPr/>
        </xdr:nvGrpSpPr>
        <xdr:grpSpPr>
          <a:xfrm>
            <a:off x="7686675" y="581025"/>
            <a:ext cx="1440000" cy="540000"/>
            <a:chOff x="7686675" y="581025"/>
            <a:chExt cx="1440000" cy="540000"/>
          </a:xfrm>
        </xdr:grpSpPr>
        <xdr:sp macro="" textlink="">
          <xdr:nvSpPr>
            <xdr:cNvPr id="24" name="Afgeronde rechthoek 23">
              <a:extLst>
                <a:ext uri="{FF2B5EF4-FFF2-40B4-BE49-F238E27FC236}">
                  <a16:creationId xmlns:a16="http://schemas.microsoft.com/office/drawing/2014/main" id="{00000000-0008-0000-0500-00001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5" name="Groep 24">
              <a:extLst>
                <a:ext uri="{FF2B5EF4-FFF2-40B4-BE49-F238E27FC236}">
                  <a16:creationId xmlns:a16="http://schemas.microsoft.com/office/drawing/2014/main" id="{00000000-0008-0000-0500-000019000000}"/>
                </a:ext>
              </a:extLst>
            </xdr:cNvPr>
            <xdr:cNvGrpSpPr/>
          </xdr:nvGrpSpPr>
          <xdr:grpSpPr>
            <a:xfrm>
              <a:off x="7743825" y="671025"/>
              <a:ext cx="360000" cy="360000"/>
              <a:chOff x="7743825" y="671025"/>
              <a:chExt cx="360000" cy="360000"/>
            </a:xfrm>
          </xdr:grpSpPr>
          <xdr:sp macro="" textlink="">
            <xdr:nvSpPr>
              <xdr:cNvPr id="26" name="Ovaal 25">
                <a:extLst>
                  <a:ext uri="{FF2B5EF4-FFF2-40B4-BE49-F238E27FC236}">
                    <a16:creationId xmlns:a16="http://schemas.microsoft.com/office/drawing/2014/main" id="{00000000-0008-0000-0500-00001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7" name="Gelijkbenige driehoek 26">
                <a:extLst>
                  <a:ext uri="{FF2B5EF4-FFF2-40B4-BE49-F238E27FC236}">
                    <a16:creationId xmlns:a16="http://schemas.microsoft.com/office/drawing/2014/main" id="{00000000-0008-0000-0500-00001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3" name="Tekstvak 22">
            <a:extLst>
              <a:ext uri="{FF2B5EF4-FFF2-40B4-BE49-F238E27FC236}">
                <a16:creationId xmlns:a16="http://schemas.microsoft.com/office/drawing/2014/main" id="{00000000-0008-0000-0500-00001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22</xdr:row>
      <xdr:rowOff>0</xdr:rowOff>
    </xdr:from>
    <xdr:to>
      <xdr:col>1</xdr:col>
      <xdr:colOff>1197009</xdr:colOff>
      <xdr:row>22</xdr:row>
      <xdr:rowOff>432000</xdr:rowOff>
    </xdr:to>
    <xdr:grpSp>
      <xdr:nvGrpSpPr>
        <xdr:cNvPr id="28" name="Groep 27">
          <a:hlinkClick xmlns:r="http://schemas.openxmlformats.org/officeDocument/2006/relationships" r:id="rId1"/>
          <a:extLst>
            <a:ext uri="{FF2B5EF4-FFF2-40B4-BE49-F238E27FC236}">
              <a16:creationId xmlns:a16="http://schemas.microsoft.com/office/drawing/2014/main" id="{00000000-0008-0000-0500-00001C000000}"/>
            </a:ext>
          </a:extLst>
        </xdr:cNvPr>
        <xdr:cNvGrpSpPr>
          <a:grpSpLocks noChangeAspect="1"/>
        </xdr:cNvGrpSpPr>
      </xdr:nvGrpSpPr>
      <xdr:grpSpPr>
        <a:xfrm>
          <a:off x="685800" y="10210800"/>
          <a:ext cx="1197009" cy="432000"/>
          <a:chOff x="7686675" y="581025"/>
          <a:chExt cx="1496262" cy="540000"/>
        </a:xfrm>
      </xdr:grpSpPr>
      <xdr:grpSp>
        <xdr:nvGrpSpPr>
          <xdr:cNvPr id="29" name="Groep 28">
            <a:extLst>
              <a:ext uri="{FF2B5EF4-FFF2-40B4-BE49-F238E27FC236}">
                <a16:creationId xmlns:a16="http://schemas.microsoft.com/office/drawing/2014/main" id="{00000000-0008-0000-0500-00001D000000}"/>
              </a:ext>
            </a:extLst>
          </xdr:cNvPr>
          <xdr:cNvGrpSpPr/>
        </xdr:nvGrpSpPr>
        <xdr:grpSpPr>
          <a:xfrm>
            <a:off x="7686675" y="581025"/>
            <a:ext cx="1440000" cy="540000"/>
            <a:chOff x="7686675" y="581025"/>
            <a:chExt cx="1440000" cy="540000"/>
          </a:xfrm>
        </xdr:grpSpPr>
        <xdr:sp macro="" textlink="">
          <xdr:nvSpPr>
            <xdr:cNvPr id="31" name="Afgeronde rechthoek 30">
              <a:extLst>
                <a:ext uri="{FF2B5EF4-FFF2-40B4-BE49-F238E27FC236}">
                  <a16:creationId xmlns:a16="http://schemas.microsoft.com/office/drawing/2014/main" id="{00000000-0008-0000-0500-00001F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2" name="Groep 31">
              <a:extLst>
                <a:ext uri="{FF2B5EF4-FFF2-40B4-BE49-F238E27FC236}">
                  <a16:creationId xmlns:a16="http://schemas.microsoft.com/office/drawing/2014/main" id="{00000000-0008-0000-0500-000020000000}"/>
                </a:ext>
              </a:extLst>
            </xdr:cNvPr>
            <xdr:cNvGrpSpPr/>
          </xdr:nvGrpSpPr>
          <xdr:grpSpPr>
            <a:xfrm>
              <a:off x="7743825" y="671025"/>
              <a:ext cx="360000" cy="360000"/>
              <a:chOff x="7743825" y="671025"/>
              <a:chExt cx="360000" cy="360000"/>
            </a:xfrm>
          </xdr:grpSpPr>
          <xdr:sp macro="" textlink="">
            <xdr:nvSpPr>
              <xdr:cNvPr id="33" name="Ovaal 32">
                <a:extLst>
                  <a:ext uri="{FF2B5EF4-FFF2-40B4-BE49-F238E27FC236}">
                    <a16:creationId xmlns:a16="http://schemas.microsoft.com/office/drawing/2014/main" id="{00000000-0008-0000-0500-000021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Gelijkbenige driehoek 33">
                <a:extLst>
                  <a:ext uri="{FF2B5EF4-FFF2-40B4-BE49-F238E27FC236}">
                    <a16:creationId xmlns:a16="http://schemas.microsoft.com/office/drawing/2014/main" id="{00000000-0008-0000-0500-000022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0" name="Tekstvak 29">
            <a:extLst>
              <a:ext uri="{FF2B5EF4-FFF2-40B4-BE49-F238E27FC236}">
                <a16:creationId xmlns:a16="http://schemas.microsoft.com/office/drawing/2014/main" id="{00000000-0008-0000-0500-00001E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676275</xdr:colOff>
      <xdr:row>13</xdr:row>
      <xdr:rowOff>95250</xdr:rowOff>
    </xdr:from>
    <xdr:to>
      <xdr:col>1</xdr:col>
      <xdr:colOff>1187484</xdr:colOff>
      <xdr:row>13</xdr:row>
      <xdr:rowOff>527250</xdr:rowOff>
    </xdr:to>
    <xdr:grpSp>
      <xdr:nvGrpSpPr>
        <xdr:cNvPr id="23" name="Groep 22">
          <a:hlinkClick xmlns:r="http://schemas.openxmlformats.org/officeDocument/2006/relationships" r:id="rId1"/>
          <a:extLst>
            <a:ext uri="{FF2B5EF4-FFF2-40B4-BE49-F238E27FC236}">
              <a16:creationId xmlns:a16="http://schemas.microsoft.com/office/drawing/2014/main" id="{00000000-0008-0000-0600-000017000000}"/>
            </a:ext>
          </a:extLst>
        </xdr:cNvPr>
        <xdr:cNvGrpSpPr>
          <a:grpSpLocks noChangeAspect="1"/>
        </xdr:cNvGrpSpPr>
      </xdr:nvGrpSpPr>
      <xdr:grpSpPr>
        <a:xfrm>
          <a:off x="676275" y="5248275"/>
          <a:ext cx="1197009" cy="432000"/>
          <a:chOff x="7686675" y="581025"/>
          <a:chExt cx="1496262" cy="540000"/>
        </a:xfrm>
      </xdr:grpSpPr>
      <xdr:grpSp>
        <xdr:nvGrpSpPr>
          <xdr:cNvPr id="24" name="Groep 23">
            <a:extLst>
              <a:ext uri="{FF2B5EF4-FFF2-40B4-BE49-F238E27FC236}">
                <a16:creationId xmlns:a16="http://schemas.microsoft.com/office/drawing/2014/main" id="{00000000-0008-0000-0600-000018000000}"/>
              </a:ext>
            </a:extLst>
          </xdr:cNvPr>
          <xdr:cNvGrpSpPr/>
        </xdr:nvGrpSpPr>
        <xdr:grpSpPr>
          <a:xfrm>
            <a:off x="7686675" y="581025"/>
            <a:ext cx="1440000" cy="540000"/>
            <a:chOff x="7686675" y="581025"/>
            <a:chExt cx="1440000" cy="540000"/>
          </a:xfrm>
        </xdr:grpSpPr>
        <xdr:sp macro="" textlink="">
          <xdr:nvSpPr>
            <xdr:cNvPr id="26" name="Afgeronde rechthoek 25">
              <a:extLst>
                <a:ext uri="{FF2B5EF4-FFF2-40B4-BE49-F238E27FC236}">
                  <a16:creationId xmlns:a16="http://schemas.microsoft.com/office/drawing/2014/main" id="{00000000-0008-0000-0600-00001A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7" name="Groep 26">
              <a:extLst>
                <a:ext uri="{FF2B5EF4-FFF2-40B4-BE49-F238E27FC236}">
                  <a16:creationId xmlns:a16="http://schemas.microsoft.com/office/drawing/2014/main" id="{00000000-0008-0000-0600-00001B000000}"/>
                </a:ext>
              </a:extLst>
            </xdr:cNvPr>
            <xdr:cNvGrpSpPr/>
          </xdr:nvGrpSpPr>
          <xdr:grpSpPr>
            <a:xfrm>
              <a:off x="7743825" y="671025"/>
              <a:ext cx="360000" cy="360000"/>
              <a:chOff x="7743825" y="671025"/>
              <a:chExt cx="360000" cy="360000"/>
            </a:xfrm>
          </xdr:grpSpPr>
          <xdr:sp macro="" textlink="">
            <xdr:nvSpPr>
              <xdr:cNvPr id="28" name="Ovaal 27">
                <a:extLst>
                  <a:ext uri="{FF2B5EF4-FFF2-40B4-BE49-F238E27FC236}">
                    <a16:creationId xmlns:a16="http://schemas.microsoft.com/office/drawing/2014/main" id="{00000000-0008-0000-0600-00001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9" name="Gelijkbenige driehoek 28">
                <a:extLst>
                  <a:ext uri="{FF2B5EF4-FFF2-40B4-BE49-F238E27FC236}">
                    <a16:creationId xmlns:a16="http://schemas.microsoft.com/office/drawing/2014/main" id="{00000000-0008-0000-0600-00001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5" name="Tekstvak 24">
            <a:extLst>
              <a:ext uri="{FF2B5EF4-FFF2-40B4-BE49-F238E27FC236}">
                <a16:creationId xmlns:a16="http://schemas.microsoft.com/office/drawing/2014/main" id="{00000000-0008-0000-0600-000019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30" name="Groep 29">
          <a:hlinkClick xmlns:r="http://schemas.openxmlformats.org/officeDocument/2006/relationships" r:id="rId1"/>
          <a:extLst>
            <a:ext uri="{FF2B5EF4-FFF2-40B4-BE49-F238E27FC236}">
              <a16:creationId xmlns:a16="http://schemas.microsoft.com/office/drawing/2014/main" id="{00000000-0008-0000-0600-00001E000000}"/>
            </a:ext>
          </a:extLst>
        </xdr:cNvPr>
        <xdr:cNvGrpSpPr>
          <a:grpSpLocks noChangeAspect="1"/>
        </xdr:cNvGrpSpPr>
      </xdr:nvGrpSpPr>
      <xdr:grpSpPr>
        <a:xfrm>
          <a:off x="685800" y="142875"/>
          <a:ext cx="1197009" cy="432000"/>
          <a:chOff x="7686675" y="581025"/>
          <a:chExt cx="1496262" cy="540000"/>
        </a:xfrm>
      </xdr:grpSpPr>
      <xdr:grpSp>
        <xdr:nvGrpSpPr>
          <xdr:cNvPr id="31" name="Groep 30">
            <a:extLst>
              <a:ext uri="{FF2B5EF4-FFF2-40B4-BE49-F238E27FC236}">
                <a16:creationId xmlns:a16="http://schemas.microsoft.com/office/drawing/2014/main" id="{00000000-0008-0000-0600-00001F000000}"/>
              </a:ext>
            </a:extLst>
          </xdr:cNvPr>
          <xdr:cNvGrpSpPr/>
        </xdr:nvGrpSpPr>
        <xdr:grpSpPr>
          <a:xfrm>
            <a:off x="7686675" y="581025"/>
            <a:ext cx="1440000" cy="540000"/>
            <a:chOff x="7686675" y="581025"/>
            <a:chExt cx="1440000" cy="540000"/>
          </a:xfrm>
        </xdr:grpSpPr>
        <xdr:sp macro="" textlink="">
          <xdr:nvSpPr>
            <xdr:cNvPr id="33" name="Afgeronde rechthoek 32">
              <a:extLst>
                <a:ext uri="{FF2B5EF4-FFF2-40B4-BE49-F238E27FC236}">
                  <a16:creationId xmlns:a16="http://schemas.microsoft.com/office/drawing/2014/main" id="{00000000-0008-0000-0600-000021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4" name="Groep 33">
              <a:extLst>
                <a:ext uri="{FF2B5EF4-FFF2-40B4-BE49-F238E27FC236}">
                  <a16:creationId xmlns:a16="http://schemas.microsoft.com/office/drawing/2014/main" id="{00000000-0008-0000-0600-000022000000}"/>
                </a:ext>
              </a:extLst>
            </xdr:cNvPr>
            <xdr:cNvGrpSpPr/>
          </xdr:nvGrpSpPr>
          <xdr:grpSpPr>
            <a:xfrm>
              <a:off x="7743825" y="671025"/>
              <a:ext cx="360000" cy="360000"/>
              <a:chOff x="7743825" y="671025"/>
              <a:chExt cx="360000" cy="360000"/>
            </a:xfrm>
          </xdr:grpSpPr>
          <xdr:sp macro="" textlink="">
            <xdr:nvSpPr>
              <xdr:cNvPr id="35" name="Ovaal 34">
                <a:extLst>
                  <a:ext uri="{FF2B5EF4-FFF2-40B4-BE49-F238E27FC236}">
                    <a16:creationId xmlns:a16="http://schemas.microsoft.com/office/drawing/2014/main" id="{00000000-0008-0000-0600-000023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6" name="Gelijkbenige driehoek 35">
                <a:extLst>
                  <a:ext uri="{FF2B5EF4-FFF2-40B4-BE49-F238E27FC236}">
                    <a16:creationId xmlns:a16="http://schemas.microsoft.com/office/drawing/2014/main" id="{00000000-0008-0000-0600-000024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2" name="Tekstvak 31">
            <a:extLst>
              <a:ext uri="{FF2B5EF4-FFF2-40B4-BE49-F238E27FC236}">
                <a16:creationId xmlns:a16="http://schemas.microsoft.com/office/drawing/2014/main" id="{00000000-0008-0000-0600-000020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1" name="Groep 20">
          <a:hlinkClick xmlns:r="http://schemas.openxmlformats.org/officeDocument/2006/relationships" r:id="rId1"/>
          <a:extLst>
            <a:ext uri="{FF2B5EF4-FFF2-40B4-BE49-F238E27FC236}">
              <a16:creationId xmlns:a16="http://schemas.microsoft.com/office/drawing/2014/main" id="{00000000-0008-0000-0700-000015000000}"/>
            </a:ext>
          </a:extLst>
        </xdr:cNvPr>
        <xdr:cNvGrpSpPr>
          <a:grpSpLocks noChangeAspect="1"/>
        </xdr:cNvGrpSpPr>
      </xdr:nvGrpSpPr>
      <xdr:grpSpPr>
        <a:xfrm>
          <a:off x="685800" y="142875"/>
          <a:ext cx="1197009" cy="432000"/>
          <a:chOff x="7686675" y="581025"/>
          <a:chExt cx="1496262" cy="540000"/>
        </a:xfrm>
      </xdr:grpSpPr>
      <xdr:grpSp>
        <xdr:nvGrpSpPr>
          <xdr:cNvPr id="22" name="Groep 21">
            <a:extLst>
              <a:ext uri="{FF2B5EF4-FFF2-40B4-BE49-F238E27FC236}">
                <a16:creationId xmlns:a16="http://schemas.microsoft.com/office/drawing/2014/main" id="{00000000-0008-0000-0700-000016000000}"/>
              </a:ext>
            </a:extLst>
          </xdr:cNvPr>
          <xdr:cNvGrpSpPr/>
        </xdr:nvGrpSpPr>
        <xdr:grpSpPr>
          <a:xfrm>
            <a:off x="7686675" y="581025"/>
            <a:ext cx="1440000" cy="540000"/>
            <a:chOff x="7686675" y="581025"/>
            <a:chExt cx="1440000" cy="540000"/>
          </a:xfrm>
        </xdr:grpSpPr>
        <xdr:sp macro="" textlink="">
          <xdr:nvSpPr>
            <xdr:cNvPr id="24" name="Afgeronde rechthoek 23">
              <a:extLst>
                <a:ext uri="{FF2B5EF4-FFF2-40B4-BE49-F238E27FC236}">
                  <a16:creationId xmlns:a16="http://schemas.microsoft.com/office/drawing/2014/main" id="{00000000-0008-0000-0700-00001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5" name="Groep 24">
              <a:extLst>
                <a:ext uri="{FF2B5EF4-FFF2-40B4-BE49-F238E27FC236}">
                  <a16:creationId xmlns:a16="http://schemas.microsoft.com/office/drawing/2014/main" id="{00000000-0008-0000-0700-000019000000}"/>
                </a:ext>
              </a:extLst>
            </xdr:cNvPr>
            <xdr:cNvGrpSpPr/>
          </xdr:nvGrpSpPr>
          <xdr:grpSpPr>
            <a:xfrm>
              <a:off x="7743825" y="671025"/>
              <a:ext cx="360000" cy="360000"/>
              <a:chOff x="7743825" y="671025"/>
              <a:chExt cx="360000" cy="360000"/>
            </a:xfrm>
          </xdr:grpSpPr>
          <xdr:sp macro="" textlink="">
            <xdr:nvSpPr>
              <xdr:cNvPr id="26" name="Ovaal 25">
                <a:extLst>
                  <a:ext uri="{FF2B5EF4-FFF2-40B4-BE49-F238E27FC236}">
                    <a16:creationId xmlns:a16="http://schemas.microsoft.com/office/drawing/2014/main" id="{00000000-0008-0000-0700-00001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7" name="Gelijkbenige driehoek 26">
                <a:extLst>
                  <a:ext uri="{FF2B5EF4-FFF2-40B4-BE49-F238E27FC236}">
                    <a16:creationId xmlns:a16="http://schemas.microsoft.com/office/drawing/2014/main" id="{00000000-0008-0000-0700-00001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3" name="Tekstvak 22">
            <a:extLst>
              <a:ext uri="{FF2B5EF4-FFF2-40B4-BE49-F238E27FC236}">
                <a16:creationId xmlns:a16="http://schemas.microsoft.com/office/drawing/2014/main" id="{00000000-0008-0000-0700-00001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13</xdr:row>
      <xdr:rowOff>466725</xdr:rowOff>
    </xdr:from>
    <xdr:to>
      <xdr:col>1</xdr:col>
      <xdr:colOff>1197009</xdr:colOff>
      <xdr:row>15</xdr:row>
      <xdr:rowOff>31950</xdr:rowOff>
    </xdr:to>
    <xdr:grpSp>
      <xdr:nvGrpSpPr>
        <xdr:cNvPr id="28" name="Groep 27">
          <a:hlinkClick xmlns:r="http://schemas.openxmlformats.org/officeDocument/2006/relationships" r:id="rId1"/>
          <a:extLst>
            <a:ext uri="{FF2B5EF4-FFF2-40B4-BE49-F238E27FC236}">
              <a16:creationId xmlns:a16="http://schemas.microsoft.com/office/drawing/2014/main" id="{00000000-0008-0000-0700-00001C000000}"/>
            </a:ext>
          </a:extLst>
        </xdr:cNvPr>
        <xdr:cNvGrpSpPr>
          <a:grpSpLocks noChangeAspect="1"/>
        </xdr:cNvGrpSpPr>
      </xdr:nvGrpSpPr>
      <xdr:grpSpPr>
        <a:xfrm>
          <a:off x="685800" y="8162925"/>
          <a:ext cx="1197009" cy="432000"/>
          <a:chOff x="7686675" y="581025"/>
          <a:chExt cx="1496262" cy="540000"/>
        </a:xfrm>
      </xdr:grpSpPr>
      <xdr:grpSp>
        <xdr:nvGrpSpPr>
          <xdr:cNvPr id="29" name="Groep 28">
            <a:extLst>
              <a:ext uri="{FF2B5EF4-FFF2-40B4-BE49-F238E27FC236}">
                <a16:creationId xmlns:a16="http://schemas.microsoft.com/office/drawing/2014/main" id="{00000000-0008-0000-0700-00001D000000}"/>
              </a:ext>
            </a:extLst>
          </xdr:cNvPr>
          <xdr:cNvGrpSpPr/>
        </xdr:nvGrpSpPr>
        <xdr:grpSpPr>
          <a:xfrm>
            <a:off x="7686675" y="581025"/>
            <a:ext cx="1440000" cy="540000"/>
            <a:chOff x="7686675" y="581025"/>
            <a:chExt cx="1440000" cy="540000"/>
          </a:xfrm>
        </xdr:grpSpPr>
        <xdr:sp macro="" textlink="">
          <xdr:nvSpPr>
            <xdr:cNvPr id="31" name="Afgeronde rechthoek 30">
              <a:extLst>
                <a:ext uri="{FF2B5EF4-FFF2-40B4-BE49-F238E27FC236}">
                  <a16:creationId xmlns:a16="http://schemas.microsoft.com/office/drawing/2014/main" id="{00000000-0008-0000-0700-00001F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2" name="Groep 31">
              <a:extLst>
                <a:ext uri="{FF2B5EF4-FFF2-40B4-BE49-F238E27FC236}">
                  <a16:creationId xmlns:a16="http://schemas.microsoft.com/office/drawing/2014/main" id="{00000000-0008-0000-0700-000020000000}"/>
                </a:ext>
              </a:extLst>
            </xdr:cNvPr>
            <xdr:cNvGrpSpPr/>
          </xdr:nvGrpSpPr>
          <xdr:grpSpPr>
            <a:xfrm>
              <a:off x="7743825" y="671025"/>
              <a:ext cx="360000" cy="360000"/>
              <a:chOff x="7743825" y="671025"/>
              <a:chExt cx="360000" cy="360000"/>
            </a:xfrm>
          </xdr:grpSpPr>
          <xdr:sp macro="" textlink="">
            <xdr:nvSpPr>
              <xdr:cNvPr id="33" name="Ovaal 32">
                <a:extLst>
                  <a:ext uri="{FF2B5EF4-FFF2-40B4-BE49-F238E27FC236}">
                    <a16:creationId xmlns:a16="http://schemas.microsoft.com/office/drawing/2014/main" id="{00000000-0008-0000-0700-000021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Gelijkbenige driehoek 33">
                <a:extLst>
                  <a:ext uri="{FF2B5EF4-FFF2-40B4-BE49-F238E27FC236}">
                    <a16:creationId xmlns:a16="http://schemas.microsoft.com/office/drawing/2014/main" id="{00000000-0008-0000-0700-000022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0" name="Tekstvak 29">
            <a:extLst>
              <a:ext uri="{FF2B5EF4-FFF2-40B4-BE49-F238E27FC236}">
                <a16:creationId xmlns:a16="http://schemas.microsoft.com/office/drawing/2014/main" id="{00000000-0008-0000-0700-00001E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1</xdr:col>
      <xdr:colOff>0</xdr:colOff>
      <xdr:row>20</xdr:row>
      <xdr:rowOff>0</xdr:rowOff>
    </xdr:from>
    <xdr:to>
      <xdr:col>1</xdr:col>
      <xdr:colOff>1197009</xdr:colOff>
      <xdr:row>20</xdr:row>
      <xdr:rowOff>432000</xdr:rowOff>
    </xdr:to>
    <xdr:grpSp>
      <xdr:nvGrpSpPr>
        <xdr:cNvPr id="16" name="Groep 15">
          <a:hlinkClick xmlns:r="http://schemas.openxmlformats.org/officeDocument/2006/relationships" r:id="rId1"/>
          <a:extLst>
            <a:ext uri="{FF2B5EF4-FFF2-40B4-BE49-F238E27FC236}">
              <a16:creationId xmlns:a16="http://schemas.microsoft.com/office/drawing/2014/main" id="{00000000-0008-0000-0800-000010000000}"/>
            </a:ext>
          </a:extLst>
        </xdr:cNvPr>
        <xdr:cNvGrpSpPr>
          <a:grpSpLocks noChangeAspect="1"/>
        </xdr:cNvGrpSpPr>
      </xdr:nvGrpSpPr>
      <xdr:grpSpPr>
        <a:xfrm>
          <a:off x="685800" y="11010900"/>
          <a:ext cx="1197009" cy="432000"/>
          <a:chOff x="7686675" y="581025"/>
          <a:chExt cx="1496262" cy="540000"/>
        </a:xfrm>
      </xdr:grpSpPr>
      <xdr:grpSp>
        <xdr:nvGrpSpPr>
          <xdr:cNvPr id="17" name="Groep 16">
            <a:extLst>
              <a:ext uri="{FF2B5EF4-FFF2-40B4-BE49-F238E27FC236}">
                <a16:creationId xmlns:a16="http://schemas.microsoft.com/office/drawing/2014/main" id="{00000000-0008-0000-0800-000011000000}"/>
              </a:ext>
            </a:extLst>
          </xdr:cNvPr>
          <xdr:cNvGrpSpPr/>
        </xdr:nvGrpSpPr>
        <xdr:grpSpPr>
          <a:xfrm>
            <a:off x="7686675" y="581025"/>
            <a:ext cx="1440000" cy="540000"/>
            <a:chOff x="7686675" y="581025"/>
            <a:chExt cx="1440000" cy="540000"/>
          </a:xfrm>
        </xdr:grpSpPr>
        <xdr:sp macro="" textlink="">
          <xdr:nvSpPr>
            <xdr:cNvPr id="19" name="Afgeronde rechthoek 18">
              <a:extLst>
                <a:ext uri="{FF2B5EF4-FFF2-40B4-BE49-F238E27FC236}">
                  <a16:creationId xmlns:a16="http://schemas.microsoft.com/office/drawing/2014/main" id="{00000000-0008-0000-0800-00001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0" name="Groep 19">
              <a:extLst>
                <a:ext uri="{FF2B5EF4-FFF2-40B4-BE49-F238E27FC236}">
                  <a16:creationId xmlns:a16="http://schemas.microsoft.com/office/drawing/2014/main" id="{00000000-0008-0000-0800-000014000000}"/>
                </a:ext>
              </a:extLst>
            </xdr:cNvPr>
            <xdr:cNvGrpSpPr/>
          </xdr:nvGrpSpPr>
          <xdr:grpSpPr>
            <a:xfrm>
              <a:off x="7743825" y="671025"/>
              <a:ext cx="360000" cy="360000"/>
              <a:chOff x="7743825" y="671025"/>
              <a:chExt cx="360000" cy="360000"/>
            </a:xfrm>
          </xdr:grpSpPr>
          <xdr:sp macro="" textlink="">
            <xdr:nvSpPr>
              <xdr:cNvPr id="21" name="Ovaal 20">
                <a:extLst>
                  <a:ext uri="{FF2B5EF4-FFF2-40B4-BE49-F238E27FC236}">
                    <a16:creationId xmlns:a16="http://schemas.microsoft.com/office/drawing/2014/main" id="{00000000-0008-0000-0800-00001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Gelijkbenige driehoek 21">
                <a:extLst>
                  <a:ext uri="{FF2B5EF4-FFF2-40B4-BE49-F238E27FC236}">
                    <a16:creationId xmlns:a16="http://schemas.microsoft.com/office/drawing/2014/main" id="{00000000-0008-0000-0800-00001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8" name="Tekstvak 17">
            <a:extLst>
              <a:ext uri="{FF2B5EF4-FFF2-40B4-BE49-F238E27FC236}">
                <a16:creationId xmlns:a16="http://schemas.microsoft.com/office/drawing/2014/main" id="{00000000-0008-0000-0800-00001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37" name="Groep 36">
          <a:hlinkClick xmlns:r="http://schemas.openxmlformats.org/officeDocument/2006/relationships" r:id="rId1"/>
          <a:extLst>
            <a:ext uri="{FF2B5EF4-FFF2-40B4-BE49-F238E27FC236}">
              <a16:creationId xmlns:a16="http://schemas.microsoft.com/office/drawing/2014/main" id="{00000000-0008-0000-0800-000025000000}"/>
            </a:ext>
          </a:extLst>
        </xdr:cNvPr>
        <xdr:cNvGrpSpPr>
          <a:grpSpLocks noChangeAspect="1"/>
        </xdr:cNvGrpSpPr>
      </xdr:nvGrpSpPr>
      <xdr:grpSpPr>
        <a:xfrm>
          <a:off x="685800" y="142875"/>
          <a:ext cx="1197009" cy="432000"/>
          <a:chOff x="7686675" y="581025"/>
          <a:chExt cx="1496262" cy="540000"/>
        </a:xfrm>
      </xdr:grpSpPr>
      <xdr:grpSp>
        <xdr:nvGrpSpPr>
          <xdr:cNvPr id="38" name="Groep 37">
            <a:extLst>
              <a:ext uri="{FF2B5EF4-FFF2-40B4-BE49-F238E27FC236}">
                <a16:creationId xmlns:a16="http://schemas.microsoft.com/office/drawing/2014/main" id="{00000000-0008-0000-0800-000026000000}"/>
              </a:ext>
            </a:extLst>
          </xdr:cNvPr>
          <xdr:cNvGrpSpPr/>
        </xdr:nvGrpSpPr>
        <xdr:grpSpPr>
          <a:xfrm>
            <a:off x="7686675" y="581025"/>
            <a:ext cx="1440000" cy="540000"/>
            <a:chOff x="7686675" y="581025"/>
            <a:chExt cx="1440000" cy="540000"/>
          </a:xfrm>
        </xdr:grpSpPr>
        <xdr:sp macro="" textlink="">
          <xdr:nvSpPr>
            <xdr:cNvPr id="40" name="Afgeronde rechthoek 39">
              <a:extLst>
                <a:ext uri="{FF2B5EF4-FFF2-40B4-BE49-F238E27FC236}">
                  <a16:creationId xmlns:a16="http://schemas.microsoft.com/office/drawing/2014/main" id="{00000000-0008-0000-0800-00002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1" name="Groep 40">
              <a:extLst>
                <a:ext uri="{FF2B5EF4-FFF2-40B4-BE49-F238E27FC236}">
                  <a16:creationId xmlns:a16="http://schemas.microsoft.com/office/drawing/2014/main" id="{00000000-0008-0000-0800-000029000000}"/>
                </a:ext>
              </a:extLst>
            </xdr:cNvPr>
            <xdr:cNvGrpSpPr/>
          </xdr:nvGrpSpPr>
          <xdr:grpSpPr>
            <a:xfrm>
              <a:off x="7743825" y="671025"/>
              <a:ext cx="360000" cy="360000"/>
              <a:chOff x="7743825" y="671025"/>
              <a:chExt cx="360000" cy="360000"/>
            </a:xfrm>
          </xdr:grpSpPr>
          <xdr:sp macro="" textlink="">
            <xdr:nvSpPr>
              <xdr:cNvPr id="42" name="Ovaal 41">
                <a:extLst>
                  <a:ext uri="{FF2B5EF4-FFF2-40B4-BE49-F238E27FC236}">
                    <a16:creationId xmlns:a16="http://schemas.microsoft.com/office/drawing/2014/main" id="{00000000-0008-0000-0800-00002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Gelijkbenige driehoek 42">
                <a:extLst>
                  <a:ext uri="{FF2B5EF4-FFF2-40B4-BE49-F238E27FC236}">
                    <a16:creationId xmlns:a16="http://schemas.microsoft.com/office/drawing/2014/main" id="{00000000-0008-0000-0800-00002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9" name="Tekstvak 38">
            <a:extLst>
              <a:ext uri="{FF2B5EF4-FFF2-40B4-BE49-F238E27FC236}">
                <a16:creationId xmlns:a16="http://schemas.microsoft.com/office/drawing/2014/main" id="{00000000-0008-0000-0800-00002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1489089</xdr:colOff>
      <xdr:row>1</xdr:row>
      <xdr:rowOff>540000</xdr:rowOff>
    </xdr:to>
    <xdr:grpSp>
      <xdr:nvGrpSpPr>
        <xdr:cNvPr id="7" name="Groep 6">
          <a:hlinkClick xmlns:r="http://schemas.openxmlformats.org/officeDocument/2006/relationships" r:id="rId1"/>
          <a:extLst>
            <a:ext uri="{FF2B5EF4-FFF2-40B4-BE49-F238E27FC236}">
              <a16:creationId xmlns:a16="http://schemas.microsoft.com/office/drawing/2014/main" id="{00000000-0008-0000-0D00-000007000000}"/>
            </a:ext>
          </a:extLst>
        </xdr:cNvPr>
        <xdr:cNvGrpSpPr/>
      </xdr:nvGrpSpPr>
      <xdr:grpSpPr>
        <a:xfrm>
          <a:off x="685800" y="142875"/>
          <a:ext cx="1489089" cy="540000"/>
          <a:chOff x="7686675" y="581025"/>
          <a:chExt cx="1489089" cy="540000"/>
        </a:xfrm>
      </xdr:grpSpPr>
      <xdr:grpSp>
        <xdr:nvGrpSpPr>
          <xdr:cNvPr id="8" name="Groep 7">
            <a:extLst>
              <a:ext uri="{FF2B5EF4-FFF2-40B4-BE49-F238E27FC236}">
                <a16:creationId xmlns:a16="http://schemas.microsoft.com/office/drawing/2014/main" id="{00000000-0008-0000-0D00-000008000000}"/>
              </a:ext>
            </a:extLst>
          </xdr:cNvPr>
          <xdr:cNvGrpSpPr/>
        </xdr:nvGrpSpPr>
        <xdr:grpSpPr>
          <a:xfrm>
            <a:off x="7686675" y="581025"/>
            <a:ext cx="1440000" cy="540000"/>
            <a:chOff x="7686675" y="581025"/>
            <a:chExt cx="1440000" cy="540000"/>
          </a:xfrm>
        </xdr:grpSpPr>
        <xdr:sp macro="" textlink="">
          <xdr:nvSpPr>
            <xdr:cNvPr id="10" name="Afgeronde rechthoek 9">
              <a:extLst>
                <a:ext uri="{FF2B5EF4-FFF2-40B4-BE49-F238E27FC236}">
                  <a16:creationId xmlns:a16="http://schemas.microsoft.com/office/drawing/2014/main" id="{00000000-0008-0000-0D00-00000A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1" name="Groep 10">
              <a:extLst>
                <a:ext uri="{FF2B5EF4-FFF2-40B4-BE49-F238E27FC236}">
                  <a16:creationId xmlns:a16="http://schemas.microsoft.com/office/drawing/2014/main" id="{00000000-0008-0000-0D00-00000B000000}"/>
                </a:ext>
              </a:extLst>
            </xdr:cNvPr>
            <xdr:cNvGrpSpPr/>
          </xdr:nvGrpSpPr>
          <xdr:grpSpPr>
            <a:xfrm>
              <a:off x="7743825" y="671025"/>
              <a:ext cx="360000" cy="360000"/>
              <a:chOff x="7743825" y="671025"/>
              <a:chExt cx="360000" cy="360000"/>
            </a:xfrm>
          </xdr:grpSpPr>
          <xdr:sp macro="" textlink="">
            <xdr:nvSpPr>
              <xdr:cNvPr id="12" name="Ovaal 11">
                <a:extLst>
                  <a:ext uri="{FF2B5EF4-FFF2-40B4-BE49-F238E27FC236}">
                    <a16:creationId xmlns:a16="http://schemas.microsoft.com/office/drawing/2014/main" id="{00000000-0008-0000-0D00-00000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3" name="Gelijkbenige driehoek 12">
                <a:extLst>
                  <a:ext uri="{FF2B5EF4-FFF2-40B4-BE49-F238E27FC236}">
                    <a16:creationId xmlns:a16="http://schemas.microsoft.com/office/drawing/2014/main" id="{00000000-0008-0000-0D00-00000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9" name="Tekstvak 8">
            <a:extLst>
              <a:ext uri="{FF2B5EF4-FFF2-40B4-BE49-F238E27FC236}">
                <a16:creationId xmlns:a16="http://schemas.microsoft.com/office/drawing/2014/main" id="{00000000-0008-0000-0D00-000009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xdr:twoCellAnchor>
  <xdr:twoCellAnchor>
    <xdr:from>
      <xdr:col>1</xdr:col>
      <xdr:colOff>0</xdr:colOff>
      <xdr:row>27</xdr:row>
      <xdr:rowOff>0</xdr:rowOff>
    </xdr:from>
    <xdr:to>
      <xdr:col>1</xdr:col>
      <xdr:colOff>1489089</xdr:colOff>
      <xdr:row>27</xdr:row>
      <xdr:rowOff>540000</xdr:rowOff>
    </xdr:to>
    <xdr:grpSp>
      <xdr:nvGrpSpPr>
        <xdr:cNvPr id="14" name="Groep 13">
          <a:hlinkClick xmlns:r="http://schemas.openxmlformats.org/officeDocument/2006/relationships" r:id="rId1"/>
          <a:extLst>
            <a:ext uri="{FF2B5EF4-FFF2-40B4-BE49-F238E27FC236}">
              <a16:creationId xmlns:a16="http://schemas.microsoft.com/office/drawing/2014/main" id="{00000000-0008-0000-0D00-00000E000000}"/>
            </a:ext>
          </a:extLst>
        </xdr:cNvPr>
        <xdr:cNvGrpSpPr/>
      </xdr:nvGrpSpPr>
      <xdr:grpSpPr>
        <a:xfrm>
          <a:off x="685800" y="14992350"/>
          <a:ext cx="1489089" cy="540000"/>
          <a:chOff x="7686675" y="581025"/>
          <a:chExt cx="1489089" cy="540000"/>
        </a:xfrm>
      </xdr:grpSpPr>
      <xdr:grpSp>
        <xdr:nvGrpSpPr>
          <xdr:cNvPr id="15" name="Groep 14">
            <a:extLst>
              <a:ext uri="{FF2B5EF4-FFF2-40B4-BE49-F238E27FC236}">
                <a16:creationId xmlns:a16="http://schemas.microsoft.com/office/drawing/2014/main" id="{00000000-0008-0000-0D00-00000F000000}"/>
              </a:ext>
            </a:extLst>
          </xdr:cNvPr>
          <xdr:cNvGrpSpPr/>
        </xdr:nvGrpSpPr>
        <xdr:grpSpPr>
          <a:xfrm>
            <a:off x="7686675" y="581025"/>
            <a:ext cx="1440000" cy="540000"/>
            <a:chOff x="7686675" y="581025"/>
            <a:chExt cx="1440000" cy="540000"/>
          </a:xfrm>
        </xdr:grpSpPr>
        <xdr:sp macro="" textlink="">
          <xdr:nvSpPr>
            <xdr:cNvPr id="17" name="Afgeronde rechthoek 16">
              <a:extLst>
                <a:ext uri="{FF2B5EF4-FFF2-40B4-BE49-F238E27FC236}">
                  <a16:creationId xmlns:a16="http://schemas.microsoft.com/office/drawing/2014/main" id="{00000000-0008-0000-0D00-000011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8" name="Groep 17">
              <a:extLst>
                <a:ext uri="{FF2B5EF4-FFF2-40B4-BE49-F238E27FC236}">
                  <a16:creationId xmlns:a16="http://schemas.microsoft.com/office/drawing/2014/main" id="{00000000-0008-0000-0D00-000012000000}"/>
                </a:ext>
              </a:extLst>
            </xdr:cNvPr>
            <xdr:cNvGrpSpPr/>
          </xdr:nvGrpSpPr>
          <xdr:grpSpPr>
            <a:xfrm>
              <a:off x="7743825" y="671025"/>
              <a:ext cx="360000" cy="360000"/>
              <a:chOff x="7743825" y="671025"/>
              <a:chExt cx="360000" cy="360000"/>
            </a:xfrm>
          </xdr:grpSpPr>
          <xdr:sp macro="" textlink="">
            <xdr:nvSpPr>
              <xdr:cNvPr id="19" name="Ovaal 18">
                <a:extLst>
                  <a:ext uri="{FF2B5EF4-FFF2-40B4-BE49-F238E27FC236}">
                    <a16:creationId xmlns:a16="http://schemas.microsoft.com/office/drawing/2014/main" id="{00000000-0008-0000-0D00-000013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0" name="Gelijkbenige driehoek 19">
                <a:extLst>
                  <a:ext uri="{FF2B5EF4-FFF2-40B4-BE49-F238E27FC236}">
                    <a16:creationId xmlns:a16="http://schemas.microsoft.com/office/drawing/2014/main" id="{00000000-0008-0000-0D00-000014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6" name="Tekstvak 15">
            <a:extLst>
              <a:ext uri="{FF2B5EF4-FFF2-40B4-BE49-F238E27FC236}">
                <a16:creationId xmlns:a16="http://schemas.microsoft.com/office/drawing/2014/main" id="{00000000-0008-0000-0D00-000010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16" name="Groep 15">
          <a:hlinkClick xmlns:r="http://schemas.openxmlformats.org/officeDocument/2006/relationships" r:id="rId1"/>
          <a:extLst>
            <a:ext uri="{FF2B5EF4-FFF2-40B4-BE49-F238E27FC236}">
              <a16:creationId xmlns:a16="http://schemas.microsoft.com/office/drawing/2014/main" id="{00000000-0008-0000-0E00-000010000000}"/>
            </a:ext>
          </a:extLst>
        </xdr:cNvPr>
        <xdr:cNvGrpSpPr>
          <a:grpSpLocks noChangeAspect="1"/>
        </xdr:cNvGrpSpPr>
      </xdr:nvGrpSpPr>
      <xdr:grpSpPr>
        <a:xfrm>
          <a:off x="685800" y="142875"/>
          <a:ext cx="1197009" cy="432000"/>
          <a:chOff x="7686675" y="581025"/>
          <a:chExt cx="1496262" cy="540000"/>
        </a:xfrm>
      </xdr:grpSpPr>
      <xdr:grpSp>
        <xdr:nvGrpSpPr>
          <xdr:cNvPr id="17" name="Groep 16">
            <a:extLst>
              <a:ext uri="{FF2B5EF4-FFF2-40B4-BE49-F238E27FC236}">
                <a16:creationId xmlns:a16="http://schemas.microsoft.com/office/drawing/2014/main" id="{00000000-0008-0000-0E00-000011000000}"/>
              </a:ext>
            </a:extLst>
          </xdr:cNvPr>
          <xdr:cNvGrpSpPr/>
        </xdr:nvGrpSpPr>
        <xdr:grpSpPr>
          <a:xfrm>
            <a:off x="7686675" y="581025"/>
            <a:ext cx="1440000" cy="540000"/>
            <a:chOff x="7686675" y="581025"/>
            <a:chExt cx="1440000" cy="540000"/>
          </a:xfrm>
        </xdr:grpSpPr>
        <xdr:sp macro="" textlink="">
          <xdr:nvSpPr>
            <xdr:cNvPr id="19" name="Afgeronde rechthoek 18">
              <a:extLst>
                <a:ext uri="{FF2B5EF4-FFF2-40B4-BE49-F238E27FC236}">
                  <a16:creationId xmlns:a16="http://schemas.microsoft.com/office/drawing/2014/main" id="{00000000-0008-0000-0E00-00001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0" name="Groep 19">
              <a:extLst>
                <a:ext uri="{FF2B5EF4-FFF2-40B4-BE49-F238E27FC236}">
                  <a16:creationId xmlns:a16="http://schemas.microsoft.com/office/drawing/2014/main" id="{00000000-0008-0000-0E00-000014000000}"/>
                </a:ext>
              </a:extLst>
            </xdr:cNvPr>
            <xdr:cNvGrpSpPr/>
          </xdr:nvGrpSpPr>
          <xdr:grpSpPr>
            <a:xfrm>
              <a:off x="7743825" y="671025"/>
              <a:ext cx="360000" cy="360000"/>
              <a:chOff x="7743825" y="671025"/>
              <a:chExt cx="360000" cy="360000"/>
            </a:xfrm>
          </xdr:grpSpPr>
          <xdr:sp macro="" textlink="">
            <xdr:nvSpPr>
              <xdr:cNvPr id="21" name="Ovaal 20">
                <a:extLst>
                  <a:ext uri="{FF2B5EF4-FFF2-40B4-BE49-F238E27FC236}">
                    <a16:creationId xmlns:a16="http://schemas.microsoft.com/office/drawing/2014/main" id="{00000000-0008-0000-0E00-00001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Gelijkbenige driehoek 21">
                <a:extLst>
                  <a:ext uri="{FF2B5EF4-FFF2-40B4-BE49-F238E27FC236}">
                    <a16:creationId xmlns:a16="http://schemas.microsoft.com/office/drawing/2014/main" id="{00000000-0008-0000-0E00-00001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8" name="Tekstvak 17">
            <a:extLst>
              <a:ext uri="{FF2B5EF4-FFF2-40B4-BE49-F238E27FC236}">
                <a16:creationId xmlns:a16="http://schemas.microsoft.com/office/drawing/2014/main" id="{00000000-0008-0000-0E00-00001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39</xdr:row>
      <xdr:rowOff>0</xdr:rowOff>
    </xdr:from>
    <xdr:to>
      <xdr:col>1</xdr:col>
      <xdr:colOff>1197009</xdr:colOff>
      <xdr:row>39</xdr:row>
      <xdr:rowOff>432000</xdr:rowOff>
    </xdr:to>
    <xdr:grpSp>
      <xdr:nvGrpSpPr>
        <xdr:cNvPr id="23" name="Groep 22">
          <a:hlinkClick xmlns:r="http://schemas.openxmlformats.org/officeDocument/2006/relationships" r:id="rId1"/>
          <a:extLst>
            <a:ext uri="{FF2B5EF4-FFF2-40B4-BE49-F238E27FC236}">
              <a16:creationId xmlns:a16="http://schemas.microsoft.com/office/drawing/2014/main" id="{00000000-0008-0000-0E00-000017000000}"/>
            </a:ext>
          </a:extLst>
        </xdr:cNvPr>
        <xdr:cNvGrpSpPr>
          <a:grpSpLocks noChangeAspect="1"/>
        </xdr:cNvGrpSpPr>
      </xdr:nvGrpSpPr>
      <xdr:grpSpPr>
        <a:xfrm>
          <a:off x="685800" y="11096625"/>
          <a:ext cx="1197009" cy="432000"/>
          <a:chOff x="7686675" y="581025"/>
          <a:chExt cx="1496262" cy="540000"/>
        </a:xfrm>
      </xdr:grpSpPr>
      <xdr:grpSp>
        <xdr:nvGrpSpPr>
          <xdr:cNvPr id="38" name="Groep 37">
            <a:extLst>
              <a:ext uri="{FF2B5EF4-FFF2-40B4-BE49-F238E27FC236}">
                <a16:creationId xmlns:a16="http://schemas.microsoft.com/office/drawing/2014/main" id="{00000000-0008-0000-0E00-000026000000}"/>
              </a:ext>
            </a:extLst>
          </xdr:cNvPr>
          <xdr:cNvGrpSpPr/>
        </xdr:nvGrpSpPr>
        <xdr:grpSpPr>
          <a:xfrm>
            <a:off x="7686675" y="581025"/>
            <a:ext cx="1440000" cy="540000"/>
            <a:chOff x="7686675" y="581025"/>
            <a:chExt cx="1440000" cy="540000"/>
          </a:xfrm>
        </xdr:grpSpPr>
        <xdr:sp macro="" textlink="">
          <xdr:nvSpPr>
            <xdr:cNvPr id="40" name="Afgeronde rechthoek 39">
              <a:extLst>
                <a:ext uri="{FF2B5EF4-FFF2-40B4-BE49-F238E27FC236}">
                  <a16:creationId xmlns:a16="http://schemas.microsoft.com/office/drawing/2014/main" id="{00000000-0008-0000-0E00-00002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1" name="Groep 40">
              <a:extLst>
                <a:ext uri="{FF2B5EF4-FFF2-40B4-BE49-F238E27FC236}">
                  <a16:creationId xmlns:a16="http://schemas.microsoft.com/office/drawing/2014/main" id="{00000000-0008-0000-0E00-000029000000}"/>
                </a:ext>
              </a:extLst>
            </xdr:cNvPr>
            <xdr:cNvGrpSpPr/>
          </xdr:nvGrpSpPr>
          <xdr:grpSpPr>
            <a:xfrm>
              <a:off x="7743825" y="671025"/>
              <a:ext cx="360000" cy="360000"/>
              <a:chOff x="7743825" y="671025"/>
              <a:chExt cx="360000" cy="360000"/>
            </a:xfrm>
          </xdr:grpSpPr>
          <xdr:sp macro="" textlink="">
            <xdr:nvSpPr>
              <xdr:cNvPr id="42" name="Ovaal 41">
                <a:extLst>
                  <a:ext uri="{FF2B5EF4-FFF2-40B4-BE49-F238E27FC236}">
                    <a16:creationId xmlns:a16="http://schemas.microsoft.com/office/drawing/2014/main" id="{00000000-0008-0000-0E00-00002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Gelijkbenige driehoek 42">
                <a:extLst>
                  <a:ext uri="{FF2B5EF4-FFF2-40B4-BE49-F238E27FC236}">
                    <a16:creationId xmlns:a16="http://schemas.microsoft.com/office/drawing/2014/main" id="{00000000-0008-0000-0E00-00002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9" name="Tekstvak 38">
            <a:extLst>
              <a:ext uri="{FF2B5EF4-FFF2-40B4-BE49-F238E27FC236}">
                <a16:creationId xmlns:a16="http://schemas.microsoft.com/office/drawing/2014/main" id="{00000000-0008-0000-0E00-00002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0" name="Groep 19">
          <a:hlinkClick xmlns:r="http://schemas.openxmlformats.org/officeDocument/2006/relationships" r:id="rId1"/>
          <a:extLst>
            <a:ext uri="{FF2B5EF4-FFF2-40B4-BE49-F238E27FC236}">
              <a16:creationId xmlns:a16="http://schemas.microsoft.com/office/drawing/2014/main" id="{00000000-0008-0000-0F00-000014000000}"/>
            </a:ext>
          </a:extLst>
        </xdr:cNvPr>
        <xdr:cNvGrpSpPr>
          <a:grpSpLocks noChangeAspect="1"/>
        </xdr:cNvGrpSpPr>
      </xdr:nvGrpSpPr>
      <xdr:grpSpPr>
        <a:xfrm>
          <a:off x="685800" y="142875"/>
          <a:ext cx="1197009" cy="432000"/>
          <a:chOff x="7686675" y="581025"/>
          <a:chExt cx="1496262" cy="540000"/>
        </a:xfrm>
      </xdr:grpSpPr>
      <xdr:grpSp>
        <xdr:nvGrpSpPr>
          <xdr:cNvPr id="21" name="Groep 20">
            <a:extLst>
              <a:ext uri="{FF2B5EF4-FFF2-40B4-BE49-F238E27FC236}">
                <a16:creationId xmlns:a16="http://schemas.microsoft.com/office/drawing/2014/main" id="{00000000-0008-0000-0F00-000015000000}"/>
              </a:ext>
            </a:extLst>
          </xdr:cNvPr>
          <xdr:cNvGrpSpPr/>
        </xdr:nvGrpSpPr>
        <xdr:grpSpPr>
          <a:xfrm>
            <a:off x="7686675" y="581025"/>
            <a:ext cx="1440000" cy="540000"/>
            <a:chOff x="7686675" y="581025"/>
            <a:chExt cx="1440000" cy="540000"/>
          </a:xfrm>
        </xdr:grpSpPr>
        <xdr:sp macro="" textlink="">
          <xdr:nvSpPr>
            <xdr:cNvPr id="23" name="Afgeronde rechthoek 22">
              <a:extLst>
                <a:ext uri="{FF2B5EF4-FFF2-40B4-BE49-F238E27FC236}">
                  <a16:creationId xmlns:a16="http://schemas.microsoft.com/office/drawing/2014/main" id="{00000000-0008-0000-0F00-000017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4" name="Groep 23">
              <a:extLst>
                <a:ext uri="{FF2B5EF4-FFF2-40B4-BE49-F238E27FC236}">
                  <a16:creationId xmlns:a16="http://schemas.microsoft.com/office/drawing/2014/main" id="{00000000-0008-0000-0F00-000018000000}"/>
                </a:ext>
              </a:extLst>
            </xdr:cNvPr>
            <xdr:cNvGrpSpPr/>
          </xdr:nvGrpSpPr>
          <xdr:grpSpPr>
            <a:xfrm>
              <a:off x="7743825" y="671025"/>
              <a:ext cx="360000" cy="360000"/>
              <a:chOff x="7743825" y="671025"/>
              <a:chExt cx="360000" cy="360000"/>
            </a:xfrm>
          </xdr:grpSpPr>
          <xdr:sp macro="" textlink="">
            <xdr:nvSpPr>
              <xdr:cNvPr id="25" name="Ovaal 24">
                <a:extLst>
                  <a:ext uri="{FF2B5EF4-FFF2-40B4-BE49-F238E27FC236}">
                    <a16:creationId xmlns:a16="http://schemas.microsoft.com/office/drawing/2014/main" id="{00000000-0008-0000-0F00-000019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6" name="Gelijkbenige driehoek 25">
                <a:extLst>
                  <a:ext uri="{FF2B5EF4-FFF2-40B4-BE49-F238E27FC236}">
                    <a16:creationId xmlns:a16="http://schemas.microsoft.com/office/drawing/2014/main" id="{00000000-0008-0000-0F00-00001A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2" name="Tekstvak 21">
            <a:extLst>
              <a:ext uri="{FF2B5EF4-FFF2-40B4-BE49-F238E27FC236}">
                <a16:creationId xmlns:a16="http://schemas.microsoft.com/office/drawing/2014/main" id="{00000000-0008-0000-0F00-000016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6</xdr:row>
      <xdr:rowOff>381000</xdr:rowOff>
    </xdr:from>
    <xdr:to>
      <xdr:col>1</xdr:col>
      <xdr:colOff>1197009</xdr:colOff>
      <xdr:row>7</xdr:row>
      <xdr:rowOff>89100</xdr:rowOff>
    </xdr:to>
    <xdr:grpSp>
      <xdr:nvGrpSpPr>
        <xdr:cNvPr id="27" name="Groep 26">
          <a:hlinkClick xmlns:r="http://schemas.openxmlformats.org/officeDocument/2006/relationships" r:id="rId1"/>
          <a:extLst>
            <a:ext uri="{FF2B5EF4-FFF2-40B4-BE49-F238E27FC236}">
              <a16:creationId xmlns:a16="http://schemas.microsoft.com/office/drawing/2014/main" id="{00000000-0008-0000-0F00-00001B000000}"/>
            </a:ext>
          </a:extLst>
        </xdr:cNvPr>
        <xdr:cNvGrpSpPr>
          <a:grpSpLocks noChangeAspect="1"/>
        </xdr:cNvGrpSpPr>
      </xdr:nvGrpSpPr>
      <xdr:grpSpPr>
        <a:xfrm>
          <a:off x="685800" y="4352925"/>
          <a:ext cx="1197009" cy="432000"/>
          <a:chOff x="7686675" y="581025"/>
          <a:chExt cx="1496262" cy="540000"/>
        </a:xfrm>
      </xdr:grpSpPr>
      <xdr:grpSp>
        <xdr:nvGrpSpPr>
          <xdr:cNvPr id="28" name="Groep 27">
            <a:extLst>
              <a:ext uri="{FF2B5EF4-FFF2-40B4-BE49-F238E27FC236}">
                <a16:creationId xmlns:a16="http://schemas.microsoft.com/office/drawing/2014/main" id="{00000000-0008-0000-0F00-00001C000000}"/>
              </a:ext>
            </a:extLst>
          </xdr:cNvPr>
          <xdr:cNvGrpSpPr/>
        </xdr:nvGrpSpPr>
        <xdr:grpSpPr>
          <a:xfrm>
            <a:off x="7686675" y="581025"/>
            <a:ext cx="1440000" cy="540000"/>
            <a:chOff x="7686675" y="581025"/>
            <a:chExt cx="1440000" cy="540000"/>
          </a:xfrm>
        </xdr:grpSpPr>
        <xdr:sp macro="" textlink="">
          <xdr:nvSpPr>
            <xdr:cNvPr id="30" name="Afgeronde rechthoek 29">
              <a:extLst>
                <a:ext uri="{FF2B5EF4-FFF2-40B4-BE49-F238E27FC236}">
                  <a16:creationId xmlns:a16="http://schemas.microsoft.com/office/drawing/2014/main" id="{00000000-0008-0000-0F00-00001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1" name="Groep 30">
              <a:extLst>
                <a:ext uri="{FF2B5EF4-FFF2-40B4-BE49-F238E27FC236}">
                  <a16:creationId xmlns:a16="http://schemas.microsoft.com/office/drawing/2014/main" id="{00000000-0008-0000-0F00-00001F000000}"/>
                </a:ext>
              </a:extLst>
            </xdr:cNvPr>
            <xdr:cNvGrpSpPr/>
          </xdr:nvGrpSpPr>
          <xdr:grpSpPr>
            <a:xfrm>
              <a:off x="7743825" y="671025"/>
              <a:ext cx="360000" cy="360000"/>
              <a:chOff x="7743825" y="671025"/>
              <a:chExt cx="360000" cy="360000"/>
            </a:xfrm>
          </xdr:grpSpPr>
          <xdr:sp macro="" textlink="">
            <xdr:nvSpPr>
              <xdr:cNvPr id="32" name="Ovaal 31">
                <a:extLst>
                  <a:ext uri="{FF2B5EF4-FFF2-40B4-BE49-F238E27FC236}">
                    <a16:creationId xmlns:a16="http://schemas.microsoft.com/office/drawing/2014/main" id="{00000000-0008-0000-0F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F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9" name="Tekstvak 28">
            <a:extLst>
              <a:ext uri="{FF2B5EF4-FFF2-40B4-BE49-F238E27FC236}">
                <a16:creationId xmlns:a16="http://schemas.microsoft.com/office/drawing/2014/main" id="{00000000-0008-0000-0F00-00001D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32" name="Groep 31">
          <a:hlinkClick xmlns:r="http://schemas.openxmlformats.org/officeDocument/2006/relationships" r:id="rId1"/>
          <a:extLst>
            <a:ext uri="{FF2B5EF4-FFF2-40B4-BE49-F238E27FC236}">
              <a16:creationId xmlns:a16="http://schemas.microsoft.com/office/drawing/2014/main" id="{00000000-0008-0000-1000-000020000000}"/>
            </a:ext>
          </a:extLst>
        </xdr:cNvPr>
        <xdr:cNvGrpSpPr>
          <a:grpSpLocks noChangeAspect="1"/>
        </xdr:cNvGrpSpPr>
      </xdr:nvGrpSpPr>
      <xdr:grpSpPr>
        <a:xfrm>
          <a:off x="685800" y="142875"/>
          <a:ext cx="1197009" cy="432000"/>
          <a:chOff x="7686675" y="581025"/>
          <a:chExt cx="1496262" cy="540000"/>
        </a:xfrm>
      </xdr:grpSpPr>
      <xdr:grpSp>
        <xdr:nvGrpSpPr>
          <xdr:cNvPr id="33" name="Groep 32">
            <a:extLst>
              <a:ext uri="{FF2B5EF4-FFF2-40B4-BE49-F238E27FC236}">
                <a16:creationId xmlns:a16="http://schemas.microsoft.com/office/drawing/2014/main" id="{00000000-0008-0000-1000-000021000000}"/>
              </a:ext>
            </a:extLst>
          </xdr:cNvPr>
          <xdr:cNvGrpSpPr/>
        </xdr:nvGrpSpPr>
        <xdr:grpSpPr>
          <a:xfrm>
            <a:off x="7686675" y="581025"/>
            <a:ext cx="1440000" cy="540000"/>
            <a:chOff x="7686675" y="581025"/>
            <a:chExt cx="1440000" cy="540000"/>
          </a:xfrm>
        </xdr:grpSpPr>
        <xdr:sp macro="" textlink="">
          <xdr:nvSpPr>
            <xdr:cNvPr id="35" name="Afgeronde rechthoek 34">
              <a:extLst>
                <a:ext uri="{FF2B5EF4-FFF2-40B4-BE49-F238E27FC236}">
                  <a16:creationId xmlns:a16="http://schemas.microsoft.com/office/drawing/2014/main" id="{00000000-0008-0000-1000-00002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6" name="Groep 35">
              <a:extLst>
                <a:ext uri="{FF2B5EF4-FFF2-40B4-BE49-F238E27FC236}">
                  <a16:creationId xmlns:a16="http://schemas.microsoft.com/office/drawing/2014/main" id="{00000000-0008-0000-1000-000024000000}"/>
                </a:ext>
              </a:extLst>
            </xdr:cNvPr>
            <xdr:cNvGrpSpPr/>
          </xdr:nvGrpSpPr>
          <xdr:grpSpPr>
            <a:xfrm>
              <a:off x="7743825" y="671025"/>
              <a:ext cx="360000" cy="360000"/>
              <a:chOff x="7743825" y="671025"/>
              <a:chExt cx="360000" cy="360000"/>
            </a:xfrm>
          </xdr:grpSpPr>
          <xdr:sp macro="" textlink="">
            <xdr:nvSpPr>
              <xdr:cNvPr id="37" name="Ovaal 36">
                <a:extLst>
                  <a:ext uri="{FF2B5EF4-FFF2-40B4-BE49-F238E27FC236}">
                    <a16:creationId xmlns:a16="http://schemas.microsoft.com/office/drawing/2014/main" id="{00000000-0008-0000-1000-00002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8" name="Gelijkbenige driehoek 37">
                <a:extLst>
                  <a:ext uri="{FF2B5EF4-FFF2-40B4-BE49-F238E27FC236}">
                    <a16:creationId xmlns:a16="http://schemas.microsoft.com/office/drawing/2014/main" id="{00000000-0008-0000-1000-00002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4" name="Tekstvak 33">
            <a:extLst>
              <a:ext uri="{FF2B5EF4-FFF2-40B4-BE49-F238E27FC236}">
                <a16:creationId xmlns:a16="http://schemas.microsoft.com/office/drawing/2014/main" id="{00000000-0008-0000-1000-00002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4.xml><?xml version="1.0" encoding="utf-8"?>
<xdr:wsDr xmlns:xdr="http://schemas.openxmlformats.org/drawingml/2006/spreadsheetDrawing" xmlns:a="http://schemas.openxmlformats.org/drawingml/2006/main">
  <xdr:twoCellAnchor editAs="absolute">
    <xdr:from>
      <xdr:col>1</xdr:col>
      <xdr:colOff>219075</xdr:colOff>
      <xdr:row>7</xdr:row>
      <xdr:rowOff>114300</xdr:rowOff>
    </xdr:from>
    <xdr:to>
      <xdr:col>1</xdr:col>
      <xdr:colOff>1416084</xdr:colOff>
      <xdr:row>10</xdr:row>
      <xdr:rowOff>117675</xdr:rowOff>
    </xdr:to>
    <xdr:grpSp>
      <xdr:nvGrpSpPr>
        <xdr:cNvPr id="19" name="Groep 18">
          <a:hlinkClick xmlns:r="http://schemas.openxmlformats.org/officeDocument/2006/relationships" r:id="rId1"/>
          <a:extLst>
            <a:ext uri="{FF2B5EF4-FFF2-40B4-BE49-F238E27FC236}">
              <a16:creationId xmlns:a16="http://schemas.microsoft.com/office/drawing/2014/main" id="{00000000-0008-0000-1100-000013000000}"/>
            </a:ext>
          </a:extLst>
        </xdr:cNvPr>
        <xdr:cNvGrpSpPr>
          <a:grpSpLocks noChangeAspect="1"/>
        </xdr:cNvGrpSpPr>
      </xdr:nvGrpSpPr>
      <xdr:grpSpPr>
        <a:xfrm>
          <a:off x="904875" y="12011025"/>
          <a:ext cx="1197009" cy="432000"/>
          <a:chOff x="7686675" y="581025"/>
          <a:chExt cx="1496262" cy="540000"/>
        </a:xfrm>
      </xdr:grpSpPr>
      <xdr:grpSp>
        <xdr:nvGrpSpPr>
          <xdr:cNvPr id="20" name="Groep 19">
            <a:extLst>
              <a:ext uri="{FF2B5EF4-FFF2-40B4-BE49-F238E27FC236}">
                <a16:creationId xmlns:a16="http://schemas.microsoft.com/office/drawing/2014/main" id="{00000000-0008-0000-1100-000014000000}"/>
              </a:ext>
            </a:extLst>
          </xdr:cNvPr>
          <xdr:cNvGrpSpPr/>
        </xdr:nvGrpSpPr>
        <xdr:grpSpPr>
          <a:xfrm>
            <a:off x="7686675" y="581025"/>
            <a:ext cx="1440000" cy="540000"/>
            <a:chOff x="7686675" y="581025"/>
            <a:chExt cx="1440000" cy="540000"/>
          </a:xfrm>
        </xdr:grpSpPr>
        <xdr:sp macro="" textlink="">
          <xdr:nvSpPr>
            <xdr:cNvPr id="22" name="Afgeronde rechthoek 21">
              <a:extLst>
                <a:ext uri="{FF2B5EF4-FFF2-40B4-BE49-F238E27FC236}">
                  <a16:creationId xmlns:a16="http://schemas.microsoft.com/office/drawing/2014/main" id="{00000000-0008-0000-1100-000016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3" name="Groep 22">
              <a:extLst>
                <a:ext uri="{FF2B5EF4-FFF2-40B4-BE49-F238E27FC236}">
                  <a16:creationId xmlns:a16="http://schemas.microsoft.com/office/drawing/2014/main" id="{00000000-0008-0000-1100-000017000000}"/>
                </a:ext>
              </a:extLst>
            </xdr:cNvPr>
            <xdr:cNvGrpSpPr/>
          </xdr:nvGrpSpPr>
          <xdr:grpSpPr>
            <a:xfrm>
              <a:off x="7743825" y="671025"/>
              <a:ext cx="360000" cy="360000"/>
              <a:chOff x="7743825" y="671025"/>
              <a:chExt cx="360000" cy="360000"/>
            </a:xfrm>
          </xdr:grpSpPr>
          <xdr:sp macro="" textlink="">
            <xdr:nvSpPr>
              <xdr:cNvPr id="24" name="Ovaal 23">
                <a:extLst>
                  <a:ext uri="{FF2B5EF4-FFF2-40B4-BE49-F238E27FC236}">
                    <a16:creationId xmlns:a16="http://schemas.microsoft.com/office/drawing/2014/main" id="{00000000-0008-0000-1100-000018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5" name="Gelijkbenige driehoek 24">
                <a:extLst>
                  <a:ext uri="{FF2B5EF4-FFF2-40B4-BE49-F238E27FC236}">
                    <a16:creationId xmlns:a16="http://schemas.microsoft.com/office/drawing/2014/main" id="{00000000-0008-0000-1100-000019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1" name="Tekstvak 20">
            <a:extLst>
              <a:ext uri="{FF2B5EF4-FFF2-40B4-BE49-F238E27FC236}">
                <a16:creationId xmlns:a16="http://schemas.microsoft.com/office/drawing/2014/main" id="{00000000-0008-0000-1100-000015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26" name="Groep 25">
          <a:hlinkClick xmlns:r="http://schemas.openxmlformats.org/officeDocument/2006/relationships" r:id="rId1"/>
          <a:extLst>
            <a:ext uri="{FF2B5EF4-FFF2-40B4-BE49-F238E27FC236}">
              <a16:creationId xmlns:a16="http://schemas.microsoft.com/office/drawing/2014/main" id="{00000000-0008-0000-1100-00001A000000}"/>
            </a:ext>
          </a:extLst>
        </xdr:cNvPr>
        <xdr:cNvGrpSpPr>
          <a:grpSpLocks noChangeAspect="1"/>
        </xdr:cNvGrpSpPr>
      </xdr:nvGrpSpPr>
      <xdr:grpSpPr>
        <a:xfrm>
          <a:off x="685800" y="142875"/>
          <a:ext cx="1197009" cy="432000"/>
          <a:chOff x="7686675" y="581025"/>
          <a:chExt cx="1496262" cy="540000"/>
        </a:xfrm>
      </xdr:grpSpPr>
      <xdr:grpSp>
        <xdr:nvGrpSpPr>
          <xdr:cNvPr id="27" name="Groep 26">
            <a:extLst>
              <a:ext uri="{FF2B5EF4-FFF2-40B4-BE49-F238E27FC236}">
                <a16:creationId xmlns:a16="http://schemas.microsoft.com/office/drawing/2014/main" id="{00000000-0008-0000-1100-00001B000000}"/>
              </a:ext>
            </a:extLst>
          </xdr:cNvPr>
          <xdr:cNvGrpSpPr/>
        </xdr:nvGrpSpPr>
        <xdr:grpSpPr>
          <a:xfrm>
            <a:off x="7686675" y="581025"/>
            <a:ext cx="1440000" cy="540000"/>
            <a:chOff x="7686675" y="581025"/>
            <a:chExt cx="1440000" cy="540000"/>
          </a:xfrm>
        </xdr:grpSpPr>
        <xdr:sp macro="" textlink="">
          <xdr:nvSpPr>
            <xdr:cNvPr id="29" name="Afgeronde rechthoek 28">
              <a:extLst>
                <a:ext uri="{FF2B5EF4-FFF2-40B4-BE49-F238E27FC236}">
                  <a16:creationId xmlns:a16="http://schemas.microsoft.com/office/drawing/2014/main" id="{00000000-0008-0000-1100-00001D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1100-00001E000000}"/>
                </a:ext>
              </a:extLst>
            </xdr:cNvPr>
            <xdr:cNvGrpSpPr/>
          </xdr:nvGrpSpPr>
          <xdr:grpSpPr>
            <a:xfrm>
              <a:off x="7743825" y="671025"/>
              <a:ext cx="360000" cy="360000"/>
              <a:chOff x="7743825" y="671025"/>
              <a:chExt cx="360000" cy="360000"/>
            </a:xfrm>
          </xdr:grpSpPr>
          <xdr:sp macro="" textlink="">
            <xdr:nvSpPr>
              <xdr:cNvPr id="31" name="Ovaal 30">
                <a:extLst>
                  <a:ext uri="{FF2B5EF4-FFF2-40B4-BE49-F238E27FC236}">
                    <a16:creationId xmlns:a16="http://schemas.microsoft.com/office/drawing/2014/main" id="{00000000-0008-0000-1100-00001F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2" name="Gelijkbenige driehoek 31">
                <a:extLst>
                  <a:ext uri="{FF2B5EF4-FFF2-40B4-BE49-F238E27FC236}">
                    <a16:creationId xmlns:a16="http://schemas.microsoft.com/office/drawing/2014/main" id="{00000000-0008-0000-1100-000020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8" name="Tekstvak 27">
            <a:extLst>
              <a:ext uri="{FF2B5EF4-FFF2-40B4-BE49-F238E27FC236}">
                <a16:creationId xmlns:a16="http://schemas.microsoft.com/office/drawing/2014/main" id="{00000000-0008-0000-1100-00001C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oneCell">
    <xdr:from>
      <xdr:col>0</xdr:col>
      <xdr:colOff>590550</xdr:colOff>
      <xdr:row>4</xdr:row>
      <xdr:rowOff>4674395</xdr:rowOff>
    </xdr:from>
    <xdr:to>
      <xdr:col>5</xdr:col>
      <xdr:colOff>183091</xdr:colOff>
      <xdr:row>6</xdr:row>
      <xdr:rowOff>114301</xdr:rowOff>
    </xdr:to>
    <xdr:pic>
      <xdr:nvPicPr>
        <xdr:cNvPr id="16" name="Afbeelding 15">
          <a:extLst>
            <a:ext uri="{FF2B5EF4-FFF2-40B4-BE49-F238E27FC236}">
              <a16:creationId xmlns:a16="http://schemas.microsoft.com/office/drawing/2014/main" id="{00000000-0008-0000-1100-00001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90550" y="6026945"/>
          <a:ext cx="10384366" cy="584120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6" name="Groep 25">
          <a:hlinkClick xmlns:r="http://schemas.openxmlformats.org/officeDocument/2006/relationships" r:id="rId1"/>
          <a:extLst>
            <a:ext uri="{FF2B5EF4-FFF2-40B4-BE49-F238E27FC236}">
              <a16:creationId xmlns:a16="http://schemas.microsoft.com/office/drawing/2014/main" id="{00000000-0008-0000-1200-00001A000000}"/>
            </a:ext>
          </a:extLst>
        </xdr:cNvPr>
        <xdr:cNvGrpSpPr>
          <a:grpSpLocks noChangeAspect="1"/>
        </xdr:cNvGrpSpPr>
      </xdr:nvGrpSpPr>
      <xdr:grpSpPr>
        <a:xfrm>
          <a:off x="685800" y="142875"/>
          <a:ext cx="1197009" cy="432000"/>
          <a:chOff x="7686675" y="581025"/>
          <a:chExt cx="1496262" cy="540000"/>
        </a:xfrm>
      </xdr:grpSpPr>
      <xdr:grpSp>
        <xdr:nvGrpSpPr>
          <xdr:cNvPr id="27" name="Groep 26">
            <a:extLst>
              <a:ext uri="{FF2B5EF4-FFF2-40B4-BE49-F238E27FC236}">
                <a16:creationId xmlns:a16="http://schemas.microsoft.com/office/drawing/2014/main" id="{00000000-0008-0000-1200-00001B000000}"/>
              </a:ext>
            </a:extLst>
          </xdr:cNvPr>
          <xdr:cNvGrpSpPr/>
        </xdr:nvGrpSpPr>
        <xdr:grpSpPr>
          <a:xfrm>
            <a:off x="7686675" y="581025"/>
            <a:ext cx="1440000" cy="540000"/>
            <a:chOff x="7686675" y="581025"/>
            <a:chExt cx="1440000" cy="540000"/>
          </a:xfrm>
        </xdr:grpSpPr>
        <xdr:sp macro="" textlink="">
          <xdr:nvSpPr>
            <xdr:cNvPr id="29" name="Afgeronde rechthoek 28">
              <a:extLst>
                <a:ext uri="{FF2B5EF4-FFF2-40B4-BE49-F238E27FC236}">
                  <a16:creationId xmlns:a16="http://schemas.microsoft.com/office/drawing/2014/main" id="{00000000-0008-0000-1200-00001D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1200-00001E000000}"/>
                </a:ext>
              </a:extLst>
            </xdr:cNvPr>
            <xdr:cNvGrpSpPr/>
          </xdr:nvGrpSpPr>
          <xdr:grpSpPr>
            <a:xfrm>
              <a:off x="7743825" y="671025"/>
              <a:ext cx="360000" cy="360000"/>
              <a:chOff x="7743825" y="671025"/>
              <a:chExt cx="360000" cy="360000"/>
            </a:xfrm>
          </xdr:grpSpPr>
          <xdr:sp macro="" textlink="">
            <xdr:nvSpPr>
              <xdr:cNvPr id="31" name="Ovaal 30">
                <a:extLst>
                  <a:ext uri="{FF2B5EF4-FFF2-40B4-BE49-F238E27FC236}">
                    <a16:creationId xmlns:a16="http://schemas.microsoft.com/office/drawing/2014/main" id="{00000000-0008-0000-1200-00001F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2" name="Gelijkbenige driehoek 31">
                <a:extLst>
                  <a:ext uri="{FF2B5EF4-FFF2-40B4-BE49-F238E27FC236}">
                    <a16:creationId xmlns:a16="http://schemas.microsoft.com/office/drawing/2014/main" id="{00000000-0008-0000-1200-000020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8" name="Tekstvak 27">
            <a:extLst>
              <a:ext uri="{FF2B5EF4-FFF2-40B4-BE49-F238E27FC236}">
                <a16:creationId xmlns:a16="http://schemas.microsoft.com/office/drawing/2014/main" id="{00000000-0008-0000-1200-00001C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8</xdr:row>
      <xdr:rowOff>0</xdr:rowOff>
    </xdr:from>
    <xdr:to>
      <xdr:col>1</xdr:col>
      <xdr:colOff>1197009</xdr:colOff>
      <xdr:row>8</xdr:row>
      <xdr:rowOff>432000</xdr:rowOff>
    </xdr:to>
    <xdr:grpSp>
      <xdr:nvGrpSpPr>
        <xdr:cNvPr id="33" name="Groep 32">
          <a:hlinkClick xmlns:r="http://schemas.openxmlformats.org/officeDocument/2006/relationships" r:id="rId1"/>
          <a:extLst>
            <a:ext uri="{FF2B5EF4-FFF2-40B4-BE49-F238E27FC236}">
              <a16:creationId xmlns:a16="http://schemas.microsoft.com/office/drawing/2014/main" id="{00000000-0008-0000-1200-000021000000}"/>
            </a:ext>
          </a:extLst>
        </xdr:cNvPr>
        <xdr:cNvGrpSpPr>
          <a:grpSpLocks noChangeAspect="1"/>
        </xdr:cNvGrpSpPr>
      </xdr:nvGrpSpPr>
      <xdr:grpSpPr>
        <a:xfrm>
          <a:off x="685800" y="3400425"/>
          <a:ext cx="1197009" cy="432000"/>
          <a:chOff x="7686675" y="581025"/>
          <a:chExt cx="1496262" cy="540000"/>
        </a:xfrm>
      </xdr:grpSpPr>
      <xdr:grpSp>
        <xdr:nvGrpSpPr>
          <xdr:cNvPr id="34" name="Groep 33">
            <a:extLst>
              <a:ext uri="{FF2B5EF4-FFF2-40B4-BE49-F238E27FC236}">
                <a16:creationId xmlns:a16="http://schemas.microsoft.com/office/drawing/2014/main" id="{00000000-0008-0000-1200-000022000000}"/>
              </a:ext>
            </a:extLst>
          </xdr:cNvPr>
          <xdr:cNvGrpSpPr/>
        </xdr:nvGrpSpPr>
        <xdr:grpSpPr>
          <a:xfrm>
            <a:off x="7686675" y="581025"/>
            <a:ext cx="1440000" cy="540000"/>
            <a:chOff x="7686675" y="581025"/>
            <a:chExt cx="1440000" cy="540000"/>
          </a:xfrm>
        </xdr:grpSpPr>
        <xdr:sp macro="" textlink="">
          <xdr:nvSpPr>
            <xdr:cNvPr id="36" name="Afgeronde rechthoek 35">
              <a:extLst>
                <a:ext uri="{FF2B5EF4-FFF2-40B4-BE49-F238E27FC236}">
                  <a16:creationId xmlns:a16="http://schemas.microsoft.com/office/drawing/2014/main" id="{00000000-0008-0000-1200-000024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7" name="Groep 36">
              <a:extLst>
                <a:ext uri="{FF2B5EF4-FFF2-40B4-BE49-F238E27FC236}">
                  <a16:creationId xmlns:a16="http://schemas.microsoft.com/office/drawing/2014/main" id="{00000000-0008-0000-1200-000025000000}"/>
                </a:ext>
              </a:extLst>
            </xdr:cNvPr>
            <xdr:cNvGrpSpPr/>
          </xdr:nvGrpSpPr>
          <xdr:grpSpPr>
            <a:xfrm>
              <a:off x="7743825" y="671025"/>
              <a:ext cx="360000" cy="360000"/>
              <a:chOff x="7743825" y="671025"/>
              <a:chExt cx="360000" cy="360000"/>
            </a:xfrm>
          </xdr:grpSpPr>
          <xdr:sp macro="" textlink="">
            <xdr:nvSpPr>
              <xdr:cNvPr id="38" name="Ovaal 37">
                <a:extLst>
                  <a:ext uri="{FF2B5EF4-FFF2-40B4-BE49-F238E27FC236}">
                    <a16:creationId xmlns:a16="http://schemas.microsoft.com/office/drawing/2014/main" id="{00000000-0008-0000-1200-000026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9" name="Gelijkbenige driehoek 38">
                <a:extLst>
                  <a:ext uri="{FF2B5EF4-FFF2-40B4-BE49-F238E27FC236}">
                    <a16:creationId xmlns:a16="http://schemas.microsoft.com/office/drawing/2014/main" id="{00000000-0008-0000-1200-000027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5" name="Tekstvak 34">
            <a:extLst>
              <a:ext uri="{FF2B5EF4-FFF2-40B4-BE49-F238E27FC236}">
                <a16:creationId xmlns:a16="http://schemas.microsoft.com/office/drawing/2014/main" id="{00000000-0008-0000-1200-000023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tables/table1.xml><?xml version="1.0" encoding="utf-8"?>
<table xmlns="http://schemas.openxmlformats.org/spreadsheetml/2006/main" id="6" name="Tabel_risicosessies" displayName="Tabel_risicosessies" ref="B3:F7" totalsRowShown="0" headerRowDxfId="134" dataDxfId="133">
  <autoFilter ref="B3:F7"/>
  <tableColumns count="5">
    <tableColumn id="1" name="Risicosessies" dataDxfId="132"/>
    <tableColumn id="2" name="Datum risicosessie" dataDxfId="131"/>
    <tableColumn id="3" name="Projectfase" dataDxfId="130"/>
    <tableColumn id="4" name="Scope risicosessie" dataDxfId="129"/>
    <tableColumn id="5" name="Aanwezigen risicosessie" dataDxfId="128"/>
  </tableColumns>
  <tableStyleInfo name="Tabelstijl 1" showFirstColumn="1" showLastColumn="0" showRowStripes="1" showColumnStripes="0"/>
</table>
</file>

<file path=xl/tables/table2.xml><?xml version="1.0" encoding="utf-8"?>
<table xmlns="http://schemas.openxmlformats.org/spreadsheetml/2006/main" id="5" name="Tabel_RIE" displayName="Tabel_RIE" ref="B6:AM244" headerRowDxfId="116" dataDxfId="115" totalsRowDxfId="113" tableBorderDxfId="114" totalsRowBorderDxfId="112">
  <autoFilter ref="B6:AM244"/>
  <sortState ref="B7:AM11">
    <sortCondition ref="B6:B11"/>
  </sortState>
  <tableColumns count="38">
    <tableColumn id="1" name="Nr" totalsRowLabel="Totaal" dataDxfId="111" totalsRowDxfId="110"/>
    <tableColumn id="2" name="Bron" dataDxfId="109" totalsRowDxfId="108"/>
    <tableColumn id="3" name="Veiligheidsdomein" dataDxfId="107" totalsRowDxfId="106"/>
    <tableColumn id="4" name="Werkzaamheden / activiteit" dataDxfId="105" totalsRowDxfId="104"/>
    <tableColumn id="5" name="Locatie / specifieke plek" dataDxfId="103" totalsRowDxfId="102"/>
    <tableColumn id="6" name="Gevaar" dataDxfId="101" totalsRowDxfId="100"/>
    <tableColumn id="7" name="Risico / beschrijving" dataDxfId="99" totalsRowDxfId="98"/>
    <tableColumn id="8" name="Mogelijke oorzaken" dataDxfId="97" totalsRowDxfId="96"/>
    <tableColumn id="9" name="Mogelijke effecten" dataDxfId="95" totalsRowDxfId="94"/>
    <tableColumn id="11" name="E1" dataDxfId="93" totalsRowDxfId="92"/>
    <tableColumn id="32" name="E12" dataDxfId="91" totalsRowDxfId="90">
      <calculatedColumnFormula>IF(Tabel_RIE[[#This Row],[E1]]&gt;0,VLOOKUP(Tabel_RIE[[#This Row],[E1]],Tabel_FK_E[],2,FALSE),"")</calculatedColumnFormula>
    </tableColumn>
    <tableColumn id="12" name="B1" dataDxfId="89" totalsRowDxfId="88"/>
    <tableColumn id="36" name="B12" dataDxfId="87" totalsRowDxfId="86">
      <calculatedColumnFormula>IF(Tabel_RIE[[#This Row],[B1]]&gt;0,VLOOKUP(Tabel_RIE[[#This Row],[B1]],Tabel_FK_B[],2,FALSE),"")</calculatedColumnFormula>
    </tableColumn>
    <tableColumn id="13" name="W1" dataDxfId="85" totalsRowDxfId="84"/>
    <tableColumn id="37" name="W12" dataDxfId="83" totalsRowDxfId="82">
      <calculatedColumnFormula>IF(Tabel_RIE[[#This Row],[W1]]&gt;0,VLOOKUP(Tabel_RIE[[#This Row],[W1]],Tabel_FK_W[],2,FALSE),"")</calculatedColumnFormula>
    </tableColumn>
    <tableColumn id="38" name="R11" dataDxfId="81" totalsRowDxfId="80">
      <calculatedColumnFormula>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calculatedColumnFormula>
    </tableColumn>
    <tableColumn id="14" name="R12" dataDxfId="79" totalsRowDxfId="78">
      <calculatedColumnFormula>IF(OR(Tabel_RIE[[#This Row],[E12]]="",Tabel_RIE[[#This Row],[B12]]="",Tabel_RIE[[#This Row],[W12]]=""),"",Tabel_RIE[[#This Row],[E12]]*Tabel_RIE[[#This Row],[B12]]*Tabel_RIE[[#This Row],[W12]])</calculatedColumnFormula>
    </tableColumn>
    <tableColumn id="15" name="Opnemen in Risicodossier?" dataDxfId="77" totalsRowDxfId="76">
      <calculatedColumnFormula>IF(AND(Tabel_RIE[[#This Row],[E12]]="",Tabel_RIE[[#This Row],[R12]]=""),"",IF(AND(OR(Tabel_RIE[[#This Row],[E12]]="",Tabel_RIE[[#This Row],[E12]]&lt;15),OR(Tabel_RIE[[#This Row],[R12]]="",Tabel_RIE[[#This Row],[R12]]&lt;70)),"n.v.t.",IF(OR(Tabel_RIE[[#This Row],[E12]]&gt;=15,Tabel_RIE[[#This Row],[R12]]&gt;=70),"√","fout")))</calculatedColumnFormula>
    </tableColumn>
    <tableColumn id="16" name="Allocatie" dataDxfId="75" totalsRowDxfId="74"/>
    <tableColumn id="17" name="Maatregel of contracteis" dataDxfId="73" totalsRowDxfId="72"/>
    <tableColumn id="10" name="Status (allocatie OG)" dataDxfId="71" totalsRowDxfId="70"/>
    <tableColumn id="19" name="(Invul)datum" dataDxfId="69" totalsRowDxfId="68"/>
    <tableColumn id="20" name="Uitleg arbeidshygiënische strategie" dataDxfId="67" totalsRowDxfId="66">
      <calculatedColumnFormula>$X$1</calculatedColumnFormula>
    </tableColumn>
    <tableColumn id="21" name="Maatregelen" dataDxfId="65" totalsRowDxfId="64"/>
    <tableColumn id="22" name="Actiehouder" dataDxfId="63" totalsRowDxfId="62"/>
    <tableColumn id="23" name="E2" dataDxfId="61" totalsRowDxfId="60"/>
    <tableColumn id="39" name="E3" dataDxfId="59" totalsRowDxfId="58">
      <calculatedColumnFormula>IF(Tabel_RIE[[#This Row],[E2]]&gt;0,VLOOKUP(Tabel_RIE[[#This Row],[E2]],Tabel_FK_E[],2,FALSE),"")</calculatedColumnFormula>
    </tableColumn>
    <tableColumn id="24" name="B2" dataDxfId="57" totalsRowDxfId="56"/>
    <tableColumn id="40" name="B3" dataDxfId="55" totalsRowDxfId="54">
      <calculatedColumnFormula>IF(Tabel_RIE[[#This Row],[B2]]&gt;0,VLOOKUP(Tabel_RIE[[#This Row],[B2]],Tabel_FK_B[],2,FALSE),"")</calculatedColumnFormula>
    </tableColumn>
    <tableColumn id="25" name="W2" dataDxfId="53" totalsRowDxfId="52"/>
    <tableColumn id="41" name="W3" dataDxfId="51" totalsRowDxfId="50">
      <calculatedColumnFormula>IF(Tabel_RIE[[#This Row],[W2]]&gt;0,VLOOKUP(Tabel_RIE[[#This Row],[W2]],Tabel_FK_W[],2,FALSE),"")</calculatedColumnFormula>
    </tableColumn>
    <tableColumn id="42" name="R21" dataDxfId="49" totalsRowDxfId="48">
      <calculatedColumnFormula>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calculatedColumnFormula>
    </tableColumn>
    <tableColumn id="26" name="R22" dataDxfId="47" totalsRowDxfId="46"/>
    <tableColumn id="27" name="Restrisico's" dataDxfId="45" totalsRowDxfId="44"/>
    <tableColumn id="28" name="Revisie + datum" dataDxfId="43" totalsRowDxfId="42"/>
    <tableColumn id="43" name="R-volledig" dataDxfId="41" totalsRowDxfId="40">
      <calculatedColumnFormula>IF(AND(Tabel_RIE[[#This Row],[Locatie / specifieke plek]]&lt;&gt;"",Tabel_RIE[[#This Row],[Gevaar]]&lt;&gt;"",Tabel_RIE[[#This Row],[Risico / beschrijving]]&lt;&gt;"",Tabel_RIE[[#This Row],[Mogelijke oorzaken]]&lt;&gt;"",Tabel_RIE[[#This Row],[Mogelijke effecten]]&lt;&gt;"",Tabel_RIE[[#This Row],[R12]]&lt;&gt;"",Tabel_RIE[[#This Row],[Allocatie]]&lt;&gt;""),"Ja","Nee")</calculatedColumnFormula>
    </tableColumn>
    <tableColumn id="44" name="Reductie" dataDxfId="39" totalsRowDxfId="38">
      <calculatedColumnFormula>IF(AND(Tabel_RIE[[#This Row],[R12]]&gt;=70,Tabel_RIE[[#This Row],[R22]]&lt;70),"Ja","Nee")</calculatedColumnFormula>
    </tableColumn>
    <tableColumn id="45" name="R-actueel" totalsRowFunction="count" dataDxfId="37" totalsRowDxfId="36">
      <calculatedColumnFormula>IF(Tabel_RIE[[#This Row],[R22]]&lt;&gt;"",Tabel_RIE[[#This Row],[R22]],Tabel_RIE[[#This Row],[R12]])</calculatedColumnFormula>
    </tableColumn>
  </tableColumns>
  <tableStyleInfo name="Tabelstijl 2" showFirstColumn="0" showLastColumn="0" showRowStripes="1" showColumnStripes="0"/>
</table>
</file>

<file path=xl/tables/table3.xml><?xml version="1.0" encoding="utf-8"?>
<table xmlns="http://schemas.openxmlformats.org/spreadsheetml/2006/main" id="7" name="Tabel_veiligheidsdomeinen" displayName="Tabel_veiligheidsdomeinen" ref="B11:C22" headerRowCount="0" totalsRowShown="0" headerRowDxfId="35" dataDxfId="33" headerRowBorderDxfId="34">
  <tableColumns count="2">
    <tableColumn id="1" name="Veiligheidsdomein" headerRowDxfId="32" dataDxfId="31"/>
    <tableColumn id="2" name="Omschrijving" headerRowDxfId="30" dataDxfId="29"/>
  </tableColumns>
  <tableStyleInfo showFirstColumn="0" showLastColumn="0" showRowStripes="1" showColumnStripes="0"/>
</table>
</file>

<file path=xl/tables/table4.xml><?xml version="1.0" encoding="utf-8"?>
<table xmlns="http://schemas.openxmlformats.org/spreadsheetml/2006/main" id="1" name="Tabel_FK_E" displayName="Tabel_FK_E" ref="B14:C19" totalsRowShown="0" headerRowDxfId="28" dataDxfId="26" headerRowBorderDxfId="27" tableBorderDxfId="25" totalsRowBorderDxfId="24">
  <autoFilter ref="B14:C19"/>
  <tableColumns count="2">
    <tableColumn id="1" name="Omschrijving" dataDxfId="23"/>
    <tableColumn id="2" name="Effect (E)" dataDxfId="22"/>
  </tableColumns>
  <tableStyleInfo showFirstColumn="0" showLastColumn="0" showRowStripes="1" showColumnStripes="0"/>
</table>
</file>

<file path=xl/tables/table5.xml><?xml version="1.0" encoding="utf-8"?>
<table xmlns="http://schemas.openxmlformats.org/spreadsheetml/2006/main" id="2" name="Tabel_FK_B" displayName="Tabel_FK_B" ref="B21:C27" totalsRowShown="0" headerRowDxfId="21" dataDxfId="19" headerRowBorderDxfId="20" tableBorderDxfId="18" totalsRowBorderDxfId="17">
  <autoFilter ref="B21:C27"/>
  <tableColumns count="2">
    <tableColumn id="1" name="Omschrijving" dataDxfId="16"/>
    <tableColumn id="2" name="Blootstelling (B)" dataDxfId="15"/>
  </tableColumns>
  <tableStyleInfo showFirstColumn="0" showLastColumn="0" showRowStripes="1" showColumnStripes="0"/>
</table>
</file>

<file path=xl/tables/table6.xml><?xml version="1.0" encoding="utf-8"?>
<table xmlns="http://schemas.openxmlformats.org/spreadsheetml/2006/main" id="3" name="Tabel_FK_W" displayName="Tabel_FK_W" ref="B29:C36" totalsRowShown="0" headerRowDxfId="14" dataDxfId="12" headerRowBorderDxfId="13" tableBorderDxfId="11" totalsRowBorderDxfId="10">
  <autoFilter ref="B29:C36"/>
  <tableColumns count="2">
    <tableColumn id="1" name="Omschrijving" dataDxfId="9"/>
    <tableColumn id="2" name="Waarschijnlijkheid (W)" dataDxfId="8"/>
  </tableColumns>
  <tableStyleInfo showFirstColumn="0" showLastColumn="0" showRowStripes="1" showColumnStripes="0"/>
</table>
</file>

<file path=xl/tables/table7.xml><?xml version="1.0" encoding="utf-8"?>
<table xmlns="http://schemas.openxmlformats.org/spreadsheetml/2006/main" id="4" name="Tabel_FK_R" displayName="Tabel_FK_R" ref="F7:H12" totalsRowShown="0" headerRowDxfId="7" dataDxfId="5" headerRowBorderDxfId="6" tableBorderDxfId="4" totalsRowBorderDxfId="3">
  <autoFilter ref="F7:H12"/>
  <tableColumns count="3">
    <tableColumn id="1" name="Risicoscore (R)" dataDxfId="2"/>
    <tableColumn id="2" name="Risico" dataDxfId="1"/>
    <tableColumn id="4" name="Te nemen maatregel" dataDxfId="0"/>
  </tableColumns>
  <tableStyleInfo showFirstColumn="0" showLastColumn="0" showRowStripes="1" showColumnStripes="0"/>
</table>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table" Target="../tables/table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1.xml"/><Relationship Id="rId7" Type="http://schemas.openxmlformats.org/officeDocument/2006/relationships/table" Target="../tables/table7.xml"/><Relationship Id="rId2" Type="http://schemas.openxmlformats.org/officeDocument/2006/relationships/customProperty" Target="../customProperty4.bin"/><Relationship Id="rId1" Type="http://schemas.openxmlformats.org/officeDocument/2006/relationships/printerSettings" Target="../printerSettings/printerSettings1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
    <tabColor theme="6" tint="0.59999389629810485"/>
    <pageSetUpPr fitToPage="1"/>
  </sheetPr>
  <dimension ref="A1:H22"/>
  <sheetViews>
    <sheetView showGridLines="0" tabSelected="1" zoomScaleNormal="100" zoomScaleSheetLayoutView="100" workbookViewId="0">
      <selection activeCell="F5" sqref="F5"/>
    </sheetView>
  </sheetViews>
  <sheetFormatPr defaultColWidth="9" defaultRowHeight="11.25" x14ac:dyDescent="0.15"/>
  <cols>
    <col min="1" max="1" width="2.625" style="135" customWidth="1"/>
    <col min="2" max="3" width="33.625" style="132" customWidth="1"/>
    <col min="4" max="4" width="3.625" style="132" customWidth="1"/>
    <col min="5" max="6" width="33.625" style="132" customWidth="1"/>
    <col min="7" max="7" width="2.625" style="135" customWidth="1"/>
    <col min="8" max="13" width="9" style="135"/>
    <col min="14" max="14" width="4.125" style="135" customWidth="1"/>
    <col min="15" max="16384" width="9" style="135"/>
  </cols>
  <sheetData>
    <row r="1" spans="1:8" ht="84.75" customHeight="1" x14ac:dyDescent="0.15">
      <c r="A1" s="135" t="s">
        <v>218</v>
      </c>
      <c r="B1" s="190" t="s">
        <v>219</v>
      </c>
      <c r="C1" s="190"/>
      <c r="D1" s="190"/>
      <c r="E1" s="190"/>
      <c r="F1" s="190"/>
      <c r="G1" s="135" t="s">
        <v>218</v>
      </c>
    </row>
    <row r="2" spans="1:8" ht="12" thickBot="1" x14ac:dyDescent="0.2">
      <c r="B2" s="135"/>
      <c r="C2" s="135"/>
      <c r="D2" s="135"/>
      <c r="E2" s="135"/>
      <c r="F2" s="135"/>
    </row>
    <row r="3" spans="1:8" ht="24.95" customHeight="1" x14ac:dyDescent="0.15">
      <c r="B3" s="154" t="s">
        <v>11</v>
      </c>
      <c r="C3" s="137" t="s">
        <v>290</v>
      </c>
      <c r="D3" s="138"/>
      <c r="E3" s="157" t="s">
        <v>201</v>
      </c>
      <c r="F3" s="139">
        <v>44454</v>
      </c>
      <c r="H3" s="149"/>
    </row>
    <row r="4" spans="1:8" ht="24.95" customHeight="1" x14ac:dyDescent="0.15">
      <c r="B4" s="155" t="s">
        <v>3</v>
      </c>
      <c r="C4" s="140" t="s">
        <v>260</v>
      </c>
      <c r="D4" s="133"/>
      <c r="E4" s="158" t="s">
        <v>202</v>
      </c>
      <c r="F4" s="141" t="s">
        <v>261</v>
      </c>
      <c r="H4" s="149"/>
    </row>
    <row r="5" spans="1:8" ht="24.95" customHeight="1" thickBot="1" x14ac:dyDescent="0.2">
      <c r="B5" s="156" t="s">
        <v>12</v>
      </c>
      <c r="C5" s="142"/>
      <c r="D5" s="133"/>
      <c r="E5" s="159" t="s">
        <v>203</v>
      </c>
      <c r="F5" s="143"/>
      <c r="H5" s="149"/>
    </row>
    <row r="6" spans="1:8" ht="11.25" customHeight="1" thickBot="1" x14ac:dyDescent="0.2">
      <c r="B6" s="152"/>
      <c r="C6" s="136"/>
      <c r="D6" s="153"/>
      <c r="E6" s="148"/>
      <c r="F6" s="148"/>
    </row>
    <row r="7" spans="1:8" ht="24.95" customHeight="1" thickBot="1" x14ac:dyDescent="0.2">
      <c r="B7" s="152"/>
      <c r="C7" s="152"/>
      <c r="D7" s="153"/>
      <c r="E7" s="160" t="s">
        <v>204</v>
      </c>
      <c r="F7" s="144"/>
    </row>
    <row r="8" spans="1:8" s="148" customFormat="1" ht="11.25" customHeight="1" thickBot="1" x14ac:dyDescent="0.2">
      <c r="B8" s="150"/>
      <c r="C8" s="136"/>
      <c r="F8" s="151"/>
    </row>
    <row r="9" spans="1:8" ht="150" customHeight="1" thickBot="1" x14ac:dyDescent="0.2">
      <c r="B9" s="161" t="s">
        <v>2</v>
      </c>
      <c r="C9" s="191"/>
      <c r="D9" s="192"/>
      <c r="E9" s="192"/>
      <c r="F9" s="193"/>
    </row>
    <row r="11" spans="1:8" x14ac:dyDescent="0.15">
      <c r="B11" s="194" t="s">
        <v>248</v>
      </c>
      <c r="C11" s="194"/>
      <c r="D11" s="194"/>
      <c r="E11" s="194"/>
      <c r="F11" s="194"/>
    </row>
    <row r="12" spans="1:8" ht="11.25" customHeight="1" x14ac:dyDescent="0.15">
      <c r="B12" s="145"/>
      <c r="F12" s="146"/>
    </row>
    <row r="22" spans="3:3" x14ac:dyDescent="0.15">
      <c r="C22" s="147"/>
    </row>
  </sheetData>
  <sheetProtection algorithmName="SHA-512" hashValue="Ua9DZVYSA0GkGIUo5VMsG4qYffsmzlOfxnhT3FoAczsAPP0sjc8+gZNGpYunIjRPTjmqLTKQrMxtfUP+qXOjQw==" saltValue="N9+OnNVuZAHbdClWJb2iTg==" spinCount="100000" sheet="1" objects="1" scenarios="1"/>
  <mergeCells count="3">
    <mergeCell ref="B1:F1"/>
    <mergeCell ref="C9:F9"/>
    <mergeCell ref="B11:F11"/>
  </mergeCells>
  <pageMargins left="0.7" right="0.7" top="0.75" bottom="0.75" header="0.3" footer="0.3"/>
  <pageSetup paperSize="9" scale="89" orientation="landscape" r:id="rId1"/>
  <customProperties>
    <customPr name="EpmWorksheetKeyString_GUID" r:id="rId2"/>
  </customProperties>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4">
    <tabColor theme="6" tint="0.59999389629810485"/>
    <pageSetUpPr fitToPage="1"/>
  </sheetPr>
  <dimension ref="A1:G7"/>
  <sheetViews>
    <sheetView showGridLines="0" zoomScaleNormal="100" zoomScaleSheetLayoutView="100" workbookViewId="0">
      <selection activeCell="F4" sqref="F4"/>
    </sheetView>
  </sheetViews>
  <sheetFormatPr defaultColWidth="9" defaultRowHeight="11.25" x14ac:dyDescent="0.15"/>
  <cols>
    <col min="1" max="1" width="2.625" style="135" customWidth="1"/>
    <col min="2" max="2" width="15.625" style="132" customWidth="1"/>
    <col min="3" max="6" width="30.625" style="132" customWidth="1"/>
    <col min="7" max="7" width="2.625" style="135" customWidth="1"/>
    <col min="8" max="13" width="9" style="135"/>
    <col min="14" max="14" width="4.125" style="135" customWidth="1"/>
    <col min="15" max="16384" width="9" style="135"/>
  </cols>
  <sheetData>
    <row r="1" spans="1:7" ht="84.75" customHeight="1" x14ac:dyDescent="0.15">
      <c r="A1" s="135" t="s">
        <v>218</v>
      </c>
      <c r="B1" s="190" t="s">
        <v>220</v>
      </c>
      <c r="C1" s="190"/>
      <c r="D1" s="190"/>
      <c r="E1" s="190"/>
      <c r="F1" s="190"/>
      <c r="G1" s="135" t="s">
        <v>218</v>
      </c>
    </row>
    <row r="2" spans="1:7" x14ac:dyDescent="0.15">
      <c r="B2" s="135"/>
      <c r="C2" s="135"/>
      <c r="D2" s="135"/>
      <c r="E2" s="135"/>
      <c r="F2" s="135"/>
    </row>
    <row r="3" spans="1:7" ht="24.95" customHeight="1" x14ac:dyDescent="0.15">
      <c r="B3" s="136" t="s">
        <v>7</v>
      </c>
      <c r="C3" s="124" t="s">
        <v>210</v>
      </c>
      <c r="D3" s="124" t="s">
        <v>10</v>
      </c>
      <c r="E3" s="124" t="s">
        <v>211</v>
      </c>
      <c r="F3" s="124" t="s">
        <v>212</v>
      </c>
    </row>
    <row r="4" spans="1:7" ht="99.95" customHeight="1" x14ac:dyDescent="0.15">
      <c r="B4" s="60" t="s">
        <v>6</v>
      </c>
      <c r="C4" s="60">
        <v>44454</v>
      </c>
      <c r="D4" s="134" t="s">
        <v>288</v>
      </c>
      <c r="E4" s="134" t="s">
        <v>289</v>
      </c>
      <c r="F4" s="134"/>
    </row>
    <row r="5" spans="1:7" ht="99.95" customHeight="1" x14ac:dyDescent="0.15">
      <c r="B5" s="60" t="s">
        <v>8</v>
      </c>
      <c r="C5" s="60"/>
      <c r="D5" s="134"/>
      <c r="E5" s="134"/>
      <c r="F5" s="134"/>
    </row>
    <row r="6" spans="1:7" ht="99.95" customHeight="1" x14ac:dyDescent="0.15">
      <c r="B6" s="60" t="s">
        <v>9</v>
      </c>
      <c r="C6" s="60"/>
      <c r="D6" s="134"/>
      <c r="E6" s="134"/>
      <c r="F6" s="134"/>
    </row>
    <row r="7" spans="1:7" ht="99.95" customHeight="1" x14ac:dyDescent="0.15">
      <c r="B7" s="60" t="s">
        <v>17</v>
      </c>
      <c r="C7" s="60"/>
      <c r="D7" s="134"/>
      <c r="E7" s="134"/>
      <c r="F7" s="134"/>
    </row>
  </sheetData>
  <sheetProtection algorithmName="SHA-512" hashValue="GeNa6kNLJzjDl87dfb/cuVJ9mX8g7Ft5aBHvXBXFjJeTyebv7iVJQ0xKirIQseuCzB+HrKoIL7fuhCKYa/KCuQ==" saltValue="PtPL4aBB/N+vO3gIcQT64g==" spinCount="100000" sheet="1" objects="1" scenarios="1"/>
  <mergeCells count="1">
    <mergeCell ref="B1:F1"/>
  </mergeCells>
  <pageMargins left="0.7" right="0.7" top="0.75" bottom="0.75" header="0.3" footer="0.3"/>
  <pageSetup paperSize="9" scale="87" orientation="landscape" r:id="rId1"/>
  <customProperties>
    <customPr name="EpmWorksheetKeyString_GUID" r:id="rId2"/>
  </customProperties>
  <drawing r:id="rId3"/>
  <legacy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tabColor theme="6" tint="0.59999389629810485"/>
    <pageSetUpPr fitToPage="1"/>
  </sheetPr>
  <dimension ref="A1:AM244"/>
  <sheetViews>
    <sheetView showGridLines="0" zoomScale="85" zoomScaleNormal="85" zoomScaleSheetLayoutView="80" workbookViewId="0">
      <pane ySplit="6" topLeftCell="A16" activePane="bottomLeft" state="frozen"/>
      <selection pane="bottomLeft" activeCell="C8" sqref="C8"/>
    </sheetView>
  </sheetViews>
  <sheetFormatPr defaultColWidth="9" defaultRowHeight="11.25" x14ac:dyDescent="0.15"/>
  <cols>
    <col min="1" max="1" width="2.625" style="102" customWidth="1"/>
    <col min="2" max="2" width="6.5" style="81" customWidth="1"/>
    <col min="3" max="3" width="14.5" style="91" customWidth="1"/>
    <col min="4" max="5" width="19.25" style="92" customWidth="1"/>
    <col min="6" max="6" width="16.875" style="78" customWidth="1"/>
    <col min="7" max="7" width="25.625" style="78" customWidth="1"/>
    <col min="8" max="8" width="19" style="78" customWidth="1"/>
    <col min="9" max="9" width="29.5" style="78" customWidth="1"/>
    <col min="10" max="10" width="25.625" style="78" customWidth="1"/>
    <col min="11" max="11" width="12.625" style="93" customWidth="1"/>
    <col min="12" max="12" width="4.625" style="120" hidden="1" customWidth="1"/>
    <col min="13" max="13" width="12.625" style="78" customWidth="1"/>
    <col min="14" max="14" width="4.625" style="95" hidden="1" customWidth="1"/>
    <col min="15" max="15" width="12.625" style="93" customWidth="1"/>
    <col min="16" max="16" width="4.625" style="120" hidden="1" customWidth="1"/>
    <col min="17" max="17" width="16.625" style="120" customWidth="1"/>
    <col min="18" max="18" width="4.625" style="120" customWidth="1"/>
    <col min="19" max="19" width="14.625" style="126" customWidth="1"/>
    <col min="20" max="20" width="23.375" style="79" bestFit="1" customWidth="1"/>
    <col min="21" max="21" width="31.875" style="80" customWidth="1"/>
    <col min="22" max="22" width="16.625" style="80" customWidth="1"/>
    <col min="23" max="23" width="13.625" style="80" customWidth="1"/>
    <col min="24" max="24" width="19.75" style="129" customWidth="1"/>
    <col min="25" max="25" width="30" style="94" customWidth="1"/>
    <col min="26" max="26" width="13.25" style="94" customWidth="1"/>
    <col min="27" max="27" width="12.625" style="94" customWidth="1"/>
    <col min="28" max="28" width="4.625" style="129" hidden="1" customWidth="1"/>
    <col min="29" max="29" width="12.625" style="94" customWidth="1"/>
    <col min="30" max="30" width="4.625" style="129" hidden="1" customWidth="1"/>
    <col min="31" max="31" width="12.625" style="94" customWidth="1"/>
    <col min="32" max="32" width="4.625" style="129" hidden="1" customWidth="1"/>
    <col min="33" max="33" width="16.625" style="129" customWidth="1"/>
    <col min="34" max="34" width="4.625" style="129" customWidth="1"/>
    <col min="35" max="35" width="24.5" style="94" customWidth="1"/>
    <col min="36" max="36" width="13.625" style="94" customWidth="1"/>
    <col min="37" max="37" width="18.875" style="102" hidden="1" customWidth="1"/>
    <col min="38" max="38" width="15.875" style="102" hidden="1" customWidth="1"/>
    <col min="39" max="39" width="11.125" style="102" hidden="1" customWidth="1"/>
    <col min="40" max="16384" width="9" style="82"/>
  </cols>
  <sheetData>
    <row r="1" spans="1:39" s="102" customFormat="1" ht="84.75" customHeight="1" thickBot="1" x14ac:dyDescent="0.2">
      <c r="B1" s="190" t="s">
        <v>221</v>
      </c>
      <c r="C1" s="216"/>
      <c r="D1" s="216"/>
      <c r="E1" s="216"/>
      <c r="F1" s="216"/>
      <c r="G1" s="216"/>
      <c r="H1" s="216"/>
      <c r="I1" s="95"/>
      <c r="J1" s="95"/>
      <c r="K1" s="96"/>
      <c r="L1" s="96"/>
      <c r="M1" s="96"/>
      <c r="N1" s="96"/>
      <c r="O1" s="96"/>
      <c r="P1" s="96"/>
      <c r="Q1" s="195"/>
      <c r="R1" s="96"/>
      <c r="S1" s="208"/>
      <c r="T1" s="97"/>
      <c r="U1" s="98"/>
      <c r="V1" s="98"/>
      <c r="W1" s="99"/>
      <c r="X1" s="100" t="s">
        <v>223</v>
      </c>
      <c r="Y1" s="101"/>
      <c r="Z1" s="101"/>
      <c r="AA1" s="101"/>
      <c r="AB1" s="101"/>
      <c r="AC1" s="101"/>
      <c r="AD1" s="101"/>
      <c r="AE1" s="101"/>
      <c r="AF1" s="101"/>
      <c r="AG1" s="101"/>
      <c r="AH1" s="101"/>
      <c r="AI1" s="101"/>
      <c r="AJ1" s="101"/>
    </row>
    <row r="2" spans="1:39" s="105" customFormat="1" ht="15.75" customHeight="1" thickBot="1" x14ac:dyDescent="0.2">
      <c r="B2" s="96"/>
      <c r="C2" s="96"/>
      <c r="D2" s="96"/>
      <c r="E2" s="96"/>
      <c r="F2" s="96"/>
      <c r="G2" s="96"/>
      <c r="H2" s="96"/>
      <c r="I2" s="96"/>
      <c r="J2" s="96"/>
      <c r="K2" s="96"/>
      <c r="L2" s="96"/>
      <c r="M2" s="96"/>
      <c r="N2" s="96"/>
      <c r="O2" s="96"/>
      <c r="P2" s="96"/>
      <c r="Q2" s="196"/>
      <c r="R2" s="96"/>
      <c r="S2" s="209"/>
      <c r="T2" s="103"/>
      <c r="U2" s="96"/>
      <c r="V2" s="96"/>
      <c r="W2" s="104"/>
      <c r="X2" s="201" t="s">
        <v>109</v>
      </c>
      <c r="Y2" s="202"/>
      <c r="Z2" s="202"/>
      <c r="AA2" s="202"/>
      <c r="AB2" s="202"/>
      <c r="AC2" s="202"/>
      <c r="AD2" s="202"/>
      <c r="AE2" s="202"/>
      <c r="AF2" s="202"/>
      <c r="AG2" s="202"/>
      <c r="AH2" s="202"/>
      <c r="AI2" s="202"/>
      <c r="AJ2" s="203"/>
    </row>
    <row r="3" spans="1:39" s="102" customFormat="1" ht="15" customHeight="1" x14ac:dyDescent="0.15">
      <c r="B3" s="220" t="s">
        <v>1</v>
      </c>
      <c r="C3" s="212" t="s">
        <v>18</v>
      </c>
      <c r="D3" s="212" t="s">
        <v>0</v>
      </c>
      <c r="E3" s="222" t="s">
        <v>254</v>
      </c>
      <c r="F3" s="222" t="s">
        <v>35</v>
      </c>
      <c r="G3" s="222" t="s">
        <v>23</v>
      </c>
      <c r="H3" s="222" t="s">
        <v>28</v>
      </c>
      <c r="I3" s="222" t="s">
        <v>5</v>
      </c>
      <c r="J3" s="222" t="s">
        <v>26</v>
      </c>
      <c r="K3" s="212" t="s">
        <v>56</v>
      </c>
      <c r="L3" s="212"/>
      <c r="M3" s="212"/>
      <c r="N3" s="212"/>
      <c r="O3" s="212"/>
      <c r="P3" s="212"/>
      <c r="Q3" s="212"/>
      <c r="R3" s="212"/>
      <c r="S3" s="223" t="s">
        <v>253</v>
      </c>
      <c r="T3" s="212" t="s">
        <v>4</v>
      </c>
      <c r="U3" s="212" t="s">
        <v>213</v>
      </c>
      <c r="V3" s="212" t="s">
        <v>225</v>
      </c>
      <c r="W3" s="197" t="s">
        <v>27</v>
      </c>
      <c r="X3" s="204" t="s">
        <v>21</v>
      </c>
      <c r="Y3" s="213"/>
      <c r="Z3" s="204" t="s">
        <v>22</v>
      </c>
      <c r="AA3" s="204" t="s">
        <v>56</v>
      </c>
      <c r="AB3" s="204"/>
      <c r="AC3" s="215"/>
      <c r="AD3" s="215"/>
      <c r="AE3" s="215"/>
      <c r="AF3" s="215"/>
      <c r="AG3" s="215"/>
      <c r="AH3" s="215"/>
      <c r="AI3" s="204" t="s">
        <v>16</v>
      </c>
      <c r="AJ3" s="206" t="s">
        <v>205</v>
      </c>
    </row>
    <row r="4" spans="1:39" s="108" customFormat="1" ht="39.950000000000003" customHeight="1" x14ac:dyDescent="0.15">
      <c r="B4" s="221"/>
      <c r="C4" s="198"/>
      <c r="D4" s="198"/>
      <c r="E4" s="198"/>
      <c r="F4" s="198"/>
      <c r="G4" s="198"/>
      <c r="H4" s="198"/>
      <c r="I4" s="198"/>
      <c r="J4" s="198"/>
      <c r="K4" s="210" t="s">
        <v>15</v>
      </c>
      <c r="L4" s="211"/>
      <c r="M4" s="210" t="s">
        <v>13</v>
      </c>
      <c r="N4" s="211"/>
      <c r="O4" s="210" t="s">
        <v>14</v>
      </c>
      <c r="P4" s="211"/>
      <c r="Q4" s="210" t="s">
        <v>25</v>
      </c>
      <c r="R4" s="211"/>
      <c r="S4" s="224"/>
      <c r="T4" s="198"/>
      <c r="U4" s="198"/>
      <c r="V4" s="198"/>
      <c r="W4" s="198"/>
      <c r="X4" s="205"/>
      <c r="Y4" s="205"/>
      <c r="Z4" s="214"/>
      <c r="AA4" s="199" t="s">
        <v>15</v>
      </c>
      <c r="AB4" s="200"/>
      <c r="AC4" s="199" t="s">
        <v>13</v>
      </c>
      <c r="AD4" s="200"/>
      <c r="AE4" s="199" t="s">
        <v>14</v>
      </c>
      <c r="AF4" s="200"/>
      <c r="AG4" s="199" t="s">
        <v>25</v>
      </c>
      <c r="AH4" s="200"/>
      <c r="AI4" s="205"/>
      <c r="AJ4" s="207"/>
      <c r="AK4" s="106" t="s">
        <v>111</v>
      </c>
      <c r="AL4" s="107" t="s">
        <v>114</v>
      </c>
      <c r="AM4" s="107" t="s">
        <v>118</v>
      </c>
    </row>
    <row r="5" spans="1:39" s="113" customFormat="1" ht="15.75" customHeight="1" x14ac:dyDescent="0.15">
      <c r="B5" s="109" t="s">
        <v>108</v>
      </c>
      <c r="C5" s="110" t="s">
        <v>30</v>
      </c>
      <c r="D5" s="110" t="s">
        <v>30</v>
      </c>
      <c r="E5" s="110" t="s">
        <v>30</v>
      </c>
      <c r="F5" s="110" t="s">
        <v>30</v>
      </c>
      <c r="G5" s="110" t="s">
        <v>30</v>
      </c>
      <c r="H5" s="110" t="s">
        <v>30</v>
      </c>
      <c r="I5" s="110" t="s">
        <v>30</v>
      </c>
      <c r="J5" s="110" t="s">
        <v>30</v>
      </c>
      <c r="K5" s="110" t="s">
        <v>30</v>
      </c>
      <c r="L5" s="110"/>
      <c r="M5" s="110" t="s">
        <v>30</v>
      </c>
      <c r="N5" s="110"/>
      <c r="O5" s="110" t="s">
        <v>30</v>
      </c>
      <c r="P5" s="110"/>
      <c r="Q5" s="217" t="s">
        <v>30</v>
      </c>
      <c r="R5" s="218"/>
      <c r="S5" s="110" t="s">
        <v>30</v>
      </c>
      <c r="T5" s="110" t="s">
        <v>30</v>
      </c>
      <c r="U5" s="110" t="s">
        <v>30</v>
      </c>
      <c r="V5" s="110" t="s">
        <v>30</v>
      </c>
      <c r="W5" s="110" t="s">
        <v>30</v>
      </c>
      <c r="X5" s="219" t="s">
        <v>30</v>
      </c>
      <c r="Y5" s="219"/>
      <c r="Z5" s="111" t="s">
        <v>30</v>
      </c>
      <c r="AA5" s="111" t="s">
        <v>30</v>
      </c>
      <c r="AB5" s="111"/>
      <c r="AC5" s="111" t="s">
        <v>30</v>
      </c>
      <c r="AD5" s="111"/>
      <c r="AE5" s="111" t="s">
        <v>30</v>
      </c>
      <c r="AF5" s="111"/>
      <c r="AG5" s="217" t="s">
        <v>30</v>
      </c>
      <c r="AH5" s="218"/>
      <c r="AI5" s="111" t="s">
        <v>30</v>
      </c>
      <c r="AJ5" s="112" t="s">
        <v>30</v>
      </c>
    </row>
    <row r="6" spans="1:39" s="116" customFormat="1" ht="11.25" customHeight="1" x14ac:dyDescent="0.15">
      <c r="B6" s="114" t="s">
        <v>1</v>
      </c>
      <c r="C6" s="114" t="s">
        <v>18</v>
      </c>
      <c r="D6" s="114" t="s">
        <v>0</v>
      </c>
      <c r="E6" s="114" t="s">
        <v>57</v>
      </c>
      <c r="F6" s="114" t="s">
        <v>38</v>
      </c>
      <c r="G6" s="114" t="s">
        <v>23</v>
      </c>
      <c r="H6" s="114" t="s">
        <v>58</v>
      </c>
      <c r="I6" s="114" t="s">
        <v>5</v>
      </c>
      <c r="J6" s="114" t="s">
        <v>26</v>
      </c>
      <c r="K6" s="114" t="s">
        <v>59</v>
      </c>
      <c r="L6" s="114" t="s">
        <v>96</v>
      </c>
      <c r="M6" s="114" t="s">
        <v>60</v>
      </c>
      <c r="N6" s="114" t="s">
        <v>97</v>
      </c>
      <c r="O6" s="114" t="s">
        <v>61</v>
      </c>
      <c r="P6" s="114" t="s">
        <v>98</v>
      </c>
      <c r="Q6" s="114" t="s">
        <v>208</v>
      </c>
      <c r="R6" s="114" t="s">
        <v>207</v>
      </c>
      <c r="S6" s="114" t="s">
        <v>34</v>
      </c>
      <c r="T6" s="114" t="s">
        <v>4</v>
      </c>
      <c r="U6" s="114" t="s">
        <v>39</v>
      </c>
      <c r="V6" s="114" t="s">
        <v>224</v>
      </c>
      <c r="W6" s="114" t="s">
        <v>62</v>
      </c>
      <c r="X6" s="114" t="s">
        <v>63</v>
      </c>
      <c r="Y6" s="114" t="s">
        <v>64</v>
      </c>
      <c r="Z6" s="114" t="s">
        <v>22</v>
      </c>
      <c r="AA6" s="114" t="s">
        <v>65</v>
      </c>
      <c r="AB6" s="114" t="s">
        <v>105</v>
      </c>
      <c r="AC6" s="114" t="s">
        <v>66</v>
      </c>
      <c r="AD6" s="114" t="s">
        <v>106</v>
      </c>
      <c r="AE6" s="114" t="s">
        <v>67</v>
      </c>
      <c r="AF6" s="114" t="s">
        <v>107</v>
      </c>
      <c r="AG6" s="114" t="s">
        <v>209</v>
      </c>
      <c r="AH6" s="114" t="s">
        <v>206</v>
      </c>
      <c r="AI6" s="114" t="s">
        <v>16</v>
      </c>
      <c r="AJ6" s="114" t="s">
        <v>24</v>
      </c>
      <c r="AK6" s="115" t="s">
        <v>113</v>
      </c>
      <c r="AL6" s="115" t="s">
        <v>115</v>
      </c>
      <c r="AM6" s="115" t="s">
        <v>119</v>
      </c>
    </row>
    <row r="7" spans="1:39" s="88" customFormat="1" ht="90" x14ac:dyDescent="0.15">
      <c r="A7" s="117"/>
      <c r="B7" s="163">
        <v>1</v>
      </c>
      <c r="C7" s="83" t="s">
        <v>286</v>
      </c>
      <c r="D7" s="179" t="s">
        <v>134</v>
      </c>
      <c r="E7" s="179"/>
      <c r="F7" s="179" t="s">
        <v>262</v>
      </c>
      <c r="G7" s="183" t="s">
        <v>296</v>
      </c>
      <c r="H7" s="184" t="s">
        <v>317</v>
      </c>
      <c r="I7" s="184" t="s">
        <v>308</v>
      </c>
      <c r="J7" s="184" t="s">
        <v>297</v>
      </c>
      <c r="K7" s="167" t="s">
        <v>69</v>
      </c>
      <c r="L7" s="168">
        <f>IF(Tabel_RIE[[#This Row],[E1]]&gt;0,VLOOKUP(Tabel_RIE[[#This Row],[E1]],Tabel_FK_E[],2,FALSE),"")</f>
        <v>3</v>
      </c>
      <c r="M7" s="167" t="s">
        <v>101</v>
      </c>
      <c r="N7" s="169">
        <f>IF(Tabel_RIE[[#This Row],[B1]]&gt;0,VLOOKUP(Tabel_RIE[[#This Row],[B1]],Tabel_FK_B[],2,FALSE),"")</f>
        <v>2</v>
      </c>
      <c r="O7" s="167" t="s">
        <v>191</v>
      </c>
      <c r="P7" s="121">
        <f>IF(Tabel_RIE[[#This Row],[W1]]&gt;0,VLOOKUP(Tabel_RIE[[#This Row],[W1]],Tabel_FK_W[],2,FALSE),"")</f>
        <v>6</v>
      </c>
      <c r="Q7" s="123"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7" s="121">
        <f>IF(OR(Tabel_RIE[[#This Row],[E12]]="",Tabel_RIE[[#This Row],[B12]]="",Tabel_RIE[[#This Row],[W12]]=""),"",Tabel_RIE[[#This Row],[E12]]*Tabel_RIE[[#This Row],[B12]]*Tabel_RIE[[#This Row],[W12]])</f>
        <v>36</v>
      </c>
      <c r="S7" s="124" t="str">
        <f>IF(AND(Tabel_RIE[[#This Row],[E12]]="",Tabel_RIE[[#This Row],[R12]]=""),"",IF(AND(OR(Tabel_RIE[[#This Row],[E12]]="",Tabel_RIE[[#This Row],[E12]]&lt;15),OR(Tabel_RIE[[#This Row],[R12]]="",Tabel_RIE[[#This Row],[R12]]&lt;70)),"n.v.t.",IF(OR(Tabel_RIE[[#This Row],[E12]]&gt;=15,Tabel_RIE[[#This Row],[R12]]&gt;=70),"√","fout")))</f>
        <v>n.v.t.</v>
      </c>
      <c r="T7" s="85" t="s">
        <v>323</v>
      </c>
      <c r="U7" s="83"/>
      <c r="V7" s="83"/>
      <c r="W7" s="86"/>
      <c r="X7" s="127" t="str">
        <f>$X$1</f>
        <v>Bronaanpak:
Collectieve maatregelen:
Individuele maatregelen:
PBM's:</v>
      </c>
      <c r="Y7" s="83"/>
      <c r="Z7" s="83"/>
      <c r="AA7" s="84"/>
      <c r="AB7" s="118" t="str">
        <f>IF(Tabel_RIE[[#This Row],[E2]]&gt;0,VLOOKUP(Tabel_RIE[[#This Row],[E2]],Tabel_FK_E[],2,FALSE),"")</f>
        <v/>
      </c>
      <c r="AC7" s="84"/>
      <c r="AD7" s="121" t="str">
        <f>IF(Tabel_RIE[[#This Row],[B2]]&gt;0,VLOOKUP(Tabel_RIE[[#This Row],[B2]],Tabel_FK_B[],2,FALSE),"")</f>
        <v/>
      </c>
      <c r="AE7" s="84"/>
      <c r="AF7" s="121" t="str">
        <f>IF(Tabel_RIE[[#This Row],[W2]]&gt;0,VLOOKUP(Tabel_RIE[[#This Row],[W2]],Tabel_FK_W[],2,FALSE),"")</f>
        <v/>
      </c>
      <c r="AG7" s="12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7" s="121" t="str">
        <f>IF(OR(Tabel_RIE[[#This Row],[E3]]="",Tabel_RIE[[#This Row],[B3]]="",Tabel_RIE[[#This Row],[W3]]=""),"",Tabel_RIE[[#This Row],[E3]]*Tabel_RIE[[#This Row],[B3]]*Tabel_RIE[[#This Row],[W3]])</f>
        <v/>
      </c>
      <c r="AI7" s="83"/>
      <c r="AJ7" s="87"/>
      <c r="AK7" s="130" t="str">
        <f>IF(AND(Tabel_RIE[[#This Row],[Locatie / specifieke plek]]&lt;&gt;"",Tabel_RIE[[#This Row],[Gevaar]]&lt;&gt;"",Tabel_RIE[[#This Row],[Risico / beschrijving]]&lt;&gt;"",Tabel_RIE[[#This Row],[Mogelijke oorzaken]]&lt;&gt;"",Tabel_RIE[[#This Row],[Mogelijke effecten]]&lt;&gt;"",Tabel_RIE[[#This Row],[R12]]&lt;&gt;"",Tabel_RIE[[#This Row],[Allocatie]]&lt;&gt;""),"Ja","Nee")</f>
        <v>Ja</v>
      </c>
      <c r="AL7" s="130" t="str">
        <f>IF(AND(Tabel_RIE[[#This Row],[R12]]&gt;=70,Tabel_RIE[[#This Row],[R22]]&lt;70),"Ja","Nee")</f>
        <v>Nee</v>
      </c>
      <c r="AM7" s="130">
        <f>IF(Tabel_RIE[[#This Row],[R22]]&lt;&gt;"",Tabel_RIE[[#This Row],[R22]],Tabel_RIE[[#This Row],[R12]])</f>
        <v>36</v>
      </c>
    </row>
    <row r="8" spans="1:39" s="88" customFormat="1" ht="123.75" x14ac:dyDescent="0.15">
      <c r="A8" s="117"/>
      <c r="B8" s="163">
        <v>2</v>
      </c>
      <c r="C8" s="83" t="s">
        <v>286</v>
      </c>
      <c r="D8" s="83" t="s">
        <v>134</v>
      </c>
      <c r="E8" s="83"/>
      <c r="F8" s="179" t="s">
        <v>262</v>
      </c>
      <c r="G8" s="183" t="s">
        <v>263</v>
      </c>
      <c r="H8" s="184" t="s">
        <v>264</v>
      </c>
      <c r="I8" s="184" t="s">
        <v>265</v>
      </c>
      <c r="J8" s="186" t="s">
        <v>266</v>
      </c>
      <c r="K8" s="84" t="s">
        <v>69</v>
      </c>
      <c r="L8" s="118">
        <f>IF(Tabel_RIE[[#This Row],[E1]]&gt;0,VLOOKUP(Tabel_RIE[[#This Row],[E1]],Tabel_FK_E[],2,FALSE),"")</f>
        <v>3</v>
      </c>
      <c r="M8" s="84" t="s">
        <v>101</v>
      </c>
      <c r="N8" s="121">
        <f>IF(Tabel_RIE[[#This Row],[B1]]&gt;0,VLOOKUP(Tabel_RIE[[#This Row],[B1]],Tabel_FK_B[],2,FALSE),"")</f>
        <v>2</v>
      </c>
      <c r="O8" s="84" t="s">
        <v>191</v>
      </c>
      <c r="P8" s="121">
        <f>IF(Tabel_RIE[[#This Row],[W1]]&gt;0,VLOOKUP(Tabel_RIE[[#This Row],[W1]],Tabel_FK_W[],2,FALSE),"")</f>
        <v>6</v>
      </c>
      <c r="Q8" s="123"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8" s="121">
        <f>IF(OR(Tabel_RIE[[#This Row],[E12]]="",Tabel_RIE[[#This Row],[B12]]="",Tabel_RIE[[#This Row],[W12]]=""),"",Tabel_RIE[[#This Row],[E12]]*Tabel_RIE[[#This Row],[B12]]*Tabel_RIE[[#This Row],[W12]])</f>
        <v>36</v>
      </c>
      <c r="S8" s="124" t="str">
        <f>IF(AND(Tabel_RIE[[#This Row],[E12]]="",Tabel_RIE[[#This Row],[R12]]=""),"",IF(AND(OR(Tabel_RIE[[#This Row],[E12]]="",Tabel_RIE[[#This Row],[E12]]&lt;15),OR(Tabel_RIE[[#This Row],[R12]]="",Tabel_RIE[[#This Row],[R12]]&lt;70)),"n.v.t.",IF(OR(Tabel_RIE[[#This Row],[E12]]&gt;=15,Tabel_RIE[[#This Row],[R12]]&gt;=70),"√","fout")))</f>
        <v>n.v.t.</v>
      </c>
      <c r="T8" s="85" t="s">
        <v>278</v>
      </c>
      <c r="U8" s="83"/>
      <c r="V8" s="83"/>
      <c r="W8" s="86"/>
      <c r="X8" s="127" t="str">
        <f>$X$1</f>
        <v>Bronaanpak:
Collectieve maatregelen:
Individuele maatregelen:
PBM's:</v>
      </c>
      <c r="Y8" s="83"/>
      <c r="Z8" s="83"/>
      <c r="AA8" s="84"/>
      <c r="AB8" s="118" t="str">
        <f>IF(Tabel_RIE[[#This Row],[E2]]&gt;0,VLOOKUP(Tabel_RIE[[#This Row],[E2]],Tabel_FK_E[],2,FALSE),"")</f>
        <v/>
      </c>
      <c r="AC8" s="84"/>
      <c r="AD8" s="121" t="str">
        <f>IF(Tabel_RIE[[#This Row],[B2]]&gt;0,VLOOKUP(Tabel_RIE[[#This Row],[B2]],Tabel_FK_B[],2,FALSE),"")</f>
        <v/>
      </c>
      <c r="AE8" s="84"/>
      <c r="AF8" s="121" t="str">
        <f>IF(Tabel_RIE[[#This Row],[W2]]&gt;0,VLOOKUP(Tabel_RIE[[#This Row],[W2]],Tabel_FK_W[],2,FALSE),"")</f>
        <v/>
      </c>
      <c r="AG8" s="12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8" s="121" t="str">
        <f>IF(OR(Tabel_RIE[[#This Row],[E3]]="",Tabel_RIE[[#This Row],[B3]]="",Tabel_RIE[[#This Row],[W3]]=""),"",Tabel_RIE[[#This Row],[E3]]*Tabel_RIE[[#This Row],[B3]]*Tabel_RIE[[#This Row],[W3]])</f>
        <v/>
      </c>
      <c r="AI8" s="83"/>
      <c r="AJ8" s="87"/>
      <c r="AK8" s="130" t="str">
        <f>IF(AND(Tabel_RIE[[#This Row],[Locatie / specifieke plek]]&lt;&gt;"",Tabel_RIE[[#This Row],[Gevaar]]&lt;&gt;"",Tabel_RIE[[#This Row],[Risico / beschrijving]]&lt;&gt;"",Tabel_RIE[[#This Row],[Mogelijke oorzaken]]&lt;&gt;"",Tabel_RIE[[#This Row],[Mogelijke effecten]]&lt;&gt;"",Tabel_RIE[[#This Row],[R12]]&lt;&gt;"",Tabel_RIE[[#This Row],[Allocatie]]&lt;&gt;""),"Ja","Nee")</f>
        <v>Ja</v>
      </c>
      <c r="AL8" s="130" t="str">
        <f>IF(AND(Tabel_RIE[[#This Row],[R12]]&gt;=70,Tabel_RIE[[#This Row],[R22]]&lt;70),"Ja","Nee")</f>
        <v>Nee</v>
      </c>
      <c r="AM8" s="130">
        <f>IF(Tabel_RIE[[#This Row],[R22]]&lt;&gt;"",Tabel_RIE[[#This Row],[R22]],Tabel_RIE[[#This Row],[R12]])</f>
        <v>36</v>
      </c>
    </row>
    <row r="9" spans="1:39" s="88" customFormat="1" ht="90" x14ac:dyDescent="0.15">
      <c r="A9" s="117"/>
      <c r="B9" s="163">
        <v>3</v>
      </c>
      <c r="C9" s="83" t="s">
        <v>286</v>
      </c>
      <c r="D9" s="83" t="s">
        <v>134</v>
      </c>
      <c r="E9" s="83"/>
      <c r="F9" s="179" t="s">
        <v>255</v>
      </c>
      <c r="G9" s="179" t="s">
        <v>267</v>
      </c>
      <c r="H9" s="184" t="s">
        <v>268</v>
      </c>
      <c r="I9" s="184" t="s">
        <v>318</v>
      </c>
      <c r="J9" s="182" t="s">
        <v>269</v>
      </c>
      <c r="K9" s="84" t="s">
        <v>70</v>
      </c>
      <c r="L9" s="118">
        <f>IF(Tabel_RIE[[#This Row],[E1]]&gt;0,VLOOKUP(Tabel_RIE[[#This Row],[E1]],Tabel_FK_E[],2,FALSE),"")</f>
        <v>7</v>
      </c>
      <c r="M9" s="84" t="s">
        <v>103</v>
      </c>
      <c r="N9" s="121">
        <f>IF(Tabel_RIE[[#This Row],[B1]]&gt;0,VLOOKUP(Tabel_RIE[[#This Row],[B1]],Tabel_FK_B[],2,FALSE),"")</f>
        <v>6</v>
      </c>
      <c r="O9" s="84" t="s">
        <v>191</v>
      </c>
      <c r="P9" s="121">
        <f>IF(Tabel_RIE[[#This Row],[W1]]&gt;0,VLOOKUP(Tabel_RIE[[#This Row],[W1]],Tabel_FK_W[],2,FALSE),"")</f>
        <v>6</v>
      </c>
      <c r="Q9" s="123"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Hoog.
Te nemen maatregel: Onmiddellijke maatregelen vereist</v>
      </c>
      <c r="R9" s="121">
        <f>IF(OR(Tabel_RIE[[#This Row],[E12]]="",Tabel_RIE[[#This Row],[B12]]="",Tabel_RIE[[#This Row],[W12]]=""),"",Tabel_RIE[[#This Row],[E12]]*Tabel_RIE[[#This Row],[B12]]*Tabel_RIE[[#This Row],[W12]])</f>
        <v>252</v>
      </c>
      <c r="S9" s="124" t="str">
        <f>IF(AND(Tabel_RIE[[#This Row],[E12]]="",Tabel_RIE[[#This Row],[R12]]=""),"",IF(AND(OR(Tabel_RIE[[#This Row],[E12]]="",Tabel_RIE[[#This Row],[E12]]&lt;15),OR(Tabel_RIE[[#This Row],[R12]]="",Tabel_RIE[[#This Row],[R12]]&lt;70)),"n.v.t.",IF(OR(Tabel_RIE[[#This Row],[E12]]&gt;=15,Tabel_RIE[[#This Row],[R12]]&gt;=70),"√","fout")))</f>
        <v>√</v>
      </c>
      <c r="T9" s="85" t="s">
        <v>278</v>
      </c>
      <c r="U9" s="83"/>
      <c r="V9" s="83"/>
      <c r="W9" s="86"/>
      <c r="X9" s="127" t="str">
        <f>$X$1</f>
        <v>Bronaanpak:
Collectieve maatregelen:
Individuele maatregelen:
PBM's:</v>
      </c>
      <c r="Y9" s="83"/>
      <c r="Z9" s="83"/>
      <c r="AA9" s="84"/>
      <c r="AB9" s="118" t="str">
        <f>IF(Tabel_RIE[[#This Row],[E2]]&gt;0,VLOOKUP(Tabel_RIE[[#This Row],[E2]],Tabel_FK_E[],2,FALSE),"")</f>
        <v/>
      </c>
      <c r="AC9" s="84"/>
      <c r="AD9" s="121" t="str">
        <f>IF(Tabel_RIE[[#This Row],[B2]]&gt;0,VLOOKUP(Tabel_RIE[[#This Row],[B2]],Tabel_FK_B[],2,FALSE),"")</f>
        <v/>
      </c>
      <c r="AE9" s="84"/>
      <c r="AF9" s="121" t="str">
        <f>IF(Tabel_RIE[[#This Row],[W2]]&gt;0,VLOOKUP(Tabel_RIE[[#This Row],[W2]],Tabel_FK_W[],2,FALSE),"")</f>
        <v/>
      </c>
      <c r="AG9" s="12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9" s="121" t="str">
        <f>IF(OR(Tabel_RIE[[#This Row],[E3]]="",Tabel_RIE[[#This Row],[B3]]="",Tabel_RIE[[#This Row],[W3]]=""),"",Tabel_RIE[[#This Row],[E3]]*Tabel_RIE[[#This Row],[B3]]*Tabel_RIE[[#This Row],[W3]])</f>
        <v/>
      </c>
      <c r="AI9" s="83"/>
      <c r="AJ9" s="87"/>
      <c r="AK9" s="130" t="str">
        <f>IF(AND(Tabel_RIE[[#This Row],[Locatie / specifieke plek]]&lt;&gt;"",Tabel_RIE[[#This Row],[Gevaar]]&lt;&gt;"",Tabel_RIE[[#This Row],[Risico / beschrijving]]&lt;&gt;"",Tabel_RIE[[#This Row],[Mogelijke oorzaken]]&lt;&gt;"",Tabel_RIE[[#This Row],[Mogelijke effecten]]&lt;&gt;"",Tabel_RIE[[#This Row],[R12]]&lt;&gt;"",Tabel_RIE[[#This Row],[Allocatie]]&lt;&gt;""),"Ja","Nee")</f>
        <v>Ja</v>
      </c>
      <c r="AL9" s="130" t="str">
        <f>IF(AND(Tabel_RIE[[#This Row],[R12]]&gt;=70,Tabel_RIE[[#This Row],[R22]]&lt;70),"Ja","Nee")</f>
        <v>Nee</v>
      </c>
      <c r="AM9" s="130">
        <f>IF(Tabel_RIE[[#This Row],[R22]]&lt;&gt;"",Tabel_RIE[[#This Row],[R22]],Tabel_RIE[[#This Row],[R12]])</f>
        <v>252</v>
      </c>
    </row>
    <row r="10" spans="1:39" s="88" customFormat="1" ht="67.5" x14ac:dyDescent="0.15">
      <c r="A10" s="117"/>
      <c r="B10" s="163">
        <v>4</v>
      </c>
      <c r="C10" s="83" t="s">
        <v>286</v>
      </c>
      <c r="D10" s="83" t="s">
        <v>134</v>
      </c>
      <c r="E10" s="83"/>
      <c r="F10" s="179" t="s">
        <v>255</v>
      </c>
      <c r="G10" s="180" t="s">
        <v>256</v>
      </c>
      <c r="H10" s="181" t="s">
        <v>257</v>
      </c>
      <c r="I10" s="182" t="s">
        <v>258</v>
      </c>
      <c r="J10" s="182" t="s">
        <v>259</v>
      </c>
      <c r="K10" s="84" t="s">
        <v>71</v>
      </c>
      <c r="L10" s="118">
        <f>IF(Tabel_RIE[[#This Row],[E1]]&gt;0,VLOOKUP(Tabel_RIE[[#This Row],[E1]],Tabel_FK_E[],2,FALSE),"")</f>
        <v>15</v>
      </c>
      <c r="M10" s="84" t="s">
        <v>99</v>
      </c>
      <c r="N10" s="121">
        <f>IF(Tabel_RIE[[#This Row],[B1]]&gt;0,VLOOKUP(Tabel_RIE[[#This Row],[B1]],Tabel_FK_B[],2,FALSE),"")</f>
        <v>0.5</v>
      </c>
      <c r="O10" s="84" t="s">
        <v>194</v>
      </c>
      <c r="P10" s="121">
        <f>IF(Tabel_RIE[[#This Row],[W1]]&gt;0,VLOOKUP(Tabel_RIE[[#This Row],[W1]],Tabel_FK_W[],2,FALSE),"")</f>
        <v>0.5</v>
      </c>
      <c r="Q10" s="123"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0" s="121">
        <f>IF(OR(Tabel_RIE[[#This Row],[E12]]="",Tabel_RIE[[#This Row],[B12]]="",Tabel_RIE[[#This Row],[W12]]=""),"",Tabel_RIE[[#This Row],[E12]]*Tabel_RIE[[#This Row],[B12]]*Tabel_RIE[[#This Row],[W12]])</f>
        <v>3.75</v>
      </c>
      <c r="S10" s="124" t="str">
        <f>IF(AND(Tabel_RIE[[#This Row],[E12]]="",Tabel_RIE[[#This Row],[R12]]=""),"",IF(AND(OR(Tabel_RIE[[#This Row],[E12]]="",Tabel_RIE[[#This Row],[E12]]&lt;15),OR(Tabel_RIE[[#This Row],[R12]]="",Tabel_RIE[[#This Row],[R12]]&lt;70)),"n.v.t.",IF(OR(Tabel_RIE[[#This Row],[E12]]&gt;=15,Tabel_RIE[[#This Row],[R12]]&gt;=70),"√","fout")))</f>
        <v>√</v>
      </c>
      <c r="T10" s="85" t="s">
        <v>278</v>
      </c>
      <c r="U10" s="83"/>
      <c r="V10" s="83"/>
      <c r="W10" s="86"/>
      <c r="X10" s="127" t="str">
        <f>$X$1</f>
        <v>Bronaanpak:
Collectieve maatregelen:
Individuele maatregelen:
PBM's:</v>
      </c>
      <c r="Y10" s="83"/>
      <c r="Z10" s="83"/>
      <c r="AA10" s="84"/>
      <c r="AB10" s="118" t="str">
        <f>IF(Tabel_RIE[[#This Row],[E2]]&gt;0,VLOOKUP(Tabel_RIE[[#This Row],[E2]],Tabel_FK_E[],2,FALSE),"")</f>
        <v/>
      </c>
      <c r="AC10" s="84"/>
      <c r="AD10" s="121" t="str">
        <f>IF(Tabel_RIE[[#This Row],[B2]]&gt;0,VLOOKUP(Tabel_RIE[[#This Row],[B2]],Tabel_FK_B[],2,FALSE),"")</f>
        <v/>
      </c>
      <c r="AE10" s="84"/>
      <c r="AF10" s="121" t="str">
        <f>IF(Tabel_RIE[[#This Row],[W2]]&gt;0,VLOOKUP(Tabel_RIE[[#This Row],[W2]],Tabel_FK_W[],2,FALSE),"")</f>
        <v/>
      </c>
      <c r="AG10" s="12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0" s="121" t="str">
        <f>IF(OR(Tabel_RIE[[#This Row],[E3]]="",Tabel_RIE[[#This Row],[B3]]="",Tabel_RIE[[#This Row],[W3]]=""),"",Tabel_RIE[[#This Row],[E3]]*Tabel_RIE[[#This Row],[B3]]*Tabel_RIE[[#This Row],[W3]])</f>
        <v/>
      </c>
      <c r="AI10" s="83"/>
      <c r="AJ10" s="87"/>
      <c r="AK10" s="130" t="str">
        <f>IF(AND(Tabel_RIE[[#This Row],[Locatie / specifieke plek]]&lt;&gt;"",Tabel_RIE[[#This Row],[Gevaar]]&lt;&gt;"",Tabel_RIE[[#This Row],[Risico / beschrijving]]&lt;&gt;"",Tabel_RIE[[#This Row],[Mogelijke oorzaken]]&lt;&gt;"",Tabel_RIE[[#This Row],[Mogelijke effecten]]&lt;&gt;"",Tabel_RIE[[#This Row],[R12]]&lt;&gt;"",Tabel_RIE[[#This Row],[Allocatie]]&lt;&gt;""),"Ja","Nee")</f>
        <v>Ja</v>
      </c>
      <c r="AL10" s="130" t="str">
        <f>IF(AND(Tabel_RIE[[#This Row],[R12]]&gt;=70,Tabel_RIE[[#This Row],[R22]]&lt;70),"Ja","Nee")</f>
        <v>Nee</v>
      </c>
      <c r="AM10" s="130">
        <f>IF(Tabel_RIE[[#This Row],[R22]]&lt;&gt;"",Tabel_RIE[[#This Row],[R22]],Tabel_RIE[[#This Row],[R12]])</f>
        <v>3.75</v>
      </c>
    </row>
    <row r="11" spans="1:39" s="88" customFormat="1" ht="168.75" x14ac:dyDescent="0.15">
      <c r="A11" s="117"/>
      <c r="B11" s="163">
        <v>5</v>
      </c>
      <c r="C11" s="83" t="s">
        <v>286</v>
      </c>
      <c r="D11" s="179" t="s">
        <v>134</v>
      </c>
      <c r="E11" s="179"/>
      <c r="F11" s="179" t="s">
        <v>262</v>
      </c>
      <c r="G11" s="179" t="s">
        <v>279</v>
      </c>
      <c r="H11" s="182" t="s">
        <v>319</v>
      </c>
      <c r="I11" s="182" t="s">
        <v>280</v>
      </c>
      <c r="J11" s="182" t="s">
        <v>281</v>
      </c>
      <c r="K11" s="84" t="s">
        <v>70</v>
      </c>
      <c r="L11" s="119">
        <f>IF(Tabel_RIE[[#This Row],[E1]]&gt;0,VLOOKUP(Tabel_RIE[[#This Row],[E1]],Tabel_FK_E[],2,FALSE),"")</f>
        <v>7</v>
      </c>
      <c r="M11" s="84" t="s">
        <v>103</v>
      </c>
      <c r="N11" s="122">
        <f>IF(Tabel_RIE[[#This Row],[B1]]&gt;0,VLOOKUP(Tabel_RIE[[#This Row],[B1]],Tabel_FK_B[],2,FALSE),"")</f>
        <v>6</v>
      </c>
      <c r="O11" s="84" t="s">
        <v>192</v>
      </c>
      <c r="P11" s="122">
        <f>IF(Tabel_RIE[[#This Row],[W1]]&gt;0,VLOOKUP(Tabel_RIE[[#This Row],[W1]],Tabel_FK_W[],2,FALSE),"")</f>
        <v>3</v>
      </c>
      <c r="Q11" s="123"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R11" s="121">
        <f>IF(OR(Tabel_RIE[[#This Row],[E12]]="",Tabel_RIE[[#This Row],[B12]]="",Tabel_RIE[[#This Row],[W12]]=""),"",Tabel_RIE[[#This Row],[E12]]*Tabel_RIE[[#This Row],[B12]]*Tabel_RIE[[#This Row],[W12]])</f>
        <v>126</v>
      </c>
      <c r="S11" s="125" t="str">
        <f>IF(AND(Tabel_RIE[[#This Row],[E12]]="",Tabel_RIE[[#This Row],[R12]]=""),"",IF(AND(OR(Tabel_RIE[[#This Row],[E12]]="",Tabel_RIE[[#This Row],[E12]]&lt;15),OR(Tabel_RIE[[#This Row],[R12]]="",Tabel_RIE[[#This Row],[R12]]&lt;70)),"n.v.t.",IF(OR(Tabel_RIE[[#This Row],[E12]]&gt;=15,Tabel_RIE[[#This Row],[R12]]&gt;=70),"√","fout")))</f>
        <v>√</v>
      </c>
      <c r="T11" s="85" t="s">
        <v>278</v>
      </c>
      <c r="U11" s="89"/>
      <c r="V11" s="83"/>
      <c r="W11" s="87"/>
      <c r="X11" s="128" t="str">
        <f>$X$1</f>
        <v>Bronaanpak:
Collectieve maatregelen:
Individuele maatregelen:
PBM's:</v>
      </c>
      <c r="Y11" s="83"/>
      <c r="Z11" s="90"/>
      <c r="AA11" s="85"/>
      <c r="AB11" s="122" t="str">
        <f>IF(Tabel_RIE[[#This Row],[E2]]&gt;0,VLOOKUP(Tabel_RIE[[#This Row],[E2]],Tabel_FK_E[],2,FALSE),"")</f>
        <v/>
      </c>
      <c r="AC11" s="85"/>
      <c r="AD11" s="122" t="str">
        <f>IF(Tabel_RIE[[#This Row],[B2]]&gt;0,VLOOKUP(Tabel_RIE[[#This Row],[B2]],Tabel_FK_B[],2,FALSE),"")</f>
        <v/>
      </c>
      <c r="AE11" s="85"/>
      <c r="AF11" s="122" t="str">
        <f>IF(Tabel_RIE[[#This Row],[W2]]&gt;0,VLOOKUP(Tabel_RIE[[#This Row],[W2]],Tabel_FK_W[],2,FALSE),"")</f>
        <v/>
      </c>
      <c r="AG11" s="122"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1" s="121"/>
      <c r="AI11" s="83"/>
      <c r="AJ11" s="87"/>
      <c r="AK11" s="131" t="str">
        <f>IF(AND(Tabel_RIE[[#This Row],[Locatie / specifieke plek]]&lt;&gt;"",Tabel_RIE[[#This Row],[Gevaar]]&lt;&gt;"",Tabel_RIE[[#This Row],[Risico / beschrijving]]&lt;&gt;"",Tabel_RIE[[#This Row],[Mogelijke oorzaken]]&lt;&gt;"",Tabel_RIE[[#This Row],[Mogelijke effecten]]&lt;&gt;"",Tabel_RIE[[#This Row],[R12]]&lt;&gt;"",Tabel_RIE[[#This Row],[Allocatie]]&lt;&gt;""),"Ja","Nee")</f>
        <v>Ja</v>
      </c>
      <c r="AL11" s="131" t="str">
        <f>IF(AND(Tabel_RIE[[#This Row],[R12]]&gt;=70,Tabel_RIE[[#This Row],[R22]]&lt;70),"Ja","Nee")</f>
        <v>Ja</v>
      </c>
      <c r="AM11" s="131">
        <f>IF(Tabel_RIE[[#This Row],[R22]]&lt;&gt;"",Tabel_RIE[[#This Row],[R22]],Tabel_RIE[[#This Row],[R12]])</f>
        <v>126</v>
      </c>
    </row>
    <row r="12" spans="1:39" ht="86.25" customHeight="1" x14ac:dyDescent="0.15">
      <c r="B12" s="163">
        <v>6</v>
      </c>
      <c r="C12" s="83" t="s">
        <v>286</v>
      </c>
      <c r="D12" s="83" t="s">
        <v>134</v>
      </c>
      <c r="E12" s="189" t="s">
        <v>321</v>
      </c>
      <c r="F12" s="185" t="s">
        <v>282</v>
      </c>
      <c r="G12" s="188" t="s">
        <v>283</v>
      </c>
      <c r="H12" s="183" t="s">
        <v>320</v>
      </c>
      <c r="I12" s="184" t="s">
        <v>284</v>
      </c>
      <c r="J12" s="184" t="s">
        <v>285</v>
      </c>
      <c r="K12" s="167" t="s">
        <v>71</v>
      </c>
      <c r="L12" s="168">
        <f>IF(Tabel_RIE[[#This Row],[E1]]&gt;0,VLOOKUP(Tabel_RIE[[#This Row],[E1]],Tabel_FK_E[],2,FALSE),"")</f>
        <v>15</v>
      </c>
      <c r="M12" s="167" t="s">
        <v>101</v>
      </c>
      <c r="N12" s="169">
        <f>IF(Tabel_RIE[[#This Row],[B1]]&gt;0,VLOOKUP(Tabel_RIE[[#This Row],[B1]],Tabel_FK_B[],2,FALSE),"")</f>
        <v>2</v>
      </c>
      <c r="O12" s="167" t="s">
        <v>193</v>
      </c>
      <c r="P12" s="169">
        <f>IF(Tabel_RIE[[#This Row],[W1]]&gt;0,VLOOKUP(Tabel_RIE[[#This Row],[W1]],Tabel_FK_W[],2,FALSE),"")</f>
        <v>1</v>
      </c>
      <c r="Q1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12" s="171">
        <f>IF(OR(Tabel_RIE[[#This Row],[E12]]="",Tabel_RIE[[#This Row],[B12]]="",Tabel_RIE[[#This Row],[W12]]=""),"",Tabel_RIE[[#This Row],[E12]]*Tabel_RIE[[#This Row],[B12]]*Tabel_RIE[[#This Row],[W12]])</f>
        <v>30</v>
      </c>
      <c r="S12" s="172" t="str">
        <f>IF(AND(Tabel_RIE[[#This Row],[E12]]="",Tabel_RIE[[#This Row],[R12]]=""),"",IF(AND(OR(Tabel_RIE[[#This Row],[E12]]="",Tabel_RIE[[#This Row],[E12]]&lt;15),OR(Tabel_RIE[[#This Row],[R12]]="",Tabel_RIE[[#This Row],[R12]]&lt;70)),"n.v.t.",IF(OR(Tabel_RIE[[#This Row],[E12]]&gt;=15,Tabel_RIE[[#This Row],[R12]]&gt;=70),"√","fout")))</f>
        <v>√</v>
      </c>
      <c r="T12" s="187" t="s">
        <v>278</v>
      </c>
      <c r="U12" s="174"/>
      <c r="V12" s="174"/>
      <c r="W12" s="175"/>
      <c r="X12" s="176" t="str">
        <f t="shared" ref="X12:X63" si="0">$X$1</f>
        <v>Bronaanpak:
Collectieve maatregelen:
Individuele maatregelen:
PBM's:</v>
      </c>
      <c r="Y12" s="165"/>
      <c r="Z12" s="177"/>
      <c r="AA12" s="173"/>
      <c r="AB12" s="169" t="str">
        <f>IF(Tabel_RIE[[#This Row],[E2]]&gt;0,VLOOKUP(Tabel_RIE[[#This Row],[E2]],Tabel_FK_E[],2,FALSE),"")</f>
        <v/>
      </c>
      <c r="AC12" s="173"/>
      <c r="AD12" s="169" t="str">
        <f>IF(Tabel_RIE[[#This Row],[B2]]&gt;0,VLOOKUP(Tabel_RIE[[#This Row],[B2]],Tabel_FK_B[],2,FALSE),"")</f>
        <v/>
      </c>
      <c r="AE12" s="173"/>
      <c r="AF12" s="169" t="str">
        <f>IF(Tabel_RIE[[#This Row],[W2]]&gt;0,VLOOKUP(Tabel_RIE[[#This Row],[W2]],Tabel_FK_W[],2,FALSE),"")</f>
        <v/>
      </c>
      <c r="AG1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2" s="171"/>
      <c r="AI12" s="165"/>
      <c r="AJ12" s="175"/>
      <c r="AK12" s="178" t="str">
        <f>IF(AND(Tabel_RIE[[#This Row],[Locatie / specifieke plek]]&lt;&gt;"",Tabel_RIE[[#This Row],[Gevaar]]&lt;&gt;"",Tabel_RIE[[#This Row],[Risico / beschrijving]]&lt;&gt;"",Tabel_RIE[[#This Row],[Mogelijke oorzaken]]&lt;&gt;"",Tabel_RIE[[#This Row],[Mogelijke effecten]]&lt;&gt;"",Tabel_RIE[[#This Row],[R12]]&lt;&gt;"",Tabel_RIE[[#This Row],[Allocatie]]&lt;&gt;""),"Ja","Nee")</f>
        <v>Ja</v>
      </c>
      <c r="AL12" s="178" t="str">
        <f>IF(AND(Tabel_RIE[[#This Row],[R12]]&gt;=70,Tabel_RIE[[#This Row],[R22]]&lt;70),"Ja","Nee")</f>
        <v>Nee</v>
      </c>
      <c r="AM12" s="178">
        <f>IF(Tabel_RIE[[#This Row],[R22]]&lt;&gt;"",Tabel_RIE[[#This Row],[R22]],Tabel_RIE[[#This Row],[R12]])</f>
        <v>30</v>
      </c>
    </row>
    <row r="13" spans="1:39" ht="115.5" customHeight="1" x14ac:dyDescent="0.15">
      <c r="B13" s="163">
        <v>7</v>
      </c>
      <c r="C13" s="83" t="s">
        <v>286</v>
      </c>
      <c r="D13" s="83" t="s">
        <v>136</v>
      </c>
      <c r="E13" s="165"/>
      <c r="F13" s="179" t="s">
        <v>270</v>
      </c>
      <c r="G13" s="179" t="s">
        <v>271</v>
      </c>
      <c r="H13" s="182" t="s">
        <v>272</v>
      </c>
      <c r="I13" s="182" t="s">
        <v>322</v>
      </c>
      <c r="J13" s="182" t="s">
        <v>273</v>
      </c>
      <c r="K13" s="167" t="s">
        <v>70</v>
      </c>
      <c r="L13" s="168">
        <f>IF(Tabel_RIE[[#This Row],[E1]]&gt;0,VLOOKUP(Tabel_RIE[[#This Row],[E1]],Tabel_FK_E[],2,FALSE),"")</f>
        <v>7</v>
      </c>
      <c r="M13" s="167" t="s">
        <v>103</v>
      </c>
      <c r="N13" s="169">
        <f>IF(Tabel_RIE[[#This Row],[B1]]&gt;0,VLOOKUP(Tabel_RIE[[#This Row],[B1]],Tabel_FK_B[],2,FALSE),"")</f>
        <v>6</v>
      </c>
      <c r="O13" s="167" t="s">
        <v>192</v>
      </c>
      <c r="P13" s="169">
        <f>IF(Tabel_RIE[[#This Row],[W1]]&gt;0,VLOOKUP(Tabel_RIE[[#This Row],[W1]],Tabel_FK_W[],2,FALSE),"")</f>
        <v>3</v>
      </c>
      <c r="Q1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R13" s="171">
        <f>IF(OR(Tabel_RIE[[#This Row],[E12]]="",Tabel_RIE[[#This Row],[B12]]="",Tabel_RIE[[#This Row],[W12]]=""),"",Tabel_RIE[[#This Row],[E12]]*Tabel_RIE[[#This Row],[B12]]*Tabel_RIE[[#This Row],[W12]])</f>
        <v>126</v>
      </c>
      <c r="S13" s="172" t="str">
        <f>IF(AND(Tabel_RIE[[#This Row],[E12]]="",Tabel_RIE[[#This Row],[R12]]=""),"",IF(AND(OR(Tabel_RIE[[#This Row],[E12]]="",Tabel_RIE[[#This Row],[E12]]&lt;15),OR(Tabel_RIE[[#This Row],[R12]]="",Tabel_RIE[[#This Row],[R12]]&lt;70)),"n.v.t.",IF(OR(Tabel_RIE[[#This Row],[E12]]&gt;=15,Tabel_RIE[[#This Row],[R12]]&gt;=70),"√","fout")))</f>
        <v>√</v>
      </c>
      <c r="T13" s="187" t="s">
        <v>278</v>
      </c>
      <c r="U13" s="174"/>
      <c r="V13" s="174"/>
      <c r="W13" s="175"/>
      <c r="X13" s="176" t="str">
        <f t="shared" si="0"/>
        <v>Bronaanpak:
Collectieve maatregelen:
Individuele maatregelen:
PBM's:</v>
      </c>
      <c r="Y13" s="165"/>
      <c r="Z13" s="177"/>
      <c r="AA13" s="173"/>
      <c r="AB13" s="169" t="str">
        <f>IF(Tabel_RIE[[#This Row],[E2]]&gt;0,VLOOKUP(Tabel_RIE[[#This Row],[E2]],Tabel_FK_E[],2,FALSE),"")</f>
        <v/>
      </c>
      <c r="AC13" s="173"/>
      <c r="AD13" s="169" t="str">
        <f>IF(Tabel_RIE[[#This Row],[B2]]&gt;0,VLOOKUP(Tabel_RIE[[#This Row],[B2]],Tabel_FK_B[],2,FALSE),"")</f>
        <v/>
      </c>
      <c r="AE13" s="173"/>
      <c r="AF13" s="169" t="str">
        <f>IF(Tabel_RIE[[#This Row],[W2]]&gt;0,VLOOKUP(Tabel_RIE[[#This Row],[W2]],Tabel_FK_W[],2,FALSE),"")</f>
        <v/>
      </c>
      <c r="AG1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3" s="171"/>
      <c r="AI13" s="165"/>
      <c r="AJ13" s="175"/>
      <c r="AK13" s="178" t="str">
        <f>IF(AND(Tabel_RIE[[#This Row],[Locatie / specifieke plek]]&lt;&gt;"",Tabel_RIE[[#This Row],[Gevaar]]&lt;&gt;"",Tabel_RIE[[#This Row],[Risico / beschrijving]]&lt;&gt;"",Tabel_RIE[[#This Row],[Mogelijke oorzaken]]&lt;&gt;"",Tabel_RIE[[#This Row],[Mogelijke effecten]]&lt;&gt;"",Tabel_RIE[[#This Row],[R12]]&lt;&gt;"",Tabel_RIE[[#This Row],[Allocatie]]&lt;&gt;""),"Ja","Nee")</f>
        <v>Ja</v>
      </c>
      <c r="AL13" s="178" t="str">
        <f>IF(AND(Tabel_RIE[[#This Row],[R12]]&gt;=70,Tabel_RIE[[#This Row],[R22]]&lt;70),"Ja","Nee")</f>
        <v>Ja</v>
      </c>
      <c r="AM13" s="178">
        <f>IF(Tabel_RIE[[#This Row],[R22]]&lt;&gt;"",Tabel_RIE[[#This Row],[R22]],Tabel_RIE[[#This Row],[R12]])</f>
        <v>126</v>
      </c>
    </row>
    <row r="14" spans="1:39" ht="66" customHeight="1" x14ac:dyDescent="0.15">
      <c r="B14" s="163">
        <v>9</v>
      </c>
      <c r="C14" s="83" t="s">
        <v>286</v>
      </c>
      <c r="D14" s="83" t="s">
        <v>136</v>
      </c>
      <c r="E14" s="165"/>
      <c r="F14" s="179" t="s">
        <v>255</v>
      </c>
      <c r="G14" s="179" t="s">
        <v>274</v>
      </c>
      <c r="H14" s="183" t="s">
        <v>275</v>
      </c>
      <c r="I14" s="184" t="s">
        <v>276</v>
      </c>
      <c r="J14" s="184" t="s">
        <v>277</v>
      </c>
      <c r="K14" s="167" t="s">
        <v>70</v>
      </c>
      <c r="L14" s="168">
        <f>IF(Tabel_RIE[[#This Row],[E1]]&gt;0,VLOOKUP(Tabel_RIE[[#This Row],[E1]],Tabel_FK_E[],2,FALSE),"")</f>
        <v>7</v>
      </c>
      <c r="M14" s="167" t="s">
        <v>99</v>
      </c>
      <c r="N14" s="169">
        <f>IF(Tabel_RIE[[#This Row],[B1]]&gt;0,VLOOKUP(Tabel_RIE[[#This Row],[B1]],Tabel_FK_B[],2,FALSE),"")</f>
        <v>0.5</v>
      </c>
      <c r="O14" s="167" t="s">
        <v>193</v>
      </c>
      <c r="P14" s="169">
        <f>IF(Tabel_RIE[[#This Row],[W1]]&gt;0,VLOOKUP(Tabel_RIE[[#This Row],[W1]],Tabel_FK_W[],2,FALSE),"")</f>
        <v>1</v>
      </c>
      <c r="Q1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4" s="171">
        <f>IF(OR(Tabel_RIE[[#This Row],[E12]]="",Tabel_RIE[[#This Row],[B12]]="",Tabel_RIE[[#This Row],[W12]]=""),"",Tabel_RIE[[#This Row],[E12]]*Tabel_RIE[[#This Row],[B12]]*Tabel_RIE[[#This Row],[W12]])</f>
        <v>3.5</v>
      </c>
      <c r="S14" s="172" t="str">
        <f>IF(AND(Tabel_RIE[[#This Row],[E12]]="",Tabel_RIE[[#This Row],[R12]]=""),"",IF(AND(OR(Tabel_RIE[[#This Row],[E12]]="",Tabel_RIE[[#This Row],[E12]]&lt;15),OR(Tabel_RIE[[#This Row],[R12]]="",Tabel_RIE[[#This Row],[R12]]&lt;70)),"n.v.t.",IF(OR(Tabel_RIE[[#This Row],[E12]]&gt;=15,Tabel_RIE[[#This Row],[R12]]&gt;=70),"√","fout")))</f>
        <v>n.v.t.</v>
      </c>
      <c r="T14" s="187" t="s">
        <v>278</v>
      </c>
      <c r="U14" s="174"/>
      <c r="V14" s="174"/>
      <c r="W14" s="175"/>
      <c r="X14" s="176" t="str">
        <f t="shared" si="0"/>
        <v>Bronaanpak:
Collectieve maatregelen:
Individuele maatregelen:
PBM's:</v>
      </c>
      <c r="Y14" s="165"/>
      <c r="Z14" s="177"/>
      <c r="AA14" s="173"/>
      <c r="AB14" s="169" t="str">
        <f>IF(Tabel_RIE[[#This Row],[E2]]&gt;0,VLOOKUP(Tabel_RIE[[#This Row],[E2]],Tabel_FK_E[],2,FALSE),"")</f>
        <v/>
      </c>
      <c r="AC14" s="173"/>
      <c r="AD14" s="169" t="str">
        <f>IF(Tabel_RIE[[#This Row],[B2]]&gt;0,VLOOKUP(Tabel_RIE[[#This Row],[B2]],Tabel_FK_B[],2,FALSE),"")</f>
        <v/>
      </c>
      <c r="AE14" s="173"/>
      <c r="AF14" s="169" t="str">
        <f>IF(Tabel_RIE[[#This Row],[W2]]&gt;0,VLOOKUP(Tabel_RIE[[#This Row],[W2]],Tabel_FK_W[],2,FALSE),"")</f>
        <v/>
      </c>
      <c r="AG1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4" s="171"/>
      <c r="AI14" s="165"/>
      <c r="AJ14" s="175"/>
      <c r="AK14" s="178" t="str">
        <f>IF(AND(Tabel_RIE[[#This Row],[Locatie / specifieke plek]]&lt;&gt;"",Tabel_RIE[[#This Row],[Gevaar]]&lt;&gt;"",Tabel_RIE[[#This Row],[Risico / beschrijving]]&lt;&gt;"",Tabel_RIE[[#This Row],[Mogelijke oorzaken]]&lt;&gt;"",Tabel_RIE[[#This Row],[Mogelijke effecten]]&lt;&gt;"",Tabel_RIE[[#This Row],[R12]]&lt;&gt;"",Tabel_RIE[[#This Row],[Allocatie]]&lt;&gt;""),"Ja","Nee")</f>
        <v>Ja</v>
      </c>
      <c r="AL14" s="178" t="str">
        <f>IF(AND(Tabel_RIE[[#This Row],[R12]]&gt;=70,Tabel_RIE[[#This Row],[R22]]&lt;70),"Ja","Nee")</f>
        <v>Nee</v>
      </c>
      <c r="AM14" s="178">
        <f>IF(Tabel_RIE[[#This Row],[R22]]&lt;&gt;"",Tabel_RIE[[#This Row],[R22]],Tabel_RIE[[#This Row],[R12]])</f>
        <v>3.5</v>
      </c>
    </row>
    <row r="15" spans="1:39" ht="42" customHeight="1" x14ac:dyDescent="0.15">
      <c r="B15" s="163">
        <v>12</v>
      </c>
      <c r="C15" s="83" t="s">
        <v>287</v>
      </c>
      <c r="D15" s="83" t="s">
        <v>134</v>
      </c>
      <c r="E15" s="165"/>
      <c r="F15" s="185" t="s">
        <v>262</v>
      </c>
      <c r="G15" s="188" t="s">
        <v>293</v>
      </c>
      <c r="H15" s="188" t="s">
        <v>292</v>
      </c>
      <c r="I15" s="185" t="s">
        <v>295</v>
      </c>
      <c r="J15" s="185" t="s">
        <v>294</v>
      </c>
      <c r="K15" s="167" t="s">
        <v>70</v>
      </c>
      <c r="L15" s="168">
        <f>IF(Tabel_RIE[[#This Row],[E1]]&gt;0,VLOOKUP(Tabel_RIE[[#This Row],[E1]],Tabel_FK_E[],2,FALSE),"")</f>
        <v>7</v>
      </c>
      <c r="M15" s="167" t="s">
        <v>101</v>
      </c>
      <c r="N15" s="169">
        <f>IF(Tabel_RIE[[#This Row],[B1]]&gt;0,VLOOKUP(Tabel_RIE[[#This Row],[B1]],Tabel_FK_B[],2,FALSE),"")</f>
        <v>2</v>
      </c>
      <c r="O15" s="167" t="s">
        <v>192</v>
      </c>
      <c r="P15" s="169">
        <f>IF(Tabel_RIE[[#This Row],[W1]]&gt;0,VLOOKUP(Tabel_RIE[[#This Row],[W1]],Tabel_FK_W[],2,FALSE),"")</f>
        <v>3</v>
      </c>
      <c r="Q1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15" s="171">
        <f>IF(OR(Tabel_RIE[[#This Row],[E12]]="",Tabel_RIE[[#This Row],[B12]]="",Tabel_RIE[[#This Row],[W12]]=""),"",Tabel_RIE[[#This Row],[E12]]*Tabel_RIE[[#This Row],[B12]]*Tabel_RIE[[#This Row],[W12]])</f>
        <v>42</v>
      </c>
      <c r="S15" s="172" t="str">
        <f>IF(AND(Tabel_RIE[[#This Row],[E12]]="",Tabel_RIE[[#This Row],[R12]]=""),"",IF(AND(OR(Tabel_RIE[[#This Row],[E12]]="",Tabel_RIE[[#This Row],[E12]]&lt;15),OR(Tabel_RIE[[#This Row],[R12]]="",Tabel_RIE[[#This Row],[R12]]&lt;70)),"n.v.t.",IF(OR(Tabel_RIE[[#This Row],[E12]]&gt;=15,Tabel_RIE[[#This Row],[R12]]&gt;=70),"√","fout")))</f>
        <v>n.v.t.</v>
      </c>
      <c r="T15" s="173"/>
      <c r="U15" s="174"/>
      <c r="V15" s="174"/>
      <c r="W15" s="175"/>
      <c r="X15" s="176" t="str">
        <f t="shared" si="0"/>
        <v>Bronaanpak:
Collectieve maatregelen:
Individuele maatregelen:
PBM's:</v>
      </c>
      <c r="Y15" s="165"/>
      <c r="Z15" s="177"/>
      <c r="AA15" s="173"/>
      <c r="AB15" s="169" t="str">
        <f>IF(Tabel_RIE[[#This Row],[E2]]&gt;0,VLOOKUP(Tabel_RIE[[#This Row],[E2]],Tabel_FK_E[],2,FALSE),"")</f>
        <v/>
      </c>
      <c r="AC15" s="173"/>
      <c r="AD15" s="169" t="str">
        <f>IF(Tabel_RIE[[#This Row],[B2]]&gt;0,VLOOKUP(Tabel_RIE[[#This Row],[B2]],Tabel_FK_B[],2,FALSE),"")</f>
        <v/>
      </c>
      <c r="AE15" s="173"/>
      <c r="AF15" s="169" t="str">
        <f>IF(Tabel_RIE[[#This Row],[W2]]&gt;0,VLOOKUP(Tabel_RIE[[#This Row],[W2]],Tabel_FK_W[],2,FALSE),"")</f>
        <v/>
      </c>
      <c r="AG1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5" s="171"/>
      <c r="AI15" s="165"/>
      <c r="AJ15" s="175"/>
      <c r="AK1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 s="178" t="str">
        <f>IF(AND(Tabel_RIE[[#This Row],[R12]]&gt;=70,Tabel_RIE[[#This Row],[R22]]&lt;70),"Ja","Nee")</f>
        <v>Nee</v>
      </c>
      <c r="AM15" s="178">
        <f>IF(Tabel_RIE[[#This Row],[R22]]&lt;&gt;"",Tabel_RIE[[#This Row],[R22]],Tabel_RIE[[#This Row],[R12]])</f>
        <v>42</v>
      </c>
    </row>
    <row r="16" spans="1:39" ht="42" customHeight="1" x14ac:dyDescent="0.15">
      <c r="B16" s="163">
        <v>13</v>
      </c>
      <c r="C16" s="83" t="s">
        <v>287</v>
      </c>
      <c r="D16" s="83" t="s">
        <v>136</v>
      </c>
      <c r="E16" s="165"/>
      <c r="F16" s="185" t="s">
        <v>262</v>
      </c>
      <c r="G16" s="188" t="s">
        <v>291</v>
      </c>
      <c r="H16" s="188" t="s">
        <v>299</v>
      </c>
      <c r="I16" s="185" t="s">
        <v>300</v>
      </c>
      <c r="J16" s="185" t="s">
        <v>298</v>
      </c>
      <c r="K16" s="167" t="s">
        <v>70</v>
      </c>
      <c r="L16" s="168">
        <f>IF(Tabel_RIE[[#This Row],[E1]]&gt;0,VLOOKUP(Tabel_RIE[[#This Row],[E1]],Tabel_FK_E[],2,FALSE),"")</f>
        <v>7</v>
      </c>
      <c r="M16" s="167" t="s">
        <v>100</v>
      </c>
      <c r="N16" s="169">
        <f>IF(Tabel_RIE[[#This Row],[B1]]&gt;0,VLOOKUP(Tabel_RIE[[#This Row],[B1]],Tabel_FK_B[],2,FALSE),"")</f>
        <v>1</v>
      </c>
      <c r="O16" s="167" t="s">
        <v>192</v>
      </c>
      <c r="P16" s="169">
        <f>IF(Tabel_RIE[[#This Row],[W1]]&gt;0,VLOOKUP(Tabel_RIE[[#This Row],[W1]],Tabel_FK_W[],2,FALSE),"")</f>
        <v>3</v>
      </c>
      <c r="Q1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16" s="171">
        <f>IF(OR(Tabel_RIE[[#This Row],[E12]]="",Tabel_RIE[[#This Row],[B12]]="",Tabel_RIE[[#This Row],[W12]]=""),"",Tabel_RIE[[#This Row],[E12]]*Tabel_RIE[[#This Row],[B12]]*Tabel_RIE[[#This Row],[W12]])</f>
        <v>21</v>
      </c>
      <c r="S16" s="172" t="str">
        <f>IF(AND(Tabel_RIE[[#This Row],[E12]]="",Tabel_RIE[[#This Row],[R12]]=""),"",IF(AND(OR(Tabel_RIE[[#This Row],[E12]]="",Tabel_RIE[[#This Row],[E12]]&lt;15),OR(Tabel_RIE[[#This Row],[R12]]="",Tabel_RIE[[#This Row],[R12]]&lt;70)),"n.v.t.",IF(OR(Tabel_RIE[[#This Row],[E12]]&gt;=15,Tabel_RIE[[#This Row],[R12]]&gt;=70),"√","fout")))</f>
        <v>n.v.t.</v>
      </c>
      <c r="T16" s="173"/>
      <c r="U16" s="174"/>
      <c r="V16" s="174"/>
      <c r="W16" s="175"/>
      <c r="X16" s="176" t="str">
        <f t="shared" si="0"/>
        <v>Bronaanpak:
Collectieve maatregelen:
Individuele maatregelen:
PBM's:</v>
      </c>
      <c r="Y16" s="165"/>
      <c r="Z16" s="177"/>
      <c r="AA16" s="173"/>
      <c r="AB16" s="169" t="str">
        <f>IF(Tabel_RIE[[#This Row],[E2]]&gt;0,VLOOKUP(Tabel_RIE[[#This Row],[E2]],Tabel_FK_E[],2,FALSE),"")</f>
        <v/>
      </c>
      <c r="AC16" s="173"/>
      <c r="AD16" s="169" t="str">
        <f>IF(Tabel_RIE[[#This Row],[B2]]&gt;0,VLOOKUP(Tabel_RIE[[#This Row],[B2]],Tabel_FK_B[],2,FALSE),"")</f>
        <v/>
      </c>
      <c r="AE16" s="173"/>
      <c r="AF16" s="169" t="str">
        <f>IF(Tabel_RIE[[#This Row],[W2]]&gt;0,VLOOKUP(Tabel_RIE[[#This Row],[W2]],Tabel_FK_W[],2,FALSE),"")</f>
        <v/>
      </c>
      <c r="AG1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6" s="171"/>
      <c r="AI16" s="165"/>
      <c r="AJ16" s="175"/>
      <c r="AK1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 s="178" t="str">
        <f>IF(AND(Tabel_RIE[[#This Row],[R12]]&gt;=70,Tabel_RIE[[#This Row],[R22]]&lt;70),"Ja","Nee")</f>
        <v>Nee</v>
      </c>
      <c r="AM16" s="178">
        <f>IF(Tabel_RIE[[#This Row],[R22]]&lt;&gt;"",Tabel_RIE[[#This Row],[R22]],Tabel_RIE[[#This Row],[R12]])</f>
        <v>21</v>
      </c>
    </row>
    <row r="17" spans="2:39" ht="56.25" customHeight="1" x14ac:dyDescent="0.15">
      <c r="B17" s="163">
        <v>14</v>
      </c>
      <c r="C17" s="83" t="s">
        <v>287</v>
      </c>
      <c r="D17" s="83" t="s">
        <v>134</v>
      </c>
      <c r="E17" s="165"/>
      <c r="F17" s="185" t="s">
        <v>255</v>
      </c>
      <c r="G17" s="188" t="s">
        <v>301</v>
      </c>
      <c r="H17" s="188" t="s">
        <v>304</v>
      </c>
      <c r="I17" s="185" t="s">
        <v>303</v>
      </c>
      <c r="J17" s="185" t="s">
        <v>302</v>
      </c>
      <c r="K17" s="167" t="s">
        <v>71</v>
      </c>
      <c r="L17" s="168">
        <f>IF(Tabel_RIE[[#This Row],[E1]]&gt;0,VLOOKUP(Tabel_RIE[[#This Row],[E1]],Tabel_FK_E[],2,FALSE),"")</f>
        <v>15</v>
      </c>
      <c r="M17" s="167" t="s">
        <v>103</v>
      </c>
      <c r="N17" s="169">
        <f>IF(Tabel_RIE[[#This Row],[B1]]&gt;0,VLOOKUP(Tabel_RIE[[#This Row],[B1]],Tabel_FK_B[],2,FALSE),"")</f>
        <v>6</v>
      </c>
      <c r="O17" s="167" t="s">
        <v>132</v>
      </c>
      <c r="P17" s="169">
        <f>IF(Tabel_RIE[[#This Row],[W1]]&gt;0,VLOOKUP(Tabel_RIE[[#This Row],[W1]],Tabel_FK_W[],2,FALSE),"")</f>
        <v>10</v>
      </c>
      <c r="Q1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Zeer hoog.
Te nemen maatregel: Activiteit niet starten / activiteit stopzetten</v>
      </c>
      <c r="R17" s="171">
        <f>IF(OR(Tabel_RIE[[#This Row],[E12]]="",Tabel_RIE[[#This Row],[B12]]="",Tabel_RIE[[#This Row],[W12]]=""),"",Tabel_RIE[[#This Row],[E12]]*Tabel_RIE[[#This Row],[B12]]*Tabel_RIE[[#This Row],[W12]])</f>
        <v>900</v>
      </c>
      <c r="S17" s="172" t="str">
        <f>IF(AND(Tabel_RIE[[#This Row],[E12]]="",Tabel_RIE[[#This Row],[R12]]=""),"",IF(AND(OR(Tabel_RIE[[#This Row],[E12]]="",Tabel_RIE[[#This Row],[E12]]&lt;15),OR(Tabel_RIE[[#This Row],[R12]]="",Tabel_RIE[[#This Row],[R12]]&lt;70)),"n.v.t.",IF(OR(Tabel_RIE[[#This Row],[E12]]&gt;=15,Tabel_RIE[[#This Row],[R12]]&gt;=70),"√","fout")))</f>
        <v>√</v>
      </c>
      <c r="T17" s="173"/>
      <c r="U17" s="174"/>
      <c r="V17" s="174"/>
      <c r="W17" s="175"/>
      <c r="X17" s="176" t="str">
        <f t="shared" si="0"/>
        <v>Bronaanpak:
Collectieve maatregelen:
Individuele maatregelen:
PBM's:</v>
      </c>
      <c r="Y17" s="165"/>
      <c r="Z17" s="177"/>
      <c r="AA17" s="173"/>
      <c r="AB17" s="169" t="str">
        <f>IF(Tabel_RIE[[#This Row],[E2]]&gt;0,VLOOKUP(Tabel_RIE[[#This Row],[E2]],Tabel_FK_E[],2,FALSE),"")</f>
        <v/>
      </c>
      <c r="AC17" s="173"/>
      <c r="AD17" s="169" t="str">
        <f>IF(Tabel_RIE[[#This Row],[B2]]&gt;0,VLOOKUP(Tabel_RIE[[#This Row],[B2]],Tabel_FK_B[],2,FALSE),"")</f>
        <v/>
      </c>
      <c r="AE17" s="173"/>
      <c r="AF17" s="169" t="str">
        <f>IF(Tabel_RIE[[#This Row],[W2]]&gt;0,VLOOKUP(Tabel_RIE[[#This Row],[W2]],Tabel_FK_W[],2,FALSE),"")</f>
        <v/>
      </c>
      <c r="AG1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7" s="171"/>
      <c r="AI17" s="165"/>
      <c r="AJ17" s="175"/>
      <c r="AK1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 s="178" t="str">
        <f>IF(AND(Tabel_RIE[[#This Row],[R12]]&gt;=70,Tabel_RIE[[#This Row],[R22]]&lt;70),"Ja","Nee")</f>
        <v>Ja</v>
      </c>
      <c r="AM17" s="178">
        <f>IF(Tabel_RIE[[#This Row],[R22]]&lt;&gt;"",Tabel_RIE[[#This Row],[R22]],Tabel_RIE[[#This Row],[R12]])</f>
        <v>900</v>
      </c>
    </row>
    <row r="18" spans="2:39" ht="42" customHeight="1" x14ac:dyDescent="0.15">
      <c r="B18" s="163">
        <v>19</v>
      </c>
      <c r="C18" s="83" t="s">
        <v>287</v>
      </c>
      <c r="D18" s="185" t="s">
        <v>136</v>
      </c>
      <c r="E18" s="165"/>
      <c r="F18" s="185" t="s">
        <v>262</v>
      </c>
      <c r="G18" s="188" t="s">
        <v>305</v>
      </c>
      <c r="H18" s="188" t="s">
        <v>306</v>
      </c>
      <c r="I18" s="185" t="s">
        <v>307</v>
      </c>
      <c r="J18" s="185" t="s">
        <v>298</v>
      </c>
      <c r="K18" s="167" t="s">
        <v>69</v>
      </c>
      <c r="L18" s="168">
        <f>IF(Tabel_RIE[[#This Row],[E1]]&gt;0,VLOOKUP(Tabel_RIE[[#This Row],[E1]],Tabel_FK_E[],2,FALSE),"")</f>
        <v>3</v>
      </c>
      <c r="M18" s="167" t="s">
        <v>100</v>
      </c>
      <c r="N18" s="169">
        <f>IF(Tabel_RIE[[#This Row],[B1]]&gt;0,VLOOKUP(Tabel_RIE[[#This Row],[B1]],Tabel_FK_B[],2,FALSE),"")</f>
        <v>1</v>
      </c>
      <c r="O18" s="167" t="s">
        <v>132</v>
      </c>
      <c r="P18" s="169">
        <f>IF(Tabel_RIE[[#This Row],[W1]]&gt;0,VLOOKUP(Tabel_RIE[[#This Row],[W1]],Tabel_FK_W[],2,FALSE),"")</f>
        <v>10</v>
      </c>
      <c r="Q1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18" s="171">
        <f>IF(OR(Tabel_RIE[[#This Row],[E12]]="",Tabel_RIE[[#This Row],[B12]]="",Tabel_RIE[[#This Row],[W12]]=""),"",Tabel_RIE[[#This Row],[E12]]*Tabel_RIE[[#This Row],[B12]]*Tabel_RIE[[#This Row],[W12]])</f>
        <v>30</v>
      </c>
      <c r="S18" s="172" t="str">
        <f>IF(AND(Tabel_RIE[[#This Row],[E12]]="",Tabel_RIE[[#This Row],[R12]]=""),"",IF(AND(OR(Tabel_RIE[[#This Row],[E12]]="",Tabel_RIE[[#This Row],[E12]]&lt;15),OR(Tabel_RIE[[#This Row],[R12]]="",Tabel_RIE[[#This Row],[R12]]&lt;70)),"n.v.t.",IF(OR(Tabel_RIE[[#This Row],[E12]]&gt;=15,Tabel_RIE[[#This Row],[R12]]&gt;=70),"√","fout")))</f>
        <v>n.v.t.</v>
      </c>
      <c r="T18" s="173"/>
      <c r="U18" s="174"/>
      <c r="V18" s="174"/>
      <c r="W18" s="175"/>
      <c r="X18" s="176" t="str">
        <f t="shared" si="0"/>
        <v>Bronaanpak:
Collectieve maatregelen:
Individuele maatregelen:
PBM's:</v>
      </c>
      <c r="Y18" s="165"/>
      <c r="Z18" s="177"/>
      <c r="AA18" s="173"/>
      <c r="AB18" s="169" t="str">
        <f>IF(Tabel_RIE[[#This Row],[E2]]&gt;0,VLOOKUP(Tabel_RIE[[#This Row],[E2]],Tabel_FK_E[],2,FALSE),"")</f>
        <v/>
      </c>
      <c r="AC18" s="173"/>
      <c r="AD18" s="169" t="str">
        <f>IF(Tabel_RIE[[#This Row],[B2]]&gt;0,VLOOKUP(Tabel_RIE[[#This Row],[B2]],Tabel_FK_B[],2,FALSE),"")</f>
        <v/>
      </c>
      <c r="AE18" s="173"/>
      <c r="AF18" s="169" t="str">
        <f>IF(Tabel_RIE[[#This Row],[W2]]&gt;0,VLOOKUP(Tabel_RIE[[#This Row],[W2]],Tabel_FK_W[],2,FALSE),"")</f>
        <v/>
      </c>
      <c r="AG1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8" s="171"/>
      <c r="AI18" s="165"/>
      <c r="AJ18" s="175"/>
      <c r="AK1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 s="178" t="str">
        <f>IF(AND(Tabel_RIE[[#This Row],[R12]]&gt;=70,Tabel_RIE[[#This Row],[R22]]&lt;70),"Ja","Nee")</f>
        <v>Nee</v>
      </c>
      <c r="AM18" s="178">
        <f>IF(Tabel_RIE[[#This Row],[R22]]&lt;&gt;"",Tabel_RIE[[#This Row],[R22]],Tabel_RIE[[#This Row],[R12]])</f>
        <v>30</v>
      </c>
    </row>
    <row r="19" spans="2:39" ht="72.75" customHeight="1" x14ac:dyDescent="0.15">
      <c r="B19" s="163">
        <v>22</v>
      </c>
      <c r="C19" s="83" t="s">
        <v>287</v>
      </c>
      <c r="D19" s="185" t="s">
        <v>134</v>
      </c>
      <c r="E19" s="165"/>
      <c r="F19" s="185" t="s">
        <v>255</v>
      </c>
      <c r="G19" s="188" t="s">
        <v>309</v>
      </c>
      <c r="H19" s="188" t="s">
        <v>310</v>
      </c>
      <c r="I19" s="185" t="s">
        <v>311</v>
      </c>
      <c r="J19" s="185" t="s">
        <v>302</v>
      </c>
      <c r="K19" s="167" t="s">
        <v>69</v>
      </c>
      <c r="L19" s="168">
        <f>IF(Tabel_RIE[[#This Row],[E1]]&gt;0,VLOOKUP(Tabel_RIE[[#This Row],[E1]],Tabel_FK_E[],2,FALSE),"")</f>
        <v>3</v>
      </c>
      <c r="M19" s="167" t="s">
        <v>101</v>
      </c>
      <c r="N19" s="169">
        <f>IF(Tabel_RIE[[#This Row],[B1]]&gt;0,VLOOKUP(Tabel_RIE[[#This Row],[B1]],Tabel_FK_B[],2,FALSE),"")</f>
        <v>2</v>
      </c>
      <c r="O19" s="167" t="s">
        <v>132</v>
      </c>
      <c r="P19" s="169">
        <f>IF(Tabel_RIE[[#This Row],[W1]]&gt;0,VLOOKUP(Tabel_RIE[[#This Row],[W1]],Tabel_FK_W[],2,FALSE),"")</f>
        <v>10</v>
      </c>
      <c r="Q1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19" s="171">
        <f>IF(OR(Tabel_RIE[[#This Row],[E12]]="",Tabel_RIE[[#This Row],[B12]]="",Tabel_RIE[[#This Row],[W12]]=""),"",Tabel_RIE[[#This Row],[E12]]*Tabel_RIE[[#This Row],[B12]]*Tabel_RIE[[#This Row],[W12]])</f>
        <v>60</v>
      </c>
      <c r="S19" s="172" t="str">
        <f>IF(AND(Tabel_RIE[[#This Row],[E12]]="",Tabel_RIE[[#This Row],[R12]]=""),"",IF(AND(OR(Tabel_RIE[[#This Row],[E12]]="",Tabel_RIE[[#This Row],[E12]]&lt;15),OR(Tabel_RIE[[#This Row],[R12]]="",Tabel_RIE[[#This Row],[R12]]&lt;70)),"n.v.t.",IF(OR(Tabel_RIE[[#This Row],[E12]]&gt;=15,Tabel_RIE[[#This Row],[R12]]&gt;=70),"√","fout")))</f>
        <v>n.v.t.</v>
      </c>
      <c r="T19" s="173"/>
      <c r="U19" s="174"/>
      <c r="V19" s="174"/>
      <c r="W19" s="175"/>
      <c r="X19" s="176" t="str">
        <f t="shared" si="0"/>
        <v>Bronaanpak:
Collectieve maatregelen:
Individuele maatregelen:
PBM's:</v>
      </c>
      <c r="Y19" s="165"/>
      <c r="Z19" s="177"/>
      <c r="AA19" s="173"/>
      <c r="AB19" s="169" t="str">
        <f>IF(Tabel_RIE[[#This Row],[E2]]&gt;0,VLOOKUP(Tabel_RIE[[#This Row],[E2]],Tabel_FK_E[],2,FALSE),"")</f>
        <v/>
      </c>
      <c r="AC19" s="173"/>
      <c r="AD19" s="169" t="str">
        <f>IF(Tabel_RIE[[#This Row],[B2]]&gt;0,VLOOKUP(Tabel_RIE[[#This Row],[B2]],Tabel_FK_B[],2,FALSE),"")</f>
        <v/>
      </c>
      <c r="AE19" s="173"/>
      <c r="AF19" s="169" t="str">
        <f>IF(Tabel_RIE[[#This Row],[W2]]&gt;0,VLOOKUP(Tabel_RIE[[#This Row],[W2]],Tabel_FK_W[],2,FALSE),"")</f>
        <v/>
      </c>
      <c r="AG1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9" s="171"/>
      <c r="AI19" s="165"/>
      <c r="AJ19" s="175"/>
      <c r="AK1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 s="178" t="str">
        <f>IF(AND(Tabel_RIE[[#This Row],[R12]]&gt;=70,Tabel_RIE[[#This Row],[R22]]&lt;70),"Ja","Nee")</f>
        <v>Nee</v>
      </c>
      <c r="AM19" s="178">
        <f>IF(Tabel_RIE[[#This Row],[R22]]&lt;&gt;"",Tabel_RIE[[#This Row],[R22]],Tabel_RIE[[#This Row],[R12]])</f>
        <v>60</v>
      </c>
    </row>
    <row r="20" spans="2:39" ht="69" customHeight="1" x14ac:dyDescent="0.15">
      <c r="B20" s="163">
        <v>26</v>
      </c>
      <c r="C20" s="83" t="s">
        <v>287</v>
      </c>
      <c r="D20" s="179" t="s">
        <v>315</v>
      </c>
      <c r="E20" s="179"/>
      <c r="F20" s="179" t="s">
        <v>262</v>
      </c>
      <c r="G20" s="179" t="s">
        <v>312</v>
      </c>
      <c r="H20" s="184" t="s">
        <v>313</v>
      </c>
      <c r="I20" s="184" t="s">
        <v>316</v>
      </c>
      <c r="J20" s="184" t="s">
        <v>314</v>
      </c>
      <c r="K20" s="167" t="s">
        <v>69</v>
      </c>
      <c r="L20" s="168">
        <f>IF(Tabel_RIE[[#This Row],[E1]]&gt;0,VLOOKUP(Tabel_RIE[[#This Row],[E1]],Tabel_FK_E[],2,FALSE),"")</f>
        <v>3</v>
      </c>
      <c r="M20" s="167" t="s">
        <v>102</v>
      </c>
      <c r="N20" s="169">
        <f>IF(Tabel_RIE[[#This Row],[B1]]&gt;0,VLOOKUP(Tabel_RIE[[#This Row],[B1]],Tabel_FK_B[],2,FALSE),"")</f>
        <v>3</v>
      </c>
      <c r="O20" s="167" t="s">
        <v>192</v>
      </c>
      <c r="P20" s="169">
        <f>IF(Tabel_RIE[[#This Row],[W1]]&gt;0,VLOOKUP(Tabel_RIE[[#This Row],[W1]],Tabel_FK_W[],2,FALSE),"")</f>
        <v>3</v>
      </c>
      <c r="Q2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20" s="171">
        <f>IF(OR(Tabel_RIE[[#This Row],[E12]]="",Tabel_RIE[[#This Row],[B12]]="",Tabel_RIE[[#This Row],[W12]]=""),"",Tabel_RIE[[#This Row],[E12]]*Tabel_RIE[[#This Row],[B12]]*Tabel_RIE[[#This Row],[W12]])</f>
        <v>27</v>
      </c>
      <c r="S20" s="172" t="str">
        <f>IF(AND(Tabel_RIE[[#This Row],[E12]]="",Tabel_RIE[[#This Row],[R12]]=""),"",IF(AND(OR(Tabel_RIE[[#This Row],[E12]]="",Tabel_RIE[[#This Row],[E12]]&lt;15),OR(Tabel_RIE[[#This Row],[R12]]="",Tabel_RIE[[#This Row],[R12]]&lt;70)),"n.v.t.",IF(OR(Tabel_RIE[[#This Row],[E12]]&gt;=15,Tabel_RIE[[#This Row],[R12]]&gt;=70),"√","fout")))</f>
        <v>n.v.t.</v>
      </c>
      <c r="T20" s="173"/>
      <c r="U20" s="174"/>
      <c r="V20" s="174"/>
      <c r="W20" s="175"/>
      <c r="X20" s="176" t="str">
        <f t="shared" si="0"/>
        <v>Bronaanpak:
Collectieve maatregelen:
Individuele maatregelen:
PBM's:</v>
      </c>
      <c r="Y20" s="165"/>
      <c r="Z20" s="177"/>
      <c r="AA20" s="173"/>
      <c r="AB20" s="169" t="str">
        <f>IF(Tabel_RIE[[#This Row],[E2]]&gt;0,VLOOKUP(Tabel_RIE[[#This Row],[E2]],Tabel_FK_E[],2,FALSE),"")</f>
        <v/>
      </c>
      <c r="AC20" s="173"/>
      <c r="AD20" s="169" t="str">
        <f>IF(Tabel_RIE[[#This Row],[B2]]&gt;0,VLOOKUP(Tabel_RIE[[#This Row],[B2]],Tabel_FK_B[],2,FALSE),"")</f>
        <v/>
      </c>
      <c r="AE20" s="173"/>
      <c r="AF20" s="169" t="str">
        <f>IF(Tabel_RIE[[#This Row],[W2]]&gt;0,VLOOKUP(Tabel_RIE[[#This Row],[W2]],Tabel_FK_W[],2,FALSE),"")</f>
        <v/>
      </c>
      <c r="AG2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0" s="171"/>
      <c r="AI20" s="165"/>
      <c r="AJ20" s="175"/>
      <c r="AK2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 s="178" t="str">
        <f>IF(AND(Tabel_RIE[[#This Row],[R12]]&gt;=70,Tabel_RIE[[#This Row],[R22]]&lt;70),"Ja","Nee")</f>
        <v>Nee</v>
      </c>
      <c r="AM20" s="178">
        <f>IF(Tabel_RIE[[#This Row],[R22]]&lt;&gt;"",Tabel_RIE[[#This Row],[R22]],Tabel_RIE[[#This Row],[R12]])</f>
        <v>27</v>
      </c>
    </row>
    <row r="21" spans="2:39" ht="42" customHeight="1" x14ac:dyDescent="0.15">
      <c r="B21" s="163">
        <v>27</v>
      </c>
      <c r="C21" s="164"/>
      <c r="D21" s="165"/>
      <c r="E21" s="165"/>
      <c r="F21" s="165"/>
      <c r="G21" s="166"/>
      <c r="H21" s="166"/>
      <c r="I21" s="165"/>
      <c r="J21" s="165"/>
      <c r="K21" s="167"/>
      <c r="L21" s="168" t="str">
        <f>IF(Tabel_RIE[[#This Row],[E1]]&gt;0,VLOOKUP(Tabel_RIE[[#This Row],[E1]],Tabel_FK_E[],2,FALSE),"")</f>
        <v/>
      </c>
      <c r="M21" s="167"/>
      <c r="N21" s="169" t="str">
        <f>IF(Tabel_RIE[[#This Row],[B1]]&gt;0,VLOOKUP(Tabel_RIE[[#This Row],[B1]],Tabel_FK_B[],2,FALSE),"")</f>
        <v/>
      </c>
      <c r="O21" s="167"/>
      <c r="P21" s="169" t="str">
        <f>IF(Tabel_RIE[[#This Row],[W1]]&gt;0,VLOOKUP(Tabel_RIE[[#This Row],[W1]],Tabel_FK_W[],2,FALSE),"")</f>
        <v/>
      </c>
      <c r="Q2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 s="171" t="str">
        <f>IF(OR(Tabel_RIE[[#This Row],[E12]]="",Tabel_RIE[[#This Row],[B12]]="",Tabel_RIE[[#This Row],[W12]]=""),"",Tabel_RIE[[#This Row],[E12]]*Tabel_RIE[[#This Row],[B12]]*Tabel_RIE[[#This Row],[W12]])</f>
        <v/>
      </c>
      <c r="S21" s="172" t="str">
        <f>IF(AND(Tabel_RIE[[#This Row],[E12]]="",Tabel_RIE[[#This Row],[R12]]=""),"",IF(AND(OR(Tabel_RIE[[#This Row],[E12]]="",Tabel_RIE[[#This Row],[E12]]&lt;15),OR(Tabel_RIE[[#This Row],[R12]]="",Tabel_RIE[[#This Row],[R12]]&lt;70)),"n.v.t.",IF(OR(Tabel_RIE[[#This Row],[E12]]&gt;=15,Tabel_RIE[[#This Row],[R12]]&gt;=70),"√","fout")))</f>
        <v/>
      </c>
      <c r="T21" s="173"/>
      <c r="U21" s="174"/>
      <c r="V21" s="174"/>
      <c r="W21" s="175"/>
      <c r="X21" s="176" t="str">
        <f t="shared" si="0"/>
        <v>Bronaanpak:
Collectieve maatregelen:
Individuele maatregelen:
PBM's:</v>
      </c>
      <c r="Y21" s="165"/>
      <c r="Z21" s="177"/>
      <c r="AA21" s="173"/>
      <c r="AB21" s="169" t="str">
        <f>IF(Tabel_RIE[[#This Row],[E2]]&gt;0,VLOOKUP(Tabel_RIE[[#This Row],[E2]],Tabel_FK_E[],2,FALSE),"")</f>
        <v/>
      </c>
      <c r="AC21" s="173"/>
      <c r="AD21" s="169" t="str">
        <f>IF(Tabel_RIE[[#This Row],[B2]]&gt;0,VLOOKUP(Tabel_RIE[[#This Row],[B2]],Tabel_FK_B[],2,FALSE),"")</f>
        <v/>
      </c>
      <c r="AE21" s="173"/>
      <c r="AF21" s="169" t="str">
        <f>IF(Tabel_RIE[[#This Row],[W2]]&gt;0,VLOOKUP(Tabel_RIE[[#This Row],[W2]],Tabel_FK_W[],2,FALSE),"")</f>
        <v/>
      </c>
      <c r="AG2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1" s="171"/>
      <c r="AI21" s="165"/>
      <c r="AJ21" s="175"/>
      <c r="AK2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 s="178" t="str">
        <f>IF(AND(Tabel_RIE[[#This Row],[R12]]&gt;=70,Tabel_RIE[[#This Row],[R22]]&lt;70),"Ja","Nee")</f>
        <v>Ja</v>
      </c>
      <c r="AM21" s="178" t="str">
        <f>IF(Tabel_RIE[[#This Row],[R22]]&lt;&gt;"",Tabel_RIE[[#This Row],[R22]],Tabel_RIE[[#This Row],[R12]])</f>
        <v/>
      </c>
    </row>
    <row r="22" spans="2:39" ht="42" customHeight="1" x14ac:dyDescent="0.15">
      <c r="B22" s="163">
        <v>28</v>
      </c>
      <c r="C22" s="164"/>
      <c r="D22" s="165"/>
      <c r="E22" s="165"/>
      <c r="F22" s="165"/>
      <c r="G22" s="166"/>
      <c r="H22" s="166"/>
      <c r="I22" s="165"/>
      <c r="J22" s="165"/>
      <c r="K22" s="167"/>
      <c r="L22" s="168" t="str">
        <f>IF(Tabel_RIE[[#This Row],[E1]]&gt;0,VLOOKUP(Tabel_RIE[[#This Row],[E1]],Tabel_FK_E[],2,FALSE),"")</f>
        <v/>
      </c>
      <c r="M22" s="167"/>
      <c r="N22" s="169" t="str">
        <f>IF(Tabel_RIE[[#This Row],[B1]]&gt;0,VLOOKUP(Tabel_RIE[[#This Row],[B1]],Tabel_FK_B[],2,FALSE),"")</f>
        <v/>
      </c>
      <c r="O22" s="167"/>
      <c r="P22" s="169" t="str">
        <f>IF(Tabel_RIE[[#This Row],[W1]]&gt;0,VLOOKUP(Tabel_RIE[[#This Row],[W1]],Tabel_FK_W[],2,FALSE),"")</f>
        <v/>
      </c>
      <c r="Q2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 s="171" t="str">
        <f>IF(OR(Tabel_RIE[[#This Row],[E12]]="",Tabel_RIE[[#This Row],[B12]]="",Tabel_RIE[[#This Row],[W12]]=""),"",Tabel_RIE[[#This Row],[E12]]*Tabel_RIE[[#This Row],[B12]]*Tabel_RIE[[#This Row],[W12]])</f>
        <v/>
      </c>
      <c r="S22" s="172" t="str">
        <f>IF(AND(Tabel_RIE[[#This Row],[E12]]="",Tabel_RIE[[#This Row],[R12]]=""),"",IF(AND(OR(Tabel_RIE[[#This Row],[E12]]="",Tabel_RIE[[#This Row],[E12]]&lt;15),OR(Tabel_RIE[[#This Row],[R12]]="",Tabel_RIE[[#This Row],[R12]]&lt;70)),"n.v.t.",IF(OR(Tabel_RIE[[#This Row],[E12]]&gt;=15,Tabel_RIE[[#This Row],[R12]]&gt;=70),"√","fout")))</f>
        <v/>
      </c>
      <c r="T22" s="173"/>
      <c r="U22" s="174"/>
      <c r="V22" s="174"/>
      <c r="W22" s="175"/>
      <c r="X22" s="176" t="str">
        <f t="shared" si="0"/>
        <v>Bronaanpak:
Collectieve maatregelen:
Individuele maatregelen:
PBM's:</v>
      </c>
      <c r="Y22" s="165"/>
      <c r="Z22" s="177"/>
      <c r="AA22" s="173"/>
      <c r="AB22" s="169" t="str">
        <f>IF(Tabel_RIE[[#This Row],[E2]]&gt;0,VLOOKUP(Tabel_RIE[[#This Row],[E2]],Tabel_FK_E[],2,FALSE),"")</f>
        <v/>
      </c>
      <c r="AC22" s="173"/>
      <c r="AD22" s="169" t="str">
        <f>IF(Tabel_RIE[[#This Row],[B2]]&gt;0,VLOOKUP(Tabel_RIE[[#This Row],[B2]],Tabel_FK_B[],2,FALSE),"")</f>
        <v/>
      </c>
      <c r="AE22" s="173"/>
      <c r="AF22" s="169" t="str">
        <f>IF(Tabel_RIE[[#This Row],[W2]]&gt;0,VLOOKUP(Tabel_RIE[[#This Row],[W2]],Tabel_FK_W[],2,FALSE),"")</f>
        <v/>
      </c>
      <c r="AG2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2" s="171"/>
      <c r="AI22" s="165"/>
      <c r="AJ22" s="175"/>
      <c r="AK2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 s="178" t="str">
        <f>IF(AND(Tabel_RIE[[#This Row],[R12]]&gt;=70,Tabel_RIE[[#This Row],[R22]]&lt;70),"Ja","Nee")</f>
        <v>Ja</v>
      </c>
      <c r="AM22" s="178" t="str">
        <f>IF(Tabel_RIE[[#This Row],[R22]]&lt;&gt;"",Tabel_RIE[[#This Row],[R22]],Tabel_RIE[[#This Row],[R12]])</f>
        <v/>
      </c>
    </row>
    <row r="23" spans="2:39" ht="42" customHeight="1" x14ac:dyDescent="0.15">
      <c r="B23" s="163">
        <v>29</v>
      </c>
      <c r="C23" s="164"/>
      <c r="D23" s="165"/>
      <c r="E23" s="165"/>
      <c r="F23" s="165"/>
      <c r="G23" s="166"/>
      <c r="H23" s="166"/>
      <c r="I23" s="165"/>
      <c r="J23" s="165"/>
      <c r="K23" s="167"/>
      <c r="L23" s="168" t="str">
        <f>IF(Tabel_RIE[[#This Row],[E1]]&gt;0,VLOOKUP(Tabel_RIE[[#This Row],[E1]],Tabel_FK_E[],2,FALSE),"")</f>
        <v/>
      </c>
      <c r="M23" s="167"/>
      <c r="N23" s="169" t="str">
        <f>IF(Tabel_RIE[[#This Row],[B1]]&gt;0,VLOOKUP(Tabel_RIE[[#This Row],[B1]],Tabel_FK_B[],2,FALSE),"")</f>
        <v/>
      </c>
      <c r="O23" s="167"/>
      <c r="P23" s="169" t="str">
        <f>IF(Tabel_RIE[[#This Row],[W1]]&gt;0,VLOOKUP(Tabel_RIE[[#This Row],[W1]],Tabel_FK_W[],2,FALSE),"")</f>
        <v/>
      </c>
      <c r="Q2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 s="171" t="str">
        <f>IF(OR(Tabel_RIE[[#This Row],[E12]]="",Tabel_RIE[[#This Row],[B12]]="",Tabel_RIE[[#This Row],[W12]]=""),"",Tabel_RIE[[#This Row],[E12]]*Tabel_RIE[[#This Row],[B12]]*Tabel_RIE[[#This Row],[W12]])</f>
        <v/>
      </c>
      <c r="S23" s="172" t="str">
        <f>IF(AND(Tabel_RIE[[#This Row],[E12]]="",Tabel_RIE[[#This Row],[R12]]=""),"",IF(AND(OR(Tabel_RIE[[#This Row],[E12]]="",Tabel_RIE[[#This Row],[E12]]&lt;15),OR(Tabel_RIE[[#This Row],[R12]]="",Tabel_RIE[[#This Row],[R12]]&lt;70)),"n.v.t.",IF(OR(Tabel_RIE[[#This Row],[E12]]&gt;=15,Tabel_RIE[[#This Row],[R12]]&gt;=70),"√","fout")))</f>
        <v/>
      </c>
      <c r="T23" s="173"/>
      <c r="U23" s="174"/>
      <c r="V23" s="174"/>
      <c r="W23" s="175"/>
      <c r="X23" s="176" t="str">
        <f t="shared" si="0"/>
        <v>Bronaanpak:
Collectieve maatregelen:
Individuele maatregelen:
PBM's:</v>
      </c>
      <c r="Y23" s="165"/>
      <c r="Z23" s="177"/>
      <c r="AA23" s="173"/>
      <c r="AB23" s="169" t="str">
        <f>IF(Tabel_RIE[[#This Row],[E2]]&gt;0,VLOOKUP(Tabel_RIE[[#This Row],[E2]],Tabel_FK_E[],2,FALSE),"")</f>
        <v/>
      </c>
      <c r="AC23" s="173"/>
      <c r="AD23" s="169" t="str">
        <f>IF(Tabel_RIE[[#This Row],[B2]]&gt;0,VLOOKUP(Tabel_RIE[[#This Row],[B2]],Tabel_FK_B[],2,FALSE),"")</f>
        <v/>
      </c>
      <c r="AE23" s="173"/>
      <c r="AF23" s="169" t="str">
        <f>IF(Tabel_RIE[[#This Row],[W2]]&gt;0,VLOOKUP(Tabel_RIE[[#This Row],[W2]],Tabel_FK_W[],2,FALSE),"")</f>
        <v/>
      </c>
      <c r="AG2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3" s="171"/>
      <c r="AI23" s="165"/>
      <c r="AJ23" s="175"/>
      <c r="AK2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 s="178" t="str">
        <f>IF(AND(Tabel_RIE[[#This Row],[R12]]&gt;=70,Tabel_RIE[[#This Row],[R22]]&lt;70),"Ja","Nee")</f>
        <v>Ja</v>
      </c>
      <c r="AM23" s="178" t="str">
        <f>IF(Tabel_RIE[[#This Row],[R22]]&lt;&gt;"",Tabel_RIE[[#This Row],[R22]],Tabel_RIE[[#This Row],[R12]])</f>
        <v/>
      </c>
    </row>
    <row r="24" spans="2:39" ht="42" customHeight="1" x14ac:dyDescent="0.15">
      <c r="B24" s="163">
        <v>30</v>
      </c>
      <c r="C24" s="164"/>
      <c r="D24" s="165"/>
      <c r="E24" s="165"/>
      <c r="F24" s="165"/>
      <c r="G24" s="166"/>
      <c r="H24" s="166"/>
      <c r="I24" s="165"/>
      <c r="J24" s="165"/>
      <c r="K24" s="167"/>
      <c r="L24" s="168" t="str">
        <f>IF(Tabel_RIE[[#This Row],[E1]]&gt;0,VLOOKUP(Tabel_RIE[[#This Row],[E1]],Tabel_FK_E[],2,FALSE),"")</f>
        <v/>
      </c>
      <c r="M24" s="167"/>
      <c r="N24" s="169" t="str">
        <f>IF(Tabel_RIE[[#This Row],[B1]]&gt;0,VLOOKUP(Tabel_RIE[[#This Row],[B1]],Tabel_FK_B[],2,FALSE),"")</f>
        <v/>
      </c>
      <c r="O24" s="167"/>
      <c r="P24" s="169" t="str">
        <f>IF(Tabel_RIE[[#This Row],[W1]]&gt;0,VLOOKUP(Tabel_RIE[[#This Row],[W1]],Tabel_FK_W[],2,FALSE),"")</f>
        <v/>
      </c>
      <c r="Q2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 s="171" t="str">
        <f>IF(OR(Tabel_RIE[[#This Row],[E12]]="",Tabel_RIE[[#This Row],[B12]]="",Tabel_RIE[[#This Row],[W12]]=""),"",Tabel_RIE[[#This Row],[E12]]*Tabel_RIE[[#This Row],[B12]]*Tabel_RIE[[#This Row],[W12]])</f>
        <v/>
      </c>
      <c r="S24" s="172" t="str">
        <f>IF(AND(Tabel_RIE[[#This Row],[E12]]="",Tabel_RIE[[#This Row],[R12]]=""),"",IF(AND(OR(Tabel_RIE[[#This Row],[E12]]="",Tabel_RIE[[#This Row],[E12]]&lt;15),OR(Tabel_RIE[[#This Row],[R12]]="",Tabel_RIE[[#This Row],[R12]]&lt;70)),"n.v.t.",IF(OR(Tabel_RIE[[#This Row],[E12]]&gt;=15,Tabel_RIE[[#This Row],[R12]]&gt;=70),"√","fout")))</f>
        <v/>
      </c>
      <c r="T24" s="173"/>
      <c r="U24" s="174"/>
      <c r="V24" s="174"/>
      <c r="W24" s="175"/>
      <c r="X24" s="176" t="str">
        <f t="shared" si="0"/>
        <v>Bronaanpak:
Collectieve maatregelen:
Individuele maatregelen:
PBM's:</v>
      </c>
      <c r="Y24" s="165"/>
      <c r="Z24" s="177"/>
      <c r="AA24" s="173"/>
      <c r="AB24" s="169" t="str">
        <f>IF(Tabel_RIE[[#This Row],[E2]]&gt;0,VLOOKUP(Tabel_RIE[[#This Row],[E2]],Tabel_FK_E[],2,FALSE),"")</f>
        <v/>
      </c>
      <c r="AC24" s="173"/>
      <c r="AD24" s="169" t="str">
        <f>IF(Tabel_RIE[[#This Row],[B2]]&gt;0,VLOOKUP(Tabel_RIE[[#This Row],[B2]],Tabel_FK_B[],2,FALSE),"")</f>
        <v/>
      </c>
      <c r="AE24" s="173"/>
      <c r="AF24" s="169" t="str">
        <f>IF(Tabel_RIE[[#This Row],[W2]]&gt;0,VLOOKUP(Tabel_RIE[[#This Row],[W2]],Tabel_FK_W[],2,FALSE),"")</f>
        <v/>
      </c>
      <c r="AG2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4" s="171"/>
      <c r="AI24" s="165"/>
      <c r="AJ24" s="175"/>
      <c r="AK2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 s="178" t="str">
        <f>IF(AND(Tabel_RIE[[#This Row],[R12]]&gt;=70,Tabel_RIE[[#This Row],[R22]]&lt;70),"Ja","Nee")</f>
        <v>Ja</v>
      </c>
      <c r="AM24" s="178" t="str">
        <f>IF(Tabel_RIE[[#This Row],[R22]]&lt;&gt;"",Tabel_RIE[[#This Row],[R22]],Tabel_RIE[[#This Row],[R12]])</f>
        <v/>
      </c>
    </row>
    <row r="25" spans="2:39" ht="42" customHeight="1" x14ac:dyDescent="0.15">
      <c r="B25" s="163">
        <v>31</v>
      </c>
      <c r="C25" s="164"/>
      <c r="D25" s="165"/>
      <c r="E25" s="165"/>
      <c r="F25" s="165"/>
      <c r="G25" s="166"/>
      <c r="H25" s="166"/>
      <c r="I25" s="165"/>
      <c r="J25" s="165"/>
      <c r="K25" s="167"/>
      <c r="L25" s="168" t="str">
        <f>IF(Tabel_RIE[[#This Row],[E1]]&gt;0,VLOOKUP(Tabel_RIE[[#This Row],[E1]],Tabel_FK_E[],2,FALSE),"")</f>
        <v/>
      </c>
      <c r="M25" s="167"/>
      <c r="N25" s="169" t="str">
        <f>IF(Tabel_RIE[[#This Row],[B1]]&gt;0,VLOOKUP(Tabel_RIE[[#This Row],[B1]],Tabel_FK_B[],2,FALSE),"")</f>
        <v/>
      </c>
      <c r="O25" s="167"/>
      <c r="P25" s="169" t="str">
        <f>IF(Tabel_RIE[[#This Row],[W1]]&gt;0,VLOOKUP(Tabel_RIE[[#This Row],[W1]],Tabel_FK_W[],2,FALSE),"")</f>
        <v/>
      </c>
      <c r="Q2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 s="171" t="str">
        <f>IF(OR(Tabel_RIE[[#This Row],[E12]]="",Tabel_RIE[[#This Row],[B12]]="",Tabel_RIE[[#This Row],[W12]]=""),"",Tabel_RIE[[#This Row],[E12]]*Tabel_RIE[[#This Row],[B12]]*Tabel_RIE[[#This Row],[W12]])</f>
        <v/>
      </c>
      <c r="S25" s="172" t="str">
        <f>IF(AND(Tabel_RIE[[#This Row],[E12]]="",Tabel_RIE[[#This Row],[R12]]=""),"",IF(AND(OR(Tabel_RIE[[#This Row],[E12]]="",Tabel_RIE[[#This Row],[E12]]&lt;15),OR(Tabel_RIE[[#This Row],[R12]]="",Tabel_RIE[[#This Row],[R12]]&lt;70)),"n.v.t.",IF(OR(Tabel_RIE[[#This Row],[E12]]&gt;=15,Tabel_RIE[[#This Row],[R12]]&gt;=70),"√","fout")))</f>
        <v/>
      </c>
      <c r="T25" s="173"/>
      <c r="U25" s="174"/>
      <c r="V25" s="174"/>
      <c r="W25" s="175"/>
      <c r="X25" s="176" t="str">
        <f t="shared" si="0"/>
        <v>Bronaanpak:
Collectieve maatregelen:
Individuele maatregelen:
PBM's:</v>
      </c>
      <c r="Y25" s="165"/>
      <c r="Z25" s="177"/>
      <c r="AA25" s="173"/>
      <c r="AB25" s="169" t="str">
        <f>IF(Tabel_RIE[[#This Row],[E2]]&gt;0,VLOOKUP(Tabel_RIE[[#This Row],[E2]],Tabel_FK_E[],2,FALSE),"")</f>
        <v/>
      </c>
      <c r="AC25" s="173"/>
      <c r="AD25" s="169" t="str">
        <f>IF(Tabel_RIE[[#This Row],[B2]]&gt;0,VLOOKUP(Tabel_RIE[[#This Row],[B2]],Tabel_FK_B[],2,FALSE),"")</f>
        <v/>
      </c>
      <c r="AE25" s="173"/>
      <c r="AF25" s="169" t="str">
        <f>IF(Tabel_RIE[[#This Row],[W2]]&gt;0,VLOOKUP(Tabel_RIE[[#This Row],[W2]],Tabel_FK_W[],2,FALSE),"")</f>
        <v/>
      </c>
      <c r="AG2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5" s="171"/>
      <c r="AI25" s="165"/>
      <c r="AJ25" s="175"/>
      <c r="AK2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5" s="178" t="str">
        <f>IF(AND(Tabel_RIE[[#This Row],[R12]]&gt;=70,Tabel_RIE[[#This Row],[R22]]&lt;70),"Ja","Nee")</f>
        <v>Ja</v>
      </c>
      <c r="AM25" s="178" t="str">
        <f>IF(Tabel_RIE[[#This Row],[R22]]&lt;&gt;"",Tabel_RIE[[#This Row],[R22]],Tabel_RIE[[#This Row],[R12]])</f>
        <v/>
      </c>
    </row>
    <row r="26" spans="2:39" ht="42" customHeight="1" x14ac:dyDescent="0.15">
      <c r="B26" s="163">
        <v>32</v>
      </c>
      <c r="C26" s="164"/>
      <c r="D26" s="165"/>
      <c r="E26" s="165"/>
      <c r="F26" s="165"/>
      <c r="G26" s="166"/>
      <c r="H26" s="166"/>
      <c r="I26" s="165"/>
      <c r="J26" s="165"/>
      <c r="K26" s="167"/>
      <c r="L26" s="168" t="str">
        <f>IF(Tabel_RIE[[#This Row],[E1]]&gt;0,VLOOKUP(Tabel_RIE[[#This Row],[E1]],Tabel_FK_E[],2,FALSE),"")</f>
        <v/>
      </c>
      <c r="M26" s="167"/>
      <c r="N26" s="169" t="str">
        <f>IF(Tabel_RIE[[#This Row],[B1]]&gt;0,VLOOKUP(Tabel_RIE[[#This Row],[B1]],Tabel_FK_B[],2,FALSE),"")</f>
        <v/>
      </c>
      <c r="O26" s="167"/>
      <c r="P26" s="169" t="str">
        <f>IF(Tabel_RIE[[#This Row],[W1]]&gt;0,VLOOKUP(Tabel_RIE[[#This Row],[W1]],Tabel_FK_W[],2,FALSE),"")</f>
        <v/>
      </c>
      <c r="Q2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 s="171" t="str">
        <f>IF(OR(Tabel_RIE[[#This Row],[E12]]="",Tabel_RIE[[#This Row],[B12]]="",Tabel_RIE[[#This Row],[W12]]=""),"",Tabel_RIE[[#This Row],[E12]]*Tabel_RIE[[#This Row],[B12]]*Tabel_RIE[[#This Row],[W12]])</f>
        <v/>
      </c>
      <c r="S26" s="172" t="str">
        <f>IF(AND(Tabel_RIE[[#This Row],[E12]]="",Tabel_RIE[[#This Row],[R12]]=""),"",IF(AND(OR(Tabel_RIE[[#This Row],[E12]]="",Tabel_RIE[[#This Row],[E12]]&lt;15),OR(Tabel_RIE[[#This Row],[R12]]="",Tabel_RIE[[#This Row],[R12]]&lt;70)),"n.v.t.",IF(OR(Tabel_RIE[[#This Row],[E12]]&gt;=15,Tabel_RIE[[#This Row],[R12]]&gt;=70),"√","fout")))</f>
        <v/>
      </c>
      <c r="T26" s="173"/>
      <c r="U26" s="174"/>
      <c r="V26" s="174"/>
      <c r="W26" s="175"/>
      <c r="X26" s="176" t="str">
        <f t="shared" si="0"/>
        <v>Bronaanpak:
Collectieve maatregelen:
Individuele maatregelen:
PBM's:</v>
      </c>
      <c r="Y26" s="165"/>
      <c r="Z26" s="177"/>
      <c r="AA26" s="173"/>
      <c r="AB26" s="169" t="str">
        <f>IF(Tabel_RIE[[#This Row],[E2]]&gt;0,VLOOKUP(Tabel_RIE[[#This Row],[E2]],Tabel_FK_E[],2,FALSE),"")</f>
        <v/>
      </c>
      <c r="AC26" s="173"/>
      <c r="AD26" s="169" t="str">
        <f>IF(Tabel_RIE[[#This Row],[B2]]&gt;0,VLOOKUP(Tabel_RIE[[#This Row],[B2]],Tabel_FK_B[],2,FALSE),"")</f>
        <v/>
      </c>
      <c r="AE26" s="173"/>
      <c r="AF26" s="169" t="str">
        <f>IF(Tabel_RIE[[#This Row],[W2]]&gt;0,VLOOKUP(Tabel_RIE[[#This Row],[W2]],Tabel_FK_W[],2,FALSE),"")</f>
        <v/>
      </c>
      <c r="AG2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6" s="171"/>
      <c r="AI26" s="165"/>
      <c r="AJ26" s="175"/>
      <c r="AK2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6" s="178" t="str">
        <f>IF(AND(Tabel_RIE[[#This Row],[R12]]&gt;=70,Tabel_RIE[[#This Row],[R22]]&lt;70),"Ja","Nee")</f>
        <v>Ja</v>
      </c>
      <c r="AM26" s="178" t="str">
        <f>IF(Tabel_RIE[[#This Row],[R22]]&lt;&gt;"",Tabel_RIE[[#This Row],[R22]],Tabel_RIE[[#This Row],[R12]])</f>
        <v/>
      </c>
    </row>
    <row r="27" spans="2:39" ht="42" customHeight="1" x14ac:dyDescent="0.15">
      <c r="B27" s="163">
        <v>33</v>
      </c>
      <c r="C27" s="164"/>
      <c r="D27" s="165"/>
      <c r="E27" s="165"/>
      <c r="F27" s="165"/>
      <c r="G27" s="166"/>
      <c r="H27" s="166"/>
      <c r="I27" s="165"/>
      <c r="J27" s="165"/>
      <c r="K27" s="167"/>
      <c r="L27" s="168" t="str">
        <f>IF(Tabel_RIE[[#This Row],[E1]]&gt;0,VLOOKUP(Tabel_RIE[[#This Row],[E1]],Tabel_FK_E[],2,FALSE),"")</f>
        <v/>
      </c>
      <c r="M27" s="167"/>
      <c r="N27" s="169" t="str">
        <f>IF(Tabel_RIE[[#This Row],[B1]]&gt;0,VLOOKUP(Tabel_RIE[[#This Row],[B1]],Tabel_FK_B[],2,FALSE),"")</f>
        <v/>
      </c>
      <c r="O27" s="167"/>
      <c r="P27" s="169" t="str">
        <f>IF(Tabel_RIE[[#This Row],[W1]]&gt;0,VLOOKUP(Tabel_RIE[[#This Row],[W1]],Tabel_FK_W[],2,FALSE),"")</f>
        <v/>
      </c>
      <c r="Q2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 s="171" t="str">
        <f>IF(OR(Tabel_RIE[[#This Row],[E12]]="",Tabel_RIE[[#This Row],[B12]]="",Tabel_RIE[[#This Row],[W12]]=""),"",Tabel_RIE[[#This Row],[E12]]*Tabel_RIE[[#This Row],[B12]]*Tabel_RIE[[#This Row],[W12]])</f>
        <v/>
      </c>
      <c r="S27" s="172" t="str">
        <f>IF(AND(Tabel_RIE[[#This Row],[E12]]="",Tabel_RIE[[#This Row],[R12]]=""),"",IF(AND(OR(Tabel_RIE[[#This Row],[E12]]="",Tabel_RIE[[#This Row],[E12]]&lt;15),OR(Tabel_RIE[[#This Row],[R12]]="",Tabel_RIE[[#This Row],[R12]]&lt;70)),"n.v.t.",IF(OR(Tabel_RIE[[#This Row],[E12]]&gt;=15,Tabel_RIE[[#This Row],[R12]]&gt;=70),"√","fout")))</f>
        <v/>
      </c>
      <c r="T27" s="173"/>
      <c r="U27" s="174"/>
      <c r="V27" s="174"/>
      <c r="W27" s="175"/>
      <c r="X27" s="176" t="str">
        <f t="shared" si="0"/>
        <v>Bronaanpak:
Collectieve maatregelen:
Individuele maatregelen:
PBM's:</v>
      </c>
      <c r="Y27" s="165"/>
      <c r="Z27" s="177"/>
      <c r="AA27" s="173"/>
      <c r="AB27" s="169" t="str">
        <f>IF(Tabel_RIE[[#This Row],[E2]]&gt;0,VLOOKUP(Tabel_RIE[[#This Row],[E2]],Tabel_FK_E[],2,FALSE),"")</f>
        <v/>
      </c>
      <c r="AC27" s="173"/>
      <c r="AD27" s="169" t="str">
        <f>IF(Tabel_RIE[[#This Row],[B2]]&gt;0,VLOOKUP(Tabel_RIE[[#This Row],[B2]],Tabel_FK_B[],2,FALSE),"")</f>
        <v/>
      </c>
      <c r="AE27" s="173"/>
      <c r="AF27" s="169" t="str">
        <f>IF(Tabel_RIE[[#This Row],[W2]]&gt;0,VLOOKUP(Tabel_RIE[[#This Row],[W2]],Tabel_FK_W[],2,FALSE),"")</f>
        <v/>
      </c>
      <c r="AG2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7" s="171"/>
      <c r="AI27" s="165"/>
      <c r="AJ27" s="175"/>
      <c r="AK2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7" s="178" t="str">
        <f>IF(AND(Tabel_RIE[[#This Row],[R12]]&gt;=70,Tabel_RIE[[#This Row],[R22]]&lt;70),"Ja","Nee")</f>
        <v>Ja</v>
      </c>
      <c r="AM27" s="178" t="str">
        <f>IF(Tabel_RIE[[#This Row],[R22]]&lt;&gt;"",Tabel_RIE[[#This Row],[R22]],Tabel_RIE[[#This Row],[R12]])</f>
        <v/>
      </c>
    </row>
    <row r="28" spans="2:39" ht="42" customHeight="1" x14ac:dyDescent="0.15">
      <c r="B28" s="163">
        <v>34</v>
      </c>
      <c r="C28" s="164"/>
      <c r="D28" s="165"/>
      <c r="E28" s="165"/>
      <c r="F28" s="165"/>
      <c r="G28" s="166"/>
      <c r="H28" s="166"/>
      <c r="I28" s="165"/>
      <c r="J28" s="165"/>
      <c r="K28" s="167"/>
      <c r="L28" s="168" t="str">
        <f>IF(Tabel_RIE[[#This Row],[E1]]&gt;0,VLOOKUP(Tabel_RIE[[#This Row],[E1]],Tabel_FK_E[],2,FALSE),"")</f>
        <v/>
      </c>
      <c r="M28" s="167"/>
      <c r="N28" s="169" t="str">
        <f>IF(Tabel_RIE[[#This Row],[B1]]&gt;0,VLOOKUP(Tabel_RIE[[#This Row],[B1]],Tabel_FK_B[],2,FALSE),"")</f>
        <v/>
      </c>
      <c r="O28" s="167"/>
      <c r="P28" s="169" t="str">
        <f>IF(Tabel_RIE[[#This Row],[W1]]&gt;0,VLOOKUP(Tabel_RIE[[#This Row],[W1]],Tabel_FK_W[],2,FALSE),"")</f>
        <v/>
      </c>
      <c r="Q2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 s="171" t="str">
        <f>IF(OR(Tabel_RIE[[#This Row],[E12]]="",Tabel_RIE[[#This Row],[B12]]="",Tabel_RIE[[#This Row],[W12]]=""),"",Tabel_RIE[[#This Row],[E12]]*Tabel_RIE[[#This Row],[B12]]*Tabel_RIE[[#This Row],[W12]])</f>
        <v/>
      </c>
      <c r="S28" s="172" t="str">
        <f>IF(AND(Tabel_RIE[[#This Row],[E12]]="",Tabel_RIE[[#This Row],[R12]]=""),"",IF(AND(OR(Tabel_RIE[[#This Row],[E12]]="",Tabel_RIE[[#This Row],[E12]]&lt;15),OR(Tabel_RIE[[#This Row],[R12]]="",Tabel_RIE[[#This Row],[R12]]&lt;70)),"n.v.t.",IF(OR(Tabel_RIE[[#This Row],[E12]]&gt;=15,Tabel_RIE[[#This Row],[R12]]&gt;=70),"√","fout")))</f>
        <v/>
      </c>
      <c r="T28" s="173"/>
      <c r="U28" s="174"/>
      <c r="V28" s="174"/>
      <c r="W28" s="175"/>
      <c r="X28" s="176" t="str">
        <f t="shared" si="0"/>
        <v>Bronaanpak:
Collectieve maatregelen:
Individuele maatregelen:
PBM's:</v>
      </c>
      <c r="Y28" s="165"/>
      <c r="Z28" s="177"/>
      <c r="AA28" s="173"/>
      <c r="AB28" s="169" t="str">
        <f>IF(Tabel_RIE[[#This Row],[E2]]&gt;0,VLOOKUP(Tabel_RIE[[#This Row],[E2]],Tabel_FK_E[],2,FALSE),"")</f>
        <v/>
      </c>
      <c r="AC28" s="173"/>
      <c r="AD28" s="169" t="str">
        <f>IF(Tabel_RIE[[#This Row],[B2]]&gt;0,VLOOKUP(Tabel_RIE[[#This Row],[B2]],Tabel_FK_B[],2,FALSE),"")</f>
        <v/>
      </c>
      <c r="AE28" s="173"/>
      <c r="AF28" s="169" t="str">
        <f>IF(Tabel_RIE[[#This Row],[W2]]&gt;0,VLOOKUP(Tabel_RIE[[#This Row],[W2]],Tabel_FK_W[],2,FALSE),"")</f>
        <v/>
      </c>
      <c r="AG2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8" s="171"/>
      <c r="AI28" s="165"/>
      <c r="AJ28" s="175"/>
      <c r="AK2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8" s="178" t="str">
        <f>IF(AND(Tabel_RIE[[#This Row],[R12]]&gt;=70,Tabel_RIE[[#This Row],[R22]]&lt;70),"Ja","Nee")</f>
        <v>Ja</v>
      </c>
      <c r="AM28" s="178" t="str">
        <f>IF(Tabel_RIE[[#This Row],[R22]]&lt;&gt;"",Tabel_RIE[[#This Row],[R22]],Tabel_RIE[[#This Row],[R12]])</f>
        <v/>
      </c>
    </row>
    <row r="29" spans="2:39" ht="42" customHeight="1" x14ac:dyDescent="0.15">
      <c r="B29" s="163">
        <v>35</v>
      </c>
      <c r="C29" s="164"/>
      <c r="D29" s="165"/>
      <c r="E29" s="165"/>
      <c r="F29" s="165"/>
      <c r="G29" s="166"/>
      <c r="H29" s="166"/>
      <c r="I29" s="165"/>
      <c r="J29" s="165"/>
      <c r="K29" s="167"/>
      <c r="L29" s="168" t="str">
        <f>IF(Tabel_RIE[[#This Row],[E1]]&gt;0,VLOOKUP(Tabel_RIE[[#This Row],[E1]],Tabel_FK_E[],2,FALSE),"")</f>
        <v/>
      </c>
      <c r="M29" s="167"/>
      <c r="N29" s="169" t="str">
        <f>IF(Tabel_RIE[[#This Row],[B1]]&gt;0,VLOOKUP(Tabel_RIE[[#This Row],[B1]],Tabel_FK_B[],2,FALSE),"")</f>
        <v/>
      </c>
      <c r="O29" s="167"/>
      <c r="P29" s="169" t="str">
        <f>IF(Tabel_RIE[[#This Row],[W1]]&gt;0,VLOOKUP(Tabel_RIE[[#This Row],[W1]],Tabel_FK_W[],2,FALSE),"")</f>
        <v/>
      </c>
      <c r="Q2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 s="171" t="str">
        <f>IF(OR(Tabel_RIE[[#This Row],[E12]]="",Tabel_RIE[[#This Row],[B12]]="",Tabel_RIE[[#This Row],[W12]]=""),"",Tabel_RIE[[#This Row],[E12]]*Tabel_RIE[[#This Row],[B12]]*Tabel_RIE[[#This Row],[W12]])</f>
        <v/>
      </c>
      <c r="S29" s="172" t="str">
        <f>IF(AND(Tabel_RIE[[#This Row],[E12]]="",Tabel_RIE[[#This Row],[R12]]=""),"",IF(AND(OR(Tabel_RIE[[#This Row],[E12]]="",Tabel_RIE[[#This Row],[E12]]&lt;15),OR(Tabel_RIE[[#This Row],[R12]]="",Tabel_RIE[[#This Row],[R12]]&lt;70)),"n.v.t.",IF(OR(Tabel_RIE[[#This Row],[E12]]&gt;=15,Tabel_RIE[[#This Row],[R12]]&gt;=70),"√","fout")))</f>
        <v/>
      </c>
      <c r="T29" s="173"/>
      <c r="U29" s="174"/>
      <c r="V29" s="174"/>
      <c r="W29" s="175"/>
      <c r="X29" s="176" t="str">
        <f t="shared" si="0"/>
        <v>Bronaanpak:
Collectieve maatregelen:
Individuele maatregelen:
PBM's:</v>
      </c>
      <c r="Y29" s="165"/>
      <c r="Z29" s="177"/>
      <c r="AA29" s="173"/>
      <c r="AB29" s="169" t="str">
        <f>IF(Tabel_RIE[[#This Row],[E2]]&gt;0,VLOOKUP(Tabel_RIE[[#This Row],[E2]],Tabel_FK_E[],2,FALSE),"")</f>
        <v/>
      </c>
      <c r="AC29" s="173"/>
      <c r="AD29" s="169" t="str">
        <f>IF(Tabel_RIE[[#This Row],[B2]]&gt;0,VLOOKUP(Tabel_RIE[[#This Row],[B2]],Tabel_FK_B[],2,FALSE),"")</f>
        <v/>
      </c>
      <c r="AE29" s="173"/>
      <c r="AF29" s="169" t="str">
        <f>IF(Tabel_RIE[[#This Row],[W2]]&gt;0,VLOOKUP(Tabel_RIE[[#This Row],[W2]],Tabel_FK_W[],2,FALSE),"")</f>
        <v/>
      </c>
      <c r="AG2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9" s="171"/>
      <c r="AI29" s="165"/>
      <c r="AJ29" s="175"/>
      <c r="AK2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9" s="178" t="str">
        <f>IF(AND(Tabel_RIE[[#This Row],[R12]]&gt;=70,Tabel_RIE[[#This Row],[R22]]&lt;70),"Ja","Nee")</f>
        <v>Ja</v>
      </c>
      <c r="AM29" s="178" t="str">
        <f>IF(Tabel_RIE[[#This Row],[R22]]&lt;&gt;"",Tabel_RIE[[#This Row],[R22]],Tabel_RIE[[#This Row],[R12]])</f>
        <v/>
      </c>
    </row>
    <row r="30" spans="2:39" ht="42" customHeight="1" x14ac:dyDescent="0.15">
      <c r="B30" s="163">
        <v>36</v>
      </c>
      <c r="C30" s="164"/>
      <c r="D30" s="165"/>
      <c r="E30" s="165"/>
      <c r="F30" s="165"/>
      <c r="G30" s="166"/>
      <c r="H30" s="166"/>
      <c r="I30" s="165"/>
      <c r="J30" s="165"/>
      <c r="K30" s="167"/>
      <c r="L30" s="168" t="str">
        <f>IF(Tabel_RIE[[#This Row],[E1]]&gt;0,VLOOKUP(Tabel_RIE[[#This Row],[E1]],Tabel_FK_E[],2,FALSE),"")</f>
        <v/>
      </c>
      <c r="M30" s="167"/>
      <c r="N30" s="169" t="str">
        <f>IF(Tabel_RIE[[#This Row],[B1]]&gt;0,VLOOKUP(Tabel_RIE[[#This Row],[B1]],Tabel_FK_B[],2,FALSE),"")</f>
        <v/>
      </c>
      <c r="O30" s="167"/>
      <c r="P30" s="169" t="str">
        <f>IF(Tabel_RIE[[#This Row],[W1]]&gt;0,VLOOKUP(Tabel_RIE[[#This Row],[W1]],Tabel_FK_W[],2,FALSE),"")</f>
        <v/>
      </c>
      <c r="Q3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 s="171" t="str">
        <f>IF(OR(Tabel_RIE[[#This Row],[E12]]="",Tabel_RIE[[#This Row],[B12]]="",Tabel_RIE[[#This Row],[W12]]=""),"",Tabel_RIE[[#This Row],[E12]]*Tabel_RIE[[#This Row],[B12]]*Tabel_RIE[[#This Row],[W12]])</f>
        <v/>
      </c>
      <c r="S30" s="172" t="str">
        <f>IF(AND(Tabel_RIE[[#This Row],[E12]]="",Tabel_RIE[[#This Row],[R12]]=""),"",IF(AND(OR(Tabel_RIE[[#This Row],[E12]]="",Tabel_RIE[[#This Row],[E12]]&lt;15),OR(Tabel_RIE[[#This Row],[R12]]="",Tabel_RIE[[#This Row],[R12]]&lt;70)),"n.v.t.",IF(OR(Tabel_RIE[[#This Row],[E12]]&gt;=15,Tabel_RIE[[#This Row],[R12]]&gt;=70),"√","fout")))</f>
        <v/>
      </c>
      <c r="T30" s="173"/>
      <c r="U30" s="174"/>
      <c r="V30" s="174"/>
      <c r="W30" s="175"/>
      <c r="X30" s="176" t="str">
        <f t="shared" si="0"/>
        <v>Bronaanpak:
Collectieve maatregelen:
Individuele maatregelen:
PBM's:</v>
      </c>
      <c r="Y30" s="165"/>
      <c r="Z30" s="177"/>
      <c r="AA30" s="173"/>
      <c r="AB30" s="169" t="str">
        <f>IF(Tabel_RIE[[#This Row],[E2]]&gt;0,VLOOKUP(Tabel_RIE[[#This Row],[E2]],Tabel_FK_E[],2,FALSE),"")</f>
        <v/>
      </c>
      <c r="AC30" s="173"/>
      <c r="AD30" s="169" t="str">
        <f>IF(Tabel_RIE[[#This Row],[B2]]&gt;0,VLOOKUP(Tabel_RIE[[#This Row],[B2]],Tabel_FK_B[],2,FALSE),"")</f>
        <v/>
      </c>
      <c r="AE30" s="173"/>
      <c r="AF30" s="169" t="str">
        <f>IF(Tabel_RIE[[#This Row],[W2]]&gt;0,VLOOKUP(Tabel_RIE[[#This Row],[W2]],Tabel_FK_W[],2,FALSE),"")</f>
        <v/>
      </c>
      <c r="AG3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30" s="171"/>
      <c r="AI30" s="165"/>
      <c r="AJ30" s="175"/>
      <c r="AK3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0" s="178" t="str">
        <f>IF(AND(Tabel_RIE[[#This Row],[R12]]&gt;=70,Tabel_RIE[[#This Row],[R22]]&lt;70),"Ja","Nee")</f>
        <v>Ja</v>
      </c>
      <c r="AM30" s="178" t="str">
        <f>IF(Tabel_RIE[[#This Row],[R22]]&lt;&gt;"",Tabel_RIE[[#This Row],[R22]],Tabel_RIE[[#This Row],[R12]])</f>
        <v/>
      </c>
    </row>
    <row r="31" spans="2:39" ht="42" customHeight="1" x14ac:dyDescent="0.15">
      <c r="B31" s="163">
        <v>37</v>
      </c>
      <c r="C31" s="164"/>
      <c r="D31" s="165"/>
      <c r="E31" s="165"/>
      <c r="F31" s="165"/>
      <c r="G31" s="166"/>
      <c r="H31" s="166"/>
      <c r="I31" s="165"/>
      <c r="J31" s="165"/>
      <c r="K31" s="167"/>
      <c r="L31" s="168" t="str">
        <f>IF(Tabel_RIE[[#This Row],[E1]]&gt;0,VLOOKUP(Tabel_RIE[[#This Row],[E1]],Tabel_FK_E[],2,FALSE),"")</f>
        <v/>
      </c>
      <c r="M31" s="167"/>
      <c r="N31" s="169" t="str">
        <f>IF(Tabel_RIE[[#This Row],[B1]]&gt;0,VLOOKUP(Tabel_RIE[[#This Row],[B1]],Tabel_FK_B[],2,FALSE),"")</f>
        <v/>
      </c>
      <c r="O31" s="167"/>
      <c r="P31" s="169" t="str">
        <f>IF(Tabel_RIE[[#This Row],[W1]]&gt;0,VLOOKUP(Tabel_RIE[[#This Row],[W1]],Tabel_FK_W[],2,FALSE),"")</f>
        <v/>
      </c>
      <c r="Q3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 s="171" t="str">
        <f>IF(OR(Tabel_RIE[[#This Row],[E12]]="",Tabel_RIE[[#This Row],[B12]]="",Tabel_RIE[[#This Row],[W12]]=""),"",Tabel_RIE[[#This Row],[E12]]*Tabel_RIE[[#This Row],[B12]]*Tabel_RIE[[#This Row],[W12]])</f>
        <v/>
      </c>
      <c r="S31" s="172" t="str">
        <f>IF(AND(Tabel_RIE[[#This Row],[E12]]="",Tabel_RIE[[#This Row],[R12]]=""),"",IF(AND(OR(Tabel_RIE[[#This Row],[E12]]="",Tabel_RIE[[#This Row],[E12]]&lt;15),OR(Tabel_RIE[[#This Row],[R12]]="",Tabel_RIE[[#This Row],[R12]]&lt;70)),"n.v.t.",IF(OR(Tabel_RIE[[#This Row],[E12]]&gt;=15,Tabel_RIE[[#This Row],[R12]]&gt;=70),"√","fout")))</f>
        <v/>
      </c>
      <c r="T31" s="173"/>
      <c r="U31" s="174"/>
      <c r="V31" s="174"/>
      <c r="W31" s="175"/>
      <c r="X31" s="176" t="str">
        <f t="shared" si="0"/>
        <v>Bronaanpak:
Collectieve maatregelen:
Individuele maatregelen:
PBM's:</v>
      </c>
      <c r="Y31" s="165"/>
      <c r="Z31" s="177"/>
      <c r="AA31" s="173"/>
      <c r="AB31" s="169" t="str">
        <f>IF(Tabel_RIE[[#This Row],[E2]]&gt;0,VLOOKUP(Tabel_RIE[[#This Row],[E2]],Tabel_FK_E[],2,FALSE),"")</f>
        <v/>
      </c>
      <c r="AC31" s="173"/>
      <c r="AD31" s="169" t="str">
        <f>IF(Tabel_RIE[[#This Row],[B2]]&gt;0,VLOOKUP(Tabel_RIE[[#This Row],[B2]],Tabel_FK_B[],2,FALSE),"")</f>
        <v/>
      </c>
      <c r="AE31" s="173"/>
      <c r="AF31" s="169" t="str">
        <f>IF(Tabel_RIE[[#This Row],[W2]]&gt;0,VLOOKUP(Tabel_RIE[[#This Row],[W2]],Tabel_FK_W[],2,FALSE),"")</f>
        <v/>
      </c>
      <c r="AG3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31" s="171"/>
      <c r="AI31" s="165"/>
      <c r="AJ31" s="175"/>
      <c r="AK3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1" s="178" t="str">
        <f>IF(AND(Tabel_RIE[[#This Row],[R12]]&gt;=70,Tabel_RIE[[#This Row],[R22]]&lt;70),"Ja","Nee")</f>
        <v>Ja</v>
      </c>
      <c r="AM31" s="178" t="str">
        <f>IF(Tabel_RIE[[#This Row],[R22]]&lt;&gt;"",Tabel_RIE[[#This Row],[R22]],Tabel_RIE[[#This Row],[R12]])</f>
        <v/>
      </c>
    </row>
    <row r="32" spans="2:39" ht="42" customHeight="1" x14ac:dyDescent="0.15">
      <c r="B32" s="163">
        <v>38</v>
      </c>
      <c r="C32" s="164"/>
      <c r="D32" s="165"/>
      <c r="E32" s="165"/>
      <c r="F32" s="165"/>
      <c r="G32" s="166"/>
      <c r="H32" s="166"/>
      <c r="I32" s="165"/>
      <c r="J32" s="165"/>
      <c r="K32" s="167"/>
      <c r="L32" s="168" t="str">
        <f>IF(Tabel_RIE[[#This Row],[E1]]&gt;0,VLOOKUP(Tabel_RIE[[#This Row],[E1]],Tabel_FK_E[],2,FALSE),"")</f>
        <v/>
      </c>
      <c r="M32" s="167"/>
      <c r="N32" s="169" t="str">
        <f>IF(Tabel_RIE[[#This Row],[B1]]&gt;0,VLOOKUP(Tabel_RIE[[#This Row],[B1]],Tabel_FK_B[],2,FALSE),"")</f>
        <v/>
      </c>
      <c r="O32" s="167"/>
      <c r="P32" s="169" t="str">
        <f>IF(Tabel_RIE[[#This Row],[W1]]&gt;0,VLOOKUP(Tabel_RIE[[#This Row],[W1]],Tabel_FK_W[],2,FALSE),"")</f>
        <v/>
      </c>
      <c r="Q3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 s="171" t="str">
        <f>IF(OR(Tabel_RIE[[#This Row],[E12]]="",Tabel_RIE[[#This Row],[B12]]="",Tabel_RIE[[#This Row],[W12]]=""),"",Tabel_RIE[[#This Row],[E12]]*Tabel_RIE[[#This Row],[B12]]*Tabel_RIE[[#This Row],[W12]])</f>
        <v/>
      </c>
      <c r="S32" s="172" t="str">
        <f>IF(AND(Tabel_RIE[[#This Row],[E12]]="",Tabel_RIE[[#This Row],[R12]]=""),"",IF(AND(OR(Tabel_RIE[[#This Row],[E12]]="",Tabel_RIE[[#This Row],[E12]]&lt;15),OR(Tabel_RIE[[#This Row],[R12]]="",Tabel_RIE[[#This Row],[R12]]&lt;70)),"n.v.t.",IF(OR(Tabel_RIE[[#This Row],[E12]]&gt;=15,Tabel_RIE[[#This Row],[R12]]&gt;=70),"√","fout")))</f>
        <v/>
      </c>
      <c r="T32" s="173"/>
      <c r="U32" s="174"/>
      <c r="V32" s="174"/>
      <c r="W32" s="175"/>
      <c r="X32" s="176" t="str">
        <f t="shared" si="0"/>
        <v>Bronaanpak:
Collectieve maatregelen:
Individuele maatregelen:
PBM's:</v>
      </c>
      <c r="Y32" s="165"/>
      <c r="Z32" s="177"/>
      <c r="AA32" s="173"/>
      <c r="AB32" s="169" t="str">
        <f>IF(Tabel_RIE[[#This Row],[E2]]&gt;0,VLOOKUP(Tabel_RIE[[#This Row],[E2]],Tabel_FK_E[],2,FALSE),"")</f>
        <v/>
      </c>
      <c r="AC32" s="173"/>
      <c r="AD32" s="169" t="str">
        <f>IF(Tabel_RIE[[#This Row],[B2]]&gt;0,VLOOKUP(Tabel_RIE[[#This Row],[B2]],Tabel_FK_B[],2,FALSE),"")</f>
        <v/>
      </c>
      <c r="AE32" s="173"/>
      <c r="AF32" s="169" t="str">
        <f>IF(Tabel_RIE[[#This Row],[W2]]&gt;0,VLOOKUP(Tabel_RIE[[#This Row],[W2]],Tabel_FK_W[],2,FALSE),"")</f>
        <v/>
      </c>
      <c r="AG3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32" s="171"/>
      <c r="AI32" s="165"/>
      <c r="AJ32" s="175"/>
      <c r="AK3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2" s="178" t="str">
        <f>IF(AND(Tabel_RIE[[#This Row],[R12]]&gt;=70,Tabel_RIE[[#This Row],[R22]]&lt;70),"Ja","Nee")</f>
        <v>Ja</v>
      </c>
      <c r="AM32" s="178" t="str">
        <f>IF(Tabel_RIE[[#This Row],[R22]]&lt;&gt;"",Tabel_RIE[[#This Row],[R22]],Tabel_RIE[[#This Row],[R12]])</f>
        <v/>
      </c>
    </row>
    <row r="33" spans="2:39" ht="42" customHeight="1" x14ac:dyDescent="0.15">
      <c r="B33" s="163">
        <v>39</v>
      </c>
      <c r="C33" s="164"/>
      <c r="D33" s="165"/>
      <c r="E33" s="165"/>
      <c r="F33" s="165"/>
      <c r="G33" s="166"/>
      <c r="H33" s="166"/>
      <c r="I33" s="165"/>
      <c r="J33" s="165"/>
      <c r="K33" s="167"/>
      <c r="L33" s="168" t="str">
        <f>IF(Tabel_RIE[[#This Row],[E1]]&gt;0,VLOOKUP(Tabel_RIE[[#This Row],[E1]],Tabel_FK_E[],2,FALSE),"")</f>
        <v/>
      </c>
      <c r="M33" s="167"/>
      <c r="N33" s="169" t="str">
        <f>IF(Tabel_RIE[[#This Row],[B1]]&gt;0,VLOOKUP(Tabel_RIE[[#This Row],[B1]],Tabel_FK_B[],2,FALSE),"")</f>
        <v/>
      </c>
      <c r="O33" s="167"/>
      <c r="P33" s="169" t="str">
        <f>IF(Tabel_RIE[[#This Row],[W1]]&gt;0,VLOOKUP(Tabel_RIE[[#This Row],[W1]],Tabel_FK_W[],2,FALSE),"")</f>
        <v/>
      </c>
      <c r="Q3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 s="171" t="str">
        <f>IF(OR(Tabel_RIE[[#This Row],[E12]]="",Tabel_RIE[[#This Row],[B12]]="",Tabel_RIE[[#This Row],[W12]]=""),"",Tabel_RIE[[#This Row],[E12]]*Tabel_RIE[[#This Row],[B12]]*Tabel_RIE[[#This Row],[W12]])</f>
        <v/>
      </c>
      <c r="S33" s="172" t="str">
        <f>IF(AND(Tabel_RIE[[#This Row],[E12]]="",Tabel_RIE[[#This Row],[R12]]=""),"",IF(AND(OR(Tabel_RIE[[#This Row],[E12]]="",Tabel_RIE[[#This Row],[E12]]&lt;15),OR(Tabel_RIE[[#This Row],[R12]]="",Tabel_RIE[[#This Row],[R12]]&lt;70)),"n.v.t.",IF(OR(Tabel_RIE[[#This Row],[E12]]&gt;=15,Tabel_RIE[[#This Row],[R12]]&gt;=70),"√","fout")))</f>
        <v/>
      </c>
      <c r="T33" s="173"/>
      <c r="U33" s="174"/>
      <c r="V33" s="174"/>
      <c r="W33" s="175"/>
      <c r="X33" s="176" t="str">
        <f t="shared" si="0"/>
        <v>Bronaanpak:
Collectieve maatregelen:
Individuele maatregelen:
PBM's:</v>
      </c>
      <c r="Y33" s="165"/>
      <c r="Z33" s="177"/>
      <c r="AA33" s="173"/>
      <c r="AB33" s="169" t="str">
        <f>IF(Tabel_RIE[[#This Row],[E2]]&gt;0,VLOOKUP(Tabel_RIE[[#This Row],[E2]],Tabel_FK_E[],2,FALSE),"")</f>
        <v/>
      </c>
      <c r="AC33" s="173"/>
      <c r="AD33" s="169" t="str">
        <f>IF(Tabel_RIE[[#This Row],[B2]]&gt;0,VLOOKUP(Tabel_RIE[[#This Row],[B2]],Tabel_FK_B[],2,FALSE),"")</f>
        <v/>
      </c>
      <c r="AE33" s="173"/>
      <c r="AF33" s="169" t="str">
        <f>IF(Tabel_RIE[[#This Row],[W2]]&gt;0,VLOOKUP(Tabel_RIE[[#This Row],[W2]],Tabel_FK_W[],2,FALSE),"")</f>
        <v/>
      </c>
      <c r="AG3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33" s="171"/>
      <c r="AI33" s="165"/>
      <c r="AJ33" s="175"/>
      <c r="AK3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3" s="178" t="str">
        <f>IF(AND(Tabel_RIE[[#This Row],[R12]]&gt;=70,Tabel_RIE[[#This Row],[R22]]&lt;70),"Ja","Nee")</f>
        <v>Ja</v>
      </c>
      <c r="AM33" s="178" t="str">
        <f>IF(Tabel_RIE[[#This Row],[R22]]&lt;&gt;"",Tabel_RIE[[#This Row],[R22]],Tabel_RIE[[#This Row],[R12]])</f>
        <v/>
      </c>
    </row>
    <row r="34" spans="2:39" ht="42" customHeight="1" x14ac:dyDescent="0.15">
      <c r="B34" s="163">
        <v>40</v>
      </c>
      <c r="C34" s="164"/>
      <c r="D34" s="165"/>
      <c r="E34" s="165"/>
      <c r="F34" s="165"/>
      <c r="G34" s="166"/>
      <c r="H34" s="166"/>
      <c r="I34" s="165"/>
      <c r="J34" s="165"/>
      <c r="K34" s="167"/>
      <c r="L34" s="168" t="str">
        <f>IF(Tabel_RIE[[#This Row],[E1]]&gt;0,VLOOKUP(Tabel_RIE[[#This Row],[E1]],Tabel_FK_E[],2,FALSE),"")</f>
        <v/>
      </c>
      <c r="M34" s="167"/>
      <c r="N34" s="169" t="str">
        <f>IF(Tabel_RIE[[#This Row],[B1]]&gt;0,VLOOKUP(Tabel_RIE[[#This Row],[B1]],Tabel_FK_B[],2,FALSE),"")</f>
        <v/>
      </c>
      <c r="O34" s="167"/>
      <c r="P34" s="169" t="str">
        <f>IF(Tabel_RIE[[#This Row],[W1]]&gt;0,VLOOKUP(Tabel_RIE[[#This Row],[W1]],Tabel_FK_W[],2,FALSE),"")</f>
        <v/>
      </c>
      <c r="Q3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 s="171" t="str">
        <f>IF(OR(Tabel_RIE[[#This Row],[E12]]="",Tabel_RIE[[#This Row],[B12]]="",Tabel_RIE[[#This Row],[W12]]=""),"",Tabel_RIE[[#This Row],[E12]]*Tabel_RIE[[#This Row],[B12]]*Tabel_RIE[[#This Row],[W12]])</f>
        <v/>
      </c>
      <c r="S34" s="172" t="str">
        <f>IF(AND(Tabel_RIE[[#This Row],[E12]]="",Tabel_RIE[[#This Row],[R12]]=""),"",IF(AND(OR(Tabel_RIE[[#This Row],[E12]]="",Tabel_RIE[[#This Row],[E12]]&lt;15),OR(Tabel_RIE[[#This Row],[R12]]="",Tabel_RIE[[#This Row],[R12]]&lt;70)),"n.v.t.",IF(OR(Tabel_RIE[[#This Row],[E12]]&gt;=15,Tabel_RIE[[#This Row],[R12]]&gt;=70),"√","fout")))</f>
        <v/>
      </c>
      <c r="T34" s="173"/>
      <c r="U34" s="174"/>
      <c r="V34" s="174"/>
      <c r="W34" s="175"/>
      <c r="X34" s="176" t="str">
        <f t="shared" si="0"/>
        <v>Bronaanpak:
Collectieve maatregelen:
Individuele maatregelen:
PBM's:</v>
      </c>
      <c r="Y34" s="165"/>
      <c r="Z34" s="177"/>
      <c r="AA34" s="173"/>
      <c r="AB34" s="169" t="str">
        <f>IF(Tabel_RIE[[#This Row],[E2]]&gt;0,VLOOKUP(Tabel_RIE[[#This Row],[E2]],Tabel_FK_E[],2,FALSE),"")</f>
        <v/>
      </c>
      <c r="AC34" s="173"/>
      <c r="AD34" s="169" t="str">
        <f>IF(Tabel_RIE[[#This Row],[B2]]&gt;0,VLOOKUP(Tabel_RIE[[#This Row],[B2]],Tabel_FK_B[],2,FALSE),"")</f>
        <v/>
      </c>
      <c r="AE34" s="173"/>
      <c r="AF34" s="169" t="str">
        <f>IF(Tabel_RIE[[#This Row],[W2]]&gt;0,VLOOKUP(Tabel_RIE[[#This Row],[W2]],Tabel_FK_W[],2,FALSE),"")</f>
        <v/>
      </c>
      <c r="AG3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34" s="171"/>
      <c r="AI34" s="165"/>
      <c r="AJ34" s="175"/>
      <c r="AK3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4" s="178" t="str">
        <f>IF(AND(Tabel_RIE[[#This Row],[R12]]&gt;=70,Tabel_RIE[[#This Row],[R22]]&lt;70),"Ja","Nee")</f>
        <v>Ja</v>
      </c>
      <c r="AM34" s="178" t="str">
        <f>IF(Tabel_RIE[[#This Row],[R22]]&lt;&gt;"",Tabel_RIE[[#This Row],[R22]],Tabel_RIE[[#This Row],[R12]])</f>
        <v/>
      </c>
    </row>
    <row r="35" spans="2:39" ht="42" customHeight="1" x14ac:dyDescent="0.15">
      <c r="B35" s="163">
        <v>41</v>
      </c>
      <c r="C35" s="164"/>
      <c r="D35" s="165"/>
      <c r="E35" s="165"/>
      <c r="F35" s="165"/>
      <c r="G35" s="166"/>
      <c r="H35" s="166"/>
      <c r="I35" s="165"/>
      <c r="J35" s="165"/>
      <c r="K35" s="167"/>
      <c r="L35" s="168" t="str">
        <f>IF(Tabel_RIE[[#This Row],[E1]]&gt;0,VLOOKUP(Tabel_RIE[[#This Row],[E1]],Tabel_FK_E[],2,FALSE),"")</f>
        <v/>
      </c>
      <c r="M35" s="167"/>
      <c r="N35" s="169" t="str">
        <f>IF(Tabel_RIE[[#This Row],[B1]]&gt;0,VLOOKUP(Tabel_RIE[[#This Row],[B1]],Tabel_FK_B[],2,FALSE),"")</f>
        <v/>
      </c>
      <c r="O35" s="167"/>
      <c r="P35" s="169" t="str">
        <f>IF(Tabel_RIE[[#This Row],[W1]]&gt;0,VLOOKUP(Tabel_RIE[[#This Row],[W1]],Tabel_FK_W[],2,FALSE),"")</f>
        <v/>
      </c>
      <c r="Q3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 s="171" t="str">
        <f>IF(OR(Tabel_RIE[[#This Row],[E12]]="",Tabel_RIE[[#This Row],[B12]]="",Tabel_RIE[[#This Row],[W12]]=""),"",Tabel_RIE[[#This Row],[E12]]*Tabel_RIE[[#This Row],[B12]]*Tabel_RIE[[#This Row],[W12]])</f>
        <v/>
      </c>
      <c r="S35" s="172" t="str">
        <f>IF(AND(Tabel_RIE[[#This Row],[E12]]="",Tabel_RIE[[#This Row],[R12]]=""),"",IF(AND(OR(Tabel_RIE[[#This Row],[E12]]="",Tabel_RIE[[#This Row],[E12]]&lt;15),OR(Tabel_RIE[[#This Row],[R12]]="",Tabel_RIE[[#This Row],[R12]]&lt;70)),"n.v.t.",IF(OR(Tabel_RIE[[#This Row],[E12]]&gt;=15,Tabel_RIE[[#This Row],[R12]]&gt;=70),"√","fout")))</f>
        <v/>
      </c>
      <c r="T35" s="173"/>
      <c r="U35" s="174"/>
      <c r="V35" s="174"/>
      <c r="W35" s="175"/>
      <c r="X35" s="176" t="str">
        <f t="shared" si="0"/>
        <v>Bronaanpak:
Collectieve maatregelen:
Individuele maatregelen:
PBM's:</v>
      </c>
      <c r="Y35" s="165"/>
      <c r="Z35" s="177"/>
      <c r="AA35" s="173"/>
      <c r="AB35" s="169" t="str">
        <f>IF(Tabel_RIE[[#This Row],[E2]]&gt;0,VLOOKUP(Tabel_RIE[[#This Row],[E2]],Tabel_FK_E[],2,FALSE),"")</f>
        <v/>
      </c>
      <c r="AC35" s="173"/>
      <c r="AD35" s="169" t="str">
        <f>IF(Tabel_RIE[[#This Row],[B2]]&gt;0,VLOOKUP(Tabel_RIE[[#This Row],[B2]],Tabel_FK_B[],2,FALSE),"")</f>
        <v/>
      </c>
      <c r="AE35" s="173"/>
      <c r="AF35" s="169" t="str">
        <f>IF(Tabel_RIE[[#This Row],[W2]]&gt;0,VLOOKUP(Tabel_RIE[[#This Row],[W2]],Tabel_FK_W[],2,FALSE),"")</f>
        <v/>
      </c>
      <c r="AG3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35" s="171"/>
      <c r="AI35" s="165"/>
      <c r="AJ35" s="175"/>
      <c r="AK3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5" s="178" t="str">
        <f>IF(AND(Tabel_RIE[[#This Row],[R12]]&gt;=70,Tabel_RIE[[#This Row],[R22]]&lt;70),"Ja","Nee")</f>
        <v>Ja</v>
      </c>
      <c r="AM35" s="178" t="str">
        <f>IF(Tabel_RIE[[#This Row],[R22]]&lt;&gt;"",Tabel_RIE[[#This Row],[R22]],Tabel_RIE[[#This Row],[R12]])</f>
        <v/>
      </c>
    </row>
    <row r="36" spans="2:39" ht="42" customHeight="1" x14ac:dyDescent="0.15">
      <c r="B36" s="163">
        <v>42</v>
      </c>
      <c r="C36" s="164"/>
      <c r="D36" s="165"/>
      <c r="E36" s="165"/>
      <c r="F36" s="165"/>
      <c r="G36" s="166"/>
      <c r="H36" s="166"/>
      <c r="I36" s="165"/>
      <c r="J36" s="165"/>
      <c r="K36" s="167"/>
      <c r="L36" s="168" t="str">
        <f>IF(Tabel_RIE[[#This Row],[E1]]&gt;0,VLOOKUP(Tabel_RIE[[#This Row],[E1]],Tabel_FK_E[],2,FALSE),"")</f>
        <v/>
      </c>
      <c r="M36" s="167"/>
      <c r="N36" s="169" t="str">
        <f>IF(Tabel_RIE[[#This Row],[B1]]&gt;0,VLOOKUP(Tabel_RIE[[#This Row],[B1]],Tabel_FK_B[],2,FALSE),"")</f>
        <v/>
      </c>
      <c r="O36" s="167"/>
      <c r="P36" s="169" t="str">
        <f>IF(Tabel_RIE[[#This Row],[W1]]&gt;0,VLOOKUP(Tabel_RIE[[#This Row],[W1]],Tabel_FK_W[],2,FALSE),"")</f>
        <v/>
      </c>
      <c r="Q3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 s="171" t="str">
        <f>IF(OR(Tabel_RIE[[#This Row],[E12]]="",Tabel_RIE[[#This Row],[B12]]="",Tabel_RIE[[#This Row],[W12]]=""),"",Tabel_RIE[[#This Row],[E12]]*Tabel_RIE[[#This Row],[B12]]*Tabel_RIE[[#This Row],[W12]])</f>
        <v/>
      </c>
      <c r="S36" s="172" t="str">
        <f>IF(AND(Tabel_RIE[[#This Row],[E12]]="",Tabel_RIE[[#This Row],[R12]]=""),"",IF(AND(OR(Tabel_RIE[[#This Row],[E12]]="",Tabel_RIE[[#This Row],[E12]]&lt;15),OR(Tabel_RIE[[#This Row],[R12]]="",Tabel_RIE[[#This Row],[R12]]&lt;70)),"n.v.t.",IF(OR(Tabel_RIE[[#This Row],[E12]]&gt;=15,Tabel_RIE[[#This Row],[R12]]&gt;=70),"√","fout")))</f>
        <v/>
      </c>
      <c r="T36" s="173"/>
      <c r="U36" s="174"/>
      <c r="V36" s="174"/>
      <c r="W36" s="175"/>
      <c r="X36" s="176" t="str">
        <f t="shared" si="0"/>
        <v>Bronaanpak:
Collectieve maatregelen:
Individuele maatregelen:
PBM's:</v>
      </c>
      <c r="Y36" s="165"/>
      <c r="Z36" s="177"/>
      <c r="AA36" s="173"/>
      <c r="AB36" s="169" t="str">
        <f>IF(Tabel_RIE[[#This Row],[E2]]&gt;0,VLOOKUP(Tabel_RIE[[#This Row],[E2]],Tabel_FK_E[],2,FALSE),"")</f>
        <v/>
      </c>
      <c r="AC36" s="173"/>
      <c r="AD36" s="169" t="str">
        <f>IF(Tabel_RIE[[#This Row],[B2]]&gt;0,VLOOKUP(Tabel_RIE[[#This Row],[B2]],Tabel_FK_B[],2,FALSE),"")</f>
        <v/>
      </c>
      <c r="AE36" s="173"/>
      <c r="AF36" s="169" t="str">
        <f>IF(Tabel_RIE[[#This Row],[W2]]&gt;0,VLOOKUP(Tabel_RIE[[#This Row],[W2]],Tabel_FK_W[],2,FALSE),"")</f>
        <v/>
      </c>
      <c r="AG3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36" s="171"/>
      <c r="AI36" s="165"/>
      <c r="AJ36" s="175"/>
      <c r="AK3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6" s="178" t="str">
        <f>IF(AND(Tabel_RIE[[#This Row],[R12]]&gt;=70,Tabel_RIE[[#This Row],[R22]]&lt;70),"Ja","Nee")</f>
        <v>Ja</v>
      </c>
      <c r="AM36" s="178" t="str">
        <f>IF(Tabel_RIE[[#This Row],[R22]]&lt;&gt;"",Tabel_RIE[[#This Row],[R22]],Tabel_RIE[[#This Row],[R12]])</f>
        <v/>
      </c>
    </row>
    <row r="37" spans="2:39" ht="42" customHeight="1" x14ac:dyDescent="0.15">
      <c r="B37" s="163">
        <v>43</v>
      </c>
      <c r="C37" s="164"/>
      <c r="D37" s="165"/>
      <c r="E37" s="165"/>
      <c r="F37" s="165"/>
      <c r="G37" s="166"/>
      <c r="H37" s="166"/>
      <c r="I37" s="165"/>
      <c r="J37" s="165"/>
      <c r="K37" s="167"/>
      <c r="L37" s="168" t="str">
        <f>IF(Tabel_RIE[[#This Row],[E1]]&gt;0,VLOOKUP(Tabel_RIE[[#This Row],[E1]],Tabel_FK_E[],2,FALSE),"")</f>
        <v/>
      </c>
      <c r="M37" s="167"/>
      <c r="N37" s="169" t="str">
        <f>IF(Tabel_RIE[[#This Row],[B1]]&gt;0,VLOOKUP(Tabel_RIE[[#This Row],[B1]],Tabel_FK_B[],2,FALSE),"")</f>
        <v/>
      </c>
      <c r="O37" s="167"/>
      <c r="P37" s="169" t="str">
        <f>IF(Tabel_RIE[[#This Row],[W1]]&gt;0,VLOOKUP(Tabel_RIE[[#This Row],[W1]],Tabel_FK_W[],2,FALSE),"")</f>
        <v/>
      </c>
      <c r="Q3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 s="171" t="str">
        <f>IF(OR(Tabel_RIE[[#This Row],[E12]]="",Tabel_RIE[[#This Row],[B12]]="",Tabel_RIE[[#This Row],[W12]]=""),"",Tabel_RIE[[#This Row],[E12]]*Tabel_RIE[[#This Row],[B12]]*Tabel_RIE[[#This Row],[W12]])</f>
        <v/>
      </c>
      <c r="S37" s="172" t="str">
        <f>IF(AND(Tabel_RIE[[#This Row],[E12]]="",Tabel_RIE[[#This Row],[R12]]=""),"",IF(AND(OR(Tabel_RIE[[#This Row],[E12]]="",Tabel_RIE[[#This Row],[E12]]&lt;15),OR(Tabel_RIE[[#This Row],[R12]]="",Tabel_RIE[[#This Row],[R12]]&lt;70)),"n.v.t.",IF(OR(Tabel_RIE[[#This Row],[E12]]&gt;=15,Tabel_RIE[[#This Row],[R12]]&gt;=70),"√","fout")))</f>
        <v/>
      </c>
      <c r="T37" s="173"/>
      <c r="U37" s="174"/>
      <c r="V37" s="174"/>
      <c r="W37" s="175"/>
      <c r="X37" s="176" t="str">
        <f t="shared" si="0"/>
        <v>Bronaanpak:
Collectieve maatregelen:
Individuele maatregelen:
PBM's:</v>
      </c>
      <c r="Y37" s="165"/>
      <c r="Z37" s="177"/>
      <c r="AA37" s="173"/>
      <c r="AB37" s="169" t="str">
        <f>IF(Tabel_RIE[[#This Row],[E2]]&gt;0,VLOOKUP(Tabel_RIE[[#This Row],[E2]],Tabel_FK_E[],2,FALSE),"")</f>
        <v/>
      </c>
      <c r="AC37" s="173"/>
      <c r="AD37" s="169" t="str">
        <f>IF(Tabel_RIE[[#This Row],[B2]]&gt;0,VLOOKUP(Tabel_RIE[[#This Row],[B2]],Tabel_FK_B[],2,FALSE),"")</f>
        <v/>
      </c>
      <c r="AE37" s="173"/>
      <c r="AF37" s="169" t="str">
        <f>IF(Tabel_RIE[[#This Row],[W2]]&gt;0,VLOOKUP(Tabel_RIE[[#This Row],[W2]],Tabel_FK_W[],2,FALSE),"")</f>
        <v/>
      </c>
      <c r="AG3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37" s="171"/>
      <c r="AI37" s="165"/>
      <c r="AJ37" s="175"/>
      <c r="AK3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7" s="178" t="str">
        <f>IF(AND(Tabel_RIE[[#This Row],[R12]]&gt;=70,Tabel_RIE[[#This Row],[R22]]&lt;70),"Ja","Nee")</f>
        <v>Ja</v>
      </c>
      <c r="AM37" s="178" t="str">
        <f>IF(Tabel_RIE[[#This Row],[R22]]&lt;&gt;"",Tabel_RIE[[#This Row],[R22]],Tabel_RIE[[#This Row],[R12]])</f>
        <v/>
      </c>
    </row>
    <row r="38" spans="2:39" ht="42" customHeight="1" x14ac:dyDescent="0.15">
      <c r="B38" s="163">
        <v>44</v>
      </c>
      <c r="C38" s="164"/>
      <c r="D38" s="165"/>
      <c r="E38" s="165"/>
      <c r="F38" s="165"/>
      <c r="G38" s="166"/>
      <c r="H38" s="166"/>
      <c r="I38" s="165"/>
      <c r="J38" s="165"/>
      <c r="K38" s="167"/>
      <c r="L38" s="168" t="str">
        <f>IF(Tabel_RIE[[#This Row],[E1]]&gt;0,VLOOKUP(Tabel_RIE[[#This Row],[E1]],Tabel_FK_E[],2,FALSE),"")</f>
        <v/>
      </c>
      <c r="M38" s="167"/>
      <c r="N38" s="169" t="str">
        <f>IF(Tabel_RIE[[#This Row],[B1]]&gt;0,VLOOKUP(Tabel_RIE[[#This Row],[B1]],Tabel_FK_B[],2,FALSE),"")</f>
        <v/>
      </c>
      <c r="O38" s="167"/>
      <c r="P38" s="169" t="str">
        <f>IF(Tabel_RIE[[#This Row],[W1]]&gt;0,VLOOKUP(Tabel_RIE[[#This Row],[W1]],Tabel_FK_W[],2,FALSE),"")</f>
        <v/>
      </c>
      <c r="Q3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 s="171" t="str">
        <f>IF(OR(Tabel_RIE[[#This Row],[E12]]="",Tabel_RIE[[#This Row],[B12]]="",Tabel_RIE[[#This Row],[W12]]=""),"",Tabel_RIE[[#This Row],[E12]]*Tabel_RIE[[#This Row],[B12]]*Tabel_RIE[[#This Row],[W12]])</f>
        <v/>
      </c>
      <c r="S38" s="172" t="str">
        <f>IF(AND(Tabel_RIE[[#This Row],[E12]]="",Tabel_RIE[[#This Row],[R12]]=""),"",IF(AND(OR(Tabel_RIE[[#This Row],[E12]]="",Tabel_RIE[[#This Row],[E12]]&lt;15),OR(Tabel_RIE[[#This Row],[R12]]="",Tabel_RIE[[#This Row],[R12]]&lt;70)),"n.v.t.",IF(OR(Tabel_RIE[[#This Row],[E12]]&gt;=15,Tabel_RIE[[#This Row],[R12]]&gt;=70),"√","fout")))</f>
        <v/>
      </c>
      <c r="T38" s="173"/>
      <c r="U38" s="174"/>
      <c r="V38" s="174"/>
      <c r="W38" s="175"/>
      <c r="X38" s="176" t="str">
        <f t="shared" si="0"/>
        <v>Bronaanpak:
Collectieve maatregelen:
Individuele maatregelen:
PBM's:</v>
      </c>
      <c r="Y38" s="165"/>
      <c r="Z38" s="177"/>
      <c r="AA38" s="173"/>
      <c r="AB38" s="169" t="str">
        <f>IF(Tabel_RIE[[#This Row],[E2]]&gt;0,VLOOKUP(Tabel_RIE[[#This Row],[E2]],Tabel_FK_E[],2,FALSE),"")</f>
        <v/>
      </c>
      <c r="AC38" s="173"/>
      <c r="AD38" s="169" t="str">
        <f>IF(Tabel_RIE[[#This Row],[B2]]&gt;0,VLOOKUP(Tabel_RIE[[#This Row],[B2]],Tabel_FK_B[],2,FALSE),"")</f>
        <v/>
      </c>
      <c r="AE38" s="173"/>
      <c r="AF38" s="169" t="str">
        <f>IF(Tabel_RIE[[#This Row],[W2]]&gt;0,VLOOKUP(Tabel_RIE[[#This Row],[W2]],Tabel_FK_W[],2,FALSE),"")</f>
        <v/>
      </c>
      <c r="AG3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38" s="171"/>
      <c r="AI38" s="165"/>
      <c r="AJ38" s="175"/>
      <c r="AK3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8" s="178" t="str">
        <f>IF(AND(Tabel_RIE[[#This Row],[R12]]&gt;=70,Tabel_RIE[[#This Row],[R22]]&lt;70),"Ja","Nee")</f>
        <v>Ja</v>
      </c>
      <c r="AM38" s="178" t="str">
        <f>IF(Tabel_RIE[[#This Row],[R22]]&lt;&gt;"",Tabel_RIE[[#This Row],[R22]],Tabel_RIE[[#This Row],[R12]])</f>
        <v/>
      </c>
    </row>
    <row r="39" spans="2:39" ht="42" customHeight="1" x14ac:dyDescent="0.15">
      <c r="B39" s="163">
        <v>45</v>
      </c>
      <c r="C39" s="164"/>
      <c r="D39" s="165"/>
      <c r="E39" s="165"/>
      <c r="F39" s="165"/>
      <c r="G39" s="166"/>
      <c r="H39" s="166"/>
      <c r="I39" s="165"/>
      <c r="J39" s="165"/>
      <c r="K39" s="167"/>
      <c r="L39" s="168" t="str">
        <f>IF(Tabel_RIE[[#This Row],[E1]]&gt;0,VLOOKUP(Tabel_RIE[[#This Row],[E1]],Tabel_FK_E[],2,FALSE),"")</f>
        <v/>
      </c>
      <c r="M39" s="167"/>
      <c r="N39" s="169" t="str">
        <f>IF(Tabel_RIE[[#This Row],[B1]]&gt;0,VLOOKUP(Tabel_RIE[[#This Row],[B1]],Tabel_FK_B[],2,FALSE),"")</f>
        <v/>
      </c>
      <c r="O39" s="167"/>
      <c r="P39" s="169" t="str">
        <f>IF(Tabel_RIE[[#This Row],[W1]]&gt;0,VLOOKUP(Tabel_RIE[[#This Row],[W1]],Tabel_FK_W[],2,FALSE),"")</f>
        <v/>
      </c>
      <c r="Q3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 s="171" t="str">
        <f>IF(OR(Tabel_RIE[[#This Row],[E12]]="",Tabel_RIE[[#This Row],[B12]]="",Tabel_RIE[[#This Row],[W12]]=""),"",Tabel_RIE[[#This Row],[E12]]*Tabel_RIE[[#This Row],[B12]]*Tabel_RIE[[#This Row],[W12]])</f>
        <v/>
      </c>
      <c r="S39" s="172" t="str">
        <f>IF(AND(Tabel_RIE[[#This Row],[E12]]="",Tabel_RIE[[#This Row],[R12]]=""),"",IF(AND(OR(Tabel_RIE[[#This Row],[E12]]="",Tabel_RIE[[#This Row],[E12]]&lt;15),OR(Tabel_RIE[[#This Row],[R12]]="",Tabel_RIE[[#This Row],[R12]]&lt;70)),"n.v.t.",IF(OR(Tabel_RIE[[#This Row],[E12]]&gt;=15,Tabel_RIE[[#This Row],[R12]]&gt;=70),"√","fout")))</f>
        <v/>
      </c>
      <c r="T39" s="173"/>
      <c r="U39" s="174"/>
      <c r="V39" s="174"/>
      <c r="W39" s="175"/>
      <c r="X39" s="176" t="str">
        <f t="shared" si="0"/>
        <v>Bronaanpak:
Collectieve maatregelen:
Individuele maatregelen:
PBM's:</v>
      </c>
      <c r="Y39" s="165"/>
      <c r="Z39" s="177"/>
      <c r="AA39" s="173"/>
      <c r="AB39" s="169" t="str">
        <f>IF(Tabel_RIE[[#This Row],[E2]]&gt;0,VLOOKUP(Tabel_RIE[[#This Row],[E2]],Tabel_FK_E[],2,FALSE),"")</f>
        <v/>
      </c>
      <c r="AC39" s="173"/>
      <c r="AD39" s="169" t="str">
        <f>IF(Tabel_RIE[[#This Row],[B2]]&gt;0,VLOOKUP(Tabel_RIE[[#This Row],[B2]],Tabel_FK_B[],2,FALSE),"")</f>
        <v/>
      </c>
      <c r="AE39" s="173"/>
      <c r="AF39" s="169" t="str">
        <f>IF(Tabel_RIE[[#This Row],[W2]]&gt;0,VLOOKUP(Tabel_RIE[[#This Row],[W2]],Tabel_FK_W[],2,FALSE),"")</f>
        <v/>
      </c>
      <c r="AG3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39" s="171"/>
      <c r="AI39" s="165"/>
      <c r="AJ39" s="175"/>
      <c r="AK3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39" s="178" t="str">
        <f>IF(AND(Tabel_RIE[[#This Row],[R12]]&gt;=70,Tabel_RIE[[#This Row],[R22]]&lt;70),"Ja","Nee")</f>
        <v>Ja</v>
      </c>
      <c r="AM39" s="178" t="str">
        <f>IF(Tabel_RIE[[#This Row],[R22]]&lt;&gt;"",Tabel_RIE[[#This Row],[R22]],Tabel_RIE[[#This Row],[R12]])</f>
        <v/>
      </c>
    </row>
    <row r="40" spans="2:39" ht="42" customHeight="1" x14ac:dyDescent="0.15">
      <c r="B40" s="163">
        <v>46</v>
      </c>
      <c r="C40" s="164"/>
      <c r="D40" s="165"/>
      <c r="E40" s="165"/>
      <c r="F40" s="165"/>
      <c r="G40" s="166"/>
      <c r="H40" s="166"/>
      <c r="I40" s="165"/>
      <c r="J40" s="165"/>
      <c r="K40" s="167"/>
      <c r="L40" s="168" t="str">
        <f>IF(Tabel_RIE[[#This Row],[E1]]&gt;0,VLOOKUP(Tabel_RIE[[#This Row],[E1]],Tabel_FK_E[],2,FALSE),"")</f>
        <v/>
      </c>
      <c r="M40" s="167"/>
      <c r="N40" s="169" t="str">
        <f>IF(Tabel_RIE[[#This Row],[B1]]&gt;0,VLOOKUP(Tabel_RIE[[#This Row],[B1]],Tabel_FK_B[],2,FALSE),"")</f>
        <v/>
      </c>
      <c r="O40" s="167"/>
      <c r="P40" s="169" t="str">
        <f>IF(Tabel_RIE[[#This Row],[W1]]&gt;0,VLOOKUP(Tabel_RIE[[#This Row],[W1]],Tabel_FK_W[],2,FALSE),"")</f>
        <v/>
      </c>
      <c r="Q4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 s="171" t="str">
        <f>IF(OR(Tabel_RIE[[#This Row],[E12]]="",Tabel_RIE[[#This Row],[B12]]="",Tabel_RIE[[#This Row],[W12]]=""),"",Tabel_RIE[[#This Row],[E12]]*Tabel_RIE[[#This Row],[B12]]*Tabel_RIE[[#This Row],[W12]])</f>
        <v/>
      </c>
      <c r="S40" s="172" t="str">
        <f>IF(AND(Tabel_RIE[[#This Row],[E12]]="",Tabel_RIE[[#This Row],[R12]]=""),"",IF(AND(OR(Tabel_RIE[[#This Row],[E12]]="",Tabel_RIE[[#This Row],[E12]]&lt;15),OR(Tabel_RIE[[#This Row],[R12]]="",Tabel_RIE[[#This Row],[R12]]&lt;70)),"n.v.t.",IF(OR(Tabel_RIE[[#This Row],[E12]]&gt;=15,Tabel_RIE[[#This Row],[R12]]&gt;=70),"√","fout")))</f>
        <v/>
      </c>
      <c r="T40" s="173"/>
      <c r="U40" s="174"/>
      <c r="V40" s="174"/>
      <c r="W40" s="175"/>
      <c r="X40" s="176" t="str">
        <f t="shared" si="0"/>
        <v>Bronaanpak:
Collectieve maatregelen:
Individuele maatregelen:
PBM's:</v>
      </c>
      <c r="Y40" s="165"/>
      <c r="Z40" s="177"/>
      <c r="AA40" s="173"/>
      <c r="AB40" s="169" t="str">
        <f>IF(Tabel_RIE[[#This Row],[E2]]&gt;0,VLOOKUP(Tabel_RIE[[#This Row],[E2]],Tabel_FK_E[],2,FALSE),"")</f>
        <v/>
      </c>
      <c r="AC40" s="173"/>
      <c r="AD40" s="169" t="str">
        <f>IF(Tabel_RIE[[#This Row],[B2]]&gt;0,VLOOKUP(Tabel_RIE[[#This Row],[B2]],Tabel_FK_B[],2,FALSE),"")</f>
        <v/>
      </c>
      <c r="AE40" s="173"/>
      <c r="AF40" s="169" t="str">
        <f>IF(Tabel_RIE[[#This Row],[W2]]&gt;0,VLOOKUP(Tabel_RIE[[#This Row],[W2]],Tabel_FK_W[],2,FALSE),"")</f>
        <v/>
      </c>
      <c r="AG4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40" s="171"/>
      <c r="AI40" s="165"/>
      <c r="AJ40" s="175"/>
      <c r="AK4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0" s="178" t="str">
        <f>IF(AND(Tabel_RIE[[#This Row],[R12]]&gt;=70,Tabel_RIE[[#This Row],[R22]]&lt;70),"Ja","Nee")</f>
        <v>Ja</v>
      </c>
      <c r="AM40" s="178" t="str">
        <f>IF(Tabel_RIE[[#This Row],[R22]]&lt;&gt;"",Tabel_RIE[[#This Row],[R22]],Tabel_RIE[[#This Row],[R12]])</f>
        <v/>
      </c>
    </row>
    <row r="41" spans="2:39" ht="42" customHeight="1" x14ac:dyDescent="0.15">
      <c r="B41" s="163">
        <v>47</v>
      </c>
      <c r="C41" s="164"/>
      <c r="D41" s="165"/>
      <c r="E41" s="165"/>
      <c r="F41" s="165"/>
      <c r="G41" s="166"/>
      <c r="H41" s="166"/>
      <c r="I41" s="165"/>
      <c r="J41" s="165"/>
      <c r="K41" s="167"/>
      <c r="L41" s="168" t="str">
        <f>IF(Tabel_RIE[[#This Row],[E1]]&gt;0,VLOOKUP(Tabel_RIE[[#This Row],[E1]],Tabel_FK_E[],2,FALSE),"")</f>
        <v/>
      </c>
      <c r="M41" s="167"/>
      <c r="N41" s="169" t="str">
        <f>IF(Tabel_RIE[[#This Row],[B1]]&gt;0,VLOOKUP(Tabel_RIE[[#This Row],[B1]],Tabel_FK_B[],2,FALSE),"")</f>
        <v/>
      </c>
      <c r="O41" s="167"/>
      <c r="P41" s="169" t="str">
        <f>IF(Tabel_RIE[[#This Row],[W1]]&gt;0,VLOOKUP(Tabel_RIE[[#This Row],[W1]],Tabel_FK_W[],2,FALSE),"")</f>
        <v/>
      </c>
      <c r="Q4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1" s="171" t="str">
        <f>IF(OR(Tabel_RIE[[#This Row],[E12]]="",Tabel_RIE[[#This Row],[B12]]="",Tabel_RIE[[#This Row],[W12]]=""),"",Tabel_RIE[[#This Row],[E12]]*Tabel_RIE[[#This Row],[B12]]*Tabel_RIE[[#This Row],[W12]])</f>
        <v/>
      </c>
      <c r="S41" s="172" t="str">
        <f>IF(AND(Tabel_RIE[[#This Row],[E12]]="",Tabel_RIE[[#This Row],[R12]]=""),"",IF(AND(OR(Tabel_RIE[[#This Row],[E12]]="",Tabel_RIE[[#This Row],[E12]]&lt;15),OR(Tabel_RIE[[#This Row],[R12]]="",Tabel_RIE[[#This Row],[R12]]&lt;70)),"n.v.t.",IF(OR(Tabel_RIE[[#This Row],[E12]]&gt;=15,Tabel_RIE[[#This Row],[R12]]&gt;=70),"√","fout")))</f>
        <v/>
      </c>
      <c r="T41" s="173"/>
      <c r="U41" s="174"/>
      <c r="V41" s="174"/>
      <c r="W41" s="175"/>
      <c r="X41" s="176" t="str">
        <f t="shared" si="0"/>
        <v>Bronaanpak:
Collectieve maatregelen:
Individuele maatregelen:
PBM's:</v>
      </c>
      <c r="Y41" s="165"/>
      <c r="Z41" s="177"/>
      <c r="AA41" s="173"/>
      <c r="AB41" s="169" t="str">
        <f>IF(Tabel_RIE[[#This Row],[E2]]&gt;0,VLOOKUP(Tabel_RIE[[#This Row],[E2]],Tabel_FK_E[],2,FALSE),"")</f>
        <v/>
      </c>
      <c r="AC41" s="173"/>
      <c r="AD41" s="169" t="str">
        <f>IF(Tabel_RIE[[#This Row],[B2]]&gt;0,VLOOKUP(Tabel_RIE[[#This Row],[B2]],Tabel_FK_B[],2,FALSE),"")</f>
        <v/>
      </c>
      <c r="AE41" s="173"/>
      <c r="AF41" s="169" t="str">
        <f>IF(Tabel_RIE[[#This Row],[W2]]&gt;0,VLOOKUP(Tabel_RIE[[#This Row],[W2]],Tabel_FK_W[],2,FALSE),"")</f>
        <v/>
      </c>
      <c r="AG4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41" s="171"/>
      <c r="AI41" s="165"/>
      <c r="AJ41" s="175"/>
      <c r="AK4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1" s="178" t="str">
        <f>IF(AND(Tabel_RIE[[#This Row],[R12]]&gt;=70,Tabel_RIE[[#This Row],[R22]]&lt;70),"Ja","Nee")</f>
        <v>Ja</v>
      </c>
      <c r="AM41" s="178" t="str">
        <f>IF(Tabel_RIE[[#This Row],[R22]]&lt;&gt;"",Tabel_RIE[[#This Row],[R22]],Tabel_RIE[[#This Row],[R12]])</f>
        <v/>
      </c>
    </row>
    <row r="42" spans="2:39" ht="42" customHeight="1" x14ac:dyDescent="0.15">
      <c r="B42" s="163">
        <v>48</v>
      </c>
      <c r="C42" s="164"/>
      <c r="D42" s="165"/>
      <c r="E42" s="165"/>
      <c r="F42" s="165"/>
      <c r="G42" s="166"/>
      <c r="H42" s="166"/>
      <c r="I42" s="165"/>
      <c r="J42" s="165"/>
      <c r="K42" s="167"/>
      <c r="L42" s="168" t="str">
        <f>IF(Tabel_RIE[[#This Row],[E1]]&gt;0,VLOOKUP(Tabel_RIE[[#This Row],[E1]],Tabel_FK_E[],2,FALSE),"")</f>
        <v/>
      </c>
      <c r="M42" s="167"/>
      <c r="N42" s="169" t="str">
        <f>IF(Tabel_RIE[[#This Row],[B1]]&gt;0,VLOOKUP(Tabel_RIE[[#This Row],[B1]],Tabel_FK_B[],2,FALSE),"")</f>
        <v/>
      </c>
      <c r="O42" s="167"/>
      <c r="P42" s="169" t="str">
        <f>IF(Tabel_RIE[[#This Row],[W1]]&gt;0,VLOOKUP(Tabel_RIE[[#This Row],[W1]],Tabel_FK_W[],2,FALSE),"")</f>
        <v/>
      </c>
      <c r="Q4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2" s="171" t="str">
        <f>IF(OR(Tabel_RIE[[#This Row],[E12]]="",Tabel_RIE[[#This Row],[B12]]="",Tabel_RIE[[#This Row],[W12]]=""),"",Tabel_RIE[[#This Row],[E12]]*Tabel_RIE[[#This Row],[B12]]*Tabel_RIE[[#This Row],[W12]])</f>
        <v/>
      </c>
      <c r="S42" s="172" t="str">
        <f>IF(AND(Tabel_RIE[[#This Row],[E12]]="",Tabel_RIE[[#This Row],[R12]]=""),"",IF(AND(OR(Tabel_RIE[[#This Row],[E12]]="",Tabel_RIE[[#This Row],[E12]]&lt;15),OR(Tabel_RIE[[#This Row],[R12]]="",Tabel_RIE[[#This Row],[R12]]&lt;70)),"n.v.t.",IF(OR(Tabel_RIE[[#This Row],[E12]]&gt;=15,Tabel_RIE[[#This Row],[R12]]&gt;=70),"√","fout")))</f>
        <v/>
      </c>
      <c r="T42" s="173"/>
      <c r="U42" s="174"/>
      <c r="V42" s="174"/>
      <c r="W42" s="175"/>
      <c r="X42" s="176" t="str">
        <f t="shared" si="0"/>
        <v>Bronaanpak:
Collectieve maatregelen:
Individuele maatregelen:
PBM's:</v>
      </c>
      <c r="Y42" s="165"/>
      <c r="Z42" s="177"/>
      <c r="AA42" s="173"/>
      <c r="AB42" s="169" t="str">
        <f>IF(Tabel_RIE[[#This Row],[E2]]&gt;0,VLOOKUP(Tabel_RIE[[#This Row],[E2]],Tabel_FK_E[],2,FALSE),"")</f>
        <v/>
      </c>
      <c r="AC42" s="173"/>
      <c r="AD42" s="169" t="str">
        <f>IF(Tabel_RIE[[#This Row],[B2]]&gt;0,VLOOKUP(Tabel_RIE[[#This Row],[B2]],Tabel_FK_B[],2,FALSE),"")</f>
        <v/>
      </c>
      <c r="AE42" s="173"/>
      <c r="AF42" s="169" t="str">
        <f>IF(Tabel_RIE[[#This Row],[W2]]&gt;0,VLOOKUP(Tabel_RIE[[#This Row],[W2]],Tabel_FK_W[],2,FALSE),"")</f>
        <v/>
      </c>
      <c r="AG4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42" s="171"/>
      <c r="AI42" s="165"/>
      <c r="AJ42" s="175"/>
      <c r="AK4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2" s="178" t="str">
        <f>IF(AND(Tabel_RIE[[#This Row],[R12]]&gt;=70,Tabel_RIE[[#This Row],[R22]]&lt;70),"Ja","Nee")</f>
        <v>Ja</v>
      </c>
      <c r="AM42" s="178" t="str">
        <f>IF(Tabel_RIE[[#This Row],[R22]]&lt;&gt;"",Tabel_RIE[[#This Row],[R22]],Tabel_RIE[[#This Row],[R12]])</f>
        <v/>
      </c>
    </row>
    <row r="43" spans="2:39" ht="42" customHeight="1" x14ac:dyDescent="0.15">
      <c r="B43" s="163">
        <v>49</v>
      </c>
      <c r="C43" s="164"/>
      <c r="D43" s="165"/>
      <c r="E43" s="165"/>
      <c r="F43" s="165"/>
      <c r="G43" s="166"/>
      <c r="H43" s="166"/>
      <c r="I43" s="165"/>
      <c r="J43" s="165"/>
      <c r="K43" s="167"/>
      <c r="L43" s="168" t="str">
        <f>IF(Tabel_RIE[[#This Row],[E1]]&gt;0,VLOOKUP(Tabel_RIE[[#This Row],[E1]],Tabel_FK_E[],2,FALSE),"")</f>
        <v/>
      </c>
      <c r="M43" s="167"/>
      <c r="N43" s="169" t="str">
        <f>IF(Tabel_RIE[[#This Row],[B1]]&gt;0,VLOOKUP(Tabel_RIE[[#This Row],[B1]],Tabel_FK_B[],2,FALSE),"")</f>
        <v/>
      </c>
      <c r="O43" s="167"/>
      <c r="P43" s="169" t="str">
        <f>IF(Tabel_RIE[[#This Row],[W1]]&gt;0,VLOOKUP(Tabel_RIE[[#This Row],[W1]],Tabel_FK_W[],2,FALSE),"")</f>
        <v/>
      </c>
      <c r="Q4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3" s="171" t="str">
        <f>IF(OR(Tabel_RIE[[#This Row],[E12]]="",Tabel_RIE[[#This Row],[B12]]="",Tabel_RIE[[#This Row],[W12]]=""),"",Tabel_RIE[[#This Row],[E12]]*Tabel_RIE[[#This Row],[B12]]*Tabel_RIE[[#This Row],[W12]])</f>
        <v/>
      </c>
      <c r="S43" s="172" t="str">
        <f>IF(AND(Tabel_RIE[[#This Row],[E12]]="",Tabel_RIE[[#This Row],[R12]]=""),"",IF(AND(OR(Tabel_RIE[[#This Row],[E12]]="",Tabel_RIE[[#This Row],[E12]]&lt;15),OR(Tabel_RIE[[#This Row],[R12]]="",Tabel_RIE[[#This Row],[R12]]&lt;70)),"n.v.t.",IF(OR(Tabel_RIE[[#This Row],[E12]]&gt;=15,Tabel_RIE[[#This Row],[R12]]&gt;=70),"√","fout")))</f>
        <v/>
      </c>
      <c r="T43" s="173"/>
      <c r="U43" s="174"/>
      <c r="V43" s="174"/>
      <c r="W43" s="175"/>
      <c r="X43" s="176" t="str">
        <f t="shared" si="0"/>
        <v>Bronaanpak:
Collectieve maatregelen:
Individuele maatregelen:
PBM's:</v>
      </c>
      <c r="Y43" s="165"/>
      <c r="Z43" s="177"/>
      <c r="AA43" s="173"/>
      <c r="AB43" s="169" t="str">
        <f>IF(Tabel_RIE[[#This Row],[E2]]&gt;0,VLOOKUP(Tabel_RIE[[#This Row],[E2]],Tabel_FK_E[],2,FALSE),"")</f>
        <v/>
      </c>
      <c r="AC43" s="173"/>
      <c r="AD43" s="169" t="str">
        <f>IF(Tabel_RIE[[#This Row],[B2]]&gt;0,VLOOKUP(Tabel_RIE[[#This Row],[B2]],Tabel_FK_B[],2,FALSE),"")</f>
        <v/>
      </c>
      <c r="AE43" s="173"/>
      <c r="AF43" s="169" t="str">
        <f>IF(Tabel_RIE[[#This Row],[W2]]&gt;0,VLOOKUP(Tabel_RIE[[#This Row],[W2]],Tabel_FK_W[],2,FALSE),"")</f>
        <v/>
      </c>
      <c r="AG4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43" s="171"/>
      <c r="AI43" s="165"/>
      <c r="AJ43" s="175"/>
      <c r="AK4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3" s="178" t="str">
        <f>IF(AND(Tabel_RIE[[#This Row],[R12]]&gt;=70,Tabel_RIE[[#This Row],[R22]]&lt;70),"Ja","Nee")</f>
        <v>Ja</v>
      </c>
      <c r="AM43" s="178" t="str">
        <f>IF(Tabel_RIE[[#This Row],[R22]]&lt;&gt;"",Tabel_RIE[[#This Row],[R22]],Tabel_RIE[[#This Row],[R12]])</f>
        <v/>
      </c>
    </row>
    <row r="44" spans="2:39" ht="42" customHeight="1" x14ac:dyDescent="0.15">
      <c r="B44" s="163">
        <v>50</v>
      </c>
      <c r="C44" s="164"/>
      <c r="D44" s="165"/>
      <c r="E44" s="165"/>
      <c r="F44" s="165"/>
      <c r="G44" s="166"/>
      <c r="H44" s="166"/>
      <c r="I44" s="165"/>
      <c r="J44" s="165"/>
      <c r="K44" s="167"/>
      <c r="L44" s="168" t="str">
        <f>IF(Tabel_RIE[[#This Row],[E1]]&gt;0,VLOOKUP(Tabel_RIE[[#This Row],[E1]],Tabel_FK_E[],2,FALSE),"")</f>
        <v/>
      </c>
      <c r="M44" s="167"/>
      <c r="N44" s="169" t="str">
        <f>IF(Tabel_RIE[[#This Row],[B1]]&gt;0,VLOOKUP(Tabel_RIE[[#This Row],[B1]],Tabel_FK_B[],2,FALSE),"")</f>
        <v/>
      </c>
      <c r="O44" s="167"/>
      <c r="P44" s="169" t="str">
        <f>IF(Tabel_RIE[[#This Row],[W1]]&gt;0,VLOOKUP(Tabel_RIE[[#This Row],[W1]],Tabel_FK_W[],2,FALSE),"")</f>
        <v/>
      </c>
      <c r="Q4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4" s="171" t="str">
        <f>IF(OR(Tabel_RIE[[#This Row],[E12]]="",Tabel_RIE[[#This Row],[B12]]="",Tabel_RIE[[#This Row],[W12]]=""),"",Tabel_RIE[[#This Row],[E12]]*Tabel_RIE[[#This Row],[B12]]*Tabel_RIE[[#This Row],[W12]])</f>
        <v/>
      </c>
      <c r="S44" s="172" t="str">
        <f>IF(AND(Tabel_RIE[[#This Row],[E12]]="",Tabel_RIE[[#This Row],[R12]]=""),"",IF(AND(OR(Tabel_RIE[[#This Row],[E12]]="",Tabel_RIE[[#This Row],[E12]]&lt;15),OR(Tabel_RIE[[#This Row],[R12]]="",Tabel_RIE[[#This Row],[R12]]&lt;70)),"n.v.t.",IF(OR(Tabel_RIE[[#This Row],[E12]]&gt;=15,Tabel_RIE[[#This Row],[R12]]&gt;=70),"√","fout")))</f>
        <v/>
      </c>
      <c r="T44" s="173"/>
      <c r="U44" s="174"/>
      <c r="V44" s="174"/>
      <c r="W44" s="175"/>
      <c r="X44" s="176" t="str">
        <f t="shared" si="0"/>
        <v>Bronaanpak:
Collectieve maatregelen:
Individuele maatregelen:
PBM's:</v>
      </c>
      <c r="Y44" s="165"/>
      <c r="Z44" s="177"/>
      <c r="AA44" s="173"/>
      <c r="AB44" s="169" t="str">
        <f>IF(Tabel_RIE[[#This Row],[E2]]&gt;0,VLOOKUP(Tabel_RIE[[#This Row],[E2]],Tabel_FK_E[],2,FALSE),"")</f>
        <v/>
      </c>
      <c r="AC44" s="173"/>
      <c r="AD44" s="169" t="str">
        <f>IF(Tabel_RIE[[#This Row],[B2]]&gt;0,VLOOKUP(Tabel_RIE[[#This Row],[B2]],Tabel_FK_B[],2,FALSE),"")</f>
        <v/>
      </c>
      <c r="AE44" s="173"/>
      <c r="AF44" s="169" t="str">
        <f>IF(Tabel_RIE[[#This Row],[W2]]&gt;0,VLOOKUP(Tabel_RIE[[#This Row],[W2]],Tabel_FK_W[],2,FALSE),"")</f>
        <v/>
      </c>
      <c r="AG4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44" s="171"/>
      <c r="AI44" s="165"/>
      <c r="AJ44" s="175"/>
      <c r="AK4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4" s="178" t="str">
        <f>IF(AND(Tabel_RIE[[#This Row],[R12]]&gt;=70,Tabel_RIE[[#This Row],[R22]]&lt;70),"Ja","Nee")</f>
        <v>Ja</v>
      </c>
      <c r="AM44" s="178" t="str">
        <f>IF(Tabel_RIE[[#This Row],[R22]]&lt;&gt;"",Tabel_RIE[[#This Row],[R22]],Tabel_RIE[[#This Row],[R12]])</f>
        <v/>
      </c>
    </row>
    <row r="45" spans="2:39" ht="42" customHeight="1" x14ac:dyDescent="0.15">
      <c r="B45" s="163">
        <v>51</v>
      </c>
      <c r="C45" s="164"/>
      <c r="D45" s="165"/>
      <c r="E45" s="165"/>
      <c r="F45" s="165"/>
      <c r="G45" s="166"/>
      <c r="H45" s="166"/>
      <c r="I45" s="165"/>
      <c r="J45" s="165"/>
      <c r="K45" s="167"/>
      <c r="L45" s="168" t="str">
        <f>IF(Tabel_RIE[[#This Row],[E1]]&gt;0,VLOOKUP(Tabel_RIE[[#This Row],[E1]],Tabel_FK_E[],2,FALSE),"")</f>
        <v/>
      </c>
      <c r="M45" s="167"/>
      <c r="N45" s="169" t="str">
        <f>IF(Tabel_RIE[[#This Row],[B1]]&gt;0,VLOOKUP(Tabel_RIE[[#This Row],[B1]],Tabel_FK_B[],2,FALSE),"")</f>
        <v/>
      </c>
      <c r="O45" s="167"/>
      <c r="P45" s="169" t="str">
        <f>IF(Tabel_RIE[[#This Row],[W1]]&gt;0,VLOOKUP(Tabel_RIE[[#This Row],[W1]],Tabel_FK_W[],2,FALSE),"")</f>
        <v/>
      </c>
      <c r="Q4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5" s="171" t="str">
        <f>IF(OR(Tabel_RIE[[#This Row],[E12]]="",Tabel_RIE[[#This Row],[B12]]="",Tabel_RIE[[#This Row],[W12]]=""),"",Tabel_RIE[[#This Row],[E12]]*Tabel_RIE[[#This Row],[B12]]*Tabel_RIE[[#This Row],[W12]])</f>
        <v/>
      </c>
      <c r="S45" s="172" t="str">
        <f>IF(AND(Tabel_RIE[[#This Row],[E12]]="",Tabel_RIE[[#This Row],[R12]]=""),"",IF(AND(OR(Tabel_RIE[[#This Row],[E12]]="",Tabel_RIE[[#This Row],[E12]]&lt;15),OR(Tabel_RIE[[#This Row],[R12]]="",Tabel_RIE[[#This Row],[R12]]&lt;70)),"n.v.t.",IF(OR(Tabel_RIE[[#This Row],[E12]]&gt;=15,Tabel_RIE[[#This Row],[R12]]&gt;=70),"√","fout")))</f>
        <v/>
      </c>
      <c r="T45" s="173"/>
      <c r="U45" s="174"/>
      <c r="V45" s="174"/>
      <c r="W45" s="175"/>
      <c r="X45" s="176" t="str">
        <f t="shared" si="0"/>
        <v>Bronaanpak:
Collectieve maatregelen:
Individuele maatregelen:
PBM's:</v>
      </c>
      <c r="Y45" s="165"/>
      <c r="Z45" s="177"/>
      <c r="AA45" s="173"/>
      <c r="AB45" s="169" t="str">
        <f>IF(Tabel_RIE[[#This Row],[E2]]&gt;0,VLOOKUP(Tabel_RIE[[#This Row],[E2]],Tabel_FK_E[],2,FALSE),"")</f>
        <v/>
      </c>
      <c r="AC45" s="173"/>
      <c r="AD45" s="169" t="str">
        <f>IF(Tabel_RIE[[#This Row],[B2]]&gt;0,VLOOKUP(Tabel_RIE[[#This Row],[B2]],Tabel_FK_B[],2,FALSE),"")</f>
        <v/>
      </c>
      <c r="AE45" s="173"/>
      <c r="AF45" s="169" t="str">
        <f>IF(Tabel_RIE[[#This Row],[W2]]&gt;0,VLOOKUP(Tabel_RIE[[#This Row],[W2]],Tabel_FK_W[],2,FALSE),"")</f>
        <v/>
      </c>
      <c r="AG4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45" s="171"/>
      <c r="AI45" s="165"/>
      <c r="AJ45" s="175"/>
      <c r="AK4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5" s="178" t="str">
        <f>IF(AND(Tabel_RIE[[#This Row],[R12]]&gt;=70,Tabel_RIE[[#This Row],[R22]]&lt;70),"Ja","Nee")</f>
        <v>Ja</v>
      </c>
      <c r="AM45" s="178" t="str">
        <f>IF(Tabel_RIE[[#This Row],[R22]]&lt;&gt;"",Tabel_RIE[[#This Row],[R22]],Tabel_RIE[[#This Row],[R12]])</f>
        <v/>
      </c>
    </row>
    <row r="46" spans="2:39" ht="42" customHeight="1" x14ac:dyDescent="0.15">
      <c r="B46" s="163">
        <v>52</v>
      </c>
      <c r="C46" s="164"/>
      <c r="D46" s="165"/>
      <c r="E46" s="165"/>
      <c r="F46" s="165"/>
      <c r="G46" s="166"/>
      <c r="H46" s="166"/>
      <c r="I46" s="165"/>
      <c r="J46" s="165"/>
      <c r="K46" s="167"/>
      <c r="L46" s="168" t="str">
        <f>IF(Tabel_RIE[[#This Row],[E1]]&gt;0,VLOOKUP(Tabel_RIE[[#This Row],[E1]],Tabel_FK_E[],2,FALSE),"")</f>
        <v/>
      </c>
      <c r="M46" s="167"/>
      <c r="N46" s="169" t="str">
        <f>IF(Tabel_RIE[[#This Row],[B1]]&gt;0,VLOOKUP(Tabel_RIE[[#This Row],[B1]],Tabel_FK_B[],2,FALSE),"")</f>
        <v/>
      </c>
      <c r="O46" s="167"/>
      <c r="P46" s="169" t="str">
        <f>IF(Tabel_RIE[[#This Row],[W1]]&gt;0,VLOOKUP(Tabel_RIE[[#This Row],[W1]],Tabel_FK_W[],2,FALSE),"")</f>
        <v/>
      </c>
      <c r="Q4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6" s="171" t="str">
        <f>IF(OR(Tabel_RIE[[#This Row],[E12]]="",Tabel_RIE[[#This Row],[B12]]="",Tabel_RIE[[#This Row],[W12]]=""),"",Tabel_RIE[[#This Row],[E12]]*Tabel_RIE[[#This Row],[B12]]*Tabel_RIE[[#This Row],[W12]])</f>
        <v/>
      </c>
      <c r="S46" s="172" t="str">
        <f>IF(AND(Tabel_RIE[[#This Row],[E12]]="",Tabel_RIE[[#This Row],[R12]]=""),"",IF(AND(OR(Tabel_RIE[[#This Row],[E12]]="",Tabel_RIE[[#This Row],[E12]]&lt;15),OR(Tabel_RIE[[#This Row],[R12]]="",Tabel_RIE[[#This Row],[R12]]&lt;70)),"n.v.t.",IF(OR(Tabel_RIE[[#This Row],[E12]]&gt;=15,Tabel_RIE[[#This Row],[R12]]&gt;=70),"√","fout")))</f>
        <v/>
      </c>
      <c r="T46" s="173"/>
      <c r="U46" s="174"/>
      <c r="V46" s="174"/>
      <c r="W46" s="175"/>
      <c r="X46" s="176" t="str">
        <f t="shared" si="0"/>
        <v>Bronaanpak:
Collectieve maatregelen:
Individuele maatregelen:
PBM's:</v>
      </c>
      <c r="Y46" s="165"/>
      <c r="Z46" s="177"/>
      <c r="AA46" s="173"/>
      <c r="AB46" s="169" t="str">
        <f>IF(Tabel_RIE[[#This Row],[E2]]&gt;0,VLOOKUP(Tabel_RIE[[#This Row],[E2]],Tabel_FK_E[],2,FALSE),"")</f>
        <v/>
      </c>
      <c r="AC46" s="173"/>
      <c r="AD46" s="169" t="str">
        <f>IF(Tabel_RIE[[#This Row],[B2]]&gt;0,VLOOKUP(Tabel_RIE[[#This Row],[B2]],Tabel_FK_B[],2,FALSE),"")</f>
        <v/>
      </c>
      <c r="AE46" s="173"/>
      <c r="AF46" s="169" t="str">
        <f>IF(Tabel_RIE[[#This Row],[W2]]&gt;0,VLOOKUP(Tabel_RIE[[#This Row],[W2]],Tabel_FK_W[],2,FALSE),"")</f>
        <v/>
      </c>
      <c r="AG4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46" s="171"/>
      <c r="AI46" s="165"/>
      <c r="AJ46" s="175"/>
      <c r="AK4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6" s="178" t="str">
        <f>IF(AND(Tabel_RIE[[#This Row],[R12]]&gt;=70,Tabel_RIE[[#This Row],[R22]]&lt;70),"Ja","Nee")</f>
        <v>Ja</v>
      </c>
      <c r="AM46" s="178" t="str">
        <f>IF(Tabel_RIE[[#This Row],[R22]]&lt;&gt;"",Tabel_RIE[[#This Row],[R22]],Tabel_RIE[[#This Row],[R12]])</f>
        <v/>
      </c>
    </row>
    <row r="47" spans="2:39" ht="42" customHeight="1" x14ac:dyDescent="0.15">
      <c r="B47" s="163">
        <v>53</v>
      </c>
      <c r="C47" s="164"/>
      <c r="D47" s="165"/>
      <c r="E47" s="165"/>
      <c r="F47" s="165"/>
      <c r="G47" s="166"/>
      <c r="H47" s="166"/>
      <c r="I47" s="165"/>
      <c r="J47" s="165"/>
      <c r="K47" s="167"/>
      <c r="L47" s="168" t="str">
        <f>IF(Tabel_RIE[[#This Row],[E1]]&gt;0,VLOOKUP(Tabel_RIE[[#This Row],[E1]],Tabel_FK_E[],2,FALSE),"")</f>
        <v/>
      </c>
      <c r="M47" s="167"/>
      <c r="N47" s="169" t="str">
        <f>IF(Tabel_RIE[[#This Row],[B1]]&gt;0,VLOOKUP(Tabel_RIE[[#This Row],[B1]],Tabel_FK_B[],2,FALSE),"")</f>
        <v/>
      </c>
      <c r="O47" s="167"/>
      <c r="P47" s="169" t="str">
        <f>IF(Tabel_RIE[[#This Row],[W1]]&gt;0,VLOOKUP(Tabel_RIE[[#This Row],[W1]],Tabel_FK_W[],2,FALSE),"")</f>
        <v/>
      </c>
      <c r="Q4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7" s="171" t="str">
        <f>IF(OR(Tabel_RIE[[#This Row],[E12]]="",Tabel_RIE[[#This Row],[B12]]="",Tabel_RIE[[#This Row],[W12]]=""),"",Tabel_RIE[[#This Row],[E12]]*Tabel_RIE[[#This Row],[B12]]*Tabel_RIE[[#This Row],[W12]])</f>
        <v/>
      </c>
      <c r="S47" s="172" t="str">
        <f>IF(AND(Tabel_RIE[[#This Row],[E12]]="",Tabel_RIE[[#This Row],[R12]]=""),"",IF(AND(OR(Tabel_RIE[[#This Row],[E12]]="",Tabel_RIE[[#This Row],[E12]]&lt;15),OR(Tabel_RIE[[#This Row],[R12]]="",Tabel_RIE[[#This Row],[R12]]&lt;70)),"n.v.t.",IF(OR(Tabel_RIE[[#This Row],[E12]]&gt;=15,Tabel_RIE[[#This Row],[R12]]&gt;=70),"√","fout")))</f>
        <v/>
      </c>
      <c r="T47" s="173"/>
      <c r="U47" s="174"/>
      <c r="V47" s="174"/>
      <c r="W47" s="175"/>
      <c r="X47" s="176" t="str">
        <f t="shared" si="0"/>
        <v>Bronaanpak:
Collectieve maatregelen:
Individuele maatregelen:
PBM's:</v>
      </c>
      <c r="Y47" s="165"/>
      <c r="Z47" s="177"/>
      <c r="AA47" s="173"/>
      <c r="AB47" s="169" t="str">
        <f>IF(Tabel_RIE[[#This Row],[E2]]&gt;0,VLOOKUP(Tabel_RIE[[#This Row],[E2]],Tabel_FK_E[],2,FALSE),"")</f>
        <v/>
      </c>
      <c r="AC47" s="173"/>
      <c r="AD47" s="169" t="str">
        <f>IF(Tabel_RIE[[#This Row],[B2]]&gt;0,VLOOKUP(Tabel_RIE[[#This Row],[B2]],Tabel_FK_B[],2,FALSE),"")</f>
        <v/>
      </c>
      <c r="AE47" s="173"/>
      <c r="AF47" s="169" t="str">
        <f>IF(Tabel_RIE[[#This Row],[W2]]&gt;0,VLOOKUP(Tabel_RIE[[#This Row],[W2]],Tabel_FK_W[],2,FALSE),"")</f>
        <v/>
      </c>
      <c r="AG4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47" s="171"/>
      <c r="AI47" s="165"/>
      <c r="AJ47" s="175"/>
      <c r="AK4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7" s="178" t="str">
        <f>IF(AND(Tabel_RIE[[#This Row],[R12]]&gt;=70,Tabel_RIE[[#This Row],[R22]]&lt;70),"Ja","Nee")</f>
        <v>Ja</v>
      </c>
      <c r="AM47" s="178" t="str">
        <f>IF(Tabel_RIE[[#This Row],[R22]]&lt;&gt;"",Tabel_RIE[[#This Row],[R22]],Tabel_RIE[[#This Row],[R12]])</f>
        <v/>
      </c>
    </row>
    <row r="48" spans="2:39" ht="42" customHeight="1" x14ac:dyDescent="0.15">
      <c r="B48" s="163">
        <v>54</v>
      </c>
      <c r="C48" s="164"/>
      <c r="D48" s="165"/>
      <c r="E48" s="165"/>
      <c r="F48" s="165"/>
      <c r="G48" s="166"/>
      <c r="H48" s="166"/>
      <c r="I48" s="165"/>
      <c r="J48" s="165"/>
      <c r="K48" s="167"/>
      <c r="L48" s="168" t="str">
        <f>IF(Tabel_RIE[[#This Row],[E1]]&gt;0,VLOOKUP(Tabel_RIE[[#This Row],[E1]],Tabel_FK_E[],2,FALSE),"")</f>
        <v/>
      </c>
      <c r="M48" s="167"/>
      <c r="N48" s="169" t="str">
        <f>IF(Tabel_RIE[[#This Row],[B1]]&gt;0,VLOOKUP(Tabel_RIE[[#This Row],[B1]],Tabel_FK_B[],2,FALSE),"")</f>
        <v/>
      </c>
      <c r="O48" s="167"/>
      <c r="P48" s="169" t="str">
        <f>IF(Tabel_RIE[[#This Row],[W1]]&gt;0,VLOOKUP(Tabel_RIE[[#This Row],[W1]],Tabel_FK_W[],2,FALSE),"")</f>
        <v/>
      </c>
      <c r="Q4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8" s="171" t="str">
        <f>IF(OR(Tabel_RIE[[#This Row],[E12]]="",Tabel_RIE[[#This Row],[B12]]="",Tabel_RIE[[#This Row],[W12]]=""),"",Tabel_RIE[[#This Row],[E12]]*Tabel_RIE[[#This Row],[B12]]*Tabel_RIE[[#This Row],[W12]])</f>
        <v/>
      </c>
      <c r="S48" s="172" t="str">
        <f>IF(AND(Tabel_RIE[[#This Row],[E12]]="",Tabel_RIE[[#This Row],[R12]]=""),"",IF(AND(OR(Tabel_RIE[[#This Row],[E12]]="",Tabel_RIE[[#This Row],[E12]]&lt;15),OR(Tabel_RIE[[#This Row],[R12]]="",Tabel_RIE[[#This Row],[R12]]&lt;70)),"n.v.t.",IF(OR(Tabel_RIE[[#This Row],[E12]]&gt;=15,Tabel_RIE[[#This Row],[R12]]&gt;=70),"√","fout")))</f>
        <v/>
      </c>
      <c r="T48" s="173"/>
      <c r="U48" s="174"/>
      <c r="V48" s="174"/>
      <c r="W48" s="175"/>
      <c r="X48" s="176" t="str">
        <f t="shared" si="0"/>
        <v>Bronaanpak:
Collectieve maatregelen:
Individuele maatregelen:
PBM's:</v>
      </c>
      <c r="Y48" s="165"/>
      <c r="Z48" s="177"/>
      <c r="AA48" s="173"/>
      <c r="AB48" s="169" t="str">
        <f>IF(Tabel_RIE[[#This Row],[E2]]&gt;0,VLOOKUP(Tabel_RIE[[#This Row],[E2]],Tabel_FK_E[],2,FALSE),"")</f>
        <v/>
      </c>
      <c r="AC48" s="173"/>
      <c r="AD48" s="169" t="str">
        <f>IF(Tabel_RIE[[#This Row],[B2]]&gt;0,VLOOKUP(Tabel_RIE[[#This Row],[B2]],Tabel_FK_B[],2,FALSE),"")</f>
        <v/>
      </c>
      <c r="AE48" s="173"/>
      <c r="AF48" s="169" t="str">
        <f>IF(Tabel_RIE[[#This Row],[W2]]&gt;0,VLOOKUP(Tabel_RIE[[#This Row],[W2]],Tabel_FK_W[],2,FALSE),"")</f>
        <v/>
      </c>
      <c r="AG4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48" s="171"/>
      <c r="AI48" s="165"/>
      <c r="AJ48" s="175"/>
      <c r="AK4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8" s="178" t="str">
        <f>IF(AND(Tabel_RIE[[#This Row],[R12]]&gt;=70,Tabel_RIE[[#This Row],[R22]]&lt;70),"Ja","Nee")</f>
        <v>Ja</v>
      </c>
      <c r="AM48" s="178" t="str">
        <f>IF(Tabel_RIE[[#This Row],[R22]]&lt;&gt;"",Tabel_RIE[[#This Row],[R22]],Tabel_RIE[[#This Row],[R12]])</f>
        <v/>
      </c>
    </row>
    <row r="49" spans="2:39" ht="42" customHeight="1" x14ac:dyDescent="0.15">
      <c r="B49" s="163">
        <v>55</v>
      </c>
      <c r="C49" s="164"/>
      <c r="D49" s="165"/>
      <c r="E49" s="165"/>
      <c r="F49" s="165"/>
      <c r="G49" s="166"/>
      <c r="H49" s="166"/>
      <c r="I49" s="165"/>
      <c r="J49" s="165"/>
      <c r="K49" s="167"/>
      <c r="L49" s="168" t="str">
        <f>IF(Tabel_RIE[[#This Row],[E1]]&gt;0,VLOOKUP(Tabel_RIE[[#This Row],[E1]],Tabel_FK_E[],2,FALSE),"")</f>
        <v/>
      </c>
      <c r="M49" s="167"/>
      <c r="N49" s="169" t="str">
        <f>IF(Tabel_RIE[[#This Row],[B1]]&gt;0,VLOOKUP(Tabel_RIE[[#This Row],[B1]],Tabel_FK_B[],2,FALSE),"")</f>
        <v/>
      </c>
      <c r="O49" s="167"/>
      <c r="P49" s="169" t="str">
        <f>IF(Tabel_RIE[[#This Row],[W1]]&gt;0,VLOOKUP(Tabel_RIE[[#This Row],[W1]],Tabel_FK_W[],2,FALSE),"")</f>
        <v/>
      </c>
      <c r="Q4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9" s="171" t="str">
        <f>IF(OR(Tabel_RIE[[#This Row],[E12]]="",Tabel_RIE[[#This Row],[B12]]="",Tabel_RIE[[#This Row],[W12]]=""),"",Tabel_RIE[[#This Row],[E12]]*Tabel_RIE[[#This Row],[B12]]*Tabel_RIE[[#This Row],[W12]])</f>
        <v/>
      </c>
      <c r="S49" s="172" t="str">
        <f>IF(AND(Tabel_RIE[[#This Row],[E12]]="",Tabel_RIE[[#This Row],[R12]]=""),"",IF(AND(OR(Tabel_RIE[[#This Row],[E12]]="",Tabel_RIE[[#This Row],[E12]]&lt;15),OR(Tabel_RIE[[#This Row],[R12]]="",Tabel_RIE[[#This Row],[R12]]&lt;70)),"n.v.t.",IF(OR(Tabel_RIE[[#This Row],[E12]]&gt;=15,Tabel_RIE[[#This Row],[R12]]&gt;=70),"√","fout")))</f>
        <v/>
      </c>
      <c r="T49" s="173"/>
      <c r="U49" s="174"/>
      <c r="V49" s="174"/>
      <c r="W49" s="175"/>
      <c r="X49" s="176" t="str">
        <f t="shared" si="0"/>
        <v>Bronaanpak:
Collectieve maatregelen:
Individuele maatregelen:
PBM's:</v>
      </c>
      <c r="Y49" s="165"/>
      <c r="Z49" s="177"/>
      <c r="AA49" s="173"/>
      <c r="AB49" s="169" t="str">
        <f>IF(Tabel_RIE[[#This Row],[E2]]&gt;0,VLOOKUP(Tabel_RIE[[#This Row],[E2]],Tabel_FK_E[],2,FALSE),"")</f>
        <v/>
      </c>
      <c r="AC49" s="173"/>
      <c r="AD49" s="169" t="str">
        <f>IF(Tabel_RIE[[#This Row],[B2]]&gt;0,VLOOKUP(Tabel_RIE[[#This Row],[B2]],Tabel_FK_B[],2,FALSE),"")</f>
        <v/>
      </c>
      <c r="AE49" s="173"/>
      <c r="AF49" s="169" t="str">
        <f>IF(Tabel_RIE[[#This Row],[W2]]&gt;0,VLOOKUP(Tabel_RIE[[#This Row],[W2]],Tabel_FK_W[],2,FALSE),"")</f>
        <v/>
      </c>
      <c r="AG4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49" s="171"/>
      <c r="AI49" s="165"/>
      <c r="AJ49" s="175"/>
      <c r="AK4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49" s="178" t="str">
        <f>IF(AND(Tabel_RIE[[#This Row],[R12]]&gt;=70,Tabel_RIE[[#This Row],[R22]]&lt;70),"Ja","Nee")</f>
        <v>Ja</v>
      </c>
      <c r="AM49" s="178" t="str">
        <f>IF(Tabel_RIE[[#This Row],[R22]]&lt;&gt;"",Tabel_RIE[[#This Row],[R22]],Tabel_RIE[[#This Row],[R12]])</f>
        <v/>
      </c>
    </row>
    <row r="50" spans="2:39" ht="42" customHeight="1" x14ac:dyDescent="0.15">
      <c r="B50" s="163">
        <v>56</v>
      </c>
      <c r="C50" s="164"/>
      <c r="D50" s="165"/>
      <c r="E50" s="165"/>
      <c r="F50" s="165"/>
      <c r="G50" s="166"/>
      <c r="H50" s="166"/>
      <c r="I50" s="165"/>
      <c r="J50" s="165"/>
      <c r="K50" s="167"/>
      <c r="L50" s="168" t="str">
        <f>IF(Tabel_RIE[[#This Row],[E1]]&gt;0,VLOOKUP(Tabel_RIE[[#This Row],[E1]],Tabel_FK_E[],2,FALSE),"")</f>
        <v/>
      </c>
      <c r="M50" s="167"/>
      <c r="N50" s="169" t="str">
        <f>IF(Tabel_RIE[[#This Row],[B1]]&gt;0,VLOOKUP(Tabel_RIE[[#This Row],[B1]],Tabel_FK_B[],2,FALSE),"")</f>
        <v/>
      </c>
      <c r="O50" s="167"/>
      <c r="P50" s="169" t="str">
        <f>IF(Tabel_RIE[[#This Row],[W1]]&gt;0,VLOOKUP(Tabel_RIE[[#This Row],[W1]],Tabel_FK_W[],2,FALSE),"")</f>
        <v/>
      </c>
      <c r="Q5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0" s="171" t="str">
        <f>IF(OR(Tabel_RIE[[#This Row],[E12]]="",Tabel_RIE[[#This Row],[B12]]="",Tabel_RIE[[#This Row],[W12]]=""),"",Tabel_RIE[[#This Row],[E12]]*Tabel_RIE[[#This Row],[B12]]*Tabel_RIE[[#This Row],[W12]])</f>
        <v/>
      </c>
      <c r="S50" s="172" t="str">
        <f>IF(AND(Tabel_RIE[[#This Row],[E12]]="",Tabel_RIE[[#This Row],[R12]]=""),"",IF(AND(OR(Tabel_RIE[[#This Row],[E12]]="",Tabel_RIE[[#This Row],[E12]]&lt;15),OR(Tabel_RIE[[#This Row],[R12]]="",Tabel_RIE[[#This Row],[R12]]&lt;70)),"n.v.t.",IF(OR(Tabel_RIE[[#This Row],[E12]]&gt;=15,Tabel_RIE[[#This Row],[R12]]&gt;=70),"√","fout")))</f>
        <v/>
      </c>
      <c r="T50" s="173"/>
      <c r="U50" s="174"/>
      <c r="V50" s="174"/>
      <c r="W50" s="175"/>
      <c r="X50" s="176" t="str">
        <f t="shared" si="0"/>
        <v>Bronaanpak:
Collectieve maatregelen:
Individuele maatregelen:
PBM's:</v>
      </c>
      <c r="Y50" s="165"/>
      <c r="Z50" s="177"/>
      <c r="AA50" s="173"/>
      <c r="AB50" s="169" t="str">
        <f>IF(Tabel_RIE[[#This Row],[E2]]&gt;0,VLOOKUP(Tabel_RIE[[#This Row],[E2]],Tabel_FK_E[],2,FALSE),"")</f>
        <v/>
      </c>
      <c r="AC50" s="173"/>
      <c r="AD50" s="169" t="str">
        <f>IF(Tabel_RIE[[#This Row],[B2]]&gt;0,VLOOKUP(Tabel_RIE[[#This Row],[B2]],Tabel_FK_B[],2,FALSE),"")</f>
        <v/>
      </c>
      <c r="AE50" s="173"/>
      <c r="AF50" s="169" t="str">
        <f>IF(Tabel_RIE[[#This Row],[W2]]&gt;0,VLOOKUP(Tabel_RIE[[#This Row],[W2]],Tabel_FK_W[],2,FALSE),"")</f>
        <v/>
      </c>
      <c r="AG5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50" s="171"/>
      <c r="AI50" s="165"/>
      <c r="AJ50" s="175"/>
      <c r="AK5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0" s="178" t="str">
        <f>IF(AND(Tabel_RIE[[#This Row],[R12]]&gt;=70,Tabel_RIE[[#This Row],[R22]]&lt;70),"Ja","Nee")</f>
        <v>Ja</v>
      </c>
      <c r="AM50" s="178" t="str">
        <f>IF(Tabel_RIE[[#This Row],[R22]]&lt;&gt;"",Tabel_RIE[[#This Row],[R22]],Tabel_RIE[[#This Row],[R12]])</f>
        <v/>
      </c>
    </row>
    <row r="51" spans="2:39" ht="42" customHeight="1" x14ac:dyDescent="0.15">
      <c r="B51" s="163">
        <v>57</v>
      </c>
      <c r="C51" s="164"/>
      <c r="D51" s="165"/>
      <c r="E51" s="165"/>
      <c r="F51" s="165"/>
      <c r="G51" s="166"/>
      <c r="H51" s="166"/>
      <c r="I51" s="165"/>
      <c r="J51" s="165"/>
      <c r="K51" s="167"/>
      <c r="L51" s="168" t="str">
        <f>IF(Tabel_RIE[[#This Row],[E1]]&gt;0,VLOOKUP(Tabel_RIE[[#This Row],[E1]],Tabel_FK_E[],2,FALSE),"")</f>
        <v/>
      </c>
      <c r="M51" s="167"/>
      <c r="N51" s="169" t="str">
        <f>IF(Tabel_RIE[[#This Row],[B1]]&gt;0,VLOOKUP(Tabel_RIE[[#This Row],[B1]],Tabel_FK_B[],2,FALSE),"")</f>
        <v/>
      </c>
      <c r="O51" s="167"/>
      <c r="P51" s="169" t="str">
        <f>IF(Tabel_RIE[[#This Row],[W1]]&gt;0,VLOOKUP(Tabel_RIE[[#This Row],[W1]],Tabel_FK_W[],2,FALSE),"")</f>
        <v/>
      </c>
      <c r="Q5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1" s="171" t="str">
        <f>IF(OR(Tabel_RIE[[#This Row],[E12]]="",Tabel_RIE[[#This Row],[B12]]="",Tabel_RIE[[#This Row],[W12]]=""),"",Tabel_RIE[[#This Row],[E12]]*Tabel_RIE[[#This Row],[B12]]*Tabel_RIE[[#This Row],[W12]])</f>
        <v/>
      </c>
      <c r="S51" s="172" t="str">
        <f>IF(AND(Tabel_RIE[[#This Row],[E12]]="",Tabel_RIE[[#This Row],[R12]]=""),"",IF(AND(OR(Tabel_RIE[[#This Row],[E12]]="",Tabel_RIE[[#This Row],[E12]]&lt;15),OR(Tabel_RIE[[#This Row],[R12]]="",Tabel_RIE[[#This Row],[R12]]&lt;70)),"n.v.t.",IF(OR(Tabel_RIE[[#This Row],[E12]]&gt;=15,Tabel_RIE[[#This Row],[R12]]&gt;=70),"√","fout")))</f>
        <v/>
      </c>
      <c r="T51" s="173"/>
      <c r="U51" s="174"/>
      <c r="V51" s="174"/>
      <c r="W51" s="175"/>
      <c r="X51" s="176" t="str">
        <f t="shared" si="0"/>
        <v>Bronaanpak:
Collectieve maatregelen:
Individuele maatregelen:
PBM's:</v>
      </c>
      <c r="Y51" s="165"/>
      <c r="Z51" s="177"/>
      <c r="AA51" s="173"/>
      <c r="AB51" s="169" t="str">
        <f>IF(Tabel_RIE[[#This Row],[E2]]&gt;0,VLOOKUP(Tabel_RIE[[#This Row],[E2]],Tabel_FK_E[],2,FALSE),"")</f>
        <v/>
      </c>
      <c r="AC51" s="173"/>
      <c r="AD51" s="169" t="str">
        <f>IF(Tabel_RIE[[#This Row],[B2]]&gt;0,VLOOKUP(Tabel_RIE[[#This Row],[B2]],Tabel_FK_B[],2,FALSE),"")</f>
        <v/>
      </c>
      <c r="AE51" s="173"/>
      <c r="AF51" s="169" t="str">
        <f>IF(Tabel_RIE[[#This Row],[W2]]&gt;0,VLOOKUP(Tabel_RIE[[#This Row],[W2]],Tabel_FK_W[],2,FALSE),"")</f>
        <v/>
      </c>
      <c r="AG5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51" s="171"/>
      <c r="AI51" s="165"/>
      <c r="AJ51" s="175"/>
      <c r="AK5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1" s="178" t="str">
        <f>IF(AND(Tabel_RIE[[#This Row],[R12]]&gt;=70,Tabel_RIE[[#This Row],[R22]]&lt;70),"Ja","Nee")</f>
        <v>Ja</v>
      </c>
      <c r="AM51" s="178" t="str">
        <f>IF(Tabel_RIE[[#This Row],[R22]]&lt;&gt;"",Tabel_RIE[[#This Row],[R22]],Tabel_RIE[[#This Row],[R12]])</f>
        <v/>
      </c>
    </row>
    <row r="52" spans="2:39" ht="42" customHeight="1" x14ac:dyDescent="0.15">
      <c r="B52" s="163">
        <v>58</v>
      </c>
      <c r="C52" s="164"/>
      <c r="D52" s="165"/>
      <c r="E52" s="165"/>
      <c r="F52" s="165"/>
      <c r="G52" s="166"/>
      <c r="H52" s="166"/>
      <c r="I52" s="165"/>
      <c r="J52" s="165"/>
      <c r="K52" s="167"/>
      <c r="L52" s="168" t="str">
        <f>IF(Tabel_RIE[[#This Row],[E1]]&gt;0,VLOOKUP(Tabel_RIE[[#This Row],[E1]],Tabel_FK_E[],2,FALSE),"")</f>
        <v/>
      </c>
      <c r="M52" s="167"/>
      <c r="N52" s="169" t="str">
        <f>IF(Tabel_RIE[[#This Row],[B1]]&gt;0,VLOOKUP(Tabel_RIE[[#This Row],[B1]],Tabel_FK_B[],2,FALSE),"")</f>
        <v/>
      </c>
      <c r="O52" s="167"/>
      <c r="P52" s="169" t="str">
        <f>IF(Tabel_RIE[[#This Row],[W1]]&gt;0,VLOOKUP(Tabel_RIE[[#This Row],[W1]],Tabel_FK_W[],2,FALSE),"")</f>
        <v/>
      </c>
      <c r="Q5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2" s="171" t="str">
        <f>IF(OR(Tabel_RIE[[#This Row],[E12]]="",Tabel_RIE[[#This Row],[B12]]="",Tabel_RIE[[#This Row],[W12]]=""),"",Tabel_RIE[[#This Row],[E12]]*Tabel_RIE[[#This Row],[B12]]*Tabel_RIE[[#This Row],[W12]])</f>
        <v/>
      </c>
      <c r="S52" s="172" t="str">
        <f>IF(AND(Tabel_RIE[[#This Row],[E12]]="",Tabel_RIE[[#This Row],[R12]]=""),"",IF(AND(OR(Tabel_RIE[[#This Row],[E12]]="",Tabel_RIE[[#This Row],[E12]]&lt;15),OR(Tabel_RIE[[#This Row],[R12]]="",Tabel_RIE[[#This Row],[R12]]&lt;70)),"n.v.t.",IF(OR(Tabel_RIE[[#This Row],[E12]]&gt;=15,Tabel_RIE[[#This Row],[R12]]&gt;=70),"√","fout")))</f>
        <v/>
      </c>
      <c r="T52" s="173"/>
      <c r="U52" s="174"/>
      <c r="V52" s="174"/>
      <c r="W52" s="175"/>
      <c r="X52" s="176" t="str">
        <f t="shared" si="0"/>
        <v>Bronaanpak:
Collectieve maatregelen:
Individuele maatregelen:
PBM's:</v>
      </c>
      <c r="Y52" s="165"/>
      <c r="Z52" s="177"/>
      <c r="AA52" s="173"/>
      <c r="AB52" s="169" t="str">
        <f>IF(Tabel_RIE[[#This Row],[E2]]&gt;0,VLOOKUP(Tabel_RIE[[#This Row],[E2]],Tabel_FK_E[],2,FALSE),"")</f>
        <v/>
      </c>
      <c r="AC52" s="173"/>
      <c r="AD52" s="169" t="str">
        <f>IF(Tabel_RIE[[#This Row],[B2]]&gt;0,VLOOKUP(Tabel_RIE[[#This Row],[B2]],Tabel_FK_B[],2,FALSE),"")</f>
        <v/>
      </c>
      <c r="AE52" s="173"/>
      <c r="AF52" s="169" t="str">
        <f>IF(Tabel_RIE[[#This Row],[W2]]&gt;0,VLOOKUP(Tabel_RIE[[#This Row],[W2]],Tabel_FK_W[],2,FALSE),"")</f>
        <v/>
      </c>
      <c r="AG5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52" s="171"/>
      <c r="AI52" s="165"/>
      <c r="AJ52" s="175"/>
      <c r="AK5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2" s="178" t="str">
        <f>IF(AND(Tabel_RIE[[#This Row],[R12]]&gt;=70,Tabel_RIE[[#This Row],[R22]]&lt;70),"Ja","Nee")</f>
        <v>Ja</v>
      </c>
      <c r="AM52" s="178" t="str">
        <f>IF(Tabel_RIE[[#This Row],[R22]]&lt;&gt;"",Tabel_RIE[[#This Row],[R22]],Tabel_RIE[[#This Row],[R12]])</f>
        <v/>
      </c>
    </row>
    <row r="53" spans="2:39" ht="42" customHeight="1" x14ac:dyDescent="0.15">
      <c r="B53" s="163">
        <v>59</v>
      </c>
      <c r="C53" s="164"/>
      <c r="D53" s="165"/>
      <c r="E53" s="165"/>
      <c r="F53" s="165"/>
      <c r="G53" s="166"/>
      <c r="H53" s="166"/>
      <c r="I53" s="165"/>
      <c r="J53" s="165"/>
      <c r="K53" s="167"/>
      <c r="L53" s="168" t="str">
        <f>IF(Tabel_RIE[[#This Row],[E1]]&gt;0,VLOOKUP(Tabel_RIE[[#This Row],[E1]],Tabel_FK_E[],2,FALSE),"")</f>
        <v/>
      </c>
      <c r="M53" s="167"/>
      <c r="N53" s="169" t="str">
        <f>IF(Tabel_RIE[[#This Row],[B1]]&gt;0,VLOOKUP(Tabel_RIE[[#This Row],[B1]],Tabel_FK_B[],2,FALSE),"")</f>
        <v/>
      </c>
      <c r="O53" s="167"/>
      <c r="P53" s="169" t="str">
        <f>IF(Tabel_RIE[[#This Row],[W1]]&gt;0,VLOOKUP(Tabel_RIE[[#This Row],[W1]],Tabel_FK_W[],2,FALSE),"")</f>
        <v/>
      </c>
      <c r="Q5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3" s="171" t="str">
        <f>IF(OR(Tabel_RIE[[#This Row],[E12]]="",Tabel_RIE[[#This Row],[B12]]="",Tabel_RIE[[#This Row],[W12]]=""),"",Tabel_RIE[[#This Row],[E12]]*Tabel_RIE[[#This Row],[B12]]*Tabel_RIE[[#This Row],[W12]])</f>
        <v/>
      </c>
      <c r="S53" s="172" t="str">
        <f>IF(AND(Tabel_RIE[[#This Row],[E12]]="",Tabel_RIE[[#This Row],[R12]]=""),"",IF(AND(OR(Tabel_RIE[[#This Row],[E12]]="",Tabel_RIE[[#This Row],[E12]]&lt;15),OR(Tabel_RIE[[#This Row],[R12]]="",Tabel_RIE[[#This Row],[R12]]&lt;70)),"n.v.t.",IF(OR(Tabel_RIE[[#This Row],[E12]]&gt;=15,Tabel_RIE[[#This Row],[R12]]&gt;=70),"√","fout")))</f>
        <v/>
      </c>
      <c r="T53" s="173"/>
      <c r="U53" s="174"/>
      <c r="V53" s="174"/>
      <c r="W53" s="175"/>
      <c r="X53" s="176" t="str">
        <f t="shared" si="0"/>
        <v>Bronaanpak:
Collectieve maatregelen:
Individuele maatregelen:
PBM's:</v>
      </c>
      <c r="Y53" s="165"/>
      <c r="Z53" s="177"/>
      <c r="AA53" s="173"/>
      <c r="AB53" s="169" t="str">
        <f>IF(Tabel_RIE[[#This Row],[E2]]&gt;0,VLOOKUP(Tabel_RIE[[#This Row],[E2]],Tabel_FK_E[],2,FALSE),"")</f>
        <v/>
      </c>
      <c r="AC53" s="173"/>
      <c r="AD53" s="169" t="str">
        <f>IF(Tabel_RIE[[#This Row],[B2]]&gt;0,VLOOKUP(Tabel_RIE[[#This Row],[B2]],Tabel_FK_B[],2,FALSE),"")</f>
        <v/>
      </c>
      <c r="AE53" s="173"/>
      <c r="AF53" s="169" t="str">
        <f>IF(Tabel_RIE[[#This Row],[W2]]&gt;0,VLOOKUP(Tabel_RIE[[#This Row],[W2]],Tabel_FK_W[],2,FALSE),"")</f>
        <v/>
      </c>
      <c r="AG5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53" s="171"/>
      <c r="AI53" s="165"/>
      <c r="AJ53" s="175"/>
      <c r="AK5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3" s="178" t="str">
        <f>IF(AND(Tabel_RIE[[#This Row],[R12]]&gt;=70,Tabel_RIE[[#This Row],[R22]]&lt;70),"Ja","Nee")</f>
        <v>Ja</v>
      </c>
      <c r="AM53" s="178" t="str">
        <f>IF(Tabel_RIE[[#This Row],[R22]]&lt;&gt;"",Tabel_RIE[[#This Row],[R22]],Tabel_RIE[[#This Row],[R12]])</f>
        <v/>
      </c>
    </row>
    <row r="54" spans="2:39" ht="42" customHeight="1" x14ac:dyDescent="0.15">
      <c r="B54" s="163">
        <v>60</v>
      </c>
      <c r="C54" s="164"/>
      <c r="D54" s="165"/>
      <c r="E54" s="165"/>
      <c r="F54" s="165"/>
      <c r="G54" s="166"/>
      <c r="H54" s="166"/>
      <c r="I54" s="165"/>
      <c r="J54" s="165"/>
      <c r="K54" s="167"/>
      <c r="L54" s="168" t="str">
        <f>IF(Tabel_RIE[[#This Row],[E1]]&gt;0,VLOOKUP(Tabel_RIE[[#This Row],[E1]],Tabel_FK_E[],2,FALSE),"")</f>
        <v/>
      </c>
      <c r="M54" s="167"/>
      <c r="N54" s="169" t="str">
        <f>IF(Tabel_RIE[[#This Row],[B1]]&gt;0,VLOOKUP(Tabel_RIE[[#This Row],[B1]],Tabel_FK_B[],2,FALSE),"")</f>
        <v/>
      </c>
      <c r="O54" s="167"/>
      <c r="P54" s="169" t="str">
        <f>IF(Tabel_RIE[[#This Row],[W1]]&gt;0,VLOOKUP(Tabel_RIE[[#This Row],[W1]],Tabel_FK_W[],2,FALSE),"")</f>
        <v/>
      </c>
      <c r="Q5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4" s="171" t="str">
        <f>IF(OR(Tabel_RIE[[#This Row],[E12]]="",Tabel_RIE[[#This Row],[B12]]="",Tabel_RIE[[#This Row],[W12]]=""),"",Tabel_RIE[[#This Row],[E12]]*Tabel_RIE[[#This Row],[B12]]*Tabel_RIE[[#This Row],[W12]])</f>
        <v/>
      </c>
      <c r="S54" s="172" t="str">
        <f>IF(AND(Tabel_RIE[[#This Row],[E12]]="",Tabel_RIE[[#This Row],[R12]]=""),"",IF(AND(OR(Tabel_RIE[[#This Row],[E12]]="",Tabel_RIE[[#This Row],[E12]]&lt;15),OR(Tabel_RIE[[#This Row],[R12]]="",Tabel_RIE[[#This Row],[R12]]&lt;70)),"n.v.t.",IF(OR(Tabel_RIE[[#This Row],[E12]]&gt;=15,Tabel_RIE[[#This Row],[R12]]&gt;=70),"√","fout")))</f>
        <v/>
      </c>
      <c r="T54" s="173"/>
      <c r="U54" s="174"/>
      <c r="V54" s="174"/>
      <c r="W54" s="175"/>
      <c r="X54" s="176" t="str">
        <f t="shared" si="0"/>
        <v>Bronaanpak:
Collectieve maatregelen:
Individuele maatregelen:
PBM's:</v>
      </c>
      <c r="Y54" s="165"/>
      <c r="Z54" s="177"/>
      <c r="AA54" s="173"/>
      <c r="AB54" s="169" t="str">
        <f>IF(Tabel_RIE[[#This Row],[E2]]&gt;0,VLOOKUP(Tabel_RIE[[#This Row],[E2]],Tabel_FK_E[],2,FALSE),"")</f>
        <v/>
      </c>
      <c r="AC54" s="173"/>
      <c r="AD54" s="169" t="str">
        <f>IF(Tabel_RIE[[#This Row],[B2]]&gt;0,VLOOKUP(Tabel_RIE[[#This Row],[B2]],Tabel_FK_B[],2,FALSE),"")</f>
        <v/>
      </c>
      <c r="AE54" s="173"/>
      <c r="AF54" s="169" t="str">
        <f>IF(Tabel_RIE[[#This Row],[W2]]&gt;0,VLOOKUP(Tabel_RIE[[#This Row],[W2]],Tabel_FK_W[],2,FALSE),"")</f>
        <v/>
      </c>
      <c r="AG5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54" s="171"/>
      <c r="AI54" s="165"/>
      <c r="AJ54" s="175"/>
      <c r="AK5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4" s="178" t="str">
        <f>IF(AND(Tabel_RIE[[#This Row],[R12]]&gt;=70,Tabel_RIE[[#This Row],[R22]]&lt;70),"Ja","Nee")</f>
        <v>Ja</v>
      </c>
      <c r="AM54" s="178" t="str">
        <f>IF(Tabel_RIE[[#This Row],[R22]]&lt;&gt;"",Tabel_RIE[[#This Row],[R22]],Tabel_RIE[[#This Row],[R12]])</f>
        <v/>
      </c>
    </row>
    <row r="55" spans="2:39" ht="42" customHeight="1" x14ac:dyDescent="0.15">
      <c r="B55" s="163">
        <v>61</v>
      </c>
      <c r="C55" s="164"/>
      <c r="D55" s="165"/>
      <c r="E55" s="165"/>
      <c r="F55" s="165"/>
      <c r="G55" s="166"/>
      <c r="H55" s="166"/>
      <c r="I55" s="165"/>
      <c r="J55" s="165"/>
      <c r="K55" s="167"/>
      <c r="L55" s="168" t="str">
        <f>IF(Tabel_RIE[[#This Row],[E1]]&gt;0,VLOOKUP(Tabel_RIE[[#This Row],[E1]],Tabel_FK_E[],2,FALSE),"")</f>
        <v/>
      </c>
      <c r="M55" s="167"/>
      <c r="N55" s="169" t="str">
        <f>IF(Tabel_RIE[[#This Row],[B1]]&gt;0,VLOOKUP(Tabel_RIE[[#This Row],[B1]],Tabel_FK_B[],2,FALSE),"")</f>
        <v/>
      </c>
      <c r="O55" s="167"/>
      <c r="P55" s="169" t="str">
        <f>IF(Tabel_RIE[[#This Row],[W1]]&gt;0,VLOOKUP(Tabel_RIE[[#This Row],[W1]],Tabel_FK_W[],2,FALSE),"")</f>
        <v/>
      </c>
      <c r="Q5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5" s="171" t="str">
        <f>IF(OR(Tabel_RIE[[#This Row],[E12]]="",Tabel_RIE[[#This Row],[B12]]="",Tabel_RIE[[#This Row],[W12]]=""),"",Tabel_RIE[[#This Row],[E12]]*Tabel_RIE[[#This Row],[B12]]*Tabel_RIE[[#This Row],[W12]])</f>
        <v/>
      </c>
      <c r="S55" s="172" t="str">
        <f>IF(AND(Tabel_RIE[[#This Row],[E12]]="",Tabel_RIE[[#This Row],[R12]]=""),"",IF(AND(OR(Tabel_RIE[[#This Row],[E12]]="",Tabel_RIE[[#This Row],[E12]]&lt;15),OR(Tabel_RIE[[#This Row],[R12]]="",Tabel_RIE[[#This Row],[R12]]&lt;70)),"n.v.t.",IF(OR(Tabel_RIE[[#This Row],[E12]]&gt;=15,Tabel_RIE[[#This Row],[R12]]&gt;=70),"√","fout")))</f>
        <v/>
      </c>
      <c r="T55" s="173"/>
      <c r="U55" s="174"/>
      <c r="V55" s="174"/>
      <c r="W55" s="175"/>
      <c r="X55" s="176" t="str">
        <f t="shared" si="0"/>
        <v>Bronaanpak:
Collectieve maatregelen:
Individuele maatregelen:
PBM's:</v>
      </c>
      <c r="Y55" s="165"/>
      <c r="Z55" s="177"/>
      <c r="AA55" s="173"/>
      <c r="AB55" s="169" t="str">
        <f>IF(Tabel_RIE[[#This Row],[E2]]&gt;0,VLOOKUP(Tabel_RIE[[#This Row],[E2]],Tabel_FK_E[],2,FALSE),"")</f>
        <v/>
      </c>
      <c r="AC55" s="173"/>
      <c r="AD55" s="169" t="str">
        <f>IF(Tabel_RIE[[#This Row],[B2]]&gt;0,VLOOKUP(Tabel_RIE[[#This Row],[B2]],Tabel_FK_B[],2,FALSE),"")</f>
        <v/>
      </c>
      <c r="AE55" s="173"/>
      <c r="AF55" s="169" t="str">
        <f>IF(Tabel_RIE[[#This Row],[W2]]&gt;0,VLOOKUP(Tabel_RIE[[#This Row],[W2]],Tabel_FK_W[],2,FALSE),"")</f>
        <v/>
      </c>
      <c r="AG5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55" s="171"/>
      <c r="AI55" s="165"/>
      <c r="AJ55" s="175"/>
      <c r="AK5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5" s="178" t="str">
        <f>IF(AND(Tabel_RIE[[#This Row],[R12]]&gt;=70,Tabel_RIE[[#This Row],[R22]]&lt;70),"Ja","Nee")</f>
        <v>Ja</v>
      </c>
      <c r="AM55" s="178" t="str">
        <f>IF(Tabel_RIE[[#This Row],[R22]]&lt;&gt;"",Tabel_RIE[[#This Row],[R22]],Tabel_RIE[[#This Row],[R12]])</f>
        <v/>
      </c>
    </row>
    <row r="56" spans="2:39" ht="42" customHeight="1" x14ac:dyDescent="0.15">
      <c r="B56" s="163">
        <v>62</v>
      </c>
      <c r="C56" s="164"/>
      <c r="D56" s="165"/>
      <c r="E56" s="165"/>
      <c r="F56" s="165"/>
      <c r="G56" s="166"/>
      <c r="H56" s="166"/>
      <c r="I56" s="165"/>
      <c r="J56" s="165"/>
      <c r="K56" s="167"/>
      <c r="L56" s="168" t="str">
        <f>IF(Tabel_RIE[[#This Row],[E1]]&gt;0,VLOOKUP(Tabel_RIE[[#This Row],[E1]],Tabel_FK_E[],2,FALSE),"")</f>
        <v/>
      </c>
      <c r="M56" s="167"/>
      <c r="N56" s="169" t="str">
        <f>IF(Tabel_RIE[[#This Row],[B1]]&gt;0,VLOOKUP(Tabel_RIE[[#This Row],[B1]],Tabel_FK_B[],2,FALSE),"")</f>
        <v/>
      </c>
      <c r="O56" s="167"/>
      <c r="P56" s="169" t="str">
        <f>IF(Tabel_RIE[[#This Row],[W1]]&gt;0,VLOOKUP(Tabel_RIE[[#This Row],[W1]],Tabel_FK_W[],2,FALSE),"")</f>
        <v/>
      </c>
      <c r="Q5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6" s="171" t="str">
        <f>IF(OR(Tabel_RIE[[#This Row],[E12]]="",Tabel_RIE[[#This Row],[B12]]="",Tabel_RIE[[#This Row],[W12]]=""),"",Tabel_RIE[[#This Row],[E12]]*Tabel_RIE[[#This Row],[B12]]*Tabel_RIE[[#This Row],[W12]])</f>
        <v/>
      </c>
      <c r="S56" s="172" t="str">
        <f>IF(AND(Tabel_RIE[[#This Row],[E12]]="",Tabel_RIE[[#This Row],[R12]]=""),"",IF(AND(OR(Tabel_RIE[[#This Row],[E12]]="",Tabel_RIE[[#This Row],[E12]]&lt;15),OR(Tabel_RIE[[#This Row],[R12]]="",Tabel_RIE[[#This Row],[R12]]&lt;70)),"n.v.t.",IF(OR(Tabel_RIE[[#This Row],[E12]]&gt;=15,Tabel_RIE[[#This Row],[R12]]&gt;=70),"√","fout")))</f>
        <v/>
      </c>
      <c r="T56" s="173"/>
      <c r="U56" s="174"/>
      <c r="V56" s="174"/>
      <c r="W56" s="175"/>
      <c r="X56" s="176" t="str">
        <f t="shared" si="0"/>
        <v>Bronaanpak:
Collectieve maatregelen:
Individuele maatregelen:
PBM's:</v>
      </c>
      <c r="Y56" s="165"/>
      <c r="Z56" s="177"/>
      <c r="AA56" s="173"/>
      <c r="AB56" s="169" t="str">
        <f>IF(Tabel_RIE[[#This Row],[E2]]&gt;0,VLOOKUP(Tabel_RIE[[#This Row],[E2]],Tabel_FK_E[],2,FALSE),"")</f>
        <v/>
      </c>
      <c r="AC56" s="173"/>
      <c r="AD56" s="169" t="str">
        <f>IF(Tabel_RIE[[#This Row],[B2]]&gt;0,VLOOKUP(Tabel_RIE[[#This Row],[B2]],Tabel_FK_B[],2,FALSE),"")</f>
        <v/>
      </c>
      <c r="AE56" s="173"/>
      <c r="AF56" s="169" t="str">
        <f>IF(Tabel_RIE[[#This Row],[W2]]&gt;0,VLOOKUP(Tabel_RIE[[#This Row],[W2]],Tabel_FK_W[],2,FALSE),"")</f>
        <v/>
      </c>
      <c r="AG5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56" s="171"/>
      <c r="AI56" s="165"/>
      <c r="AJ56" s="175"/>
      <c r="AK5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6" s="178" t="str">
        <f>IF(AND(Tabel_RIE[[#This Row],[R12]]&gt;=70,Tabel_RIE[[#This Row],[R22]]&lt;70),"Ja","Nee")</f>
        <v>Ja</v>
      </c>
      <c r="AM56" s="178" t="str">
        <f>IF(Tabel_RIE[[#This Row],[R22]]&lt;&gt;"",Tabel_RIE[[#This Row],[R22]],Tabel_RIE[[#This Row],[R12]])</f>
        <v/>
      </c>
    </row>
    <row r="57" spans="2:39" ht="42" customHeight="1" x14ac:dyDescent="0.15">
      <c r="B57" s="163">
        <v>63</v>
      </c>
      <c r="C57" s="164"/>
      <c r="D57" s="165"/>
      <c r="E57" s="165"/>
      <c r="F57" s="165"/>
      <c r="G57" s="166"/>
      <c r="H57" s="166"/>
      <c r="I57" s="165"/>
      <c r="J57" s="165"/>
      <c r="K57" s="167"/>
      <c r="L57" s="168" t="str">
        <f>IF(Tabel_RIE[[#This Row],[E1]]&gt;0,VLOOKUP(Tabel_RIE[[#This Row],[E1]],Tabel_FK_E[],2,FALSE),"")</f>
        <v/>
      </c>
      <c r="M57" s="167"/>
      <c r="N57" s="169" t="str">
        <f>IF(Tabel_RIE[[#This Row],[B1]]&gt;0,VLOOKUP(Tabel_RIE[[#This Row],[B1]],Tabel_FK_B[],2,FALSE),"")</f>
        <v/>
      </c>
      <c r="O57" s="167"/>
      <c r="P57" s="169" t="str">
        <f>IF(Tabel_RIE[[#This Row],[W1]]&gt;0,VLOOKUP(Tabel_RIE[[#This Row],[W1]],Tabel_FK_W[],2,FALSE),"")</f>
        <v/>
      </c>
      <c r="Q5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7" s="171" t="str">
        <f>IF(OR(Tabel_RIE[[#This Row],[E12]]="",Tabel_RIE[[#This Row],[B12]]="",Tabel_RIE[[#This Row],[W12]]=""),"",Tabel_RIE[[#This Row],[E12]]*Tabel_RIE[[#This Row],[B12]]*Tabel_RIE[[#This Row],[W12]])</f>
        <v/>
      </c>
      <c r="S57" s="172" t="str">
        <f>IF(AND(Tabel_RIE[[#This Row],[E12]]="",Tabel_RIE[[#This Row],[R12]]=""),"",IF(AND(OR(Tabel_RIE[[#This Row],[E12]]="",Tabel_RIE[[#This Row],[E12]]&lt;15),OR(Tabel_RIE[[#This Row],[R12]]="",Tabel_RIE[[#This Row],[R12]]&lt;70)),"n.v.t.",IF(OR(Tabel_RIE[[#This Row],[E12]]&gt;=15,Tabel_RIE[[#This Row],[R12]]&gt;=70),"√","fout")))</f>
        <v/>
      </c>
      <c r="T57" s="173"/>
      <c r="U57" s="174"/>
      <c r="V57" s="174"/>
      <c r="W57" s="175"/>
      <c r="X57" s="176" t="str">
        <f t="shared" si="0"/>
        <v>Bronaanpak:
Collectieve maatregelen:
Individuele maatregelen:
PBM's:</v>
      </c>
      <c r="Y57" s="165"/>
      <c r="Z57" s="177"/>
      <c r="AA57" s="173"/>
      <c r="AB57" s="169" t="str">
        <f>IF(Tabel_RIE[[#This Row],[E2]]&gt;0,VLOOKUP(Tabel_RIE[[#This Row],[E2]],Tabel_FK_E[],2,FALSE),"")</f>
        <v/>
      </c>
      <c r="AC57" s="173"/>
      <c r="AD57" s="169" t="str">
        <f>IF(Tabel_RIE[[#This Row],[B2]]&gt;0,VLOOKUP(Tabel_RIE[[#This Row],[B2]],Tabel_FK_B[],2,FALSE),"")</f>
        <v/>
      </c>
      <c r="AE57" s="173"/>
      <c r="AF57" s="169" t="str">
        <f>IF(Tabel_RIE[[#This Row],[W2]]&gt;0,VLOOKUP(Tabel_RIE[[#This Row],[W2]],Tabel_FK_W[],2,FALSE),"")</f>
        <v/>
      </c>
      <c r="AG5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57" s="171"/>
      <c r="AI57" s="165"/>
      <c r="AJ57" s="175"/>
      <c r="AK5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7" s="178" t="str">
        <f>IF(AND(Tabel_RIE[[#This Row],[R12]]&gt;=70,Tabel_RIE[[#This Row],[R22]]&lt;70),"Ja","Nee")</f>
        <v>Ja</v>
      </c>
      <c r="AM57" s="178" t="str">
        <f>IF(Tabel_RIE[[#This Row],[R22]]&lt;&gt;"",Tabel_RIE[[#This Row],[R22]],Tabel_RIE[[#This Row],[R12]])</f>
        <v/>
      </c>
    </row>
    <row r="58" spans="2:39" ht="42" customHeight="1" x14ac:dyDescent="0.15">
      <c r="B58" s="163">
        <v>64</v>
      </c>
      <c r="C58" s="164"/>
      <c r="D58" s="165"/>
      <c r="E58" s="165"/>
      <c r="F58" s="165"/>
      <c r="G58" s="166"/>
      <c r="H58" s="166"/>
      <c r="I58" s="165"/>
      <c r="J58" s="165"/>
      <c r="K58" s="167"/>
      <c r="L58" s="168" t="str">
        <f>IF(Tabel_RIE[[#This Row],[E1]]&gt;0,VLOOKUP(Tabel_RIE[[#This Row],[E1]],Tabel_FK_E[],2,FALSE),"")</f>
        <v/>
      </c>
      <c r="M58" s="167"/>
      <c r="N58" s="169" t="str">
        <f>IF(Tabel_RIE[[#This Row],[B1]]&gt;0,VLOOKUP(Tabel_RIE[[#This Row],[B1]],Tabel_FK_B[],2,FALSE),"")</f>
        <v/>
      </c>
      <c r="O58" s="167"/>
      <c r="P58" s="169" t="str">
        <f>IF(Tabel_RIE[[#This Row],[W1]]&gt;0,VLOOKUP(Tabel_RIE[[#This Row],[W1]],Tabel_FK_W[],2,FALSE),"")</f>
        <v/>
      </c>
      <c r="Q5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8" s="171" t="str">
        <f>IF(OR(Tabel_RIE[[#This Row],[E12]]="",Tabel_RIE[[#This Row],[B12]]="",Tabel_RIE[[#This Row],[W12]]=""),"",Tabel_RIE[[#This Row],[E12]]*Tabel_RIE[[#This Row],[B12]]*Tabel_RIE[[#This Row],[W12]])</f>
        <v/>
      </c>
      <c r="S58" s="172" t="str">
        <f>IF(AND(Tabel_RIE[[#This Row],[E12]]="",Tabel_RIE[[#This Row],[R12]]=""),"",IF(AND(OR(Tabel_RIE[[#This Row],[E12]]="",Tabel_RIE[[#This Row],[E12]]&lt;15),OR(Tabel_RIE[[#This Row],[R12]]="",Tabel_RIE[[#This Row],[R12]]&lt;70)),"n.v.t.",IF(OR(Tabel_RIE[[#This Row],[E12]]&gt;=15,Tabel_RIE[[#This Row],[R12]]&gt;=70),"√","fout")))</f>
        <v/>
      </c>
      <c r="T58" s="173"/>
      <c r="U58" s="174"/>
      <c r="V58" s="174"/>
      <c r="W58" s="175"/>
      <c r="X58" s="176" t="str">
        <f t="shared" si="0"/>
        <v>Bronaanpak:
Collectieve maatregelen:
Individuele maatregelen:
PBM's:</v>
      </c>
      <c r="Y58" s="165"/>
      <c r="Z58" s="177"/>
      <c r="AA58" s="173"/>
      <c r="AB58" s="169" t="str">
        <f>IF(Tabel_RIE[[#This Row],[E2]]&gt;0,VLOOKUP(Tabel_RIE[[#This Row],[E2]],Tabel_FK_E[],2,FALSE),"")</f>
        <v/>
      </c>
      <c r="AC58" s="173"/>
      <c r="AD58" s="169" t="str">
        <f>IF(Tabel_RIE[[#This Row],[B2]]&gt;0,VLOOKUP(Tabel_RIE[[#This Row],[B2]],Tabel_FK_B[],2,FALSE),"")</f>
        <v/>
      </c>
      <c r="AE58" s="173"/>
      <c r="AF58" s="169" t="str">
        <f>IF(Tabel_RIE[[#This Row],[W2]]&gt;0,VLOOKUP(Tabel_RIE[[#This Row],[W2]],Tabel_FK_W[],2,FALSE),"")</f>
        <v/>
      </c>
      <c r="AG5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58" s="171"/>
      <c r="AI58" s="165"/>
      <c r="AJ58" s="175"/>
      <c r="AK5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8" s="178" t="str">
        <f>IF(AND(Tabel_RIE[[#This Row],[R12]]&gt;=70,Tabel_RIE[[#This Row],[R22]]&lt;70),"Ja","Nee")</f>
        <v>Ja</v>
      </c>
      <c r="AM58" s="178" t="str">
        <f>IF(Tabel_RIE[[#This Row],[R22]]&lt;&gt;"",Tabel_RIE[[#This Row],[R22]],Tabel_RIE[[#This Row],[R12]])</f>
        <v/>
      </c>
    </row>
    <row r="59" spans="2:39" ht="42" customHeight="1" x14ac:dyDescent="0.15">
      <c r="B59" s="163">
        <v>65</v>
      </c>
      <c r="C59" s="164"/>
      <c r="D59" s="165"/>
      <c r="E59" s="165"/>
      <c r="F59" s="165"/>
      <c r="G59" s="166"/>
      <c r="H59" s="166"/>
      <c r="I59" s="165"/>
      <c r="J59" s="165"/>
      <c r="K59" s="167"/>
      <c r="L59" s="168" t="str">
        <f>IF(Tabel_RIE[[#This Row],[E1]]&gt;0,VLOOKUP(Tabel_RIE[[#This Row],[E1]],Tabel_FK_E[],2,FALSE),"")</f>
        <v/>
      </c>
      <c r="M59" s="167"/>
      <c r="N59" s="169" t="str">
        <f>IF(Tabel_RIE[[#This Row],[B1]]&gt;0,VLOOKUP(Tabel_RIE[[#This Row],[B1]],Tabel_FK_B[],2,FALSE),"")</f>
        <v/>
      </c>
      <c r="O59" s="167"/>
      <c r="P59" s="169" t="str">
        <f>IF(Tabel_RIE[[#This Row],[W1]]&gt;0,VLOOKUP(Tabel_RIE[[#This Row],[W1]],Tabel_FK_W[],2,FALSE),"")</f>
        <v/>
      </c>
      <c r="Q5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9" s="171" t="str">
        <f>IF(OR(Tabel_RIE[[#This Row],[E12]]="",Tabel_RIE[[#This Row],[B12]]="",Tabel_RIE[[#This Row],[W12]]=""),"",Tabel_RIE[[#This Row],[E12]]*Tabel_RIE[[#This Row],[B12]]*Tabel_RIE[[#This Row],[W12]])</f>
        <v/>
      </c>
      <c r="S59" s="172" t="str">
        <f>IF(AND(Tabel_RIE[[#This Row],[E12]]="",Tabel_RIE[[#This Row],[R12]]=""),"",IF(AND(OR(Tabel_RIE[[#This Row],[E12]]="",Tabel_RIE[[#This Row],[E12]]&lt;15),OR(Tabel_RIE[[#This Row],[R12]]="",Tabel_RIE[[#This Row],[R12]]&lt;70)),"n.v.t.",IF(OR(Tabel_RIE[[#This Row],[E12]]&gt;=15,Tabel_RIE[[#This Row],[R12]]&gt;=70),"√","fout")))</f>
        <v/>
      </c>
      <c r="T59" s="173"/>
      <c r="U59" s="174"/>
      <c r="V59" s="174"/>
      <c r="W59" s="175"/>
      <c r="X59" s="176" t="str">
        <f t="shared" si="0"/>
        <v>Bronaanpak:
Collectieve maatregelen:
Individuele maatregelen:
PBM's:</v>
      </c>
      <c r="Y59" s="165"/>
      <c r="Z59" s="177"/>
      <c r="AA59" s="173"/>
      <c r="AB59" s="169" t="str">
        <f>IF(Tabel_RIE[[#This Row],[E2]]&gt;0,VLOOKUP(Tabel_RIE[[#This Row],[E2]],Tabel_FK_E[],2,FALSE),"")</f>
        <v/>
      </c>
      <c r="AC59" s="173"/>
      <c r="AD59" s="169" t="str">
        <f>IF(Tabel_RIE[[#This Row],[B2]]&gt;0,VLOOKUP(Tabel_RIE[[#This Row],[B2]],Tabel_FK_B[],2,FALSE),"")</f>
        <v/>
      </c>
      <c r="AE59" s="173"/>
      <c r="AF59" s="169" t="str">
        <f>IF(Tabel_RIE[[#This Row],[W2]]&gt;0,VLOOKUP(Tabel_RIE[[#This Row],[W2]],Tabel_FK_W[],2,FALSE),"")</f>
        <v/>
      </c>
      <c r="AG5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59" s="171"/>
      <c r="AI59" s="165"/>
      <c r="AJ59" s="175"/>
      <c r="AK5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59" s="178" t="str">
        <f>IF(AND(Tabel_RIE[[#This Row],[R12]]&gt;=70,Tabel_RIE[[#This Row],[R22]]&lt;70),"Ja","Nee")</f>
        <v>Ja</v>
      </c>
      <c r="AM59" s="178" t="str">
        <f>IF(Tabel_RIE[[#This Row],[R22]]&lt;&gt;"",Tabel_RIE[[#This Row],[R22]],Tabel_RIE[[#This Row],[R12]])</f>
        <v/>
      </c>
    </row>
    <row r="60" spans="2:39" ht="42" customHeight="1" x14ac:dyDescent="0.15">
      <c r="B60" s="163">
        <v>66</v>
      </c>
      <c r="C60" s="164"/>
      <c r="D60" s="165"/>
      <c r="E60" s="165"/>
      <c r="F60" s="165"/>
      <c r="G60" s="166"/>
      <c r="H60" s="166"/>
      <c r="I60" s="165"/>
      <c r="J60" s="165"/>
      <c r="K60" s="167"/>
      <c r="L60" s="168" t="str">
        <f>IF(Tabel_RIE[[#This Row],[E1]]&gt;0,VLOOKUP(Tabel_RIE[[#This Row],[E1]],Tabel_FK_E[],2,FALSE),"")</f>
        <v/>
      </c>
      <c r="M60" s="167"/>
      <c r="N60" s="169" t="str">
        <f>IF(Tabel_RIE[[#This Row],[B1]]&gt;0,VLOOKUP(Tabel_RIE[[#This Row],[B1]],Tabel_FK_B[],2,FALSE),"")</f>
        <v/>
      </c>
      <c r="O60" s="167"/>
      <c r="P60" s="169" t="str">
        <f>IF(Tabel_RIE[[#This Row],[W1]]&gt;0,VLOOKUP(Tabel_RIE[[#This Row],[W1]],Tabel_FK_W[],2,FALSE),"")</f>
        <v/>
      </c>
      <c r="Q6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0" s="171" t="str">
        <f>IF(OR(Tabel_RIE[[#This Row],[E12]]="",Tabel_RIE[[#This Row],[B12]]="",Tabel_RIE[[#This Row],[W12]]=""),"",Tabel_RIE[[#This Row],[E12]]*Tabel_RIE[[#This Row],[B12]]*Tabel_RIE[[#This Row],[W12]])</f>
        <v/>
      </c>
      <c r="S60" s="172" t="str">
        <f>IF(AND(Tabel_RIE[[#This Row],[E12]]="",Tabel_RIE[[#This Row],[R12]]=""),"",IF(AND(OR(Tabel_RIE[[#This Row],[E12]]="",Tabel_RIE[[#This Row],[E12]]&lt;15),OR(Tabel_RIE[[#This Row],[R12]]="",Tabel_RIE[[#This Row],[R12]]&lt;70)),"n.v.t.",IF(OR(Tabel_RIE[[#This Row],[E12]]&gt;=15,Tabel_RIE[[#This Row],[R12]]&gt;=70),"√","fout")))</f>
        <v/>
      </c>
      <c r="T60" s="173"/>
      <c r="U60" s="174"/>
      <c r="V60" s="174"/>
      <c r="W60" s="175"/>
      <c r="X60" s="176" t="str">
        <f t="shared" si="0"/>
        <v>Bronaanpak:
Collectieve maatregelen:
Individuele maatregelen:
PBM's:</v>
      </c>
      <c r="Y60" s="165"/>
      <c r="Z60" s="177"/>
      <c r="AA60" s="173"/>
      <c r="AB60" s="169" t="str">
        <f>IF(Tabel_RIE[[#This Row],[E2]]&gt;0,VLOOKUP(Tabel_RIE[[#This Row],[E2]],Tabel_FK_E[],2,FALSE),"")</f>
        <v/>
      </c>
      <c r="AC60" s="173"/>
      <c r="AD60" s="169" t="str">
        <f>IF(Tabel_RIE[[#This Row],[B2]]&gt;0,VLOOKUP(Tabel_RIE[[#This Row],[B2]],Tabel_FK_B[],2,FALSE),"")</f>
        <v/>
      </c>
      <c r="AE60" s="173"/>
      <c r="AF60" s="169" t="str">
        <f>IF(Tabel_RIE[[#This Row],[W2]]&gt;0,VLOOKUP(Tabel_RIE[[#This Row],[W2]],Tabel_FK_W[],2,FALSE),"")</f>
        <v/>
      </c>
      <c r="AG6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60" s="171"/>
      <c r="AI60" s="165"/>
      <c r="AJ60" s="175"/>
      <c r="AK6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0" s="178" t="str">
        <f>IF(AND(Tabel_RIE[[#This Row],[R12]]&gt;=70,Tabel_RIE[[#This Row],[R22]]&lt;70),"Ja","Nee")</f>
        <v>Ja</v>
      </c>
      <c r="AM60" s="178" t="str">
        <f>IF(Tabel_RIE[[#This Row],[R22]]&lt;&gt;"",Tabel_RIE[[#This Row],[R22]],Tabel_RIE[[#This Row],[R12]])</f>
        <v/>
      </c>
    </row>
    <row r="61" spans="2:39" ht="42" customHeight="1" x14ac:dyDescent="0.15">
      <c r="B61" s="163">
        <v>67</v>
      </c>
      <c r="C61" s="164"/>
      <c r="D61" s="165"/>
      <c r="E61" s="165"/>
      <c r="F61" s="165"/>
      <c r="G61" s="166"/>
      <c r="H61" s="166"/>
      <c r="I61" s="165"/>
      <c r="J61" s="165"/>
      <c r="K61" s="167"/>
      <c r="L61" s="168" t="str">
        <f>IF(Tabel_RIE[[#This Row],[E1]]&gt;0,VLOOKUP(Tabel_RIE[[#This Row],[E1]],Tabel_FK_E[],2,FALSE),"")</f>
        <v/>
      </c>
      <c r="M61" s="167"/>
      <c r="N61" s="169" t="str">
        <f>IF(Tabel_RIE[[#This Row],[B1]]&gt;0,VLOOKUP(Tabel_RIE[[#This Row],[B1]],Tabel_FK_B[],2,FALSE),"")</f>
        <v/>
      </c>
      <c r="O61" s="167"/>
      <c r="P61" s="169" t="str">
        <f>IF(Tabel_RIE[[#This Row],[W1]]&gt;0,VLOOKUP(Tabel_RIE[[#This Row],[W1]],Tabel_FK_W[],2,FALSE),"")</f>
        <v/>
      </c>
      <c r="Q6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1" s="171" t="str">
        <f>IF(OR(Tabel_RIE[[#This Row],[E12]]="",Tabel_RIE[[#This Row],[B12]]="",Tabel_RIE[[#This Row],[W12]]=""),"",Tabel_RIE[[#This Row],[E12]]*Tabel_RIE[[#This Row],[B12]]*Tabel_RIE[[#This Row],[W12]])</f>
        <v/>
      </c>
      <c r="S61" s="172" t="str">
        <f>IF(AND(Tabel_RIE[[#This Row],[E12]]="",Tabel_RIE[[#This Row],[R12]]=""),"",IF(AND(OR(Tabel_RIE[[#This Row],[E12]]="",Tabel_RIE[[#This Row],[E12]]&lt;15),OR(Tabel_RIE[[#This Row],[R12]]="",Tabel_RIE[[#This Row],[R12]]&lt;70)),"n.v.t.",IF(OR(Tabel_RIE[[#This Row],[E12]]&gt;=15,Tabel_RIE[[#This Row],[R12]]&gt;=70),"√","fout")))</f>
        <v/>
      </c>
      <c r="T61" s="173"/>
      <c r="U61" s="174"/>
      <c r="V61" s="174"/>
      <c r="W61" s="175"/>
      <c r="X61" s="176" t="str">
        <f t="shared" si="0"/>
        <v>Bronaanpak:
Collectieve maatregelen:
Individuele maatregelen:
PBM's:</v>
      </c>
      <c r="Y61" s="165"/>
      <c r="Z61" s="177"/>
      <c r="AA61" s="173"/>
      <c r="AB61" s="169" t="str">
        <f>IF(Tabel_RIE[[#This Row],[E2]]&gt;0,VLOOKUP(Tabel_RIE[[#This Row],[E2]],Tabel_FK_E[],2,FALSE),"")</f>
        <v/>
      </c>
      <c r="AC61" s="173"/>
      <c r="AD61" s="169" t="str">
        <f>IF(Tabel_RIE[[#This Row],[B2]]&gt;0,VLOOKUP(Tabel_RIE[[#This Row],[B2]],Tabel_FK_B[],2,FALSE),"")</f>
        <v/>
      </c>
      <c r="AE61" s="173"/>
      <c r="AF61" s="169" t="str">
        <f>IF(Tabel_RIE[[#This Row],[W2]]&gt;0,VLOOKUP(Tabel_RIE[[#This Row],[W2]],Tabel_FK_W[],2,FALSE),"")</f>
        <v/>
      </c>
      <c r="AG6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61" s="171"/>
      <c r="AI61" s="165"/>
      <c r="AJ61" s="175"/>
      <c r="AK6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1" s="178" t="str">
        <f>IF(AND(Tabel_RIE[[#This Row],[R12]]&gt;=70,Tabel_RIE[[#This Row],[R22]]&lt;70),"Ja","Nee")</f>
        <v>Ja</v>
      </c>
      <c r="AM61" s="178" t="str">
        <f>IF(Tabel_RIE[[#This Row],[R22]]&lt;&gt;"",Tabel_RIE[[#This Row],[R22]],Tabel_RIE[[#This Row],[R12]])</f>
        <v/>
      </c>
    </row>
    <row r="62" spans="2:39" ht="42" customHeight="1" x14ac:dyDescent="0.15">
      <c r="B62" s="163">
        <v>68</v>
      </c>
      <c r="C62" s="164"/>
      <c r="D62" s="165"/>
      <c r="E62" s="165"/>
      <c r="F62" s="165"/>
      <c r="G62" s="166"/>
      <c r="H62" s="166"/>
      <c r="I62" s="165"/>
      <c r="J62" s="165"/>
      <c r="K62" s="167"/>
      <c r="L62" s="168" t="str">
        <f>IF(Tabel_RIE[[#This Row],[E1]]&gt;0,VLOOKUP(Tabel_RIE[[#This Row],[E1]],Tabel_FK_E[],2,FALSE),"")</f>
        <v/>
      </c>
      <c r="M62" s="167"/>
      <c r="N62" s="169" t="str">
        <f>IF(Tabel_RIE[[#This Row],[B1]]&gt;0,VLOOKUP(Tabel_RIE[[#This Row],[B1]],Tabel_FK_B[],2,FALSE),"")</f>
        <v/>
      </c>
      <c r="O62" s="167"/>
      <c r="P62" s="169" t="str">
        <f>IF(Tabel_RIE[[#This Row],[W1]]&gt;0,VLOOKUP(Tabel_RIE[[#This Row],[W1]],Tabel_FK_W[],2,FALSE),"")</f>
        <v/>
      </c>
      <c r="Q6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2" s="171" t="str">
        <f>IF(OR(Tabel_RIE[[#This Row],[E12]]="",Tabel_RIE[[#This Row],[B12]]="",Tabel_RIE[[#This Row],[W12]]=""),"",Tabel_RIE[[#This Row],[E12]]*Tabel_RIE[[#This Row],[B12]]*Tabel_RIE[[#This Row],[W12]])</f>
        <v/>
      </c>
      <c r="S62" s="172" t="str">
        <f>IF(AND(Tabel_RIE[[#This Row],[E12]]="",Tabel_RIE[[#This Row],[R12]]=""),"",IF(AND(OR(Tabel_RIE[[#This Row],[E12]]="",Tabel_RIE[[#This Row],[E12]]&lt;15),OR(Tabel_RIE[[#This Row],[R12]]="",Tabel_RIE[[#This Row],[R12]]&lt;70)),"n.v.t.",IF(OR(Tabel_RIE[[#This Row],[E12]]&gt;=15,Tabel_RIE[[#This Row],[R12]]&gt;=70),"√","fout")))</f>
        <v/>
      </c>
      <c r="T62" s="173"/>
      <c r="U62" s="174"/>
      <c r="V62" s="174"/>
      <c r="W62" s="175"/>
      <c r="X62" s="176" t="str">
        <f t="shared" si="0"/>
        <v>Bronaanpak:
Collectieve maatregelen:
Individuele maatregelen:
PBM's:</v>
      </c>
      <c r="Y62" s="165"/>
      <c r="Z62" s="177"/>
      <c r="AA62" s="173"/>
      <c r="AB62" s="169" t="str">
        <f>IF(Tabel_RIE[[#This Row],[E2]]&gt;0,VLOOKUP(Tabel_RIE[[#This Row],[E2]],Tabel_FK_E[],2,FALSE),"")</f>
        <v/>
      </c>
      <c r="AC62" s="173"/>
      <c r="AD62" s="169" t="str">
        <f>IF(Tabel_RIE[[#This Row],[B2]]&gt;0,VLOOKUP(Tabel_RIE[[#This Row],[B2]],Tabel_FK_B[],2,FALSE),"")</f>
        <v/>
      </c>
      <c r="AE62" s="173"/>
      <c r="AF62" s="169" t="str">
        <f>IF(Tabel_RIE[[#This Row],[W2]]&gt;0,VLOOKUP(Tabel_RIE[[#This Row],[W2]],Tabel_FK_W[],2,FALSE),"")</f>
        <v/>
      </c>
      <c r="AG6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62" s="171"/>
      <c r="AI62" s="165"/>
      <c r="AJ62" s="175"/>
      <c r="AK6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2" s="178" t="str">
        <f>IF(AND(Tabel_RIE[[#This Row],[R12]]&gt;=70,Tabel_RIE[[#This Row],[R22]]&lt;70),"Ja","Nee")</f>
        <v>Ja</v>
      </c>
      <c r="AM62" s="178" t="str">
        <f>IF(Tabel_RIE[[#This Row],[R22]]&lt;&gt;"",Tabel_RIE[[#This Row],[R22]],Tabel_RIE[[#This Row],[R12]])</f>
        <v/>
      </c>
    </row>
    <row r="63" spans="2:39" ht="42" customHeight="1" x14ac:dyDescent="0.15">
      <c r="B63" s="163">
        <v>69</v>
      </c>
      <c r="C63" s="164"/>
      <c r="D63" s="165"/>
      <c r="E63" s="165"/>
      <c r="F63" s="165"/>
      <c r="G63" s="166"/>
      <c r="H63" s="166"/>
      <c r="I63" s="165"/>
      <c r="J63" s="165"/>
      <c r="K63" s="167"/>
      <c r="L63" s="168" t="str">
        <f>IF(Tabel_RIE[[#This Row],[E1]]&gt;0,VLOOKUP(Tabel_RIE[[#This Row],[E1]],Tabel_FK_E[],2,FALSE),"")</f>
        <v/>
      </c>
      <c r="M63" s="167"/>
      <c r="N63" s="169" t="str">
        <f>IF(Tabel_RIE[[#This Row],[B1]]&gt;0,VLOOKUP(Tabel_RIE[[#This Row],[B1]],Tabel_FK_B[],2,FALSE),"")</f>
        <v/>
      </c>
      <c r="O63" s="167"/>
      <c r="P63" s="169" t="str">
        <f>IF(Tabel_RIE[[#This Row],[W1]]&gt;0,VLOOKUP(Tabel_RIE[[#This Row],[W1]],Tabel_FK_W[],2,FALSE),"")</f>
        <v/>
      </c>
      <c r="Q6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3" s="171" t="str">
        <f>IF(OR(Tabel_RIE[[#This Row],[E12]]="",Tabel_RIE[[#This Row],[B12]]="",Tabel_RIE[[#This Row],[W12]]=""),"",Tabel_RIE[[#This Row],[E12]]*Tabel_RIE[[#This Row],[B12]]*Tabel_RIE[[#This Row],[W12]])</f>
        <v/>
      </c>
      <c r="S63" s="172" t="str">
        <f>IF(AND(Tabel_RIE[[#This Row],[E12]]="",Tabel_RIE[[#This Row],[R12]]=""),"",IF(AND(OR(Tabel_RIE[[#This Row],[E12]]="",Tabel_RIE[[#This Row],[E12]]&lt;15),OR(Tabel_RIE[[#This Row],[R12]]="",Tabel_RIE[[#This Row],[R12]]&lt;70)),"n.v.t.",IF(OR(Tabel_RIE[[#This Row],[E12]]&gt;=15,Tabel_RIE[[#This Row],[R12]]&gt;=70),"√","fout")))</f>
        <v/>
      </c>
      <c r="T63" s="173"/>
      <c r="U63" s="174"/>
      <c r="V63" s="174"/>
      <c r="W63" s="175"/>
      <c r="X63" s="176" t="str">
        <f t="shared" si="0"/>
        <v>Bronaanpak:
Collectieve maatregelen:
Individuele maatregelen:
PBM's:</v>
      </c>
      <c r="Y63" s="165"/>
      <c r="Z63" s="177"/>
      <c r="AA63" s="173"/>
      <c r="AB63" s="169" t="str">
        <f>IF(Tabel_RIE[[#This Row],[E2]]&gt;0,VLOOKUP(Tabel_RIE[[#This Row],[E2]],Tabel_FK_E[],2,FALSE),"")</f>
        <v/>
      </c>
      <c r="AC63" s="173"/>
      <c r="AD63" s="169" t="str">
        <f>IF(Tabel_RIE[[#This Row],[B2]]&gt;0,VLOOKUP(Tabel_RIE[[#This Row],[B2]],Tabel_FK_B[],2,FALSE),"")</f>
        <v/>
      </c>
      <c r="AE63" s="173"/>
      <c r="AF63" s="169" t="str">
        <f>IF(Tabel_RIE[[#This Row],[W2]]&gt;0,VLOOKUP(Tabel_RIE[[#This Row],[W2]],Tabel_FK_W[],2,FALSE),"")</f>
        <v/>
      </c>
      <c r="AG6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63" s="171"/>
      <c r="AI63" s="165"/>
      <c r="AJ63" s="175"/>
      <c r="AK6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3" s="178" t="str">
        <f>IF(AND(Tabel_RIE[[#This Row],[R12]]&gt;=70,Tabel_RIE[[#This Row],[R22]]&lt;70),"Ja","Nee")</f>
        <v>Ja</v>
      </c>
      <c r="AM63" s="178" t="str">
        <f>IF(Tabel_RIE[[#This Row],[R22]]&lt;&gt;"",Tabel_RIE[[#This Row],[R22]],Tabel_RIE[[#This Row],[R12]])</f>
        <v/>
      </c>
    </row>
    <row r="64" spans="2:39" ht="42" customHeight="1" x14ac:dyDescent="0.15">
      <c r="B64" s="163">
        <v>70</v>
      </c>
      <c r="C64" s="164"/>
      <c r="D64" s="165"/>
      <c r="E64" s="165"/>
      <c r="F64" s="165"/>
      <c r="G64" s="166"/>
      <c r="H64" s="166"/>
      <c r="I64" s="165"/>
      <c r="J64" s="165"/>
      <c r="K64" s="167"/>
      <c r="L64" s="168" t="str">
        <f>IF(Tabel_RIE[[#This Row],[E1]]&gt;0,VLOOKUP(Tabel_RIE[[#This Row],[E1]],Tabel_FK_E[],2,FALSE),"")</f>
        <v/>
      </c>
      <c r="M64" s="167"/>
      <c r="N64" s="169" t="str">
        <f>IF(Tabel_RIE[[#This Row],[B1]]&gt;0,VLOOKUP(Tabel_RIE[[#This Row],[B1]],Tabel_FK_B[],2,FALSE),"")</f>
        <v/>
      </c>
      <c r="O64" s="167"/>
      <c r="P64" s="169" t="str">
        <f>IF(Tabel_RIE[[#This Row],[W1]]&gt;0,VLOOKUP(Tabel_RIE[[#This Row],[W1]],Tabel_FK_W[],2,FALSE),"")</f>
        <v/>
      </c>
      <c r="Q6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4" s="171" t="str">
        <f>IF(OR(Tabel_RIE[[#This Row],[E12]]="",Tabel_RIE[[#This Row],[B12]]="",Tabel_RIE[[#This Row],[W12]]=""),"",Tabel_RIE[[#This Row],[E12]]*Tabel_RIE[[#This Row],[B12]]*Tabel_RIE[[#This Row],[W12]])</f>
        <v/>
      </c>
      <c r="S64" s="172" t="str">
        <f>IF(AND(Tabel_RIE[[#This Row],[E12]]="",Tabel_RIE[[#This Row],[R12]]=""),"",IF(AND(OR(Tabel_RIE[[#This Row],[E12]]="",Tabel_RIE[[#This Row],[E12]]&lt;15),OR(Tabel_RIE[[#This Row],[R12]]="",Tabel_RIE[[#This Row],[R12]]&lt;70)),"n.v.t.",IF(OR(Tabel_RIE[[#This Row],[E12]]&gt;=15,Tabel_RIE[[#This Row],[R12]]&gt;=70),"√","fout")))</f>
        <v/>
      </c>
      <c r="T64" s="173"/>
      <c r="U64" s="174"/>
      <c r="V64" s="174"/>
      <c r="W64" s="175"/>
      <c r="X64" s="176" t="str">
        <f t="shared" ref="X64:X127" si="1">$X$1</f>
        <v>Bronaanpak:
Collectieve maatregelen:
Individuele maatregelen:
PBM's:</v>
      </c>
      <c r="Y64" s="165"/>
      <c r="Z64" s="177"/>
      <c r="AA64" s="173"/>
      <c r="AB64" s="169" t="str">
        <f>IF(Tabel_RIE[[#This Row],[E2]]&gt;0,VLOOKUP(Tabel_RIE[[#This Row],[E2]],Tabel_FK_E[],2,FALSE),"")</f>
        <v/>
      </c>
      <c r="AC64" s="173"/>
      <c r="AD64" s="169" t="str">
        <f>IF(Tabel_RIE[[#This Row],[B2]]&gt;0,VLOOKUP(Tabel_RIE[[#This Row],[B2]],Tabel_FK_B[],2,FALSE),"")</f>
        <v/>
      </c>
      <c r="AE64" s="173"/>
      <c r="AF64" s="169" t="str">
        <f>IF(Tabel_RIE[[#This Row],[W2]]&gt;0,VLOOKUP(Tabel_RIE[[#This Row],[W2]],Tabel_FK_W[],2,FALSE),"")</f>
        <v/>
      </c>
      <c r="AG6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64" s="171"/>
      <c r="AI64" s="165"/>
      <c r="AJ64" s="175"/>
      <c r="AK6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4" s="178" t="str">
        <f>IF(AND(Tabel_RIE[[#This Row],[R12]]&gt;=70,Tabel_RIE[[#This Row],[R22]]&lt;70),"Ja","Nee")</f>
        <v>Ja</v>
      </c>
      <c r="AM64" s="178" t="str">
        <f>IF(Tabel_RIE[[#This Row],[R22]]&lt;&gt;"",Tabel_RIE[[#This Row],[R22]],Tabel_RIE[[#This Row],[R12]])</f>
        <v/>
      </c>
    </row>
    <row r="65" spans="2:39" ht="42" customHeight="1" x14ac:dyDescent="0.15">
      <c r="B65" s="163">
        <v>71</v>
      </c>
      <c r="C65" s="164"/>
      <c r="D65" s="165"/>
      <c r="E65" s="165"/>
      <c r="F65" s="165"/>
      <c r="G65" s="166"/>
      <c r="H65" s="166"/>
      <c r="I65" s="165"/>
      <c r="J65" s="165"/>
      <c r="K65" s="167"/>
      <c r="L65" s="168" t="str">
        <f>IF(Tabel_RIE[[#This Row],[E1]]&gt;0,VLOOKUP(Tabel_RIE[[#This Row],[E1]],Tabel_FK_E[],2,FALSE),"")</f>
        <v/>
      </c>
      <c r="M65" s="167"/>
      <c r="N65" s="169" t="str">
        <f>IF(Tabel_RIE[[#This Row],[B1]]&gt;0,VLOOKUP(Tabel_RIE[[#This Row],[B1]],Tabel_FK_B[],2,FALSE),"")</f>
        <v/>
      </c>
      <c r="O65" s="167"/>
      <c r="P65" s="169" t="str">
        <f>IF(Tabel_RIE[[#This Row],[W1]]&gt;0,VLOOKUP(Tabel_RIE[[#This Row],[W1]],Tabel_FK_W[],2,FALSE),"")</f>
        <v/>
      </c>
      <c r="Q6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5" s="171" t="str">
        <f>IF(OR(Tabel_RIE[[#This Row],[E12]]="",Tabel_RIE[[#This Row],[B12]]="",Tabel_RIE[[#This Row],[W12]]=""),"",Tabel_RIE[[#This Row],[E12]]*Tabel_RIE[[#This Row],[B12]]*Tabel_RIE[[#This Row],[W12]])</f>
        <v/>
      </c>
      <c r="S65" s="172" t="str">
        <f>IF(AND(Tabel_RIE[[#This Row],[E12]]="",Tabel_RIE[[#This Row],[R12]]=""),"",IF(AND(OR(Tabel_RIE[[#This Row],[E12]]="",Tabel_RIE[[#This Row],[E12]]&lt;15),OR(Tabel_RIE[[#This Row],[R12]]="",Tabel_RIE[[#This Row],[R12]]&lt;70)),"n.v.t.",IF(OR(Tabel_RIE[[#This Row],[E12]]&gt;=15,Tabel_RIE[[#This Row],[R12]]&gt;=70),"√","fout")))</f>
        <v/>
      </c>
      <c r="T65" s="173"/>
      <c r="U65" s="174"/>
      <c r="V65" s="174"/>
      <c r="W65" s="175"/>
      <c r="X65" s="176" t="str">
        <f t="shared" si="1"/>
        <v>Bronaanpak:
Collectieve maatregelen:
Individuele maatregelen:
PBM's:</v>
      </c>
      <c r="Y65" s="165"/>
      <c r="Z65" s="177"/>
      <c r="AA65" s="173"/>
      <c r="AB65" s="169" t="str">
        <f>IF(Tabel_RIE[[#This Row],[E2]]&gt;0,VLOOKUP(Tabel_RIE[[#This Row],[E2]],Tabel_FK_E[],2,FALSE),"")</f>
        <v/>
      </c>
      <c r="AC65" s="173"/>
      <c r="AD65" s="169" t="str">
        <f>IF(Tabel_RIE[[#This Row],[B2]]&gt;0,VLOOKUP(Tabel_RIE[[#This Row],[B2]],Tabel_FK_B[],2,FALSE),"")</f>
        <v/>
      </c>
      <c r="AE65" s="173"/>
      <c r="AF65" s="169" t="str">
        <f>IF(Tabel_RIE[[#This Row],[W2]]&gt;0,VLOOKUP(Tabel_RIE[[#This Row],[W2]],Tabel_FK_W[],2,FALSE),"")</f>
        <v/>
      </c>
      <c r="AG6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65" s="171"/>
      <c r="AI65" s="165"/>
      <c r="AJ65" s="175"/>
      <c r="AK6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5" s="178" t="str">
        <f>IF(AND(Tabel_RIE[[#This Row],[R12]]&gt;=70,Tabel_RIE[[#This Row],[R22]]&lt;70),"Ja","Nee")</f>
        <v>Ja</v>
      </c>
      <c r="AM65" s="178" t="str">
        <f>IF(Tabel_RIE[[#This Row],[R22]]&lt;&gt;"",Tabel_RIE[[#This Row],[R22]],Tabel_RIE[[#This Row],[R12]])</f>
        <v/>
      </c>
    </row>
    <row r="66" spans="2:39" ht="42" customHeight="1" x14ac:dyDescent="0.15">
      <c r="B66" s="163">
        <v>72</v>
      </c>
      <c r="C66" s="164"/>
      <c r="D66" s="165"/>
      <c r="E66" s="165"/>
      <c r="F66" s="165"/>
      <c r="G66" s="166"/>
      <c r="H66" s="166"/>
      <c r="I66" s="165"/>
      <c r="J66" s="165"/>
      <c r="K66" s="167"/>
      <c r="L66" s="168" t="str">
        <f>IF(Tabel_RIE[[#This Row],[E1]]&gt;0,VLOOKUP(Tabel_RIE[[#This Row],[E1]],Tabel_FK_E[],2,FALSE),"")</f>
        <v/>
      </c>
      <c r="M66" s="167"/>
      <c r="N66" s="169" t="str">
        <f>IF(Tabel_RIE[[#This Row],[B1]]&gt;0,VLOOKUP(Tabel_RIE[[#This Row],[B1]],Tabel_FK_B[],2,FALSE),"")</f>
        <v/>
      </c>
      <c r="O66" s="167"/>
      <c r="P66" s="169" t="str">
        <f>IF(Tabel_RIE[[#This Row],[W1]]&gt;0,VLOOKUP(Tabel_RIE[[#This Row],[W1]],Tabel_FK_W[],2,FALSE),"")</f>
        <v/>
      </c>
      <c r="Q6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6" s="171" t="str">
        <f>IF(OR(Tabel_RIE[[#This Row],[E12]]="",Tabel_RIE[[#This Row],[B12]]="",Tabel_RIE[[#This Row],[W12]]=""),"",Tabel_RIE[[#This Row],[E12]]*Tabel_RIE[[#This Row],[B12]]*Tabel_RIE[[#This Row],[W12]])</f>
        <v/>
      </c>
      <c r="S66" s="172" t="str">
        <f>IF(AND(Tabel_RIE[[#This Row],[E12]]="",Tabel_RIE[[#This Row],[R12]]=""),"",IF(AND(OR(Tabel_RIE[[#This Row],[E12]]="",Tabel_RIE[[#This Row],[E12]]&lt;15),OR(Tabel_RIE[[#This Row],[R12]]="",Tabel_RIE[[#This Row],[R12]]&lt;70)),"n.v.t.",IF(OR(Tabel_RIE[[#This Row],[E12]]&gt;=15,Tabel_RIE[[#This Row],[R12]]&gt;=70),"√","fout")))</f>
        <v/>
      </c>
      <c r="T66" s="173"/>
      <c r="U66" s="174"/>
      <c r="V66" s="174"/>
      <c r="W66" s="175"/>
      <c r="X66" s="176" t="str">
        <f t="shared" si="1"/>
        <v>Bronaanpak:
Collectieve maatregelen:
Individuele maatregelen:
PBM's:</v>
      </c>
      <c r="Y66" s="165"/>
      <c r="Z66" s="177"/>
      <c r="AA66" s="173"/>
      <c r="AB66" s="169" t="str">
        <f>IF(Tabel_RIE[[#This Row],[E2]]&gt;0,VLOOKUP(Tabel_RIE[[#This Row],[E2]],Tabel_FK_E[],2,FALSE),"")</f>
        <v/>
      </c>
      <c r="AC66" s="173"/>
      <c r="AD66" s="169" t="str">
        <f>IF(Tabel_RIE[[#This Row],[B2]]&gt;0,VLOOKUP(Tabel_RIE[[#This Row],[B2]],Tabel_FK_B[],2,FALSE),"")</f>
        <v/>
      </c>
      <c r="AE66" s="173"/>
      <c r="AF66" s="169" t="str">
        <f>IF(Tabel_RIE[[#This Row],[W2]]&gt;0,VLOOKUP(Tabel_RIE[[#This Row],[W2]],Tabel_FK_W[],2,FALSE),"")</f>
        <v/>
      </c>
      <c r="AG6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66" s="171"/>
      <c r="AI66" s="165"/>
      <c r="AJ66" s="175"/>
      <c r="AK6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6" s="178" t="str">
        <f>IF(AND(Tabel_RIE[[#This Row],[R12]]&gt;=70,Tabel_RIE[[#This Row],[R22]]&lt;70),"Ja","Nee")</f>
        <v>Ja</v>
      </c>
      <c r="AM66" s="178" t="str">
        <f>IF(Tabel_RIE[[#This Row],[R22]]&lt;&gt;"",Tabel_RIE[[#This Row],[R22]],Tabel_RIE[[#This Row],[R12]])</f>
        <v/>
      </c>
    </row>
    <row r="67" spans="2:39" ht="42" customHeight="1" x14ac:dyDescent="0.15">
      <c r="B67" s="163">
        <v>73</v>
      </c>
      <c r="C67" s="164"/>
      <c r="D67" s="165"/>
      <c r="E67" s="165"/>
      <c r="F67" s="165"/>
      <c r="G67" s="166"/>
      <c r="H67" s="166"/>
      <c r="I67" s="165"/>
      <c r="J67" s="165"/>
      <c r="K67" s="167"/>
      <c r="L67" s="168" t="str">
        <f>IF(Tabel_RIE[[#This Row],[E1]]&gt;0,VLOOKUP(Tabel_RIE[[#This Row],[E1]],Tabel_FK_E[],2,FALSE),"")</f>
        <v/>
      </c>
      <c r="M67" s="167"/>
      <c r="N67" s="169" t="str">
        <f>IF(Tabel_RIE[[#This Row],[B1]]&gt;0,VLOOKUP(Tabel_RIE[[#This Row],[B1]],Tabel_FK_B[],2,FALSE),"")</f>
        <v/>
      </c>
      <c r="O67" s="167"/>
      <c r="P67" s="169" t="str">
        <f>IF(Tabel_RIE[[#This Row],[W1]]&gt;0,VLOOKUP(Tabel_RIE[[#This Row],[W1]],Tabel_FK_W[],2,FALSE),"")</f>
        <v/>
      </c>
      <c r="Q6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7" s="171" t="str">
        <f>IF(OR(Tabel_RIE[[#This Row],[E12]]="",Tabel_RIE[[#This Row],[B12]]="",Tabel_RIE[[#This Row],[W12]]=""),"",Tabel_RIE[[#This Row],[E12]]*Tabel_RIE[[#This Row],[B12]]*Tabel_RIE[[#This Row],[W12]])</f>
        <v/>
      </c>
      <c r="S67" s="172" t="str">
        <f>IF(AND(Tabel_RIE[[#This Row],[E12]]="",Tabel_RIE[[#This Row],[R12]]=""),"",IF(AND(OR(Tabel_RIE[[#This Row],[E12]]="",Tabel_RIE[[#This Row],[E12]]&lt;15),OR(Tabel_RIE[[#This Row],[R12]]="",Tabel_RIE[[#This Row],[R12]]&lt;70)),"n.v.t.",IF(OR(Tabel_RIE[[#This Row],[E12]]&gt;=15,Tabel_RIE[[#This Row],[R12]]&gt;=70),"√","fout")))</f>
        <v/>
      </c>
      <c r="T67" s="173"/>
      <c r="U67" s="174"/>
      <c r="V67" s="174"/>
      <c r="W67" s="175"/>
      <c r="X67" s="176" t="str">
        <f t="shared" si="1"/>
        <v>Bronaanpak:
Collectieve maatregelen:
Individuele maatregelen:
PBM's:</v>
      </c>
      <c r="Y67" s="165"/>
      <c r="Z67" s="177"/>
      <c r="AA67" s="173"/>
      <c r="AB67" s="169" t="str">
        <f>IF(Tabel_RIE[[#This Row],[E2]]&gt;0,VLOOKUP(Tabel_RIE[[#This Row],[E2]],Tabel_FK_E[],2,FALSE),"")</f>
        <v/>
      </c>
      <c r="AC67" s="173"/>
      <c r="AD67" s="169" t="str">
        <f>IF(Tabel_RIE[[#This Row],[B2]]&gt;0,VLOOKUP(Tabel_RIE[[#This Row],[B2]],Tabel_FK_B[],2,FALSE),"")</f>
        <v/>
      </c>
      <c r="AE67" s="173"/>
      <c r="AF67" s="169" t="str">
        <f>IF(Tabel_RIE[[#This Row],[W2]]&gt;0,VLOOKUP(Tabel_RIE[[#This Row],[W2]],Tabel_FK_W[],2,FALSE),"")</f>
        <v/>
      </c>
      <c r="AG6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67" s="171"/>
      <c r="AI67" s="165"/>
      <c r="AJ67" s="175"/>
      <c r="AK6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7" s="178" t="str">
        <f>IF(AND(Tabel_RIE[[#This Row],[R12]]&gt;=70,Tabel_RIE[[#This Row],[R22]]&lt;70),"Ja","Nee")</f>
        <v>Ja</v>
      </c>
      <c r="AM67" s="178" t="str">
        <f>IF(Tabel_RIE[[#This Row],[R22]]&lt;&gt;"",Tabel_RIE[[#This Row],[R22]],Tabel_RIE[[#This Row],[R12]])</f>
        <v/>
      </c>
    </row>
    <row r="68" spans="2:39" ht="42" customHeight="1" x14ac:dyDescent="0.15">
      <c r="B68" s="163">
        <v>74</v>
      </c>
      <c r="C68" s="164"/>
      <c r="D68" s="165"/>
      <c r="E68" s="165"/>
      <c r="F68" s="165"/>
      <c r="G68" s="166"/>
      <c r="H68" s="166"/>
      <c r="I68" s="165"/>
      <c r="J68" s="165"/>
      <c r="K68" s="167"/>
      <c r="L68" s="168" t="str">
        <f>IF(Tabel_RIE[[#This Row],[E1]]&gt;0,VLOOKUP(Tabel_RIE[[#This Row],[E1]],Tabel_FK_E[],2,FALSE),"")</f>
        <v/>
      </c>
      <c r="M68" s="167"/>
      <c r="N68" s="169" t="str">
        <f>IF(Tabel_RIE[[#This Row],[B1]]&gt;0,VLOOKUP(Tabel_RIE[[#This Row],[B1]],Tabel_FK_B[],2,FALSE),"")</f>
        <v/>
      </c>
      <c r="O68" s="167"/>
      <c r="P68" s="169" t="str">
        <f>IF(Tabel_RIE[[#This Row],[W1]]&gt;0,VLOOKUP(Tabel_RIE[[#This Row],[W1]],Tabel_FK_W[],2,FALSE),"")</f>
        <v/>
      </c>
      <c r="Q6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8" s="171" t="str">
        <f>IF(OR(Tabel_RIE[[#This Row],[E12]]="",Tabel_RIE[[#This Row],[B12]]="",Tabel_RIE[[#This Row],[W12]]=""),"",Tabel_RIE[[#This Row],[E12]]*Tabel_RIE[[#This Row],[B12]]*Tabel_RIE[[#This Row],[W12]])</f>
        <v/>
      </c>
      <c r="S68" s="172" t="str">
        <f>IF(AND(Tabel_RIE[[#This Row],[E12]]="",Tabel_RIE[[#This Row],[R12]]=""),"",IF(AND(OR(Tabel_RIE[[#This Row],[E12]]="",Tabel_RIE[[#This Row],[E12]]&lt;15),OR(Tabel_RIE[[#This Row],[R12]]="",Tabel_RIE[[#This Row],[R12]]&lt;70)),"n.v.t.",IF(OR(Tabel_RIE[[#This Row],[E12]]&gt;=15,Tabel_RIE[[#This Row],[R12]]&gt;=70),"√","fout")))</f>
        <v/>
      </c>
      <c r="T68" s="173"/>
      <c r="U68" s="174"/>
      <c r="V68" s="174"/>
      <c r="W68" s="175"/>
      <c r="X68" s="176" t="str">
        <f t="shared" si="1"/>
        <v>Bronaanpak:
Collectieve maatregelen:
Individuele maatregelen:
PBM's:</v>
      </c>
      <c r="Y68" s="165"/>
      <c r="Z68" s="177"/>
      <c r="AA68" s="173"/>
      <c r="AB68" s="169" t="str">
        <f>IF(Tabel_RIE[[#This Row],[E2]]&gt;0,VLOOKUP(Tabel_RIE[[#This Row],[E2]],Tabel_FK_E[],2,FALSE),"")</f>
        <v/>
      </c>
      <c r="AC68" s="173"/>
      <c r="AD68" s="169" t="str">
        <f>IF(Tabel_RIE[[#This Row],[B2]]&gt;0,VLOOKUP(Tabel_RIE[[#This Row],[B2]],Tabel_FK_B[],2,FALSE),"")</f>
        <v/>
      </c>
      <c r="AE68" s="173"/>
      <c r="AF68" s="169" t="str">
        <f>IF(Tabel_RIE[[#This Row],[W2]]&gt;0,VLOOKUP(Tabel_RIE[[#This Row],[W2]],Tabel_FK_W[],2,FALSE),"")</f>
        <v/>
      </c>
      <c r="AG6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68" s="171"/>
      <c r="AI68" s="165"/>
      <c r="AJ68" s="175"/>
      <c r="AK6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8" s="178" t="str">
        <f>IF(AND(Tabel_RIE[[#This Row],[R12]]&gt;=70,Tabel_RIE[[#This Row],[R22]]&lt;70),"Ja","Nee")</f>
        <v>Ja</v>
      </c>
      <c r="AM68" s="178" t="str">
        <f>IF(Tabel_RIE[[#This Row],[R22]]&lt;&gt;"",Tabel_RIE[[#This Row],[R22]],Tabel_RIE[[#This Row],[R12]])</f>
        <v/>
      </c>
    </row>
    <row r="69" spans="2:39" ht="42" customHeight="1" x14ac:dyDescent="0.15">
      <c r="B69" s="163">
        <v>75</v>
      </c>
      <c r="C69" s="164"/>
      <c r="D69" s="165"/>
      <c r="E69" s="165"/>
      <c r="F69" s="165"/>
      <c r="G69" s="166"/>
      <c r="H69" s="166"/>
      <c r="I69" s="165"/>
      <c r="J69" s="165"/>
      <c r="K69" s="167"/>
      <c r="L69" s="168" t="str">
        <f>IF(Tabel_RIE[[#This Row],[E1]]&gt;0,VLOOKUP(Tabel_RIE[[#This Row],[E1]],Tabel_FK_E[],2,FALSE),"")</f>
        <v/>
      </c>
      <c r="M69" s="167"/>
      <c r="N69" s="169" t="str">
        <f>IF(Tabel_RIE[[#This Row],[B1]]&gt;0,VLOOKUP(Tabel_RIE[[#This Row],[B1]],Tabel_FK_B[],2,FALSE),"")</f>
        <v/>
      </c>
      <c r="O69" s="167"/>
      <c r="P69" s="169" t="str">
        <f>IF(Tabel_RIE[[#This Row],[W1]]&gt;0,VLOOKUP(Tabel_RIE[[#This Row],[W1]],Tabel_FK_W[],2,FALSE),"")</f>
        <v/>
      </c>
      <c r="Q6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9" s="171" t="str">
        <f>IF(OR(Tabel_RIE[[#This Row],[E12]]="",Tabel_RIE[[#This Row],[B12]]="",Tabel_RIE[[#This Row],[W12]]=""),"",Tabel_RIE[[#This Row],[E12]]*Tabel_RIE[[#This Row],[B12]]*Tabel_RIE[[#This Row],[W12]])</f>
        <v/>
      </c>
      <c r="S69" s="172" t="str">
        <f>IF(AND(Tabel_RIE[[#This Row],[E12]]="",Tabel_RIE[[#This Row],[R12]]=""),"",IF(AND(OR(Tabel_RIE[[#This Row],[E12]]="",Tabel_RIE[[#This Row],[E12]]&lt;15),OR(Tabel_RIE[[#This Row],[R12]]="",Tabel_RIE[[#This Row],[R12]]&lt;70)),"n.v.t.",IF(OR(Tabel_RIE[[#This Row],[E12]]&gt;=15,Tabel_RIE[[#This Row],[R12]]&gt;=70),"√","fout")))</f>
        <v/>
      </c>
      <c r="T69" s="173"/>
      <c r="U69" s="174"/>
      <c r="V69" s="174"/>
      <c r="W69" s="175"/>
      <c r="X69" s="176" t="str">
        <f t="shared" si="1"/>
        <v>Bronaanpak:
Collectieve maatregelen:
Individuele maatregelen:
PBM's:</v>
      </c>
      <c r="Y69" s="165"/>
      <c r="Z69" s="177"/>
      <c r="AA69" s="173"/>
      <c r="AB69" s="169" t="str">
        <f>IF(Tabel_RIE[[#This Row],[E2]]&gt;0,VLOOKUP(Tabel_RIE[[#This Row],[E2]],Tabel_FK_E[],2,FALSE),"")</f>
        <v/>
      </c>
      <c r="AC69" s="173"/>
      <c r="AD69" s="169" t="str">
        <f>IF(Tabel_RIE[[#This Row],[B2]]&gt;0,VLOOKUP(Tabel_RIE[[#This Row],[B2]],Tabel_FK_B[],2,FALSE),"")</f>
        <v/>
      </c>
      <c r="AE69" s="173"/>
      <c r="AF69" s="169" t="str">
        <f>IF(Tabel_RIE[[#This Row],[W2]]&gt;0,VLOOKUP(Tabel_RIE[[#This Row],[W2]],Tabel_FK_W[],2,FALSE),"")</f>
        <v/>
      </c>
      <c r="AG6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69" s="171"/>
      <c r="AI69" s="165"/>
      <c r="AJ69" s="175"/>
      <c r="AK6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69" s="178" t="str">
        <f>IF(AND(Tabel_RIE[[#This Row],[R12]]&gt;=70,Tabel_RIE[[#This Row],[R22]]&lt;70),"Ja","Nee")</f>
        <v>Ja</v>
      </c>
      <c r="AM69" s="178" t="str">
        <f>IF(Tabel_RIE[[#This Row],[R22]]&lt;&gt;"",Tabel_RIE[[#This Row],[R22]],Tabel_RIE[[#This Row],[R12]])</f>
        <v/>
      </c>
    </row>
    <row r="70" spans="2:39" ht="42" customHeight="1" x14ac:dyDescent="0.15">
      <c r="B70" s="163">
        <v>76</v>
      </c>
      <c r="C70" s="164"/>
      <c r="D70" s="165"/>
      <c r="E70" s="165"/>
      <c r="F70" s="165"/>
      <c r="G70" s="166"/>
      <c r="H70" s="166"/>
      <c r="I70" s="165"/>
      <c r="J70" s="165"/>
      <c r="K70" s="167"/>
      <c r="L70" s="168" t="str">
        <f>IF(Tabel_RIE[[#This Row],[E1]]&gt;0,VLOOKUP(Tabel_RIE[[#This Row],[E1]],Tabel_FK_E[],2,FALSE),"")</f>
        <v/>
      </c>
      <c r="M70" s="167"/>
      <c r="N70" s="169" t="str">
        <f>IF(Tabel_RIE[[#This Row],[B1]]&gt;0,VLOOKUP(Tabel_RIE[[#This Row],[B1]],Tabel_FK_B[],2,FALSE),"")</f>
        <v/>
      </c>
      <c r="O70" s="167"/>
      <c r="P70" s="169" t="str">
        <f>IF(Tabel_RIE[[#This Row],[W1]]&gt;0,VLOOKUP(Tabel_RIE[[#This Row],[W1]],Tabel_FK_W[],2,FALSE),"")</f>
        <v/>
      </c>
      <c r="Q7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0" s="171" t="str">
        <f>IF(OR(Tabel_RIE[[#This Row],[E12]]="",Tabel_RIE[[#This Row],[B12]]="",Tabel_RIE[[#This Row],[W12]]=""),"",Tabel_RIE[[#This Row],[E12]]*Tabel_RIE[[#This Row],[B12]]*Tabel_RIE[[#This Row],[W12]])</f>
        <v/>
      </c>
      <c r="S70" s="172" t="str">
        <f>IF(AND(Tabel_RIE[[#This Row],[E12]]="",Tabel_RIE[[#This Row],[R12]]=""),"",IF(AND(OR(Tabel_RIE[[#This Row],[E12]]="",Tabel_RIE[[#This Row],[E12]]&lt;15),OR(Tabel_RIE[[#This Row],[R12]]="",Tabel_RIE[[#This Row],[R12]]&lt;70)),"n.v.t.",IF(OR(Tabel_RIE[[#This Row],[E12]]&gt;=15,Tabel_RIE[[#This Row],[R12]]&gt;=70),"√","fout")))</f>
        <v/>
      </c>
      <c r="T70" s="173"/>
      <c r="U70" s="174"/>
      <c r="V70" s="174"/>
      <c r="W70" s="175"/>
      <c r="X70" s="176" t="str">
        <f t="shared" si="1"/>
        <v>Bronaanpak:
Collectieve maatregelen:
Individuele maatregelen:
PBM's:</v>
      </c>
      <c r="Y70" s="165"/>
      <c r="Z70" s="177"/>
      <c r="AA70" s="173"/>
      <c r="AB70" s="169" t="str">
        <f>IF(Tabel_RIE[[#This Row],[E2]]&gt;0,VLOOKUP(Tabel_RIE[[#This Row],[E2]],Tabel_FK_E[],2,FALSE),"")</f>
        <v/>
      </c>
      <c r="AC70" s="173"/>
      <c r="AD70" s="169" t="str">
        <f>IF(Tabel_RIE[[#This Row],[B2]]&gt;0,VLOOKUP(Tabel_RIE[[#This Row],[B2]],Tabel_FK_B[],2,FALSE),"")</f>
        <v/>
      </c>
      <c r="AE70" s="173"/>
      <c r="AF70" s="169" t="str">
        <f>IF(Tabel_RIE[[#This Row],[W2]]&gt;0,VLOOKUP(Tabel_RIE[[#This Row],[W2]],Tabel_FK_W[],2,FALSE),"")</f>
        <v/>
      </c>
      <c r="AG7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70" s="171"/>
      <c r="AI70" s="165"/>
      <c r="AJ70" s="175"/>
      <c r="AK7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0" s="178" t="str">
        <f>IF(AND(Tabel_RIE[[#This Row],[R12]]&gt;=70,Tabel_RIE[[#This Row],[R22]]&lt;70),"Ja","Nee")</f>
        <v>Ja</v>
      </c>
      <c r="AM70" s="178" t="str">
        <f>IF(Tabel_RIE[[#This Row],[R22]]&lt;&gt;"",Tabel_RIE[[#This Row],[R22]],Tabel_RIE[[#This Row],[R12]])</f>
        <v/>
      </c>
    </row>
    <row r="71" spans="2:39" ht="42" customHeight="1" x14ac:dyDescent="0.15">
      <c r="B71" s="163">
        <v>77</v>
      </c>
      <c r="C71" s="164"/>
      <c r="D71" s="165"/>
      <c r="E71" s="165"/>
      <c r="F71" s="165"/>
      <c r="G71" s="166"/>
      <c r="H71" s="166"/>
      <c r="I71" s="165"/>
      <c r="J71" s="165"/>
      <c r="K71" s="167"/>
      <c r="L71" s="168" t="str">
        <f>IF(Tabel_RIE[[#This Row],[E1]]&gt;0,VLOOKUP(Tabel_RIE[[#This Row],[E1]],Tabel_FK_E[],2,FALSE),"")</f>
        <v/>
      </c>
      <c r="M71" s="167"/>
      <c r="N71" s="169" t="str">
        <f>IF(Tabel_RIE[[#This Row],[B1]]&gt;0,VLOOKUP(Tabel_RIE[[#This Row],[B1]],Tabel_FK_B[],2,FALSE),"")</f>
        <v/>
      </c>
      <c r="O71" s="167"/>
      <c r="P71" s="169" t="str">
        <f>IF(Tabel_RIE[[#This Row],[W1]]&gt;0,VLOOKUP(Tabel_RIE[[#This Row],[W1]],Tabel_FK_W[],2,FALSE),"")</f>
        <v/>
      </c>
      <c r="Q7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1" s="171" t="str">
        <f>IF(OR(Tabel_RIE[[#This Row],[E12]]="",Tabel_RIE[[#This Row],[B12]]="",Tabel_RIE[[#This Row],[W12]]=""),"",Tabel_RIE[[#This Row],[E12]]*Tabel_RIE[[#This Row],[B12]]*Tabel_RIE[[#This Row],[W12]])</f>
        <v/>
      </c>
      <c r="S71" s="172" t="str">
        <f>IF(AND(Tabel_RIE[[#This Row],[E12]]="",Tabel_RIE[[#This Row],[R12]]=""),"",IF(AND(OR(Tabel_RIE[[#This Row],[E12]]="",Tabel_RIE[[#This Row],[E12]]&lt;15),OR(Tabel_RIE[[#This Row],[R12]]="",Tabel_RIE[[#This Row],[R12]]&lt;70)),"n.v.t.",IF(OR(Tabel_RIE[[#This Row],[E12]]&gt;=15,Tabel_RIE[[#This Row],[R12]]&gt;=70),"√","fout")))</f>
        <v/>
      </c>
      <c r="T71" s="173"/>
      <c r="U71" s="174"/>
      <c r="V71" s="174"/>
      <c r="W71" s="175"/>
      <c r="X71" s="176" t="str">
        <f t="shared" si="1"/>
        <v>Bronaanpak:
Collectieve maatregelen:
Individuele maatregelen:
PBM's:</v>
      </c>
      <c r="Y71" s="165"/>
      <c r="Z71" s="177"/>
      <c r="AA71" s="173"/>
      <c r="AB71" s="169" t="str">
        <f>IF(Tabel_RIE[[#This Row],[E2]]&gt;0,VLOOKUP(Tabel_RIE[[#This Row],[E2]],Tabel_FK_E[],2,FALSE),"")</f>
        <v/>
      </c>
      <c r="AC71" s="173"/>
      <c r="AD71" s="169" t="str">
        <f>IF(Tabel_RIE[[#This Row],[B2]]&gt;0,VLOOKUP(Tabel_RIE[[#This Row],[B2]],Tabel_FK_B[],2,FALSE),"")</f>
        <v/>
      </c>
      <c r="AE71" s="173"/>
      <c r="AF71" s="169" t="str">
        <f>IF(Tabel_RIE[[#This Row],[W2]]&gt;0,VLOOKUP(Tabel_RIE[[#This Row],[W2]],Tabel_FK_W[],2,FALSE),"")</f>
        <v/>
      </c>
      <c r="AG7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71" s="171"/>
      <c r="AI71" s="165"/>
      <c r="AJ71" s="175"/>
      <c r="AK7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1" s="178" t="str">
        <f>IF(AND(Tabel_RIE[[#This Row],[R12]]&gt;=70,Tabel_RIE[[#This Row],[R22]]&lt;70),"Ja","Nee")</f>
        <v>Ja</v>
      </c>
      <c r="AM71" s="178" t="str">
        <f>IF(Tabel_RIE[[#This Row],[R22]]&lt;&gt;"",Tabel_RIE[[#This Row],[R22]],Tabel_RIE[[#This Row],[R12]])</f>
        <v/>
      </c>
    </row>
    <row r="72" spans="2:39" ht="42" customHeight="1" x14ac:dyDescent="0.15">
      <c r="B72" s="163">
        <v>78</v>
      </c>
      <c r="C72" s="164"/>
      <c r="D72" s="165"/>
      <c r="E72" s="165"/>
      <c r="F72" s="165"/>
      <c r="G72" s="166"/>
      <c r="H72" s="166"/>
      <c r="I72" s="165"/>
      <c r="J72" s="165"/>
      <c r="K72" s="167"/>
      <c r="L72" s="168" t="str">
        <f>IF(Tabel_RIE[[#This Row],[E1]]&gt;0,VLOOKUP(Tabel_RIE[[#This Row],[E1]],Tabel_FK_E[],2,FALSE),"")</f>
        <v/>
      </c>
      <c r="M72" s="167"/>
      <c r="N72" s="169" t="str">
        <f>IF(Tabel_RIE[[#This Row],[B1]]&gt;0,VLOOKUP(Tabel_RIE[[#This Row],[B1]],Tabel_FK_B[],2,FALSE),"")</f>
        <v/>
      </c>
      <c r="O72" s="167"/>
      <c r="P72" s="169" t="str">
        <f>IF(Tabel_RIE[[#This Row],[W1]]&gt;0,VLOOKUP(Tabel_RIE[[#This Row],[W1]],Tabel_FK_W[],2,FALSE),"")</f>
        <v/>
      </c>
      <c r="Q7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2" s="171" t="str">
        <f>IF(OR(Tabel_RIE[[#This Row],[E12]]="",Tabel_RIE[[#This Row],[B12]]="",Tabel_RIE[[#This Row],[W12]]=""),"",Tabel_RIE[[#This Row],[E12]]*Tabel_RIE[[#This Row],[B12]]*Tabel_RIE[[#This Row],[W12]])</f>
        <v/>
      </c>
      <c r="S72" s="172" t="str">
        <f>IF(AND(Tabel_RIE[[#This Row],[E12]]="",Tabel_RIE[[#This Row],[R12]]=""),"",IF(AND(OR(Tabel_RIE[[#This Row],[E12]]="",Tabel_RIE[[#This Row],[E12]]&lt;15),OR(Tabel_RIE[[#This Row],[R12]]="",Tabel_RIE[[#This Row],[R12]]&lt;70)),"n.v.t.",IF(OR(Tabel_RIE[[#This Row],[E12]]&gt;=15,Tabel_RIE[[#This Row],[R12]]&gt;=70),"√","fout")))</f>
        <v/>
      </c>
      <c r="T72" s="173"/>
      <c r="U72" s="174"/>
      <c r="V72" s="174"/>
      <c r="W72" s="175"/>
      <c r="X72" s="176" t="str">
        <f t="shared" si="1"/>
        <v>Bronaanpak:
Collectieve maatregelen:
Individuele maatregelen:
PBM's:</v>
      </c>
      <c r="Y72" s="165"/>
      <c r="Z72" s="177"/>
      <c r="AA72" s="173"/>
      <c r="AB72" s="169" t="str">
        <f>IF(Tabel_RIE[[#This Row],[E2]]&gt;0,VLOOKUP(Tabel_RIE[[#This Row],[E2]],Tabel_FK_E[],2,FALSE),"")</f>
        <v/>
      </c>
      <c r="AC72" s="173"/>
      <c r="AD72" s="169" t="str">
        <f>IF(Tabel_RIE[[#This Row],[B2]]&gt;0,VLOOKUP(Tabel_RIE[[#This Row],[B2]],Tabel_FK_B[],2,FALSE),"")</f>
        <v/>
      </c>
      <c r="AE72" s="173"/>
      <c r="AF72" s="169" t="str">
        <f>IF(Tabel_RIE[[#This Row],[W2]]&gt;0,VLOOKUP(Tabel_RIE[[#This Row],[W2]],Tabel_FK_W[],2,FALSE),"")</f>
        <v/>
      </c>
      <c r="AG7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72" s="171"/>
      <c r="AI72" s="165"/>
      <c r="AJ72" s="175"/>
      <c r="AK7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2" s="178" t="str">
        <f>IF(AND(Tabel_RIE[[#This Row],[R12]]&gt;=70,Tabel_RIE[[#This Row],[R22]]&lt;70),"Ja","Nee")</f>
        <v>Ja</v>
      </c>
      <c r="AM72" s="178" t="str">
        <f>IF(Tabel_RIE[[#This Row],[R22]]&lt;&gt;"",Tabel_RIE[[#This Row],[R22]],Tabel_RIE[[#This Row],[R12]])</f>
        <v/>
      </c>
    </row>
    <row r="73" spans="2:39" ht="42" customHeight="1" x14ac:dyDescent="0.15">
      <c r="B73" s="163">
        <v>79</v>
      </c>
      <c r="C73" s="164"/>
      <c r="D73" s="165"/>
      <c r="E73" s="165"/>
      <c r="F73" s="165"/>
      <c r="G73" s="166"/>
      <c r="H73" s="166"/>
      <c r="I73" s="165"/>
      <c r="J73" s="165"/>
      <c r="K73" s="167"/>
      <c r="L73" s="168" t="str">
        <f>IF(Tabel_RIE[[#This Row],[E1]]&gt;0,VLOOKUP(Tabel_RIE[[#This Row],[E1]],Tabel_FK_E[],2,FALSE),"")</f>
        <v/>
      </c>
      <c r="M73" s="167"/>
      <c r="N73" s="169" t="str">
        <f>IF(Tabel_RIE[[#This Row],[B1]]&gt;0,VLOOKUP(Tabel_RIE[[#This Row],[B1]],Tabel_FK_B[],2,FALSE),"")</f>
        <v/>
      </c>
      <c r="O73" s="167"/>
      <c r="P73" s="169" t="str">
        <f>IF(Tabel_RIE[[#This Row],[W1]]&gt;0,VLOOKUP(Tabel_RIE[[#This Row],[W1]],Tabel_FK_W[],2,FALSE),"")</f>
        <v/>
      </c>
      <c r="Q7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3" s="171" t="str">
        <f>IF(OR(Tabel_RIE[[#This Row],[E12]]="",Tabel_RIE[[#This Row],[B12]]="",Tabel_RIE[[#This Row],[W12]]=""),"",Tabel_RIE[[#This Row],[E12]]*Tabel_RIE[[#This Row],[B12]]*Tabel_RIE[[#This Row],[W12]])</f>
        <v/>
      </c>
      <c r="S73" s="172" t="str">
        <f>IF(AND(Tabel_RIE[[#This Row],[E12]]="",Tabel_RIE[[#This Row],[R12]]=""),"",IF(AND(OR(Tabel_RIE[[#This Row],[E12]]="",Tabel_RIE[[#This Row],[E12]]&lt;15),OR(Tabel_RIE[[#This Row],[R12]]="",Tabel_RIE[[#This Row],[R12]]&lt;70)),"n.v.t.",IF(OR(Tabel_RIE[[#This Row],[E12]]&gt;=15,Tabel_RIE[[#This Row],[R12]]&gt;=70),"√","fout")))</f>
        <v/>
      </c>
      <c r="T73" s="173"/>
      <c r="U73" s="174"/>
      <c r="V73" s="174"/>
      <c r="W73" s="175"/>
      <c r="X73" s="176" t="str">
        <f t="shared" si="1"/>
        <v>Bronaanpak:
Collectieve maatregelen:
Individuele maatregelen:
PBM's:</v>
      </c>
      <c r="Y73" s="165"/>
      <c r="Z73" s="177"/>
      <c r="AA73" s="173"/>
      <c r="AB73" s="169" t="str">
        <f>IF(Tabel_RIE[[#This Row],[E2]]&gt;0,VLOOKUP(Tabel_RIE[[#This Row],[E2]],Tabel_FK_E[],2,FALSE),"")</f>
        <v/>
      </c>
      <c r="AC73" s="173"/>
      <c r="AD73" s="169" t="str">
        <f>IF(Tabel_RIE[[#This Row],[B2]]&gt;0,VLOOKUP(Tabel_RIE[[#This Row],[B2]],Tabel_FK_B[],2,FALSE),"")</f>
        <v/>
      </c>
      <c r="AE73" s="173"/>
      <c r="AF73" s="169" t="str">
        <f>IF(Tabel_RIE[[#This Row],[W2]]&gt;0,VLOOKUP(Tabel_RIE[[#This Row],[W2]],Tabel_FK_W[],2,FALSE),"")</f>
        <v/>
      </c>
      <c r="AG7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73" s="171"/>
      <c r="AI73" s="165"/>
      <c r="AJ73" s="175"/>
      <c r="AK7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3" s="178" t="str">
        <f>IF(AND(Tabel_RIE[[#This Row],[R12]]&gt;=70,Tabel_RIE[[#This Row],[R22]]&lt;70),"Ja","Nee")</f>
        <v>Ja</v>
      </c>
      <c r="AM73" s="178" t="str">
        <f>IF(Tabel_RIE[[#This Row],[R22]]&lt;&gt;"",Tabel_RIE[[#This Row],[R22]],Tabel_RIE[[#This Row],[R12]])</f>
        <v/>
      </c>
    </row>
    <row r="74" spans="2:39" ht="42" customHeight="1" x14ac:dyDescent="0.15">
      <c r="B74" s="163">
        <v>80</v>
      </c>
      <c r="C74" s="164"/>
      <c r="D74" s="165"/>
      <c r="E74" s="165"/>
      <c r="F74" s="165"/>
      <c r="G74" s="166"/>
      <c r="H74" s="166"/>
      <c r="I74" s="165"/>
      <c r="J74" s="165"/>
      <c r="K74" s="167"/>
      <c r="L74" s="168" t="str">
        <f>IF(Tabel_RIE[[#This Row],[E1]]&gt;0,VLOOKUP(Tabel_RIE[[#This Row],[E1]],Tabel_FK_E[],2,FALSE),"")</f>
        <v/>
      </c>
      <c r="M74" s="167"/>
      <c r="N74" s="169" t="str">
        <f>IF(Tabel_RIE[[#This Row],[B1]]&gt;0,VLOOKUP(Tabel_RIE[[#This Row],[B1]],Tabel_FK_B[],2,FALSE),"")</f>
        <v/>
      </c>
      <c r="O74" s="167"/>
      <c r="P74" s="169" t="str">
        <f>IF(Tabel_RIE[[#This Row],[W1]]&gt;0,VLOOKUP(Tabel_RIE[[#This Row],[W1]],Tabel_FK_W[],2,FALSE),"")</f>
        <v/>
      </c>
      <c r="Q7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4" s="171" t="str">
        <f>IF(OR(Tabel_RIE[[#This Row],[E12]]="",Tabel_RIE[[#This Row],[B12]]="",Tabel_RIE[[#This Row],[W12]]=""),"",Tabel_RIE[[#This Row],[E12]]*Tabel_RIE[[#This Row],[B12]]*Tabel_RIE[[#This Row],[W12]])</f>
        <v/>
      </c>
      <c r="S74" s="172" t="str">
        <f>IF(AND(Tabel_RIE[[#This Row],[E12]]="",Tabel_RIE[[#This Row],[R12]]=""),"",IF(AND(OR(Tabel_RIE[[#This Row],[E12]]="",Tabel_RIE[[#This Row],[E12]]&lt;15),OR(Tabel_RIE[[#This Row],[R12]]="",Tabel_RIE[[#This Row],[R12]]&lt;70)),"n.v.t.",IF(OR(Tabel_RIE[[#This Row],[E12]]&gt;=15,Tabel_RIE[[#This Row],[R12]]&gt;=70),"√","fout")))</f>
        <v/>
      </c>
      <c r="T74" s="173"/>
      <c r="U74" s="174"/>
      <c r="V74" s="174"/>
      <c r="W74" s="175"/>
      <c r="X74" s="176" t="str">
        <f t="shared" si="1"/>
        <v>Bronaanpak:
Collectieve maatregelen:
Individuele maatregelen:
PBM's:</v>
      </c>
      <c r="Y74" s="165"/>
      <c r="Z74" s="177"/>
      <c r="AA74" s="173"/>
      <c r="AB74" s="169" t="str">
        <f>IF(Tabel_RIE[[#This Row],[E2]]&gt;0,VLOOKUP(Tabel_RIE[[#This Row],[E2]],Tabel_FK_E[],2,FALSE),"")</f>
        <v/>
      </c>
      <c r="AC74" s="173"/>
      <c r="AD74" s="169" t="str">
        <f>IF(Tabel_RIE[[#This Row],[B2]]&gt;0,VLOOKUP(Tabel_RIE[[#This Row],[B2]],Tabel_FK_B[],2,FALSE),"")</f>
        <v/>
      </c>
      <c r="AE74" s="173"/>
      <c r="AF74" s="169" t="str">
        <f>IF(Tabel_RIE[[#This Row],[W2]]&gt;0,VLOOKUP(Tabel_RIE[[#This Row],[W2]],Tabel_FK_W[],2,FALSE),"")</f>
        <v/>
      </c>
      <c r="AG7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74" s="171"/>
      <c r="AI74" s="165"/>
      <c r="AJ74" s="175"/>
      <c r="AK7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4" s="178" t="str">
        <f>IF(AND(Tabel_RIE[[#This Row],[R12]]&gt;=70,Tabel_RIE[[#This Row],[R22]]&lt;70),"Ja","Nee")</f>
        <v>Ja</v>
      </c>
      <c r="AM74" s="178" t="str">
        <f>IF(Tabel_RIE[[#This Row],[R22]]&lt;&gt;"",Tabel_RIE[[#This Row],[R22]],Tabel_RIE[[#This Row],[R12]])</f>
        <v/>
      </c>
    </row>
    <row r="75" spans="2:39" ht="42" customHeight="1" x14ac:dyDescent="0.15">
      <c r="B75" s="163">
        <v>81</v>
      </c>
      <c r="C75" s="164"/>
      <c r="D75" s="165"/>
      <c r="E75" s="165"/>
      <c r="F75" s="165"/>
      <c r="G75" s="166"/>
      <c r="H75" s="166"/>
      <c r="I75" s="165"/>
      <c r="J75" s="165"/>
      <c r="K75" s="167"/>
      <c r="L75" s="168" t="str">
        <f>IF(Tabel_RIE[[#This Row],[E1]]&gt;0,VLOOKUP(Tabel_RIE[[#This Row],[E1]],Tabel_FK_E[],2,FALSE),"")</f>
        <v/>
      </c>
      <c r="M75" s="167"/>
      <c r="N75" s="169" t="str">
        <f>IF(Tabel_RIE[[#This Row],[B1]]&gt;0,VLOOKUP(Tabel_RIE[[#This Row],[B1]],Tabel_FK_B[],2,FALSE),"")</f>
        <v/>
      </c>
      <c r="O75" s="167"/>
      <c r="P75" s="169" t="str">
        <f>IF(Tabel_RIE[[#This Row],[W1]]&gt;0,VLOOKUP(Tabel_RIE[[#This Row],[W1]],Tabel_FK_W[],2,FALSE),"")</f>
        <v/>
      </c>
      <c r="Q7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5" s="171" t="str">
        <f>IF(OR(Tabel_RIE[[#This Row],[E12]]="",Tabel_RIE[[#This Row],[B12]]="",Tabel_RIE[[#This Row],[W12]]=""),"",Tabel_RIE[[#This Row],[E12]]*Tabel_RIE[[#This Row],[B12]]*Tabel_RIE[[#This Row],[W12]])</f>
        <v/>
      </c>
      <c r="S75" s="172" t="str">
        <f>IF(AND(Tabel_RIE[[#This Row],[E12]]="",Tabel_RIE[[#This Row],[R12]]=""),"",IF(AND(OR(Tabel_RIE[[#This Row],[E12]]="",Tabel_RIE[[#This Row],[E12]]&lt;15),OR(Tabel_RIE[[#This Row],[R12]]="",Tabel_RIE[[#This Row],[R12]]&lt;70)),"n.v.t.",IF(OR(Tabel_RIE[[#This Row],[E12]]&gt;=15,Tabel_RIE[[#This Row],[R12]]&gt;=70),"√","fout")))</f>
        <v/>
      </c>
      <c r="T75" s="173"/>
      <c r="U75" s="174"/>
      <c r="V75" s="174"/>
      <c r="W75" s="175"/>
      <c r="X75" s="176" t="str">
        <f t="shared" si="1"/>
        <v>Bronaanpak:
Collectieve maatregelen:
Individuele maatregelen:
PBM's:</v>
      </c>
      <c r="Y75" s="165"/>
      <c r="Z75" s="177"/>
      <c r="AA75" s="173"/>
      <c r="AB75" s="169" t="str">
        <f>IF(Tabel_RIE[[#This Row],[E2]]&gt;0,VLOOKUP(Tabel_RIE[[#This Row],[E2]],Tabel_FK_E[],2,FALSE),"")</f>
        <v/>
      </c>
      <c r="AC75" s="173"/>
      <c r="AD75" s="169" t="str">
        <f>IF(Tabel_RIE[[#This Row],[B2]]&gt;0,VLOOKUP(Tabel_RIE[[#This Row],[B2]],Tabel_FK_B[],2,FALSE),"")</f>
        <v/>
      </c>
      <c r="AE75" s="173"/>
      <c r="AF75" s="169" t="str">
        <f>IF(Tabel_RIE[[#This Row],[W2]]&gt;0,VLOOKUP(Tabel_RIE[[#This Row],[W2]],Tabel_FK_W[],2,FALSE),"")</f>
        <v/>
      </c>
      <c r="AG7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75" s="171"/>
      <c r="AI75" s="165"/>
      <c r="AJ75" s="175"/>
      <c r="AK7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5" s="178" t="str">
        <f>IF(AND(Tabel_RIE[[#This Row],[R12]]&gt;=70,Tabel_RIE[[#This Row],[R22]]&lt;70),"Ja","Nee")</f>
        <v>Ja</v>
      </c>
      <c r="AM75" s="178" t="str">
        <f>IF(Tabel_RIE[[#This Row],[R22]]&lt;&gt;"",Tabel_RIE[[#This Row],[R22]],Tabel_RIE[[#This Row],[R12]])</f>
        <v/>
      </c>
    </row>
    <row r="76" spans="2:39" ht="42" customHeight="1" x14ac:dyDescent="0.15">
      <c r="B76" s="163">
        <v>82</v>
      </c>
      <c r="C76" s="164"/>
      <c r="D76" s="165"/>
      <c r="E76" s="165"/>
      <c r="F76" s="165"/>
      <c r="G76" s="166"/>
      <c r="H76" s="166"/>
      <c r="I76" s="165"/>
      <c r="J76" s="165"/>
      <c r="K76" s="167"/>
      <c r="L76" s="168" t="str">
        <f>IF(Tabel_RIE[[#This Row],[E1]]&gt;0,VLOOKUP(Tabel_RIE[[#This Row],[E1]],Tabel_FK_E[],2,FALSE),"")</f>
        <v/>
      </c>
      <c r="M76" s="167"/>
      <c r="N76" s="169" t="str">
        <f>IF(Tabel_RIE[[#This Row],[B1]]&gt;0,VLOOKUP(Tabel_RIE[[#This Row],[B1]],Tabel_FK_B[],2,FALSE),"")</f>
        <v/>
      </c>
      <c r="O76" s="167"/>
      <c r="P76" s="169" t="str">
        <f>IF(Tabel_RIE[[#This Row],[W1]]&gt;0,VLOOKUP(Tabel_RIE[[#This Row],[W1]],Tabel_FK_W[],2,FALSE),"")</f>
        <v/>
      </c>
      <c r="Q7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6" s="171" t="str">
        <f>IF(OR(Tabel_RIE[[#This Row],[E12]]="",Tabel_RIE[[#This Row],[B12]]="",Tabel_RIE[[#This Row],[W12]]=""),"",Tabel_RIE[[#This Row],[E12]]*Tabel_RIE[[#This Row],[B12]]*Tabel_RIE[[#This Row],[W12]])</f>
        <v/>
      </c>
      <c r="S76" s="172" t="str">
        <f>IF(AND(Tabel_RIE[[#This Row],[E12]]="",Tabel_RIE[[#This Row],[R12]]=""),"",IF(AND(OR(Tabel_RIE[[#This Row],[E12]]="",Tabel_RIE[[#This Row],[E12]]&lt;15),OR(Tabel_RIE[[#This Row],[R12]]="",Tabel_RIE[[#This Row],[R12]]&lt;70)),"n.v.t.",IF(OR(Tabel_RIE[[#This Row],[E12]]&gt;=15,Tabel_RIE[[#This Row],[R12]]&gt;=70),"√","fout")))</f>
        <v/>
      </c>
      <c r="T76" s="173"/>
      <c r="U76" s="174"/>
      <c r="V76" s="174"/>
      <c r="W76" s="175"/>
      <c r="X76" s="176" t="str">
        <f t="shared" si="1"/>
        <v>Bronaanpak:
Collectieve maatregelen:
Individuele maatregelen:
PBM's:</v>
      </c>
      <c r="Y76" s="165"/>
      <c r="Z76" s="177"/>
      <c r="AA76" s="173"/>
      <c r="AB76" s="169" t="str">
        <f>IF(Tabel_RIE[[#This Row],[E2]]&gt;0,VLOOKUP(Tabel_RIE[[#This Row],[E2]],Tabel_FK_E[],2,FALSE),"")</f>
        <v/>
      </c>
      <c r="AC76" s="173"/>
      <c r="AD76" s="169" t="str">
        <f>IF(Tabel_RIE[[#This Row],[B2]]&gt;0,VLOOKUP(Tabel_RIE[[#This Row],[B2]],Tabel_FK_B[],2,FALSE),"")</f>
        <v/>
      </c>
      <c r="AE76" s="173"/>
      <c r="AF76" s="169" t="str">
        <f>IF(Tabel_RIE[[#This Row],[W2]]&gt;0,VLOOKUP(Tabel_RIE[[#This Row],[W2]],Tabel_FK_W[],2,FALSE),"")</f>
        <v/>
      </c>
      <c r="AG7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76" s="171"/>
      <c r="AI76" s="165"/>
      <c r="AJ76" s="175"/>
      <c r="AK7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6" s="178" t="str">
        <f>IF(AND(Tabel_RIE[[#This Row],[R12]]&gt;=70,Tabel_RIE[[#This Row],[R22]]&lt;70),"Ja","Nee")</f>
        <v>Ja</v>
      </c>
      <c r="AM76" s="178" t="str">
        <f>IF(Tabel_RIE[[#This Row],[R22]]&lt;&gt;"",Tabel_RIE[[#This Row],[R22]],Tabel_RIE[[#This Row],[R12]])</f>
        <v/>
      </c>
    </row>
    <row r="77" spans="2:39" ht="42" customHeight="1" x14ac:dyDescent="0.15">
      <c r="B77" s="163">
        <v>83</v>
      </c>
      <c r="C77" s="164"/>
      <c r="D77" s="165"/>
      <c r="E77" s="165"/>
      <c r="F77" s="165"/>
      <c r="G77" s="166"/>
      <c r="H77" s="166"/>
      <c r="I77" s="165"/>
      <c r="J77" s="165"/>
      <c r="K77" s="167"/>
      <c r="L77" s="168" t="str">
        <f>IF(Tabel_RIE[[#This Row],[E1]]&gt;0,VLOOKUP(Tabel_RIE[[#This Row],[E1]],Tabel_FK_E[],2,FALSE),"")</f>
        <v/>
      </c>
      <c r="M77" s="167"/>
      <c r="N77" s="169" t="str">
        <f>IF(Tabel_RIE[[#This Row],[B1]]&gt;0,VLOOKUP(Tabel_RIE[[#This Row],[B1]],Tabel_FK_B[],2,FALSE),"")</f>
        <v/>
      </c>
      <c r="O77" s="167"/>
      <c r="P77" s="169" t="str">
        <f>IF(Tabel_RIE[[#This Row],[W1]]&gt;0,VLOOKUP(Tabel_RIE[[#This Row],[W1]],Tabel_FK_W[],2,FALSE),"")</f>
        <v/>
      </c>
      <c r="Q7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7" s="171" t="str">
        <f>IF(OR(Tabel_RIE[[#This Row],[E12]]="",Tabel_RIE[[#This Row],[B12]]="",Tabel_RIE[[#This Row],[W12]]=""),"",Tabel_RIE[[#This Row],[E12]]*Tabel_RIE[[#This Row],[B12]]*Tabel_RIE[[#This Row],[W12]])</f>
        <v/>
      </c>
      <c r="S77" s="172" t="str">
        <f>IF(AND(Tabel_RIE[[#This Row],[E12]]="",Tabel_RIE[[#This Row],[R12]]=""),"",IF(AND(OR(Tabel_RIE[[#This Row],[E12]]="",Tabel_RIE[[#This Row],[E12]]&lt;15),OR(Tabel_RIE[[#This Row],[R12]]="",Tabel_RIE[[#This Row],[R12]]&lt;70)),"n.v.t.",IF(OR(Tabel_RIE[[#This Row],[E12]]&gt;=15,Tabel_RIE[[#This Row],[R12]]&gt;=70),"√","fout")))</f>
        <v/>
      </c>
      <c r="T77" s="173"/>
      <c r="U77" s="174"/>
      <c r="V77" s="174"/>
      <c r="W77" s="175"/>
      <c r="X77" s="176" t="str">
        <f t="shared" si="1"/>
        <v>Bronaanpak:
Collectieve maatregelen:
Individuele maatregelen:
PBM's:</v>
      </c>
      <c r="Y77" s="165"/>
      <c r="Z77" s="177"/>
      <c r="AA77" s="173"/>
      <c r="AB77" s="169" t="str">
        <f>IF(Tabel_RIE[[#This Row],[E2]]&gt;0,VLOOKUP(Tabel_RIE[[#This Row],[E2]],Tabel_FK_E[],2,FALSE),"")</f>
        <v/>
      </c>
      <c r="AC77" s="173"/>
      <c r="AD77" s="169" t="str">
        <f>IF(Tabel_RIE[[#This Row],[B2]]&gt;0,VLOOKUP(Tabel_RIE[[#This Row],[B2]],Tabel_FK_B[],2,FALSE),"")</f>
        <v/>
      </c>
      <c r="AE77" s="173"/>
      <c r="AF77" s="169" t="str">
        <f>IF(Tabel_RIE[[#This Row],[W2]]&gt;0,VLOOKUP(Tabel_RIE[[#This Row],[W2]],Tabel_FK_W[],2,FALSE),"")</f>
        <v/>
      </c>
      <c r="AG7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77" s="171"/>
      <c r="AI77" s="165"/>
      <c r="AJ77" s="175"/>
      <c r="AK7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7" s="178" t="str">
        <f>IF(AND(Tabel_RIE[[#This Row],[R12]]&gt;=70,Tabel_RIE[[#This Row],[R22]]&lt;70),"Ja","Nee")</f>
        <v>Ja</v>
      </c>
      <c r="AM77" s="178" t="str">
        <f>IF(Tabel_RIE[[#This Row],[R22]]&lt;&gt;"",Tabel_RIE[[#This Row],[R22]],Tabel_RIE[[#This Row],[R12]])</f>
        <v/>
      </c>
    </row>
    <row r="78" spans="2:39" ht="42" customHeight="1" x14ac:dyDescent="0.15">
      <c r="B78" s="163">
        <v>84</v>
      </c>
      <c r="C78" s="164"/>
      <c r="D78" s="165"/>
      <c r="E78" s="165"/>
      <c r="F78" s="165"/>
      <c r="G78" s="166"/>
      <c r="H78" s="166"/>
      <c r="I78" s="165"/>
      <c r="J78" s="165"/>
      <c r="K78" s="167"/>
      <c r="L78" s="168" t="str">
        <f>IF(Tabel_RIE[[#This Row],[E1]]&gt;0,VLOOKUP(Tabel_RIE[[#This Row],[E1]],Tabel_FK_E[],2,FALSE),"")</f>
        <v/>
      </c>
      <c r="M78" s="167"/>
      <c r="N78" s="169" t="str">
        <f>IF(Tabel_RIE[[#This Row],[B1]]&gt;0,VLOOKUP(Tabel_RIE[[#This Row],[B1]],Tabel_FK_B[],2,FALSE),"")</f>
        <v/>
      </c>
      <c r="O78" s="167"/>
      <c r="P78" s="169" t="str">
        <f>IF(Tabel_RIE[[#This Row],[W1]]&gt;0,VLOOKUP(Tabel_RIE[[#This Row],[W1]],Tabel_FK_W[],2,FALSE),"")</f>
        <v/>
      </c>
      <c r="Q7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8" s="171" t="str">
        <f>IF(OR(Tabel_RIE[[#This Row],[E12]]="",Tabel_RIE[[#This Row],[B12]]="",Tabel_RIE[[#This Row],[W12]]=""),"",Tabel_RIE[[#This Row],[E12]]*Tabel_RIE[[#This Row],[B12]]*Tabel_RIE[[#This Row],[W12]])</f>
        <v/>
      </c>
      <c r="S78" s="172" t="str">
        <f>IF(AND(Tabel_RIE[[#This Row],[E12]]="",Tabel_RIE[[#This Row],[R12]]=""),"",IF(AND(OR(Tabel_RIE[[#This Row],[E12]]="",Tabel_RIE[[#This Row],[E12]]&lt;15),OR(Tabel_RIE[[#This Row],[R12]]="",Tabel_RIE[[#This Row],[R12]]&lt;70)),"n.v.t.",IF(OR(Tabel_RIE[[#This Row],[E12]]&gt;=15,Tabel_RIE[[#This Row],[R12]]&gt;=70),"√","fout")))</f>
        <v/>
      </c>
      <c r="T78" s="173"/>
      <c r="U78" s="174"/>
      <c r="V78" s="174"/>
      <c r="W78" s="175"/>
      <c r="X78" s="176" t="str">
        <f t="shared" si="1"/>
        <v>Bronaanpak:
Collectieve maatregelen:
Individuele maatregelen:
PBM's:</v>
      </c>
      <c r="Y78" s="165"/>
      <c r="Z78" s="177"/>
      <c r="AA78" s="173"/>
      <c r="AB78" s="169" t="str">
        <f>IF(Tabel_RIE[[#This Row],[E2]]&gt;0,VLOOKUP(Tabel_RIE[[#This Row],[E2]],Tabel_FK_E[],2,FALSE),"")</f>
        <v/>
      </c>
      <c r="AC78" s="173"/>
      <c r="AD78" s="169" t="str">
        <f>IF(Tabel_RIE[[#This Row],[B2]]&gt;0,VLOOKUP(Tabel_RIE[[#This Row],[B2]],Tabel_FK_B[],2,FALSE),"")</f>
        <v/>
      </c>
      <c r="AE78" s="173"/>
      <c r="AF78" s="169" t="str">
        <f>IF(Tabel_RIE[[#This Row],[W2]]&gt;0,VLOOKUP(Tabel_RIE[[#This Row],[W2]],Tabel_FK_W[],2,FALSE),"")</f>
        <v/>
      </c>
      <c r="AG7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78" s="171"/>
      <c r="AI78" s="165"/>
      <c r="AJ78" s="175"/>
      <c r="AK7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8" s="178" t="str">
        <f>IF(AND(Tabel_RIE[[#This Row],[R12]]&gt;=70,Tabel_RIE[[#This Row],[R22]]&lt;70),"Ja","Nee")</f>
        <v>Ja</v>
      </c>
      <c r="AM78" s="178" t="str">
        <f>IF(Tabel_RIE[[#This Row],[R22]]&lt;&gt;"",Tabel_RIE[[#This Row],[R22]],Tabel_RIE[[#This Row],[R12]])</f>
        <v/>
      </c>
    </row>
    <row r="79" spans="2:39" ht="42" customHeight="1" x14ac:dyDescent="0.15">
      <c r="B79" s="163">
        <v>85</v>
      </c>
      <c r="C79" s="164"/>
      <c r="D79" s="165"/>
      <c r="E79" s="165"/>
      <c r="F79" s="165"/>
      <c r="G79" s="166"/>
      <c r="H79" s="166"/>
      <c r="I79" s="165"/>
      <c r="J79" s="165"/>
      <c r="K79" s="167"/>
      <c r="L79" s="168" t="str">
        <f>IF(Tabel_RIE[[#This Row],[E1]]&gt;0,VLOOKUP(Tabel_RIE[[#This Row],[E1]],Tabel_FK_E[],2,FALSE),"")</f>
        <v/>
      </c>
      <c r="M79" s="167"/>
      <c r="N79" s="169" t="str">
        <f>IF(Tabel_RIE[[#This Row],[B1]]&gt;0,VLOOKUP(Tabel_RIE[[#This Row],[B1]],Tabel_FK_B[],2,FALSE),"")</f>
        <v/>
      </c>
      <c r="O79" s="167"/>
      <c r="P79" s="169" t="str">
        <f>IF(Tabel_RIE[[#This Row],[W1]]&gt;0,VLOOKUP(Tabel_RIE[[#This Row],[W1]],Tabel_FK_W[],2,FALSE),"")</f>
        <v/>
      </c>
      <c r="Q7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9" s="171" t="str">
        <f>IF(OR(Tabel_RIE[[#This Row],[E12]]="",Tabel_RIE[[#This Row],[B12]]="",Tabel_RIE[[#This Row],[W12]]=""),"",Tabel_RIE[[#This Row],[E12]]*Tabel_RIE[[#This Row],[B12]]*Tabel_RIE[[#This Row],[W12]])</f>
        <v/>
      </c>
      <c r="S79" s="172" t="str">
        <f>IF(AND(Tabel_RIE[[#This Row],[E12]]="",Tabel_RIE[[#This Row],[R12]]=""),"",IF(AND(OR(Tabel_RIE[[#This Row],[E12]]="",Tabel_RIE[[#This Row],[E12]]&lt;15),OR(Tabel_RIE[[#This Row],[R12]]="",Tabel_RIE[[#This Row],[R12]]&lt;70)),"n.v.t.",IF(OR(Tabel_RIE[[#This Row],[E12]]&gt;=15,Tabel_RIE[[#This Row],[R12]]&gt;=70),"√","fout")))</f>
        <v/>
      </c>
      <c r="T79" s="173"/>
      <c r="U79" s="174"/>
      <c r="V79" s="174"/>
      <c r="W79" s="175"/>
      <c r="X79" s="176" t="str">
        <f t="shared" si="1"/>
        <v>Bronaanpak:
Collectieve maatregelen:
Individuele maatregelen:
PBM's:</v>
      </c>
      <c r="Y79" s="165"/>
      <c r="Z79" s="177"/>
      <c r="AA79" s="173"/>
      <c r="AB79" s="169" t="str">
        <f>IF(Tabel_RIE[[#This Row],[E2]]&gt;0,VLOOKUP(Tabel_RIE[[#This Row],[E2]],Tabel_FK_E[],2,FALSE),"")</f>
        <v/>
      </c>
      <c r="AC79" s="173"/>
      <c r="AD79" s="169" t="str">
        <f>IF(Tabel_RIE[[#This Row],[B2]]&gt;0,VLOOKUP(Tabel_RIE[[#This Row],[B2]],Tabel_FK_B[],2,FALSE),"")</f>
        <v/>
      </c>
      <c r="AE79" s="173"/>
      <c r="AF79" s="169" t="str">
        <f>IF(Tabel_RIE[[#This Row],[W2]]&gt;0,VLOOKUP(Tabel_RIE[[#This Row],[W2]],Tabel_FK_W[],2,FALSE),"")</f>
        <v/>
      </c>
      <c r="AG7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79" s="171"/>
      <c r="AI79" s="165"/>
      <c r="AJ79" s="175"/>
      <c r="AK7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79" s="178" t="str">
        <f>IF(AND(Tabel_RIE[[#This Row],[R12]]&gt;=70,Tabel_RIE[[#This Row],[R22]]&lt;70),"Ja","Nee")</f>
        <v>Ja</v>
      </c>
      <c r="AM79" s="178" t="str">
        <f>IF(Tabel_RIE[[#This Row],[R22]]&lt;&gt;"",Tabel_RIE[[#This Row],[R22]],Tabel_RIE[[#This Row],[R12]])</f>
        <v/>
      </c>
    </row>
    <row r="80" spans="2:39" ht="42" customHeight="1" x14ac:dyDescent="0.15">
      <c r="B80" s="163">
        <v>86</v>
      </c>
      <c r="C80" s="164"/>
      <c r="D80" s="165"/>
      <c r="E80" s="165"/>
      <c r="F80" s="165"/>
      <c r="G80" s="166"/>
      <c r="H80" s="166"/>
      <c r="I80" s="165"/>
      <c r="J80" s="165"/>
      <c r="K80" s="167"/>
      <c r="L80" s="168" t="str">
        <f>IF(Tabel_RIE[[#This Row],[E1]]&gt;0,VLOOKUP(Tabel_RIE[[#This Row],[E1]],Tabel_FK_E[],2,FALSE),"")</f>
        <v/>
      </c>
      <c r="M80" s="167"/>
      <c r="N80" s="169" t="str">
        <f>IF(Tabel_RIE[[#This Row],[B1]]&gt;0,VLOOKUP(Tabel_RIE[[#This Row],[B1]],Tabel_FK_B[],2,FALSE),"")</f>
        <v/>
      </c>
      <c r="O80" s="167"/>
      <c r="P80" s="169" t="str">
        <f>IF(Tabel_RIE[[#This Row],[W1]]&gt;0,VLOOKUP(Tabel_RIE[[#This Row],[W1]],Tabel_FK_W[],2,FALSE),"")</f>
        <v/>
      </c>
      <c r="Q8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0" s="171" t="str">
        <f>IF(OR(Tabel_RIE[[#This Row],[E12]]="",Tabel_RIE[[#This Row],[B12]]="",Tabel_RIE[[#This Row],[W12]]=""),"",Tabel_RIE[[#This Row],[E12]]*Tabel_RIE[[#This Row],[B12]]*Tabel_RIE[[#This Row],[W12]])</f>
        <v/>
      </c>
      <c r="S80" s="172" t="str">
        <f>IF(AND(Tabel_RIE[[#This Row],[E12]]="",Tabel_RIE[[#This Row],[R12]]=""),"",IF(AND(OR(Tabel_RIE[[#This Row],[E12]]="",Tabel_RIE[[#This Row],[E12]]&lt;15),OR(Tabel_RIE[[#This Row],[R12]]="",Tabel_RIE[[#This Row],[R12]]&lt;70)),"n.v.t.",IF(OR(Tabel_RIE[[#This Row],[E12]]&gt;=15,Tabel_RIE[[#This Row],[R12]]&gt;=70),"√","fout")))</f>
        <v/>
      </c>
      <c r="T80" s="173"/>
      <c r="U80" s="174"/>
      <c r="V80" s="174"/>
      <c r="W80" s="175"/>
      <c r="X80" s="176" t="str">
        <f t="shared" si="1"/>
        <v>Bronaanpak:
Collectieve maatregelen:
Individuele maatregelen:
PBM's:</v>
      </c>
      <c r="Y80" s="165"/>
      <c r="Z80" s="177"/>
      <c r="AA80" s="173"/>
      <c r="AB80" s="169" t="str">
        <f>IF(Tabel_RIE[[#This Row],[E2]]&gt;0,VLOOKUP(Tabel_RIE[[#This Row],[E2]],Tabel_FK_E[],2,FALSE),"")</f>
        <v/>
      </c>
      <c r="AC80" s="173"/>
      <c r="AD80" s="169" t="str">
        <f>IF(Tabel_RIE[[#This Row],[B2]]&gt;0,VLOOKUP(Tabel_RIE[[#This Row],[B2]],Tabel_FK_B[],2,FALSE),"")</f>
        <v/>
      </c>
      <c r="AE80" s="173"/>
      <c r="AF80" s="169" t="str">
        <f>IF(Tabel_RIE[[#This Row],[W2]]&gt;0,VLOOKUP(Tabel_RIE[[#This Row],[W2]],Tabel_FK_W[],2,FALSE),"")</f>
        <v/>
      </c>
      <c r="AG8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80" s="171"/>
      <c r="AI80" s="165"/>
      <c r="AJ80" s="175"/>
      <c r="AK8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0" s="178" t="str">
        <f>IF(AND(Tabel_RIE[[#This Row],[R12]]&gt;=70,Tabel_RIE[[#This Row],[R22]]&lt;70),"Ja","Nee")</f>
        <v>Ja</v>
      </c>
      <c r="AM80" s="178" t="str">
        <f>IF(Tabel_RIE[[#This Row],[R22]]&lt;&gt;"",Tabel_RIE[[#This Row],[R22]],Tabel_RIE[[#This Row],[R12]])</f>
        <v/>
      </c>
    </row>
    <row r="81" spans="2:39" ht="42" customHeight="1" x14ac:dyDescent="0.15">
      <c r="B81" s="163">
        <v>87</v>
      </c>
      <c r="C81" s="164"/>
      <c r="D81" s="165"/>
      <c r="E81" s="165"/>
      <c r="F81" s="165"/>
      <c r="G81" s="166"/>
      <c r="H81" s="166"/>
      <c r="I81" s="165"/>
      <c r="J81" s="165"/>
      <c r="K81" s="167"/>
      <c r="L81" s="168" t="str">
        <f>IF(Tabel_RIE[[#This Row],[E1]]&gt;0,VLOOKUP(Tabel_RIE[[#This Row],[E1]],Tabel_FK_E[],2,FALSE),"")</f>
        <v/>
      </c>
      <c r="M81" s="167"/>
      <c r="N81" s="169" t="str">
        <f>IF(Tabel_RIE[[#This Row],[B1]]&gt;0,VLOOKUP(Tabel_RIE[[#This Row],[B1]],Tabel_FK_B[],2,FALSE),"")</f>
        <v/>
      </c>
      <c r="O81" s="167"/>
      <c r="P81" s="169" t="str">
        <f>IF(Tabel_RIE[[#This Row],[W1]]&gt;0,VLOOKUP(Tabel_RIE[[#This Row],[W1]],Tabel_FK_W[],2,FALSE),"")</f>
        <v/>
      </c>
      <c r="Q8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1" s="171" t="str">
        <f>IF(OR(Tabel_RIE[[#This Row],[E12]]="",Tabel_RIE[[#This Row],[B12]]="",Tabel_RIE[[#This Row],[W12]]=""),"",Tabel_RIE[[#This Row],[E12]]*Tabel_RIE[[#This Row],[B12]]*Tabel_RIE[[#This Row],[W12]])</f>
        <v/>
      </c>
      <c r="S81" s="172" t="str">
        <f>IF(AND(Tabel_RIE[[#This Row],[E12]]="",Tabel_RIE[[#This Row],[R12]]=""),"",IF(AND(OR(Tabel_RIE[[#This Row],[E12]]="",Tabel_RIE[[#This Row],[E12]]&lt;15),OR(Tabel_RIE[[#This Row],[R12]]="",Tabel_RIE[[#This Row],[R12]]&lt;70)),"n.v.t.",IF(OR(Tabel_RIE[[#This Row],[E12]]&gt;=15,Tabel_RIE[[#This Row],[R12]]&gt;=70),"√","fout")))</f>
        <v/>
      </c>
      <c r="T81" s="173"/>
      <c r="U81" s="174"/>
      <c r="V81" s="174"/>
      <c r="W81" s="175"/>
      <c r="X81" s="176" t="str">
        <f t="shared" si="1"/>
        <v>Bronaanpak:
Collectieve maatregelen:
Individuele maatregelen:
PBM's:</v>
      </c>
      <c r="Y81" s="165"/>
      <c r="Z81" s="177"/>
      <c r="AA81" s="173"/>
      <c r="AB81" s="169" t="str">
        <f>IF(Tabel_RIE[[#This Row],[E2]]&gt;0,VLOOKUP(Tabel_RIE[[#This Row],[E2]],Tabel_FK_E[],2,FALSE),"")</f>
        <v/>
      </c>
      <c r="AC81" s="173"/>
      <c r="AD81" s="169" t="str">
        <f>IF(Tabel_RIE[[#This Row],[B2]]&gt;0,VLOOKUP(Tabel_RIE[[#This Row],[B2]],Tabel_FK_B[],2,FALSE),"")</f>
        <v/>
      </c>
      <c r="AE81" s="173"/>
      <c r="AF81" s="169" t="str">
        <f>IF(Tabel_RIE[[#This Row],[W2]]&gt;0,VLOOKUP(Tabel_RIE[[#This Row],[W2]],Tabel_FK_W[],2,FALSE),"")</f>
        <v/>
      </c>
      <c r="AG8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81" s="171"/>
      <c r="AI81" s="165"/>
      <c r="AJ81" s="175"/>
      <c r="AK8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1" s="178" t="str">
        <f>IF(AND(Tabel_RIE[[#This Row],[R12]]&gt;=70,Tabel_RIE[[#This Row],[R22]]&lt;70),"Ja","Nee")</f>
        <v>Ja</v>
      </c>
      <c r="AM81" s="178" t="str">
        <f>IF(Tabel_RIE[[#This Row],[R22]]&lt;&gt;"",Tabel_RIE[[#This Row],[R22]],Tabel_RIE[[#This Row],[R12]])</f>
        <v/>
      </c>
    </row>
    <row r="82" spans="2:39" ht="42" customHeight="1" x14ac:dyDescent="0.15">
      <c r="B82" s="163">
        <v>88</v>
      </c>
      <c r="C82" s="164"/>
      <c r="D82" s="165"/>
      <c r="E82" s="165"/>
      <c r="F82" s="165"/>
      <c r="G82" s="166"/>
      <c r="H82" s="166"/>
      <c r="I82" s="165"/>
      <c r="J82" s="165"/>
      <c r="K82" s="167"/>
      <c r="L82" s="168" t="str">
        <f>IF(Tabel_RIE[[#This Row],[E1]]&gt;0,VLOOKUP(Tabel_RIE[[#This Row],[E1]],Tabel_FK_E[],2,FALSE),"")</f>
        <v/>
      </c>
      <c r="M82" s="167"/>
      <c r="N82" s="169" t="str">
        <f>IF(Tabel_RIE[[#This Row],[B1]]&gt;0,VLOOKUP(Tabel_RIE[[#This Row],[B1]],Tabel_FK_B[],2,FALSE),"")</f>
        <v/>
      </c>
      <c r="O82" s="167"/>
      <c r="P82" s="169" t="str">
        <f>IF(Tabel_RIE[[#This Row],[W1]]&gt;0,VLOOKUP(Tabel_RIE[[#This Row],[W1]],Tabel_FK_W[],2,FALSE),"")</f>
        <v/>
      </c>
      <c r="Q8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2" s="171" t="str">
        <f>IF(OR(Tabel_RIE[[#This Row],[E12]]="",Tabel_RIE[[#This Row],[B12]]="",Tabel_RIE[[#This Row],[W12]]=""),"",Tabel_RIE[[#This Row],[E12]]*Tabel_RIE[[#This Row],[B12]]*Tabel_RIE[[#This Row],[W12]])</f>
        <v/>
      </c>
      <c r="S82" s="172" t="str">
        <f>IF(AND(Tabel_RIE[[#This Row],[E12]]="",Tabel_RIE[[#This Row],[R12]]=""),"",IF(AND(OR(Tabel_RIE[[#This Row],[E12]]="",Tabel_RIE[[#This Row],[E12]]&lt;15),OR(Tabel_RIE[[#This Row],[R12]]="",Tabel_RIE[[#This Row],[R12]]&lt;70)),"n.v.t.",IF(OR(Tabel_RIE[[#This Row],[E12]]&gt;=15,Tabel_RIE[[#This Row],[R12]]&gt;=70),"√","fout")))</f>
        <v/>
      </c>
      <c r="T82" s="173"/>
      <c r="U82" s="174"/>
      <c r="V82" s="174"/>
      <c r="W82" s="175"/>
      <c r="X82" s="176" t="str">
        <f t="shared" si="1"/>
        <v>Bronaanpak:
Collectieve maatregelen:
Individuele maatregelen:
PBM's:</v>
      </c>
      <c r="Y82" s="165"/>
      <c r="Z82" s="177"/>
      <c r="AA82" s="173"/>
      <c r="AB82" s="169" t="str">
        <f>IF(Tabel_RIE[[#This Row],[E2]]&gt;0,VLOOKUP(Tabel_RIE[[#This Row],[E2]],Tabel_FK_E[],2,FALSE),"")</f>
        <v/>
      </c>
      <c r="AC82" s="173"/>
      <c r="AD82" s="169" t="str">
        <f>IF(Tabel_RIE[[#This Row],[B2]]&gt;0,VLOOKUP(Tabel_RIE[[#This Row],[B2]],Tabel_FK_B[],2,FALSE),"")</f>
        <v/>
      </c>
      <c r="AE82" s="173"/>
      <c r="AF82" s="169" t="str">
        <f>IF(Tabel_RIE[[#This Row],[W2]]&gt;0,VLOOKUP(Tabel_RIE[[#This Row],[W2]],Tabel_FK_W[],2,FALSE),"")</f>
        <v/>
      </c>
      <c r="AG8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82" s="171"/>
      <c r="AI82" s="165"/>
      <c r="AJ82" s="175"/>
      <c r="AK8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2" s="178" t="str">
        <f>IF(AND(Tabel_RIE[[#This Row],[R12]]&gt;=70,Tabel_RIE[[#This Row],[R22]]&lt;70),"Ja","Nee")</f>
        <v>Ja</v>
      </c>
      <c r="AM82" s="178" t="str">
        <f>IF(Tabel_RIE[[#This Row],[R22]]&lt;&gt;"",Tabel_RIE[[#This Row],[R22]],Tabel_RIE[[#This Row],[R12]])</f>
        <v/>
      </c>
    </row>
    <row r="83" spans="2:39" ht="42" customHeight="1" x14ac:dyDescent="0.15">
      <c r="B83" s="163">
        <v>89</v>
      </c>
      <c r="C83" s="164"/>
      <c r="D83" s="165"/>
      <c r="E83" s="165"/>
      <c r="F83" s="165"/>
      <c r="G83" s="166"/>
      <c r="H83" s="166"/>
      <c r="I83" s="165"/>
      <c r="J83" s="165"/>
      <c r="K83" s="167"/>
      <c r="L83" s="168" t="str">
        <f>IF(Tabel_RIE[[#This Row],[E1]]&gt;0,VLOOKUP(Tabel_RIE[[#This Row],[E1]],Tabel_FK_E[],2,FALSE),"")</f>
        <v/>
      </c>
      <c r="M83" s="167"/>
      <c r="N83" s="169" t="str">
        <f>IF(Tabel_RIE[[#This Row],[B1]]&gt;0,VLOOKUP(Tabel_RIE[[#This Row],[B1]],Tabel_FK_B[],2,FALSE),"")</f>
        <v/>
      </c>
      <c r="O83" s="167"/>
      <c r="P83" s="169" t="str">
        <f>IF(Tabel_RIE[[#This Row],[W1]]&gt;0,VLOOKUP(Tabel_RIE[[#This Row],[W1]],Tabel_FK_W[],2,FALSE),"")</f>
        <v/>
      </c>
      <c r="Q8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3" s="171" t="str">
        <f>IF(OR(Tabel_RIE[[#This Row],[E12]]="",Tabel_RIE[[#This Row],[B12]]="",Tabel_RIE[[#This Row],[W12]]=""),"",Tabel_RIE[[#This Row],[E12]]*Tabel_RIE[[#This Row],[B12]]*Tabel_RIE[[#This Row],[W12]])</f>
        <v/>
      </c>
      <c r="S83" s="172" t="str">
        <f>IF(AND(Tabel_RIE[[#This Row],[E12]]="",Tabel_RIE[[#This Row],[R12]]=""),"",IF(AND(OR(Tabel_RIE[[#This Row],[E12]]="",Tabel_RIE[[#This Row],[E12]]&lt;15),OR(Tabel_RIE[[#This Row],[R12]]="",Tabel_RIE[[#This Row],[R12]]&lt;70)),"n.v.t.",IF(OR(Tabel_RIE[[#This Row],[E12]]&gt;=15,Tabel_RIE[[#This Row],[R12]]&gt;=70),"√","fout")))</f>
        <v/>
      </c>
      <c r="T83" s="173"/>
      <c r="U83" s="174"/>
      <c r="V83" s="174"/>
      <c r="W83" s="175"/>
      <c r="X83" s="176" t="str">
        <f t="shared" si="1"/>
        <v>Bronaanpak:
Collectieve maatregelen:
Individuele maatregelen:
PBM's:</v>
      </c>
      <c r="Y83" s="165"/>
      <c r="Z83" s="177"/>
      <c r="AA83" s="173"/>
      <c r="AB83" s="169" t="str">
        <f>IF(Tabel_RIE[[#This Row],[E2]]&gt;0,VLOOKUP(Tabel_RIE[[#This Row],[E2]],Tabel_FK_E[],2,FALSE),"")</f>
        <v/>
      </c>
      <c r="AC83" s="173"/>
      <c r="AD83" s="169" t="str">
        <f>IF(Tabel_RIE[[#This Row],[B2]]&gt;0,VLOOKUP(Tabel_RIE[[#This Row],[B2]],Tabel_FK_B[],2,FALSE),"")</f>
        <v/>
      </c>
      <c r="AE83" s="173"/>
      <c r="AF83" s="169" t="str">
        <f>IF(Tabel_RIE[[#This Row],[W2]]&gt;0,VLOOKUP(Tabel_RIE[[#This Row],[W2]],Tabel_FK_W[],2,FALSE),"")</f>
        <v/>
      </c>
      <c r="AG8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83" s="171"/>
      <c r="AI83" s="165"/>
      <c r="AJ83" s="175"/>
      <c r="AK8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3" s="178" t="str">
        <f>IF(AND(Tabel_RIE[[#This Row],[R12]]&gt;=70,Tabel_RIE[[#This Row],[R22]]&lt;70),"Ja","Nee")</f>
        <v>Ja</v>
      </c>
      <c r="AM83" s="178" t="str">
        <f>IF(Tabel_RIE[[#This Row],[R22]]&lt;&gt;"",Tabel_RIE[[#This Row],[R22]],Tabel_RIE[[#This Row],[R12]])</f>
        <v/>
      </c>
    </row>
    <row r="84" spans="2:39" ht="42" customHeight="1" x14ac:dyDescent="0.15">
      <c r="B84" s="163">
        <v>90</v>
      </c>
      <c r="C84" s="164"/>
      <c r="D84" s="165"/>
      <c r="E84" s="165"/>
      <c r="F84" s="165"/>
      <c r="G84" s="166"/>
      <c r="H84" s="166"/>
      <c r="I84" s="165"/>
      <c r="J84" s="165"/>
      <c r="K84" s="167"/>
      <c r="L84" s="168" t="str">
        <f>IF(Tabel_RIE[[#This Row],[E1]]&gt;0,VLOOKUP(Tabel_RIE[[#This Row],[E1]],Tabel_FK_E[],2,FALSE),"")</f>
        <v/>
      </c>
      <c r="M84" s="167"/>
      <c r="N84" s="169" t="str">
        <f>IF(Tabel_RIE[[#This Row],[B1]]&gt;0,VLOOKUP(Tabel_RIE[[#This Row],[B1]],Tabel_FK_B[],2,FALSE),"")</f>
        <v/>
      </c>
      <c r="O84" s="167"/>
      <c r="P84" s="169" t="str">
        <f>IF(Tabel_RIE[[#This Row],[W1]]&gt;0,VLOOKUP(Tabel_RIE[[#This Row],[W1]],Tabel_FK_W[],2,FALSE),"")</f>
        <v/>
      </c>
      <c r="Q8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4" s="171" t="str">
        <f>IF(OR(Tabel_RIE[[#This Row],[E12]]="",Tabel_RIE[[#This Row],[B12]]="",Tabel_RIE[[#This Row],[W12]]=""),"",Tabel_RIE[[#This Row],[E12]]*Tabel_RIE[[#This Row],[B12]]*Tabel_RIE[[#This Row],[W12]])</f>
        <v/>
      </c>
      <c r="S84" s="172" t="str">
        <f>IF(AND(Tabel_RIE[[#This Row],[E12]]="",Tabel_RIE[[#This Row],[R12]]=""),"",IF(AND(OR(Tabel_RIE[[#This Row],[E12]]="",Tabel_RIE[[#This Row],[E12]]&lt;15),OR(Tabel_RIE[[#This Row],[R12]]="",Tabel_RIE[[#This Row],[R12]]&lt;70)),"n.v.t.",IF(OR(Tabel_RIE[[#This Row],[E12]]&gt;=15,Tabel_RIE[[#This Row],[R12]]&gt;=70),"√","fout")))</f>
        <v/>
      </c>
      <c r="T84" s="173"/>
      <c r="U84" s="174"/>
      <c r="V84" s="174"/>
      <c r="W84" s="175"/>
      <c r="X84" s="176" t="str">
        <f t="shared" si="1"/>
        <v>Bronaanpak:
Collectieve maatregelen:
Individuele maatregelen:
PBM's:</v>
      </c>
      <c r="Y84" s="165"/>
      <c r="Z84" s="177"/>
      <c r="AA84" s="173"/>
      <c r="AB84" s="169" t="str">
        <f>IF(Tabel_RIE[[#This Row],[E2]]&gt;0,VLOOKUP(Tabel_RIE[[#This Row],[E2]],Tabel_FK_E[],2,FALSE),"")</f>
        <v/>
      </c>
      <c r="AC84" s="173"/>
      <c r="AD84" s="169" t="str">
        <f>IF(Tabel_RIE[[#This Row],[B2]]&gt;0,VLOOKUP(Tabel_RIE[[#This Row],[B2]],Tabel_FK_B[],2,FALSE),"")</f>
        <v/>
      </c>
      <c r="AE84" s="173"/>
      <c r="AF84" s="169" t="str">
        <f>IF(Tabel_RIE[[#This Row],[W2]]&gt;0,VLOOKUP(Tabel_RIE[[#This Row],[W2]],Tabel_FK_W[],2,FALSE),"")</f>
        <v/>
      </c>
      <c r="AG8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84" s="171"/>
      <c r="AI84" s="165"/>
      <c r="AJ84" s="175"/>
      <c r="AK8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4" s="178" t="str">
        <f>IF(AND(Tabel_RIE[[#This Row],[R12]]&gt;=70,Tabel_RIE[[#This Row],[R22]]&lt;70),"Ja","Nee")</f>
        <v>Ja</v>
      </c>
      <c r="AM84" s="178" t="str">
        <f>IF(Tabel_RIE[[#This Row],[R22]]&lt;&gt;"",Tabel_RIE[[#This Row],[R22]],Tabel_RIE[[#This Row],[R12]])</f>
        <v/>
      </c>
    </row>
    <row r="85" spans="2:39" ht="42" customHeight="1" x14ac:dyDescent="0.15">
      <c r="B85" s="163">
        <v>91</v>
      </c>
      <c r="C85" s="164"/>
      <c r="D85" s="165"/>
      <c r="E85" s="165"/>
      <c r="F85" s="165"/>
      <c r="G85" s="166"/>
      <c r="H85" s="166"/>
      <c r="I85" s="165"/>
      <c r="J85" s="165"/>
      <c r="K85" s="167"/>
      <c r="L85" s="168" t="str">
        <f>IF(Tabel_RIE[[#This Row],[E1]]&gt;0,VLOOKUP(Tabel_RIE[[#This Row],[E1]],Tabel_FK_E[],2,FALSE),"")</f>
        <v/>
      </c>
      <c r="M85" s="167"/>
      <c r="N85" s="169" t="str">
        <f>IF(Tabel_RIE[[#This Row],[B1]]&gt;0,VLOOKUP(Tabel_RIE[[#This Row],[B1]],Tabel_FK_B[],2,FALSE),"")</f>
        <v/>
      </c>
      <c r="O85" s="167"/>
      <c r="P85" s="169" t="str">
        <f>IF(Tabel_RIE[[#This Row],[W1]]&gt;0,VLOOKUP(Tabel_RIE[[#This Row],[W1]],Tabel_FK_W[],2,FALSE),"")</f>
        <v/>
      </c>
      <c r="Q8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5" s="171" t="str">
        <f>IF(OR(Tabel_RIE[[#This Row],[E12]]="",Tabel_RIE[[#This Row],[B12]]="",Tabel_RIE[[#This Row],[W12]]=""),"",Tabel_RIE[[#This Row],[E12]]*Tabel_RIE[[#This Row],[B12]]*Tabel_RIE[[#This Row],[W12]])</f>
        <v/>
      </c>
      <c r="S85" s="172" t="str">
        <f>IF(AND(Tabel_RIE[[#This Row],[E12]]="",Tabel_RIE[[#This Row],[R12]]=""),"",IF(AND(OR(Tabel_RIE[[#This Row],[E12]]="",Tabel_RIE[[#This Row],[E12]]&lt;15),OR(Tabel_RIE[[#This Row],[R12]]="",Tabel_RIE[[#This Row],[R12]]&lt;70)),"n.v.t.",IF(OR(Tabel_RIE[[#This Row],[E12]]&gt;=15,Tabel_RIE[[#This Row],[R12]]&gt;=70),"√","fout")))</f>
        <v/>
      </c>
      <c r="T85" s="173"/>
      <c r="U85" s="174"/>
      <c r="V85" s="174"/>
      <c r="W85" s="175"/>
      <c r="X85" s="176" t="str">
        <f t="shared" si="1"/>
        <v>Bronaanpak:
Collectieve maatregelen:
Individuele maatregelen:
PBM's:</v>
      </c>
      <c r="Y85" s="165"/>
      <c r="Z85" s="177"/>
      <c r="AA85" s="173"/>
      <c r="AB85" s="169" t="str">
        <f>IF(Tabel_RIE[[#This Row],[E2]]&gt;0,VLOOKUP(Tabel_RIE[[#This Row],[E2]],Tabel_FK_E[],2,FALSE),"")</f>
        <v/>
      </c>
      <c r="AC85" s="173"/>
      <c r="AD85" s="169" t="str">
        <f>IF(Tabel_RIE[[#This Row],[B2]]&gt;0,VLOOKUP(Tabel_RIE[[#This Row],[B2]],Tabel_FK_B[],2,FALSE),"")</f>
        <v/>
      </c>
      <c r="AE85" s="173"/>
      <c r="AF85" s="169" t="str">
        <f>IF(Tabel_RIE[[#This Row],[W2]]&gt;0,VLOOKUP(Tabel_RIE[[#This Row],[W2]],Tabel_FK_W[],2,FALSE),"")</f>
        <v/>
      </c>
      <c r="AG8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85" s="171"/>
      <c r="AI85" s="165"/>
      <c r="AJ85" s="175"/>
      <c r="AK8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5" s="178" t="str">
        <f>IF(AND(Tabel_RIE[[#This Row],[R12]]&gt;=70,Tabel_RIE[[#This Row],[R22]]&lt;70),"Ja","Nee")</f>
        <v>Ja</v>
      </c>
      <c r="AM85" s="178" t="str">
        <f>IF(Tabel_RIE[[#This Row],[R22]]&lt;&gt;"",Tabel_RIE[[#This Row],[R22]],Tabel_RIE[[#This Row],[R12]])</f>
        <v/>
      </c>
    </row>
    <row r="86" spans="2:39" ht="42" customHeight="1" x14ac:dyDescent="0.15">
      <c r="B86" s="163">
        <v>92</v>
      </c>
      <c r="C86" s="164"/>
      <c r="D86" s="165"/>
      <c r="E86" s="165"/>
      <c r="F86" s="165"/>
      <c r="G86" s="166"/>
      <c r="H86" s="166"/>
      <c r="I86" s="165"/>
      <c r="J86" s="165"/>
      <c r="K86" s="167"/>
      <c r="L86" s="168" t="str">
        <f>IF(Tabel_RIE[[#This Row],[E1]]&gt;0,VLOOKUP(Tabel_RIE[[#This Row],[E1]],Tabel_FK_E[],2,FALSE),"")</f>
        <v/>
      </c>
      <c r="M86" s="167"/>
      <c r="N86" s="169" t="str">
        <f>IF(Tabel_RIE[[#This Row],[B1]]&gt;0,VLOOKUP(Tabel_RIE[[#This Row],[B1]],Tabel_FK_B[],2,FALSE),"")</f>
        <v/>
      </c>
      <c r="O86" s="167"/>
      <c r="P86" s="169" t="str">
        <f>IF(Tabel_RIE[[#This Row],[W1]]&gt;0,VLOOKUP(Tabel_RIE[[#This Row],[W1]],Tabel_FK_W[],2,FALSE),"")</f>
        <v/>
      </c>
      <c r="Q8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6" s="171" t="str">
        <f>IF(OR(Tabel_RIE[[#This Row],[E12]]="",Tabel_RIE[[#This Row],[B12]]="",Tabel_RIE[[#This Row],[W12]]=""),"",Tabel_RIE[[#This Row],[E12]]*Tabel_RIE[[#This Row],[B12]]*Tabel_RIE[[#This Row],[W12]])</f>
        <v/>
      </c>
      <c r="S86" s="172" t="str">
        <f>IF(AND(Tabel_RIE[[#This Row],[E12]]="",Tabel_RIE[[#This Row],[R12]]=""),"",IF(AND(OR(Tabel_RIE[[#This Row],[E12]]="",Tabel_RIE[[#This Row],[E12]]&lt;15),OR(Tabel_RIE[[#This Row],[R12]]="",Tabel_RIE[[#This Row],[R12]]&lt;70)),"n.v.t.",IF(OR(Tabel_RIE[[#This Row],[E12]]&gt;=15,Tabel_RIE[[#This Row],[R12]]&gt;=70),"√","fout")))</f>
        <v/>
      </c>
      <c r="T86" s="173"/>
      <c r="U86" s="174"/>
      <c r="V86" s="174"/>
      <c r="W86" s="175"/>
      <c r="X86" s="176" t="str">
        <f t="shared" si="1"/>
        <v>Bronaanpak:
Collectieve maatregelen:
Individuele maatregelen:
PBM's:</v>
      </c>
      <c r="Y86" s="165"/>
      <c r="Z86" s="177"/>
      <c r="AA86" s="173"/>
      <c r="AB86" s="169" t="str">
        <f>IF(Tabel_RIE[[#This Row],[E2]]&gt;0,VLOOKUP(Tabel_RIE[[#This Row],[E2]],Tabel_FK_E[],2,FALSE),"")</f>
        <v/>
      </c>
      <c r="AC86" s="173"/>
      <c r="AD86" s="169" t="str">
        <f>IF(Tabel_RIE[[#This Row],[B2]]&gt;0,VLOOKUP(Tabel_RIE[[#This Row],[B2]],Tabel_FK_B[],2,FALSE),"")</f>
        <v/>
      </c>
      <c r="AE86" s="173"/>
      <c r="AF86" s="169" t="str">
        <f>IF(Tabel_RIE[[#This Row],[W2]]&gt;0,VLOOKUP(Tabel_RIE[[#This Row],[W2]],Tabel_FK_W[],2,FALSE),"")</f>
        <v/>
      </c>
      <c r="AG8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86" s="171"/>
      <c r="AI86" s="165"/>
      <c r="AJ86" s="175"/>
      <c r="AK8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6" s="178" t="str">
        <f>IF(AND(Tabel_RIE[[#This Row],[R12]]&gt;=70,Tabel_RIE[[#This Row],[R22]]&lt;70),"Ja","Nee")</f>
        <v>Ja</v>
      </c>
      <c r="AM86" s="178" t="str">
        <f>IF(Tabel_RIE[[#This Row],[R22]]&lt;&gt;"",Tabel_RIE[[#This Row],[R22]],Tabel_RIE[[#This Row],[R12]])</f>
        <v/>
      </c>
    </row>
    <row r="87" spans="2:39" ht="42" customHeight="1" x14ac:dyDescent="0.15">
      <c r="B87" s="163">
        <v>93</v>
      </c>
      <c r="C87" s="164"/>
      <c r="D87" s="165"/>
      <c r="E87" s="165"/>
      <c r="F87" s="165"/>
      <c r="G87" s="166"/>
      <c r="H87" s="166"/>
      <c r="I87" s="165"/>
      <c r="J87" s="165"/>
      <c r="K87" s="167"/>
      <c r="L87" s="168" t="str">
        <f>IF(Tabel_RIE[[#This Row],[E1]]&gt;0,VLOOKUP(Tabel_RIE[[#This Row],[E1]],Tabel_FK_E[],2,FALSE),"")</f>
        <v/>
      </c>
      <c r="M87" s="167"/>
      <c r="N87" s="169" t="str">
        <f>IF(Tabel_RIE[[#This Row],[B1]]&gt;0,VLOOKUP(Tabel_RIE[[#This Row],[B1]],Tabel_FK_B[],2,FALSE),"")</f>
        <v/>
      </c>
      <c r="O87" s="167"/>
      <c r="P87" s="169" t="str">
        <f>IF(Tabel_RIE[[#This Row],[W1]]&gt;0,VLOOKUP(Tabel_RIE[[#This Row],[W1]],Tabel_FK_W[],2,FALSE),"")</f>
        <v/>
      </c>
      <c r="Q8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7" s="171" t="str">
        <f>IF(OR(Tabel_RIE[[#This Row],[E12]]="",Tabel_RIE[[#This Row],[B12]]="",Tabel_RIE[[#This Row],[W12]]=""),"",Tabel_RIE[[#This Row],[E12]]*Tabel_RIE[[#This Row],[B12]]*Tabel_RIE[[#This Row],[W12]])</f>
        <v/>
      </c>
      <c r="S87" s="172" t="str">
        <f>IF(AND(Tabel_RIE[[#This Row],[E12]]="",Tabel_RIE[[#This Row],[R12]]=""),"",IF(AND(OR(Tabel_RIE[[#This Row],[E12]]="",Tabel_RIE[[#This Row],[E12]]&lt;15),OR(Tabel_RIE[[#This Row],[R12]]="",Tabel_RIE[[#This Row],[R12]]&lt;70)),"n.v.t.",IF(OR(Tabel_RIE[[#This Row],[E12]]&gt;=15,Tabel_RIE[[#This Row],[R12]]&gt;=70),"√","fout")))</f>
        <v/>
      </c>
      <c r="T87" s="173"/>
      <c r="U87" s="174"/>
      <c r="V87" s="174"/>
      <c r="W87" s="175"/>
      <c r="X87" s="176" t="str">
        <f t="shared" si="1"/>
        <v>Bronaanpak:
Collectieve maatregelen:
Individuele maatregelen:
PBM's:</v>
      </c>
      <c r="Y87" s="165"/>
      <c r="Z87" s="177"/>
      <c r="AA87" s="173"/>
      <c r="AB87" s="169" t="str">
        <f>IF(Tabel_RIE[[#This Row],[E2]]&gt;0,VLOOKUP(Tabel_RIE[[#This Row],[E2]],Tabel_FK_E[],2,FALSE),"")</f>
        <v/>
      </c>
      <c r="AC87" s="173"/>
      <c r="AD87" s="169" t="str">
        <f>IF(Tabel_RIE[[#This Row],[B2]]&gt;0,VLOOKUP(Tabel_RIE[[#This Row],[B2]],Tabel_FK_B[],2,FALSE),"")</f>
        <v/>
      </c>
      <c r="AE87" s="173"/>
      <c r="AF87" s="169" t="str">
        <f>IF(Tabel_RIE[[#This Row],[W2]]&gt;0,VLOOKUP(Tabel_RIE[[#This Row],[W2]],Tabel_FK_W[],2,FALSE),"")</f>
        <v/>
      </c>
      <c r="AG8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87" s="171"/>
      <c r="AI87" s="165"/>
      <c r="AJ87" s="175"/>
      <c r="AK8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7" s="178" t="str">
        <f>IF(AND(Tabel_RIE[[#This Row],[R12]]&gt;=70,Tabel_RIE[[#This Row],[R22]]&lt;70),"Ja","Nee")</f>
        <v>Ja</v>
      </c>
      <c r="AM87" s="178" t="str">
        <f>IF(Tabel_RIE[[#This Row],[R22]]&lt;&gt;"",Tabel_RIE[[#This Row],[R22]],Tabel_RIE[[#This Row],[R12]])</f>
        <v/>
      </c>
    </row>
    <row r="88" spans="2:39" ht="42" customHeight="1" x14ac:dyDescent="0.15">
      <c r="B88" s="163">
        <v>94</v>
      </c>
      <c r="C88" s="164"/>
      <c r="D88" s="165"/>
      <c r="E88" s="165"/>
      <c r="F88" s="165"/>
      <c r="G88" s="166"/>
      <c r="H88" s="166"/>
      <c r="I88" s="165"/>
      <c r="J88" s="165"/>
      <c r="K88" s="167"/>
      <c r="L88" s="168" t="str">
        <f>IF(Tabel_RIE[[#This Row],[E1]]&gt;0,VLOOKUP(Tabel_RIE[[#This Row],[E1]],Tabel_FK_E[],2,FALSE),"")</f>
        <v/>
      </c>
      <c r="M88" s="167"/>
      <c r="N88" s="169" t="str">
        <f>IF(Tabel_RIE[[#This Row],[B1]]&gt;0,VLOOKUP(Tabel_RIE[[#This Row],[B1]],Tabel_FK_B[],2,FALSE),"")</f>
        <v/>
      </c>
      <c r="O88" s="167"/>
      <c r="P88" s="169" t="str">
        <f>IF(Tabel_RIE[[#This Row],[W1]]&gt;0,VLOOKUP(Tabel_RIE[[#This Row],[W1]],Tabel_FK_W[],2,FALSE),"")</f>
        <v/>
      </c>
      <c r="Q8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8" s="171" t="str">
        <f>IF(OR(Tabel_RIE[[#This Row],[E12]]="",Tabel_RIE[[#This Row],[B12]]="",Tabel_RIE[[#This Row],[W12]]=""),"",Tabel_RIE[[#This Row],[E12]]*Tabel_RIE[[#This Row],[B12]]*Tabel_RIE[[#This Row],[W12]])</f>
        <v/>
      </c>
      <c r="S88" s="172" t="str">
        <f>IF(AND(Tabel_RIE[[#This Row],[E12]]="",Tabel_RIE[[#This Row],[R12]]=""),"",IF(AND(OR(Tabel_RIE[[#This Row],[E12]]="",Tabel_RIE[[#This Row],[E12]]&lt;15),OR(Tabel_RIE[[#This Row],[R12]]="",Tabel_RIE[[#This Row],[R12]]&lt;70)),"n.v.t.",IF(OR(Tabel_RIE[[#This Row],[E12]]&gt;=15,Tabel_RIE[[#This Row],[R12]]&gt;=70),"√","fout")))</f>
        <v/>
      </c>
      <c r="T88" s="173"/>
      <c r="U88" s="174"/>
      <c r="V88" s="174"/>
      <c r="W88" s="175"/>
      <c r="X88" s="176" t="str">
        <f t="shared" si="1"/>
        <v>Bronaanpak:
Collectieve maatregelen:
Individuele maatregelen:
PBM's:</v>
      </c>
      <c r="Y88" s="165"/>
      <c r="Z88" s="177"/>
      <c r="AA88" s="173"/>
      <c r="AB88" s="169" t="str">
        <f>IF(Tabel_RIE[[#This Row],[E2]]&gt;0,VLOOKUP(Tabel_RIE[[#This Row],[E2]],Tabel_FK_E[],2,FALSE),"")</f>
        <v/>
      </c>
      <c r="AC88" s="173"/>
      <c r="AD88" s="169" t="str">
        <f>IF(Tabel_RIE[[#This Row],[B2]]&gt;0,VLOOKUP(Tabel_RIE[[#This Row],[B2]],Tabel_FK_B[],2,FALSE),"")</f>
        <v/>
      </c>
      <c r="AE88" s="173"/>
      <c r="AF88" s="169" t="str">
        <f>IF(Tabel_RIE[[#This Row],[W2]]&gt;0,VLOOKUP(Tabel_RIE[[#This Row],[W2]],Tabel_FK_W[],2,FALSE),"")</f>
        <v/>
      </c>
      <c r="AG8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88" s="171"/>
      <c r="AI88" s="165"/>
      <c r="AJ88" s="175"/>
      <c r="AK8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8" s="178" t="str">
        <f>IF(AND(Tabel_RIE[[#This Row],[R12]]&gt;=70,Tabel_RIE[[#This Row],[R22]]&lt;70),"Ja","Nee")</f>
        <v>Ja</v>
      </c>
      <c r="AM88" s="178" t="str">
        <f>IF(Tabel_RIE[[#This Row],[R22]]&lt;&gt;"",Tabel_RIE[[#This Row],[R22]],Tabel_RIE[[#This Row],[R12]])</f>
        <v/>
      </c>
    </row>
    <row r="89" spans="2:39" ht="42" customHeight="1" x14ac:dyDescent="0.15">
      <c r="B89" s="163">
        <v>95</v>
      </c>
      <c r="C89" s="164"/>
      <c r="D89" s="165"/>
      <c r="E89" s="165"/>
      <c r="F89" s="165"/>
      <c r="G89" s="166"/>
      <c r="H89" s="166"/>
      <c r="I89" s="165"/>
      <c r="J89" s="165"/>
      <c r="K89" s="167"/>
      <c r="L89" s="168" t="str">
        <f>IF(Tabel_RIE[[#This Row],[E1]]&gt;0,VLOOKUP(Tabel_RIE[[#This Row],[E1]],Tabel_FK_E[],2,FALSE),"")</f>
        <v/>
      </c>
      <c r="M89" s="167"/>
      <c r="N89" s="169" t="str">
        <f>IF(Tabel_RIE[[#This Row],[B1]]&gt;0,VLOOKUP(Tabel_RIE[[#This Row],[B1]],Tabel_FK_B[],2,FALSE),"")</f>
        <v/>
      </c>
      <c r="O89" s="167"/>
      <c r="P89" s="169" t="str">
        <f>IF(Tabel_RIE[[#This Row],[W1]]&gt;0,VLOOKUP(Tabel_RIE[[#This Row],[W1]],Tabel_FK_W[],2,FALSE),"")</f>
        <v/>
      </c>
      <c r="Q8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9" s="171" t="str">
        <f>IF(OR(Tabel_RIE[[#This Row],[E12]]="",Tabel_RIE[[#This Row],[B12]]="",Tabel_RIE[[#This Row],[W12]]=""),"",Tabel_RIE[[#This Row],[E12]]*Tabel_RIE[[#This Row],[B12]]*Tabel_RIE[[#This Row],[W12]])</f>
        <v/>
      </c>
      <c r="S89" s="172" t="str">
        <f>IF(AND(Tabel_RIE[[#This Row],[E12]]="",Tabel_RIE[[#This Row],[R12]]=""),"",IF(AND(OR(Tabel_RIE[[#This Row],[E12]]="",Tabel_RIE[[#This Row],[E12]]&lt;15),OR(Tabel_RIE[[#This Row],[R12]]="",Tabel_RIE[[#This Row],[R12]]&lt;70)),"n.v.t.",IF(OR(Tabel_RIE[[#This Row],[E12]]&gt;=15,Tabel_RIE[[#This Row],[R12]]&gt;=70),"√","fout")))</f>
        <v/>
      </c>
      <c r="T89" s="173"/>
      <c r="U89" s="174"/>
      <c r="V89" s="174"/>
      <c r="W89" s="175"/>
      <c r="X89" s="176" t="str">
        <f t="shared" si="1"/>
        <v>Bronaanpak:
Collectieve maatregelen:
Individuele maatregelen:
PBM's:</v>
      </c>
      <c r="Y89" s="165"/>
      <c r="Z89" s="177"/>
      <c r="AA89" s="173"/>
      <c r="AB89" s="169" t="str">
        <f>IF(Tabel_RIE[[#This Row],[E2]]&gt;0,VLOOKUP(Tabel_RIE[[#This Row],[E2]],Tabel_FK_E[],2,FALSE),"")</f>
        <v/>
      </c>
      <c r="AC89" s="173"/>
      <c r="AD89" s="169" t="str">
        <f>IF(Tabel_RIE[[#This Row],[B2]]&gt;0,VLOOKUP(Tabel_RIE[[#This Row],[B2]],Tabel_FK_B[],2,FALSE),"")</f>
        <v/>
      </c>
      <c r="AE89" s="173"/>
      <c r="AF89" s="169" t="str">
        <f>IF(Tabel_RIE[[#This Row],[W2]]&gt;0,VLOOKUP(Tabel_RIE[[#This Row],[W2]],Tabel_FK_W[],2,FALSE),"")</f>
        <v/>
      </c>
      <c r="AG8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89" s="171"/>
      <c r="AI89" s="165"/>
      <c r="AJ89" s="175"/>
      <c r="AK8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89" s="178" t="str">
        <f>IF(AND(Tabel_RIE[[#This Row],[R12]]&gt;=70,Tabel_RIE[[#This Row],[R22]]&lt;70),"Ja","Nee")</f>
        <v>Ja</v>
      </c>
      <c r="AM89" s="178" t="str">
        <f>IF(Tabel_RIE[[#This Row],[R22]]&lt;&gt;"",Tabel_RIE[[#This Row],[R22]],Tabel_RIE[[#This Row],[R12]])</f>
        <v/>
      </c>
    </row>
    <row r="90" spans="2:39" ht="42" customHeight="1" x14ac:dyDescent="0.15">
      <c r="B90" s="163">
        <v>96</v>
      </c>
      <c r="C90" s="164"/>
      <c r="D90" s="165"/>
      <c r="E90" s="165"/>
      <c r="F90" s="165"/>
      <c r="G90" s="166"/>
      <c r="H90" s="166"/>
      <c r="I90" s="165"/>
      <c r="J90" s="165"/>
      <c r="K90" s="167"/>
      <c r="L90" s="168" t="str">
        <f>IF(Tabel_RIE[[#This Row],[E1]]&gt;0,VLOOKUP(Tabel_RIE[[#This Row],[E1]],Tabel_FK_E[],2,FALSE),"")</f>
        <v/>
      </c>
      <c r="M90" s="167"/>
      <c r="N90" s="169" t="str">
        <f>IF(Tabel_RIE[[#This Row],[B1]]&gt;0,VLOOKUP(Tabel_RIE[[#This Row],[B1]],Tabel_FK_B[],2,FALSE),"")</f>
        <v/>
      </c>
      <c r="O90" s="167"/>
      <c r="P90" s="169" t="str">
        <f>IF(Tabel_RIE[[#This Row],[W1]]&gt;0,VLOOKUP(Tabel_RIE[[#This Row],[W1]],Tabel_FK_W[],2,FALSE),"")</f>
        <v/>
      </c>
      <c r="Q9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0" s="171" t="str">
        <f>IF(OR(Tabel_RIE[[#This Row],[E12]]="",Tabel_RIE[[#This Row],[B12]]="",Tabel_RIE[[#This Row],[W12]]=""),"",Tabel_RIE[[#This Row],[E12]]*Tabel_RIE[[#This Row],[B12]]*Tabel_RIE[[#This Row],[W12]])</f>
        <v/>
      </c>
      <c r="S90" s="172" t="str">
        <f>IF(AND(Tabel_RIE[[#This Row],[E12]]="",Tabel_RIE[[#This Row],[R12]]=""),"",IF(AND(OR(Tabel_RIE[[#This Row],[E12]]="",Tabel_RIE[[#This Row],[E12]]&lt;15),OR(Tabel_RIE[[#This Row],[R12]]="",Tabel_RIE[[#This Row],[R12]]&lt;70)),"n.v.t.",IF(OR(Tabel_RIE[[#This Row],[E12]]&gt;=15,Tabel_RIE[[#This Row],[R12]]&gt;=70),"√","fout")))</f>
        <v/>
      </c>
      <c r="T90" s="173"/>
      <c r="U90" s="174"/>
      <c r="V90" s="174"/>
      <c r="W90" s="175"/>
      <c r="X90" s="176" t="str">
        <f t="shared" si="1"/>
        <v>Bronaanpak:
Collectieve maatregelen:
Individuele maatregelen:
PBM's:</v>
      </c>
      <c r="Y90" s="165"/>
      <c r="Z90" s="177"/>
      <c r="AA90" s="173"/>
      <c r="AB90" s="169" t="str">
        <f>IF(Tabel_RIE[[#This Row],[E2]]&gt;0,VLOOKUP(Tabel_RIE[[#This Row],[E2]],Tabel_FK_E[],2,FALSE),"")</f>
        <v/>
      </c>
      <c r="AC90" s="173"/>
      <c r="AD90" s="169" t="str">
        <f>IF(Tabel_RIE[[#This Row],[B2]]&gt;0,VLOOKUP(Tabel_RIE[[#This Row],[B2]],Tabel_FK_B[],2,FALSE),"")</f>
        <v/>
      </c>
      <c r="AE90" s="173"/>
      <c r="AF90" s="169" t="str">
        <f>IF(Tabel_RIE[[#This Row],[W2]]&gt;0,VLOOKUP(Tabel_RIE[[#This Row],[W2]],Tabel_FK_W[],2,FALSE),"")</f>
        <v/>
      </c>
      <c r="AG9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90" s="171"/>
      <c r="AI90" s="165"/>
      <c r="AJ90" s="175"/>
      <c r="AK9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0" s="178" t="str">
        <f>IF(AND(Tabel_RIE[[#This Row],[R12]]&gt;=70,Tabel_RIE[[#This Row],[R22]]&lt;70),"Ja","Nee")</f>
        <v>Ja</v>
      </c>
      <c r="AM90" s="178" t="str">
        <f>IF(Tabel_RIE[[#This Row],[R22]]&lt;&gt;"",Tabel_RIE[[#This Row],[R22]],Tabel_RIE[[#This Row],[R12]])</f>
        <v/>
      </c>
    </row>
    <row r="91" spans="2:39" ht="42" customHeight="1" x14ac:dyDescent="0.15">
      <c r="B91" s="163">
        <v>97</v>
      </c>
      <c r="C91" s="164"/>
      <c r="D91" s="165"/>
      <c r="E91" s="165"/>
      <c r="F91" s="165"/>
      <c r="G91" s="166"/>
      <c r="H91" s="166"/>
      <c r="I91" s="165"/>
      <c r="J91" s="165"/>
      <c r="K91" s="167"/>
      <c r="L91" s="168" t="str">
        <f>IF(Tabel_RIE[[#This Row],[E1]]&gt;0,VLOOKUP(Tabel_RIE[[#This Row],[E1]],Tabel_FK_E[],2,FALSE),"")</f>
        <v/>
      </c>
      <c r="M91" s="167"/>
      <c r="N91" s="169" t="str">
        <f>IF(Tabel_RIE[[#This Row],[B1]]&gt;0,VLOOKUP(Tabel_RIE[[#This Row],[B1]],Tabel_FK_B[],2,FALSE),"")</f>
        <v/>
      </c>
      <c r="O91" s="167"/>
      <c r="P91" s="169" t="str">
        <f>IF(Tabel_RIE[[#This Row],[W1]]&gt;0,VLOOKUP(Tabel_RIE[[#This Row],[W1]],Tabel_FK_W[],2,FALSE),"")</f>
        <v/>
      </c>
      <c r="Q9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1" s="171" t="str">
        <f>IF(OR(Tabel_RIE[[#This Row],[E12]]="",Tabel_RIE[[#This Row],[B12]]="",Tabel_RIE[[#This Row],[W12]]=""),"",Tabel_RIE[[#This Row],[E12]]*Tabel_RIE[[#This Row],[B12]]*Tabel_RIE[[#This Row],[W12]])</f>
        <v/>
      </c>
      <c r="S91" s="172" t="str">
        <f>IF(AND(Tabel_RIE[[#This Row],[E12]]="",Tabel_RIE[[#This Row],[R12]]=""),"",IF(AND(OR(Tabel_RIE[[#This Row],[E12]]="",Tabel_RIE[[#This Row],[E12]]&lt;15),OR(Tabel_RIE[[#This Row],[R12]]="",Tabel_RIE[[#This Row],[R12]]&lt;70)),"n.v.t.",IF(OR(Tabel_RIE[[#This Row],[E12]]&gt;=15,Tabel_RIE[[#This Row],[R12]]&gt;=70),"√","fout")))</f>
        <v/>
      </c>
      <c r="T91" s="173"/>
      <c r="U91" s="174"/>
      <c r="V91" s="174"/>
      <c r="W91" s="175"/>
      <c r="X91" s="176" t="str">
        <f t="shared" si="1"/>
        <v>Bronaanpak:
Collectieve maatregelen:
Individuele maatregelen:
PBM's:</v>
      </c>
      <c r="Y91" s="165"/>
      <c r="Z91" s="177"/>
      <c r="AA91" s="173"/>
      <c r="AB91" s="169" t="str">
        <f>IF(Tabel_RIE[[#This Row],[E2]]&gt;0,VLOOKUP(Tabel_RIE[[#This Row],[E2]],Tabel_FK_E[],2,FALSE),"")</f>
        <v/>
      </c>
      <c r="AC91" s="173"/>
      <c r="AD91" s="169" t="str">
        <f>IF(Tabel_RIE[[#This Row],[B2]]&gt;0,VLOOKUP(Tabel_RIE[[#This Row],[B2]],Tabel_FK_B[],2,FALSE),"")</f>
        <v/>
      </c>
      <c r="AE91" s="173"/>
      <c r="AF91" s="169" t="str">
        <f>IF(Tabel_RIE[[#This Row],[W2]]&gt;0,VLOOKUP(Tabel_RIE[[#This Row],[W2]],Tabel_FK_W[],2,FALSE),"")</f>
        <v/>
      </c>
      <c r="AG9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91" s="171"/>
      <c r="AI91" s="165"/>
      <c r="AJ91" s="175"/>
      <c r="AK9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1" s="178" t="str">
        <f>IF(AND(Tabel_RIE[[#This Row],[R12]]&gt;=70,Tabel_RIE[[#This Row],[R22]]&lt;70),"Ja","Nee")</f>
        <v>Ja</v>
      </c>
      <c r="AM91" s="178" t="str">
        <f>IF(Tabel_RIE[[#This Row],[R22]]&lt;&gt;"",Tabel_RIE[[#This Row],[R22]],Tabel_RIE[[#This Row],[R12]])</f>
        <v/>
      </c>
    </row>
    <row r="92" spans="2:39" ht="42" customHeight="1" x14ac:dyDescent="0.15">
      <c r="B92" s="163">
        <v>98</v>
      </c>
      <c r="C92" s="164"/>
      <c r="D92" s="165"/>
      <c r="E92" s="165"/>
      <c r="F92" s="165"/>
      <c r="G92" s="166"/>
      <c r="H92" s="166"/>
      <c r="I92" s="165"/>
      <c r="J92" s="165"/>
      <c r="K92" s="167"/>
      <c r="L92" s="168" t="str">
        <f>IF(Tabel_RIE[[#This Row],[E1]]&gt;0,VLOOKUP(Tabel_RIE[[#This Row],[E1]],Tabel_FK_E[],2,FALSE),"")</f>
        <v/>
      </c>
      <c r="M92" s="167"/>
      <c r="N92" s="169" t="str">
        <f>IF(Tabel_RIE[[#This Row],[B1]]&gt;0,VLOOKUP(Tabel_RIE[[#This Row],[B1]],Tabel_FK_B[],2,FALSE),"")</f>
        <v/>
      </c>
      <c r="O92" s="167"/>
      <c r="P92" s="169" t="str">
        <f>IF(Tabel_RIE[[#This Row],[W1]]&gt;0,VLOOKUP(Tabel_RIE[[#This Row],[W1]],Tabel_FK_W[],2,FALSE),"")</f>
        <v/>
      </c>
      <c r="Q9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2" s="171" t="str">
        <f>IF(OR(Tabel_RIE[[#This Row],[E12]]="",Tabel_RIE[[#This Row],[B12]]="",Tabel_RIE[[#This Row],[W12]]=""),"",Tabel_RIE[[#This Row],[E12]]*Tabel_RIE[[#This Row],[B12]]*Tabel_RIE[[#This Row],[W12]])</f>
        <v/>
      </c>
      <c r="S92" s="172" t="str">
        <f>IF(AND(Tabel_RIE[[#This Row],[E12]]="",Tabel_RIE[[#This Row],[R12]]=""),"",IF(AND(OR(Tabel_RIE[[#This Row],[E12]]="",Tabel_RIE[[#This Row],[E12]]&lt;15),OR(Tabel_RIE[[#This Row],[R12]]="",Tabel_RIE[[#This Row],[R12]]&lt;70)),"n.v.t.",IF(OR(Tabel_RIE[[#This Row],[E12]]&gt;=15,Tabel_RIE[[#This Row],[R12]]&gt;=70),"√","fout")))</f>
        <v/>
      </c>
      <c r="T92" s="173"/>
      <c r="U92" s="174"/>
      <c r="V92" s="174"/>
      <c r="W92" s="175"/>
      <c r="X92" s="176" t="str">
        <f t="shared" si="1"/>
        <v>Bronaanpak:
Collectieve maatregelen:
Individuele maatregelen:
PBM's:</v>
      </c>
      <c r="Y92" s="165"/>
      <c r="Z92" s="177"/>
      <c r="AA92" s="173"/>
      <c r="AB92" s="169" t="str">
        <f>IF(Tabel_RIE[[#This Row],[E2]]&gt;0,VLOOKUP(Tabel_RIE[[#This Row],[E2]],Tabel_FK_E[],2,FALSE),"")</f>
        <v/>
      </c>
      <c r="AC92" s="173"/>
      <c r="AD92" s="169" t="str">
        <f>IF(Tabel_RIE[[#This Row],[B2]]&gt;0,VLOOKUP(Tabel_RIE[[#This Row],[B2]],Tabel_FK_B[],2,FALSE),"")</f>
        <v/>
      </c>
      <c r="AE92" s="173"/>
      <c r="AF92" s="169" t="str">
        <f>IF(Tabel_RIE[[#This Row],[W2]]&gt;0,VLOOKUP(Tabel_RIE[[#This Row],[W2]],Tabel_FK_W[],2,FALSE),"")</f>
        <v/>
      </c>
      <c r="AG9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92" s="171"/>
      <c r="AI92" s="165"/>
      <c r="AJ92" s="175"/>
      <c r="AK9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2" s="178" t="str">
        <f>IF(AND(Tabel_RIE[[#This Row],[R12]]&gt;=70,Tabel_RIE[[#This Row],[R22]]&lt;70),"Ja","Nee")</f>
        <v>Ja</v>
      </c>
      <c r="AM92" s="178" t="str">
        <f>IF(Tabel_RIE[[#This Row],[R22]]&lt;&gt;"",Tabel_RIE[[#This Row],[R22]],Tabel_RIE[[#This Row],[R12]])</f>
        <v/>
      </c>
    </row>
    <row r="93" spans="2:39" ht="42" customHeight="1" x14ac:dyDescent="0.15">
      <c r="B93" s="163">
        <v>99</v>
      </c>
      <c r="C93" s="164"/>
      <c r="D93" s="165"/>
      <c r="E93" s="165"/>
      <c r="F93" s="165"/>
      <c r="G93" s="166"/>
      <c r="H93" s="166"/>
      <c r="I93" s="165"/>
      <c r="J93" s="165"/>
      <c r="K93" s="167"/>
      <c r="L93" s="168" t="str">
        <f>IF(Tabel_RIE[[#This Row],[E1]]&gt;0,VLOOKUP(Tabel_RIE[[#This Row],[E1]],Tabel_FK_E[],2,FALSE),"")</f>
        <v/>
      </c>
      <c r="M93" s="167"/>
      <c r="N93" s="169" t="str">
        <f>IF(Tabel_RIE[[#This Row],[B1]]&gt;0,VLOOKUP(Tabel_RIE[[#This Row],[B1]],Tabel_FK_B[],2,FALSE),"")</f>
        <v/>
      </c>
      <c r="O93" s="167"/>
      <c r="P93" s="169" t="str">
        <f>IF(Tabel_RIE[[#This Row],[W1]]&gt;0,VLOOKUP(Tabel_RIE[[#This Row],[W1]],Tabel_FK_W[],2,FALSE),"")</f>
        <v/>
      </c>
      <c r="Q9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3" s="171" t="str">
        <f>IF(OR(Tabel_RIE[[#This Row],[E12]]="",Tabel_RIE[[#This Row],[B12]]="",Tabel_RIE[[#This Row],[W12]]=""),"",Tabel_RIE[[#This Row],[E12]]*Tabel_RIE[[#This Row],[B12]]*Tabel_RIE[[#This Row],[W12]])</f>
        <v/>
      </c>
      <c r="S93" s="172" t="str">
        <f>IF(AND(Tabel_RIE[[#This Row],[E12]]="",Tabel_RIE[[#This Row],[R12]]=""),"",IF(AND(OR(Tabel_RIE[[#This Row],[E12]]="",Tabel_RIE[[#This Row],[E12]]&lt;15),OR(Tabel_RIE[[#This Row],[R12]]="",Tabel_RIE[[#This Row],[R12]]&lt;70)),"n.v.t.",IF(OR(Tabel_RIE[[#This Row],[E12]]&gt;=15,Tabel_RIE[[#This Row],[R12]]&gt;=70),"√","fout")))</f>
        <v/>
      </c>
      <c r="T93" s="173"/>
      <c r="U93" s="174"/>
      <c r="V93" s="174"/>
      <c r="W93" s="175"/>
      <c r="X93" s="176" t="str">
        <f t="shared" si="1"/>
        <v>Bronaanpak:
Collectieve maatregelen:
Individuele maatregelen:
PBM's:</v>
      </c>
      <c r="Y93" s="165"/>
      <c r="Z93" s="177"/>
      <c r="AA93" s="173"/>
      <c r="AB93" s="169" t="str">
        <f>IF(Tabel_RIE[[#This Row],[E2]]&gt;0,VLOOKUP(Tabel_RIE[[#This Row],[E2]],Tabel_FK_E[],2,FALSE),"")</f>
        <v/>
      </c>
      <c r="AC93" s="173"/>
      <c r="AD93" s="169" t="str">
        <f>IF(Tabel_RIE[[#This Row],[B2]]&gt;0,VLOOKUP(Tabel_RIE[[#This Row],[B2]],Tabel_FK_B[],2,FALSE),"")</f>
        <v/>
      </c>
      <c r="AE93" s="173"/>
      <c r="AF93" s="169" t="str">
        <f>IF(Tabel_RIE[[#This Row],[W2]]&gt;0,VLOOKUP(Tabel_RIE[[#This Row],[W2]],Tabel_FK_W[],2,FALSE),"")</f>
        <v/>
      </c>
      <c r="AG9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93" s="171"/>
      <c r="AI93" s="165"/>
      <c r="AJ93" s="175"/>
      <c r="AK9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3" s="178" t="str">
        <f>IF(AND(Tabel_RIE[[#This Row],[R12]]&gt;=70,Tabel_RIE[[#This Row],[R22]]&lt;70),"Ja","Nee")</f>
        <v>Ja</v>
      </c>
      <c r="AM93" s="178" t="str">
        <f>IF(Tabel_RIE[[#This Row],[R22]]&lt;&gt;"",Tabel_RIE[[#This Row],[R22]],Tabel_RIE[[#This Row],[R12]])</f>
        <v/>
      </c>
    </row>
    <row r="94" spans="2:39" ht="42" customHeight="1" x14ac:dyDescent="0.15">
      <c r="B94" s="163">
        <v>100</v>
      </c>
      <c r="C94" s="164"/>
      <c r="D94" s="165"/>
      <c r="E94" s="165"/>
      <c r="F94" s="165"/>
      <c r="G94" s="166"/>
      <c r="H94" s="166"/>
      <c r="I94" s="165"/>
      <c r="J94" s="165"/>
      <c r="K94" s="167"/>
      <c r="L94" s="168" t="str">
        <f>IF(Tabel_RIE[[#This Row],[E1]]&gt;0,VLOOKUP(Tabel_RIE[[#This Row],[E1]],Tabel_FK_E[],2,FALSE),"")</f>
        <v/>
      </c>
      <c r="M94" s="167"/>
      <c r="N94" s="169" t="str">
        <f>IF(Tabel_RIE[[#This Row],[B1]]&gt;0,VLOOKUP(Tabel_RIE[[#This Row],[B1]],Tabel_FK_B[],2,FALSE),"")</f>
        <v/>
      </c>
      <c r="O94" s="167"/>
      <c r="P94" s="169" t="str">
        <f>IF(Tabel_RIE[[#This Row],[W1]]&gt;0,VLOOKUP(Tabel_RIE[[#This Row],[W1]],Tabel_FK_W[],2,FALSE),"")</f>
        <v/>
      </c>
      <c r="Q9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4" s="171" t="str">
        <f>IF(OR(Tabel_RIE[[#This Row],[E12]]="",Tabel_RIE[[#This Row],[B12]]="",Tabel_RIE[[#This Row],[W12]]=""),"",Tabel_RIE[[#This Row],[E12]]*Tabel_RIE[[#This Row],[B12]]*Tabel_RIE[[#This Row],[W12]])</f>
        <v/>
      </c>
      <c r="S94" s="172" t="str">
        <f>IF(AND(Tabel_RIE[[#This Row],[E12]]="",Tabel_RIE[[#This Row],[R12]]=""),"",IF(AND(OR(Tabel_RIE[[#This Row],[E12]]="",Tabel_RIE[[#This Row],[E12]]&lt;15),OR(Tabel_RIE[[#This Row],[R12]]="",Tabel_RIE[[#This Row],[R12]]&lt;70)),"n.v.t.",IF(OR(Tabel_RIE[[#This Row],[E12]]&gt;=15,Tabel_RIE[[#This Row],[R12]]&gt;=70),"√","fout")))</f>
        <v/>
      </c>
      <c r="T94" s="173"/>
      <c r="U94" s="174"/>
      <c r="V94" s="174"/>
      <c r="W94" s="175"/>
      <c r="X94" s="176" t="str">
        <f t="shared" si="1"/>
        <v>Bronaanpak:
Collectieve maatregelen:
Individuele maatregelen:
PBM's:</v>
      </c>
      <c r="Y94" s="165"/>
      <c r="Z94" s="177"/>
      <c r="AA94" s="173"/>
      <c r="AB94" s="169" t="str">
        <f>IF(Tabel_RIE[[#This Row],[E2]]&gt;0,VLOOKUP(Tabel_RIE[[#This Row],[E2]],Tabel_FK_E[],2,FALSE),"")</f>
        <v/>
      </c>
      <c r="AC94" s="173"/>
      <c r="AD94" s="169" t="str">
        <f>IF(Tabel_RIE[[#This Row],[B2]]&gt;0,VLOOKUP(Tabel_RIE[[#This Row],[B2]],Tabel_FK_B[],2,FALSE),"")</f>
        <v/>
      </c>
      <c r="AE94" s="173"/>
      <c r="AF94" s="169" t="str">
        <f>IF(Tabel_RIE[[#This Row],[W2]]&gt;0,VLOOKUP(Tabel_RIE[[#This Row],[W2]],Tabel_FK_W[],2,FALSE),"")</f>
        <v/>
      </c>
      <c r="AG9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94" s="171"/>
      <c r="AI94" s="165"/>
      <c r="AJ94" s="175"/>
      <c r="AK9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4" s="178" t="str">
        <f>IF(AND(Tabel_RIE[[#This Row],[R12]]&gt;=70,Tabel_RIE[[#This Row],[R22]]&lt;70),"Ja","Nee")</f>
        <v>Ja</v>
      </c>
      <c r="AM94" s="178" t="str">
        <f>IF(Tabel_RIE[[#This Row],[R22]]&lt;&gt;"",Tabel_RIE[[#This Row],[R22]],Tabel_RIE[[#This Row],[R12]])</f>
        <v/>
      </c>
    </row>
    <row r="95" spans="2:39" ht="42" customHeight="1" x14ac:dyDescent="0.15">
      <c r="B95" s="163">
        <v>101</v>
      </c>
      <c r="C95" s="164"/>
      <c r="D95" s="165"/>
      <c r="E95" s="165"/>
      <c r="F95" s="165"/>
      <c r="G95" s="166"/>
      <c r="H95" s="166"/>
      <c r="I95" s="165"/>
      <c r="J95" s="165"/>
      <c r="K95" s="167"/>
      <c r="L95" s="168" t="str">
        <f>IF(Tabel_RIE[[#This Row],[E1]]&gt;0,VLOOKUP(Tabel_RIE[[#This Row],[E1]],Tabel_FK_E[],2,FALSE),"")</f>
        <v/>
      </c>
      <c r="M95" s="167"/>
      <c r="N95" s="169" t="str">
        <f>IF(Tabel_RIE[[#This Row],[B1]]&gt;0,VLOOKUP(Tabel_RIE[[#This Row],[B1]],Tabel_FK_B[],2,FALSE),"")</f>
        <v/>
      </c>
      <c r="O95" s="167"/>
      <c r="P95" s="169" t="str">
        <f>IF(Tabel_RIE[[#This Row],[W1]]&gt;0,VLOOKUP(Tabel_RIE[[#This Row],[W1]],Tabel_FK_W[],2,FALSE),"")</f>
        <v/>
      </c>
      <c r="Q9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5" s="171" t="str">
        <f>IF(OR(Tabel_RIE[[#This Row],[E12]]="",Tabel_RIE[[#This Row],[B12]]="",Tabel_RIE[[#This Row],[W12]]=""),"",Tabel_RIE[[#This Row],[E12]]*Tabel_RIE[[#This Row],[B12]]*Tabel_RIE[[#This Row],[W12]])</f>
        <v/>
      </c>
      <c r="S95" s="172" t="str">
        <f>IF(AND(Tabel_RIE[[#This Row],[E12]]="",Tabel_RIE[[#This Row],[R12]]=""),"",IF(AND(OR(Tabel_RIE[[#This Row],[E12]]="",Tabel_RIE[[#This Row],[E12]]&lt;15),OR(Tabel_RIE[[#This Row],[R12]]="",Tabel_RIE[[#This Row],[R12]]&lt;70)),"n.v.t.",IF(OR(Tabel_RIE[[#This Row],[E12]]&gt;=15,Tabel_RIE[[#This Row],[R12]]&gt;=70),"√","fout")))</f>
        <v/>
      </c>
      <c r="T95" s="173"/>
      <c r="U95" s="174"/>
      <c r="V95" s="174"/>
      <c r="W95" s="175"/>
      <c r="X95" s="176" t="str">
        <f t="shared" si="1"/>
        <v>Bronaanpak:
Collectieve maatregelen:
Individuele maatregelen:
PBM's:</v>
      </c>
      <c r="Y95" s="165"/>
      <c r="Z95" s="177"/>
      <c r="AA95" s="173"/>
      <c r="AB95" s="169" t="str">
        <f>IF(Tabel_RIE[[#This Row],[E2]]&gt;0,VLOOKUP(Tabel_RIE[[#This Row],[E2]],Tabel_FK_E[],2,FALSE),"")</f>
        <v/>
      </c>
      <c r="AC95" s="173"/>
      <c r="AD95" s="169" t="str">
        <f>IF(Tabel_RIE[[#This Row],[B2]]&gt;0,VLOOKUP(Tabel_RIE[[#This Row],[B2]],Tabel_FK_B[],2,FALSE),"")</f>
        <v/>
      </c>
      <c r="AE95" s="173"/>
      <c r="AF95" s="169" t="str">
        <f>IF(Tabel_RIE[[#This Row],[W2]]&gt;0,VLOOKUP(Tabel_RIE[[#This Row],[W2]],Tabel_FK_W[],2,FALSE),"")</f>
        <v/>
      </c>
      <c r="AG9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95" s="171"/>
      <c r="AI95" s="165"/>
      <c r="AJ95" s="175"/>
      <c r="AK9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5" s="178" t="str">
        <f>IF(AND(Tabel_RIE[[#This Row],[R12]]&gt;=70,Tabel_RIE[[#This Row],[R22]]&lt;70),"Ja","Nee")</f>
        <v>Ja</v>
      </c>
      <c r="AM95" s="178" t="str">
        <f>IF(Tabel_RIE[[#This Row],[R22]]&lt;&gt;"",Tabel_RIE[[#This Row],[R22]],Tabel_RIE[[#This Row],[R12]])</f>
        <v/>
      </c>
    </row>
    <row r="96" spans="2:39" ht="42" customHeight="1" x14ac:dyDescent="0.15">
      <c r="B96" s="163">
        <v>102</v>
      </c>
      <c r="C96" s="164"/>
      <c r="D96" s="165"/>
      <c r="E96" s="165"/>
      <c r="F96" s="165"/>
      <c r="G96" s="166"/>
      <c r="H96" s="166"/>
      <c r="I96" s="165"/>
      <c r="J96" s="165"/>
      <c r="K96" s="167"/>
      <c r="L96" s="168" t="str">
        <f>IF(Tabel_RIE[[#This Row],[E1]]&gt;0,VLOOKUP(Tabel_RIE[[#This Row],[E1]],Tabel_FK_E[],2,FALSE),"")</f>
        <v/>
      </c>
      <c r="M96" s="167"/>
      <c r="N96" s="169" t="str">
        <f>IF(Tabel_RIE[[#This Row],[B1]]&gt;0,VLOOKUP(Tabel_RIE[[#This Row],[B1]],Tabel_FK_B[],2,FALSE),"")</f>
        <v/>
      </c>
      <c r="O96" s="167"/>
      <c r="P96" s="169" t="str">
        <f>IF(Tabel_RIE[[#This Row],[W1]]&gt;0,VLOOKUP(Tabel_RIE[[#This Row],[W1]],Tabel_FK_W[],2,FALSE),"")</f>
        <v/>
      </c>
      <c r="Q9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6" s="171" t="str">
        <f>IF(OR(Tabel_RIE[[#This Row],[E12]]="",Tabel_RIE[[#This Row],[B12]]="",Tabel_RIE[[#This Row],[W12]]=""),"",Tabel_RIE[[#This Row],[E12]]*Tabel_RIE[[#This Row],[B12]]*Tabel_RIE[[#This Row],[W12]])</f>
        <v/>
      </c>
      <c r="S96" s="172" t="str">
        <f>IF(AND(Tabel_RIE[[#This Row],[E12]]="",Tabel_RIE[[#This Row],[R12]]=""),"",IF(AND(OR(Tabel_RIE[[#This Row],[E12]]="",Tabel_RIE[[#This Row],[E12]]&lt;15),OR(Tabel_RIE[[#This Row],[R12]]="",Tabel_RIE[[#This Row],[R12]]&lt;70)),"n.v.t.",IF(OR(Tabel_RIE[[#This Row],[E12]]&gt;=15,Tabel_RIE[[#This Row],[R12]]&gt;=70),"√","fout")))</f>
        <v/>
      </c>
      <c r="T96" s="173"/>
      <c r="U96" s="174"/>
      <c r="V96" s="174"/>
      <c r="W96" s="175"/>
      <c r="X96" s="176" t="str">
        <f t="shared" si="1"/>
        <v>Bronaanpak:
Collectieve maatregelen:
Individuele maatregelen:
PBM's:</v>
      </c>
      <c r="Y96" s="165"/>
      <c r="Z96" s="177"/>
      <c r="AA96" s="173"/>
      <c r="AB96" s="169" t="str">
        <f>IF(Tabel_RIE[[#This Row],[E2]]&gt;0,VLOOKUP(Tabel_RIE[[#This Row],[E2]],Tabel_FK_E[],2,FALSE),"")</f>
        <v/>
      </c>
      <c r="AC96" s="173"/>
      <c r="AD96" s="169" t="str">
        <f>IF(Tabel_RIE[[#This Row],[B2]]&gt;0,VLOOKUP(Tabel_RIE[[#This Row],[B2]],Tabel_FK_B[],2,FALSE),"")</f>
        <v/>
      </c>
      <c r="AE96" s="173"/>
      <c r="AF96" s="169" t="str">
        <f>IF(Tabel_RIE[[#This Row],[W2]]&gt;0,VLOOKUP(Tabel_RIE[[#This Row],[W2]],Tabel_FK_W[],2,FALSE),"")</f>
        <v/>
      </c>
      <c r="AG9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96" s="171"/>
      <c r="AI96" s="165"/>
      <c r="AJ96" s="175"/>
      <c r="AK9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6" s="178" t="str">
        <f>IF(AND(Tabel_RIE[[#This Row],[R12]]&gt;=70,Tabel_RIE[[#This Row],[R22]]&lt;70),"Ja","Nee")</f>
        <v>Ja</v>
      </c>
      <c r="AM96" s="178" t="str">
        <f>IF(Tabel_RIE[[#This Row],[R22]]&lt;&gt;"",Tabel_RIE[[#This Row],[R22]],Tabel_RIE[[#This Row],[R12]])</f>
        <v/>
      </c>
    </row>
    <row r="97" spans="2:39" ht="42" customHeight="1" x14ac:dyDescent="0.15">
      <c r="B97" s="163">
        <v>103</v>
      </c>
      <c r="C97" s="164"/>
      <c r="D97" s="165"/>
      <c r="E97" s="165"/>
      <c r="F97" s="165"/>
      <c r="G97" s="166"/>
      <c r="H97" s="166"/>
      <c r="I97" s="165"/>
      <c r="J97" s="165"/>
      <c r="K97" s="167"/>
      <c r="L97" s="168" t="str">
        <f>IF(Tabel_RIE[[#This Row],[E1]]&gt;0,VLOOKUP(Tabel_RIE[[#This Row],[E1]],Tabel_FK_E[],2,FALSE),"")</f>
        <v/>
      </c>
      <c r="M97" s="167"/>
      <c r="N97" s="169" t="str">
        <f>IF(Tabel_RIE[[#This Row],[B1]]&gt;0,VLOOKUP(Tabel_RIE[[#This Row],[B1]],Tabel_FK_B[],2,FALSE),"")</f>
        <v/>
      </c>
      <c r="O97" s="167"/>
      <c r="P97" s="169" t="str">
        <f>IF(Tabel_RIE[[#This Row],[W1]]&gt;0,VLOOKUP(Tabel_RIE[[#This Row],[W1]],Tabel_FK_W[],2,FALSE),"")</f>
        <v/>
      </c>
      <c r="Q9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7" s="171" t="str">
        <f>IF(OR(Tabel_RIE[[#This Row],[E12]]="",Tabel_RIE[[#This Row],[B12]]="",Tabel_RIE[[#This Row],[W12]]=""),"",Tabel_RIE[[#This Row],[E12]]*Tabel_RIE[[#This Row],[B12]]*Tabel_RIE[[#This Row],[W12]])</f>
        <v/>
      </c>
      <c r="S97" s="172" t="str">
        <f>IF(AND(Tabel_RIE[[#This Row],[E12]]="",Tabel_RIE[[#This Row],[R12]]=""),"",IF(AND(OR(Tabel_RIE[[#This Row],[E12]]="",Tabel_RIE[[#This Row],[E12]]&lt;15),OR(Tabel_RIE[[#This Row],[R12]]="",Tabel_RIE[[#This Row],[R12]]&lt;70)),"n.v.t.",IF(OR(Tabel_RIE[[#This Row],[E12]]&gt;=15,Tabel_RIE[[#This Row],[R12]]&gt;=70),"√","fout")))</f>
        <v/>
      </c>
      <c r="T97" s="173"/>
      <c r="U97" s="174"/>
      <c r="V97" s="174"/>
      <c r="W97" s="175"/>
      <c r="X97" s="176" t="str">
        <f t="shared" si="1"/>
        <v>Bronaanpak:
Collectieve maatregelen:
Individuele maatregelen:
PBM's:</v>
      </c>
      <c r="Y97" s="165"/>
      <c r="Z97" s="177"/>
      <c r="AA97" s="173"/>
      <c r="AB97" s="169" t="str">
        <f>IF(Tabel_RIE[[#This Row],[E2]]&gt;0,VLOOKUP(Tabel_RIE[[#This Row],[E2]],Tabel_FK_E[],2,FALSE),"")</f>
        <v/>
      </c>
      <c r="AC97" s="173"/>
      <c r="AD97" s="169" t="str">
        <f>IF(Tabel_RIE[[#This Row],[B2]]&gt;0,VLOOKUP(Tabel_RIE[[#This Row],[B2]],Tabel_FK_B[],2,FALSE),"")</f>
        <v/>
      </c>
      <c r="AE97" s="173"/>
      <c r="AF97" s="169" t="str">
        <f>IF(Tabel_RIE[[#This Row],[W2]]&gt;0,VLOOKUP(Tabel_RIE[[#This Row],[W2]],Tabel_FK_W[],2,FALSE),"")</f>
        <v/>
      </c>
      <c r="AG9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97" s="171"/>
      <c r="AI97" s="165"/>
      <c r="AJ97" s="175"/>
      <c r="AK9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7" s="178" t="str">
        <f>IF(AND(Tabel_RIE[[#This Row],[R12]]&gt;=70,Tabel_RIE[[#This Row],[R22]]&lt;70),"Ja","Nee")</f>
        <v>Ja</v>
      </c>
      <c r="AM97" s="178" t="str">
        <f>IF(Tabel_RIE[[#This Row],[R22]]&lt;&gt;"",Tabel_RIE[[#This Row],[R22]],Tabel_RIE[[#This Row],[R12]])</f>
        <v/>
      </c>
    </row>
    <row r="98" spans="2:39" ht="42" customHeight="1" x14ac:dyDescent="0.15">
      <c r="B98" s="163">
        <v>104</v>
      </c>
      <c r="C98" s="164"/>
      <c r="D98" s="165"/>
      <c r="E98" s="165"/>
      <c r="F98" s="165"/>
      <c r="G98" s="166"/>
      <c r="H98" s="166"/>
      <c r="I98" s="165"/>
      <c r="J98" s="165"/>
      <c r="K98" s="167"/>
      <c r="L98" s="168" t="str">
        <f>IF(Tabel_RIE[[#This Row],[E1]]&gt;0,VLOOKUP(Tabel_RIE[[#This Row],[E1]],Tabel_FK_E[],2,FALSE),"")</f>
        <v/>
      </c>
      <c r="M98" s="167"/>
      <c r="N98" s="169" t="str">
        <f>IF(Tabel_RIE[[#This Row],[B1]]&gt;0,VLOOKUP(Tabel_RIE[[#This Row],[B1]],Tabel_FK_B[],2,FALSE),"")</f>
        <v/>
      </c>
      <c r="O98" s="167"/>
      <c r="P98" s="169" t="str">
        <f>IF(Tabel_RIE[[#This Row],[W1]]&gt;0,VLOOKUP(Tabel_RIE[[#This Row],[W1]],Tabel_FK_W[],2,FALSE),"")</f>
        <v/>
      </c>
      <c r="Q9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8" s="171" t="str">
        <f>IF(OR(Tabel_RIE[[#This Row],[E12]]="",Tabel_RIE[[#This Row],[B12]]="",Tabel_RIE[[#This Row],[W12]]=""),"",Tabel_RIE[[#This Row],[E12]]*Tabel_RIE[[#This Row],[B12]]*Tabel_RIE[[#This Row],[W12]])</f>
        <v/>
      </c>
      <c r="S98" s="172" t="str">
        <f>IF(AND(Tabel_RIE[[#This Row],[E12]]="",Tabel_RIE[[#This Row],[R12]]=""),"",IF(AND(OR(Tabel_RIE[[#This Row],[E12]]="",Tabel_RIE[[#This Row],[E12]]&lt;15),OR(Tabel_RIE[[#This Row],[R12]]="",Tabel_RIE[[#This Row],[R12]]&lt;70)),"n.v.t.",IF(OR(Tabel_RIE[[#This Row],[E12]]&gt;=15,Tabel_RIE[[#This Row],[R12]]&gt;=70),"√","fout")))</f>
        <v/>
      </c>
      <c r="T98" s="173"/>
      <c r="U98" s="174"/>
      <c r="V98" s="174"/>
      <c r="W98" s="175"/>
      <c r="X98" s="176" t="str">
        <f t="shared" si="1"/>
        <v>Bronaanpak:
Collectieve maatregelen:
Individuele maatregelen:
PBM's:</v>
      </c>
      <c r="Y98" s="165"/>
      <c r="Z98" s="177"/>
      <c r="AA98" s="173"/>
      <c r="AB98" s="169" t="str">
        <f>IF(Tabel_RIE[[#This Row],[E2]]&gt;0,VLOOKUP(Tabel_RIE[[#This Row],[E2]],Tabel_FK_E[],2,FALSE),"")</f>
        <v/>
      </c>
      <c r="AC98" s="173"/>
      <c r="AD98" s="169" t="str">
        <f>IF(Tabel_RIE[[#This Row],[B2]]&gt;0,VLOOKUP(Tabel_RIE[[#This Row],[B2]],Tabel_FK_B[],2,FALSE),"")</f>
        <v/>
      </c>
      <c r="AE98" s="173"/>
      <c r="AF98" s="169" t="str">
        <f>IF(Tabel_RIE[[#This Row],[W2]]&gt;0,VLOOKUP(Tabel_RIE[[#This Row],[W2]],Tabel_FK_W[],2,FALSE),"")</f>
        <v/>
      </c>
      <c r="AG9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98" s="171"/>
      <c r="AI98" s="165"/>
      <c r="AJ98" s="175"/>
      <c r="AK9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8" s="178" t="str">
        <f>IF(AND(Tabel_RIE[[#This Row],[R12]]&gt;=70,Tabel_RIE[[#This Row],[R22]]&lt;70),"Ja","Nee")</f>
        <v>Ja</v>
      </c>
      <c r="AM98" s="178" t="str">
        <f>IF(Tabel_RIE[[#This Row],[R22]]&lt;&gt;"",Tabel_RIE[[#This Row],[R22]],Tabel_RIE[[#This Row],[R12]])</f>
        <v/>
      </c>
    </row>
    <row r="99" spans="2:39" ht="42" customHeight="1" x14ac:dyDescent="0.15">
      <c r="B99" s="163">
        <v>105</v>
      </c>
      <c r="C99" s="164"/>
      <c r="D99" s="165"/>
      <c r="E99" s="165"/>
      <c r="F99" s="165"/>
      <c r="G99" s="166"/>
      <c r="H99" s="166"/>
      <c r="I99" s="165"/>
      <c r="J99" s="165"/>
      <c r="K99" s="167"/>
      <c r="L99" s="168" t="str">
        <f>IF(Tabel_RIE[[#This Row],[E1]]&gt;0,VLOOKUP(Tabel_RIE[[#This Row],[E1]],Tabel_FK_E[],2,FALSE),"")</f>
        <v/>
      </c>
      <c r="M99" s="167"/>
      <c r="N99" s="169" t="str">
        <f>IF(Tabel_RIE[[#This Row],[B1]]&gt;0,VLOOKUP(Tabel_RIE[[#This Row],[B1]],Tabel_FK_B[],2,FALSE),"")</f>
        <v/>
      </c>
      <c r="O99" s="167"/>
      <c r="P99" s="169" t="str">
        <f>IF(Tabel_RIE[[#This Row],[W1]]&gt;0,VLOOKUP(Tabel_RIE[[#This Row],[W1]],Tabel_FK_W[],2,FALSE),"")</f>
        <v/>
      </c>
      <c r="Q9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9" s="171" t="str">
        <f>IF(OR(Tabel_RIE[[#This Row],[E12]]="",Tabel_RIE[[#This Row],[B12]]="",Tabel_RIE[[#This Row],[W12]]=""),"",Tabel_RIE[[#This Row],[E12]]*Tabel_RIE[[#This Row],[B12]]*Tabel_RIE[[#This Row],[W12]])</f>
        <v/>
      </c>
      <c r="S99" s="172" t="str">
        <f>IF(AND(Tabel_RIE[[#This Row],[E12]]="",Tabel_RIE[[#This Row],[R12]]=""),"",IF(AND(OR(Tabel_RIE[[#This Row],[E12]]="",Tabel_RIE[[#This Row],[E12]]&lt;15),OR(Tabel_RIE[[#This Row],[R12]]="",Tabel_RIE[[#This Row],[R12]]&lt;70)),"n.v.t.",IF(OR(Tabel_RIE[[#This Row],[E12]]&gt;=15,Tabel_RIE[[#This Row],[R12]]&gt;=70),"√","fout")))</f>
        <v/>
      </c>
      <c r="T99" s="173"/>
      <c r="U99" s="174"/>
      <c r="V99" s="174"/>
      <c r="W99" s="175"/>
      <c r="X99" s="176" t="str">
        <f t="shared" si="1"/>
        <v>Bronaanpak:
Collectieve maatregelen:
Individuele maatregelen:
PBM's:</v>
      </c>
      <c r="Y99" s="165"/>
      <c r="Z99" s="177"/>
      <c r="AA99" s="173"/>
      <c r="AB99" s="169" t="str">
        <f>IF(Tabel_RIE[[#This Row],[E2]]&gt;0,VLOOKUP(Tabel_RIE[[#This Row],[E2]],Tabel_FK_E[],2,FALSE),"")</f>
        <v/>
      </c>
      <c r="AC99" s="173"/>
      <c r="AD99" s="169" t="str">
        <f>IF(Tabel_RIE[[#This Row],[B2]]&gt;0,VLOOKUP(Tabel_RIE[[#This Row],[B2]],Tabel_FK_B[],2,FALSE),"")</f>
        <v/>
      </c>
      <c r="AE99" s="173"/>
      <c r="AF99" s="169" t="str">
        <f>IF(Tabel_RIE[[#This Row],[W2]]&gt;0,VLOOKUP(Tabel_RIE[[#This Row],[W2]],Tabel_FK_W[],2,FALSE),"")</f>
        <v/>
      </c>
      <c r="AG9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99" s="171"/>
      <c r="AI99" s="165"/>
      <c r="AJ99" s="175"/>
      <c r="AK9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99" s="178" t="str">
        <f>IF(AND(Tabel_RIE[[#This Row],[R12]]&gt;=70,Tabel_RIE[[#This Row],[R22]]&lt;70),"Ja","Nee")</f>
        <v>Ja</v>
      </c>
      <c r="AM99" s="178" t="str">
        <f>IF(Tabel_RIE[[#This Row],[R22]]&lt;&gt;"",Tabel_RIE[[#This Row],[R22]],Tabel_RIE[[#This Row],[R12]])</f>
        <v/>
      </c>
    </row>
    <row r="100" spans="2:39" ht="42" customHeight="1" x14ac:dyDescent="0.15">
      <c r="B100" s="163">
        <v>106</v>
      </c>
      <c r="C100" s="164"/>
      <c r="D100" s="165"/>
      <c r="E100" s="165"/>
      <c r="F100" s="165"/>
      <c r="G100" s="166"/>
      <c r="H100" s="166"/>
      <c r="I100" s="165"/>
      <c r="J100" s="165"/>
      <c r="K100" s="167"/>
      <c r="L100" s="168" t="str">
        <f>IF(Tabel_RIE[[#This Row],[E1]]&gt;0,VLOOKUP(Tabel_RIE[[#This Row],[E1]],Tabel_FK_E[],2,FALSE),"")</f>
        <v/>
      </c>
      <c r="M100" s="167"/>
      <c r="N100" s="169" t="str">
        <f>IF(Tabel_RIE[[#This Row],[B1]]&gt;0,VLOOKUP(Tabel_RIE[[#This Row],[B1]],Tabel_FK_B[],2,FALSE),"")</f>
        <v/>
      </c>
      <c r="O100" s="167"/>
      <c r="P100" s="169" t="str">
        <f>IF(Tabel_RIE[[#This Row],[W1]]&gt;0,VLOOKUP(Tabel_RIE[[#This Row],[W1]],Tabel_FK_W[],2,FALSE),"")</f>
        <v/>
      </c>
      <c r="Q10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0" s="171" t="str">
        <f>IF(OR(Tabel_RIE[[#This Row],[E12]]="",Tabel_RIE[[#This Row],[B12]]="",Tabel_RIE[[#This Row],[W12]]=""),"",Tabel_RIE[[#This Row],[E12]]*Tabel_RIE[[#This Row],[B12]]*Tabel_RIE[[#This Row],[W12]])</f>
        <v/>
      </c>
      <c r="S100" s="172" t="str">
        <f>IF(AND(Tabel_RIE[[#This Row],[E12]]="",Tabel_RIE[[#This Row],[R12]]=""),"",IF(AND(OR(Tabel_RIE[[#This Row],[E12]]="",Tabel_RIE[[#This Row],[E12]]&lt;15),OR(Tabel_RIE[[#This Row],[R12]]="",Tabel_RIE[[#This Row],[R12]]&lt;70)),"n.v.t.",IF(OR(Tabel_RIE[[#This Row],[E12]]&gt;=15,Tabel_RIE[[#This Row],[R12]]&gt;=70),"√","fout")))</f>
        <v/>
      </c>
      <c r="T100" s="173"/>
      <c r="U100" s="174"/>
      <c r="V100" s="174"/>
      <c r="W100" s="175"/>
      <c r="X100" s="176" t="str">
        <f t="shared" si="1"/>
        <v>Bronaanpak:
Collectieve maatregelen:
Individuele maatregelen:
PBM's:</v>
      </c>
      <c r="Y100" s="165"/>
      <c r="Z100" s="177"/>
      <c r="AA100" s="173"/>
      <c r="AB100" s="169" t="str">
        <f>IF(Tabel_RIE[[#This Row],[E2]]&gt;0,VLOOKUP(Tabel_RIE[[#This Row],[E2]],Tabel_FK_E[],2,FALSE),"")</f>
        <v/>
      </c>
      <c r="AC100" s="173"/>
      <c r="AD100" s="169" t="str">
        <f>IF(Tabel_RIE[[#This Row],[B2]]&gt;0,VLOOKUP(Tabel_RIE[[#This Row],[B2]],Tabel_FK_B[],2,FALSE),"")</f>
        <v/>
      </c>
      <c r="AE100" s="173"/>
      <c r="AF100" s="169" t="str">
        <f>IF(Tabel_RIE[[#This Row],[W2]]&gt;0,VLOOKUP(Tabel_RIE[[#This Row],[W2]],Tabel_FK_W[],2,FALSE),"")</f>
        <v/>
      </c>
      <c r="AG10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00" s="171"/>
      <c r="AI100" s="165"/>
      <c r="AJ100" s="175"/>
      <c r="AK10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0" s="178" t="str">
        <f>IF(AND(Tabel_RIE[[#This Row],[R12]]&gt;=70,Tabel_RIE[[#This Row],[R22]]&lt;70),"Ja","Nee")</f>
        <v>Ja</v>
      </c>
      <c r="AM100" s="178" t="str">
        <f>IF(Tabel_RIE[[#This Row],[R22]]&lt;&gt;"",Tabel_RIE[[#This Row],[R22]],Tabel_RIE[[#This Row],[R12]])</f>
        <v/>
      </c>
    </row>
    <row r="101" spans="2:39" ht="42" customHeight="1" x14ac:dyDescent="0.15">
      <c r="B101" s="163">
        <v>107</v>
      </c>
      <c r="C101" s="164"/>
      <c r="D101" s="165"/>
      <c r="E101" s="165"/>
      <c r="F101" s="165"/>
      <c r="G101" s="166"/>
      <c r="H101" s="166"/>
      <c r="I101" s="165"/>
      <c r="J101" s="165"/>
      <c r="K101" s="167"/>
      <c r="L101" s="168" t="str">
        <f>IF(Tabel_RIE[[#This Row],[E1]]&gt;0,VLOOKUP(Tabel_RIE[[#This Row],[E1]],Tabel_FK_E[],2,FALSE),"")</f>
        <v/>
      </c>
      <c r="M101" s="167"/>
      <c r="N101" s="169" t="str">
        <f>IF(Tabel_RIE[[#This Row],[B1]]&gt;0,VLOOKUP(Tabel_RIE[[#This Row],[B1]],Tabel_FK_B[],2,FALSE),"")</f>
        <v/>
      </c>
      <c r="O101" s="167"/>
      <c r="P101" s="169" t="str">
        <f>IF(Tabel_RIE[[#This Row],[W1]]&gt;0,VLOOKUP(Tabel_RIE[[#This Row],[W1]],Tabel_FK_W[],2,FALSE),"")</f>
        <v/>
      </c>
      <c r="Q10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1" s="171" t="str">
        <f>IF(OR(Tabel_RIE[[#This Row],[E12]]="",Tabel_RIE[[#This Row],[B12]]="",Tabel_RIE[[#This Row],[W12]]=""),"",Tabel_RIE[[#This Row],[E12]]*Tabel_RIE[[#This Row],[B12]]*Tabel_RIE[[#This Row],[W12]])</f>
        <v/>
      </c>
      <c r="S101" s="172" t="str">
        <f>IF(AND(Tabel_RIE[[#This Row],[E12]]="",Tabel_RIE[[#This Row],[R12]]=""),"",IF(AND(OR(Tabel_RIE[[#This Row],[E12]]="",Tabel_RIE[[#This Row],[E12]]&lt;15),OR(Tabel_RIE[[#This Row],[R12]]="",Tabel_RIE[[#This Row],[R12]]&lt;70)),"n.v.t.",IF(OR(Tabel_RIE[[#This Row],[E12]]&gt;=15,Tabel_RIE[[#This Row],[R12]]&gt;=70),"√","fout")))</f>
        <v/>
      </c>
      <c r="T101" s="173"/>
      <c r="U101" s="174"/>
      <c r="V101" s="174"/>
      <c r="W101" s="175"/>
      <c r="X101" s="176" t="str">
        <f t="shared" si="1"/>
        <v>Bronaanpak:
Collectieve maatregelen:
Individuele maatregelen:
PBM's:</v>
      </c>
      <c r="Y101" s="165"/>
      <c r="Z101" s="177"/>
      <c r="AA101" s="173"/>
      <c r="AB101" s="169" t="str">
        <f>IF(Tabel_RIE[[#This Row],[E2]]&gt;0,VLOOKUP(Tabel_RIE[[#This Row],[E2]],Tabel_FK_E[],2,FALSE),"")</f>
        <v/>
      </c>
      <c r="AC101" s="173"/>
      <c r="AD101" s="169" t="str">
        <f>IF(Tabel_RIE[[#This Row],[B2]]&gt;0,VLOOKUP(Tabel_RIE[[#This Row],[B2]],Tabel_FK_B[],2,FALSE),"")</f>
        <v/>
      </c>
      <c r="AE101" s="173"/>
      <c r="AF101" s="169" t="str">
        <f>IF(Tabel_RIE[[#This Row],[W2]]&gt;0,VLOOKUP(Tabel_RIE[[#This Row],[W2]],Tabel_FK_W[],2,FALSE),"")</f>
        <v/>
      </c>
      <c r="AG10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01" s="171"/>
      <c r="AI101" s="165"/>
      <c r="AJ101" s="175"/>
      <c r="AK10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1" s="178" t="str">
        <f>IF(AND(Tabel_RIE[[#This Row],[R12]]&gt;=70,Tabel_RIE[[#This Row],[R22]]&lt;70),"Ja","Nee")</f>
        <v>Ja</v>
      </c>
      <c r="AM101" s="178" t="str">
        <f>IF(Tabel_RIE[[#This Row],[R22]]&lt;&gt;"",Tabel_RIE[[#This Row],[R22]],Tabel_RIE[[#This Row],[R12]])</f>
        <v/>
      </c>
    </row>
    <row r="102" spans="2:39" ht="42" customHeight="1" x14ac:dyDescent="0.15">
      <c r="B102" s="163">
        <v>108</v>
      </c>
      <c r="C102" s="164"/>
      <c r="D102" s="165"/>
      <c r="E102" s="165"/>
      <c r="F102" s="165"/>
      <c r="G102" s="166"/>
      <c r="H102" s="166"/>
      <c r="I102" s="165"/>
      <c r="J102" s="165"/>
      <c r="K102" s="167"/>
      <c r="L102" s="168" t="str">
        <f>IF(Tabel_RIE[[#This Row],[E1]]&gt;0,VLOOKUP(Tabel_RIE[[#This Row],[E1]],Tabel_FK_E[],2,FALSE),"")</f>
        <v/>
      </c>
      <c r="M102" s="167"/>
      <c r="N102" s="169" t="str">
        <f>IF(Tabel_RIE[[#This Row],[B1]]&gt;0,VLOOKUP(Tabel_RIE[[#This Row],[B1]],Tabel_FK_B[],2,FALSE),"")</f>
        <v/>
      </c>
      <c r="O102" s="167"/>
      <c r="P102" s="169" t="str">
        <f>IF(Tabel_RIE[[#This Row],[W1]]&gt;0,VLOOKUP(Tabel_RIE[[#This Row],[W1]],Tabel_FK_W[],2,FALSE),"")</f>
        <v/>
      </c>
      <c r="Q10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2" s="171" t="str">
        <f>IF(OR(Tabel_RIE[[#This Row],[E12]]="",Tabel_RIE[[#This Row],[B12]]="",Tabel_RIE[[#This Row],[W12]]=""),"",Tabel_RIE[[#This Row],[E12]]*Tabel_RIE[[#This Row],[B12]]*Tabel_RIE[[#This Row],[W12]])</f>
        <v/>
      </c>
      <c r="S102" s="172" t="str">
        <f>IF(AND(Tabel_RIE[[#This Row],[E12]]="",Tabel_RIE[[#This Row],[R12]]=""),"",IF(AND(OR(Tabel_RIE[[#This Row],[E12]]="",Tabel_RIE[[#This Row],[E12]]&lt;15),OR(Tabel_RIE[[#This Row],[R12]]="",Tabel_RIE[[#This Row],[R12]]&lt;70)),"n.v.t.",IF(OR(Tabel_RIE[[#This Row],[E12]]&gt;=15,Tabel_RIE[[#This Row],[R12]]&gt;=70),"√","fout")))</f>
        <v/>
      </c>
      <c r="T102" s="173"/>
      <c r="U102" s="174"/>
      <c r="V102" s="174"/>
      <c r="W102" s="175"/>
      <c r="X102" s="176" t="str">
        <f t="shared" si="1"/>
        <v>Bronaanpak:
Collectieve maatregelen:
Individuele maatregelen:
PBM's:</v>
      </c>
      <c r="Y102" s="165"/>
      <c r="Z102" s="177"/>
      <c r="AA102" s="173"/>
      <c r="AB102" s="169" t="str">
        <f>IF(Tabel_RIE[[#This Row],[E2]]&gt;0,VLOOKUP(Tabel_RIE[[#This Row],[E2]],Tabel_FK_E[],2,FALSE),"")</f>
        <v/>
      </c>
      <c r="AC102" s="173"/>
      <c r="AD102" s="169" t="str">
        <f>IF(Tabel_RIE[[#This Row],[B2]]&gt;0,VLOOKUP(Tabel_RIE[[#This Row],[B2]],Tabel_FK_B[],2,FALSE),"")</f>
        <v/>
      </c>
      <c r="AE102" s="173"/>
      <c r="AF102" s="169" t="str">
        <f>IF(Tabel_RIE[[#This Row],[W2]]&gt;0,VLOOKUP(Tabel_RIE[[#This Row],[W2]],Tabel_FK_W[],2,FALSE),"")</f>
        <v/>
      </c>
      <c r="AG10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02" s="171"/>
      <c r="AI102" s="165"/>
      <c r="AJ102" s="175"/>
      <c r="AK10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2" s="178" t="str">
        <f>IF(AND(Tabel_RIE[[#This Row],[R12]]&gt;=70,Tabel_RIE[[#This Row],[R22]]&lt;70),"Ja","Nee")</f>
        <v>Ja</v>
      </c>
      <c r="AM102" s="178" t="str">
        <f>IF(Tabel_RIE[[#This Row],[R22]]&lt;&gt;"",Tabel_RIE[[#This Row],[R22]],Tabel_RIE[[#This Row],[R12]])</f>
        <v/>
      </c>
    </row>
    <row r="103" spans="2:39" ht="42" customHeight="1" x14ac:dyDescent="0.15">
      <c r="B103" s="163">
        <v>109</v>
      </c>
      <c r="C103" s="164"/>
      <c r="D103" s="165"/>
      <c r="E103" s="165"/>
      <c r="F103" s="165"/>
      <c r="G103" s="166"/>
      <c r="H103" s="166"/>
      <c r="I103" s="165"/>
      <c r="J103" s="165"/>
      <c r="K103" s="167"/>
      <c r="L103" s="168" t="str">
        <f>IF(Tabel_RIE[[#This Row],[E1]]&gt;0,VLOOKUP(Tabel_RIE[[#This Row],[E1]],Tabel_FK_E[],2,FALSE),"")</f>
        <v/>
      </c>
      <c r="M103" s="167"/>
      <c r="N103" s="169" t="str">
        <f>IF(Tabel_RIE[[#This Row],[B1]]&gt;0,VLOOKUP(Tabel_RIE[[#This Row],[B1]],Tabel_FK_B[],2,FALSE),"")</f>
        <v/>
      </c>
      <c r="O103" s="167"/>
      <c r="P103" s="169" t="str">
        <f>IF(Tabel_RIE[[#This Row],[W1]]&gt;0,VLOOKUP(Tabel_RIE[[#This Row],[W1]],Tabel_FK_W[],2,FALSE),"")</f>
        <v/>
      </c>
      <c r="Q10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3" s="171" t="str">
        <f>IF(OR(Tabel_RIE[[#This Row],[E12]]="",Tabel_RIE[[#This Row],[B12]]="",Tabel_RIE[[#This Row],[W12]]=""),"",Tabel_RIE[[#This Row],[E12]]*Tabel_RIE[[#This Row],[B12]]*Tabel_RIE[[#This Row],[W12]])</f>
        <v/>
      </c>
      <c r="S103" s="172" t="str">
        <f>IF(AND(Tabel_RIE[[#This Row],[E12]]="",Tabel_RIE[[#This Row],[R12]]=""),"",IF(AND(OR(Tabel_RIE[[#This Row],[E12]]="",Tabel_RIE[[#This Row],[E12]]&lt;15),OR(Tabel_RIE[[#This Row],[R12]]="",Tabel_RIE[[#This Row],[R12]]&lt;70)),"n.v.t.",IF(OR(Tabel_RIE[[#This Row],[E12]]&gt;=15,Tabel_RIE[[#This Row],[R12]]&gt;=70),"√","fout")))</f>
        <v/>
      </c>
      <c r="T103" s="173"/>
      <c r="U103" s="174"/>
      <c r="V103" s="174"/>
      <c r="W103" s="175"/>
      <c r="X103" s="176" t="str">
        <f t="shared" si="1"/>
        <v>Bronaanpak:
Collectieve maatregelen:
Individuele maatregelen:
PBM's:</v>
      </c>
      <c r="Y103" s="165"/>
      <c r="Z103" s="177"/>
      <c r="AA103" s="173"/>
      <c r="AB103" s="169" t="str">
        <f>IF(Tabel_RIE[[#This Row],[E2]]&gt;0,VLOOKUP(Tabel_RIE[[#This Row],[E2]],Tabel_FK_E[],2,FALSE),"")</f>
        <v/>
      </c>
      <c r="AC103" s="173"/>
      <c r="AD103" s="169" t="str">
        <f>IF(Tabel_RIE[[#This Row],[B2]]&gt;0,VLOOKUP(Tabel_RIE[[#This Row],[B2]],Tabel_FK_B[],2,FALSE),"")</f>
        <v/>
      </c>
      <c r="AE103" s="173"/>
      <c r="AF103" s="169" t="str">
        <f>IF(Tabel_RIE[[#This Row],[W2]]&gt;0,VLOOKUP(Tabel_RIE[[#This Row],[W2]],Tabel_FK_W[],2,FALSE),"")</f>
        <v/>
      </c>
      <c r="AG10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03" s="171"/>
      <c r="AI103" s="165"/>
      <c r="AJ103" s="175"/>
      <c r="AK10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3" s="178" t="str">
        <f>IF(AND(Tabel_RIE[[#This Row],[R12]]&gt;=70,Tabel_RIE[[#This Row],[R22]]&lt;70),"Ja","Nee")</f>
        <v>Ja</v>
      </c>
      <c r="AM103" s="178" t="str">
        <f>IF(Tabel_RIE[[#This Row],[R22]]&lt;&gt;"",Tabel_RIE[[#This Row],[R22]],Tabel_RIE[[#This Row],[R12]])</f>
        <v/>
      </c>
    </row>
    <row r="104" spans="2:39" ht="42" customHeight="1" x14ac:dyDescent="0.15">
      <c r="B104" s="163">
        <v>110</v>
      </c>
      <c r="C104" s="164"/>
      <c r="D104" s="165"/>
      <c r="E104" s="165"/>
      <c r="F104" s="165"/>
      <c r="G104" s="166"/>
      <c r="H104" s="166"/>
      <c r="I104" s="165"/>
      <c r="J104" s="165"/>
      <c r="K104" s="167"/>
      <c r="L104" s="168" t="str">
        <f>IF(Tabel_RIE[[#This Row],[E1]]&gt;0,VLOOKUP(Tabel_RIE[[#This Row],[E1]],Tabel_FK_E[],2,FALSE),"")</f>
        <v/>
      </c>
      <c r="M104" s="167"/>
      <c r="N104" s="169" t="str">
        <f>IF(Tabel_RIE[[#This Row],[B1]]&gt;0,VLOOKUP(Tabel_RIE[[#This Row],[B1]],Tabel_FK_B[],2,FALSE),"")</f>
        <v/>
      </c>
      <c r="O104" s="167"/>
      <c r="P104" s="169" t="str">
        <f>IF(Tabel_RIE[[#This Row],[W1]]&gt;0,VLOOKUP(Tabel_RIE[[#This Row],[W1]],Tabel_FK_W[],2,FALSE),"")</f>
        <v/>
      </c>
      <c r="Q10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4" s="171" t="str">
        <f>IF(OR(Tabel_RIE[[#This Row],[E12]]="",Tabel_RIE[[#This Row],[B12]]="",Tabel_RIE[[#This Row],[W12]]=""),"",Tabel_RIE[[#This Row],[E12]]*Tabel_RIE[[#This Row],[B12]]*Tabel_RIE[[#This Row],[W12]])</f>
        <v/>
      </c>
      <c r="S104" s="172" t="str">
        <f>IF(AND(Tabel_RIE[[#This Row],[E12]]="",Tabel_RIE[[#This Row],[R12]]=""),"",IF(AND(OR(Tabel_RIE[[#This Row],[E12]]="",Tabel_RIE[[#This Row],[E12]]&lt;15),OR(Tabel_RIE[[#This Row],[R12]]="",Tabel_RIE[[#This Row],[R12]]&lt;70)),"n.v.t.",IF(OR(Tabel_RIE[[#This Row],[E12]]&gt;=15,Tabel_RIE[[#This Row],[R12]]&gt;=70),"√","fout")))</f>
        <v/>
      </c>
      <c r="T104" s="173"/>
      <c r="U104" s="174"/>
      <c r="V104" s="174"/>
      <c r="W104" s="175"/>
      <c r="X104" s="176" t="str">
        <f t="shared" si="1"/>
        <v>Bronaanpak:
Collectieve maatregelen:
Individuele maatregelen:
PBM's:</v>
      </c>
      <c r="Y104" s="165"/>
      <c r="Z104" s="177"/>
      <c r="AA104" s="173"/>
      <c r="AB104" s="169" t="str">
        <f>IF(Tabel_RIE[[#This Row],[E2]]&gt;0,VLOOKUP(Tabel_RIE[[#This Row],[E2]],Tabel_FK_E[],2,FALSE),"")</f>
        <v/>
      </c>
      <c r="AC104" s="173"/>
      <c r="AD104" s="169" t="str">
        <f>IF(Tabel_RIE[[#This Row],[B2]]&gt;0,VLOOKUP(Tabel_RIE[[#This Row],[B2]],Tabel_FK_B[],2,FALSE),"")</f>
        <v/>
      </c>
      <c r="AE104" s="173"/>
      <c r="AF104" s="169" t="str">
        <f>IF(Tabel_RIE[[#This Row],[W2]]&gt;0,VLOOKUP(Tabel_RIE[[#This Row],[W2]],Tabel_FK_W[],2,FALSE),"")</f>
        <v/>
      </c>
      <c r="AG10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04" s="171"/>
      <c r="AI104" s="165"/>
      <c r="AJ104" s="175"/>
      <c r="AK10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4" s="178" t="str">
        <f>IF(AND(Tabel_RIE[[#This Row],[R12]]&gt;=70,Tabel_RIE[[#This Row],[R22]]&lt;70),"Ja","Nee")</f>
        <v>Ja</v>
      </c>
      <c r="AM104" s="178" t="str">
        <f>IF(Tabel_RIE[[#This Row],[R22]]&lt;&gt;"",Tabel_RIE[[#This Row],[R22]],Tabel_RIE[[#This Row],[R12]])</f>
        <v/>
      </c>
    </row>
    <row r="105" spans="2:39" ht="42" customHeight="1" x14ac:dyDescent="0.15">
      <c r="B105" s="163">
        <v>111</v>
      </c>
      <c r="C105" s="164"/>
      <c r="D105" s="165"/>
      <c r="E105" s="165"/>
      <c r="F105" s="165"/>
      <c r="G105" s="166"/>
      <c r="H105" s="166"/>
      <c r="I105" s="165"/>
      <c r="J105" s="165"/>
      <c r="K105" s="167"/>
      <c r="L105" s="168" t="str">
        <f>IF(Tabel_RIE[[#This Row],[E1]]&gt;0,VLOOKUP(Tabel_RIE[[#This Row],[E1]],Tabel_FK_E[],2,FALSE),"")</f>
        <v/>
      </c>
      <c r="M105" s="167"/>
      <c r="N105" s="169" t="str">
        <f>IF(Tabel_RIE[[#This Row],[B1]]&gt;0,VLOOKUP(Tabel_RIE[[#This Row],[B1]],Tabel_FK_B[],2,FALSE),"")</f>
        <v/>
      </c>
      <c r="O105" s="167"/>
      <c r="P105" s="169" t="str">
        <f>IF(Tabel_RIE[[#This Row],[W1]]&gt;0,VLOOKUP(Tabel_RIE[[#This Row],[W1]],Tabel_FK_W[],2,FALSE),"")</f>
        <v/>
      </c>
      <c r="Q10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5" s="171" t="str">
        <f>IF(OR(Tabel_RIE[[#This Row],[E12]]="",Tabel_RIE[[#This Row],[B12]]="",Tabel_RIE[[#This Row],[W12]]=""),"",Tabel_RIE[[#This Row],[E12]]*Tabel_RIE[[#This Row],[B12]]*Tabel_RIE[[#This Row],[W12]])</f>
        <v/>
      </c>
      <c r="S105" s="172" t="str">
        <f>IF(AND(Tabel_RIE[[#This Row],[E12]]="",Tabel_RIE[[#This Row],[R12]]=""),"",IF(AND(OR(Tabel_RIE[[#This Row],[E12]]="",Tabel_RIE[[#This Row],[E12]]&lt;15),OR(Tabel_RIE[[#This Row],[R12]]="",Tabel_RIE[[#This Row],[R12]]&lt;70)),"n.v.t.",IF(OR(Tabel_RIE[[#This Row],[E12]]&gt;=15,Tabel_RIE[[#This Row],[R12]]&gt;=70),"√","fout")))</f>
        <v/>
      </c>
      <c r="T105" s="173"/>
      <c r="U105" s="174"/>
      <c r="V105" s="174"/>
      <c r="W105" s="175"/>
      <c r="X105" s="176" t="str">
        <f t="shared" si="1"/>
        <v>Bronaanpak:
Collectieve maatregelen:
Individuele maatregelen:
PBM's:</v>
      </c>
      <c r="Y105" s="165"/>
      <c r="Z105" s="177"/>
      <c r="AA105" s="173"/>
      <c r="AB105" s="169" t="str">
        <f>IF(Tabel_RIE[[#This Row],[E2]]&gt;0,VLOOKUP(Tabel_RIE[[#This Row],[E2]],Tabel_FK_E[],2,FALSE),"")</f>
        <v/>
      </c>
      <c r="AC105" s="173"/>
      <c r="AD105" s="169" t="str">
        <f>IF(Tabel_RIE[[#This Row],[B2]]&gt;0,VLOOKUP(Tabel_RIE[[#This Row],[B2]],Tabel_FK_B[],2,FALSE),"")</f>
        <v/>
      </c>
      <c r="AE105" s="173"/>
      <c r="AF105" s="169" t="str">
        <f>IF(Tabel_RIE[[#This Row],[W2]]&gt;0,VLOOKUP(Tabel_RIE[[#This Row],[W2]],Tabel_FK_W[],2,FALSE),"")</f>
        <v/>
      </c>
      <c r="AG10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05" s="171"/>
      <c r="AI105" s="165"/>
      <c r="AJ105" s="175"/>
      <c r="AK10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5" s="178" t="str">
        <f>IF(AND(Tabel_RIE[[#This Row],[R12]]&gt;=70,Tabel_RIE[[#This Row],[R22]]&lt;70),"Ja","Nee")</f>
        <v>Ja</v>
      </c>
      <c r="AM105" s="178" t="str">
        <f>IF(Tabel_RIE[[#This Row],[R22]]&lt;&gt;"",Tabel_RIE[[#This Row],[R22]],Tabel_RIE[[#This Row],[R12]])</f>
        <v/>
      </c>
    </row>
    <row r="106" spans="2:39" ht="42" customHeight="1" x14ac:dyDescent="0.15">
      <c r="B106" s="163">
        <v>112</v>
      </c>
      <c r="C106" s="164"/>
      <c r="D106" s="165"/>
      <c r="E106" s="165"/>
      <c r="F106" s="165"/>
      <c r="G106" s="166"/>
      <c r="H106" s="166"/>
      <c r="I106" s="165"/>
      <c r="J106" s="165"/>
      <c r="K106" s="167"/>
      <c r="L106" s="168" t="str">
        <f>IF(Tabel_RIE[[#This Row],[E1]]&gt;0,VLOOKUP(Tabel_RIE[[#This Row],[E1]],Tabel_FK_E[],2,FALSE),"")</f>
        <v/>
      </c>
      <c r="M106" s="167"/>
      <c r="N106" s="169" t="str">
        <f>IF(Tabel_RIE[[#This Row],[B1]]&gt;0,VLOOKUP(Tabel_RIE[[#This Row],[B1]],Tabel_FK_B[],2,FALSE),"")</f>
        <v/>
      </c>
      <c r="O106" s="167"/>
      <c r="P106" s="169" t="str">
        <f>IF(Tabel_RIE[[#This Row],[W1]]&gt;0,VLOOKUP(Tabel_RIE[[#This Row],[W1]],Tabel_FK_W[],2,FALSE),"")</f>
        <v/>
      </c>
      <c r="Q10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6" s="171" t="str">
        <f>IF(OR(Tabel_RIE[[#This Row],[E12]]="",Tabel_RIE[[#This Row],[B12]]="",Tabel_RIE[[#This Row],[W12]]=""),"",Tabel_RIE[[#This Row],[E12]]*Tabel_RIE[[#This Row],[B12]]*Tabel_RIE[[#This Row],[W12]])</f>
        <v/>
      </c>
      <c r="S106" s="172" t="str">
        <f>IF(AND(Tabel_RIE[[#This Row],[E12]]="",Tabel_RIE[[#This Row],[R12]]=""),"",IF(AND(OR(Tabel_RIE[[#This Row],[E12]]="",Tabel_RIE[[#This Row],[E12]]&lt;15),OR(Tabel_RIE[[#This Row],[R12]]="",Tabel_RIE[[#This Row],[R12]]&lt;70)),"n.v.t.",IF(OR(Tabel_RIE[[#This Row],[E12]]&gt;=15,Tabel_RIE[[#This Row],[R12]]&gt;=70),"√","fout")))</f>
        <v/>
      </c>
      <c r="T106" s="173"/>
      <c r="U106" s="174"/>
      <c r="V106" s="174"/>
      <c r="W106" s="175"/>
      <c r="X106" s="176" t="str">
        <f t="shared" si="1"/>
        <v>Bronaanpak:
Collectieve maatregelen:
Individuele maatregelen:
PBM's:</v>
      </c>
      <c r="Y106" s="165"/>
      <c r="Z106" s="177"/>
      <c r="AA106" s="173"/>
      <c r="AB106" s="169" t="str">
        <f>IF(Tabel_RIE[[#This Row],[E2]]&gt;0,VLOOKUP(Tabel_RIE[[#This Row],[E2]],Tabel_FK_E[],2,FALSE),"")</f>
        <v/>
      </c>
      <c r="AC106" s="173"/>
      <c r="AD106" s="169" t="str">
        <f>IF(Tabel_RIE[[#This Row],[B2]]&gt;0,VLOOKUP(Tabel_RIE[[#This Row],[B2]],Tabel_FK_B[],2,FALSE),"")</f>
        <v/>
      </c>
      <c r="AE106" s="173"/>
      <c r="AF106" s="169" t="str">
        <f>IF(Tabel_RIE[[#This Row],[W2]]&gt;0,VLOOKUP(Tabel_RIE[[#This Row],[W2]],Tabel_FK_W[],2,FALSE),"")</f>
        <v/>
      </c>
      <c r="AG10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06" s="171"/>
      <c r="AI106" s="165"/>
      <c r="AJ106" s="175"/>
      <c r="AK10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6" s="178" t="str">
        <f>IF(AND(Tabel_RIE[[#This Row],[R12]]&gt;=70,Tabel_RIE[[#This Row],[R22]]&lt;70),"Ja","Nee")</f>
        <v>Ja</v>
      </c>
      <c r="AM106" s="178" t="str">
        <f>IF(Tabel_RIE[[#This Row],[R22]]&lt;&gt;"",Tabel_RIE[[#This Row],[R22]],Tabel_RIE[[#This Row],[R12]])</f>
        <v/>
      </c>
    </row>
    <row r="107" spans="2:39" ht="42" customHeight="1" x14ac:dyDescent="0.15">
      <c r="B107" s="163">
        <v>113</v>
      </c>
      <c r="C107" s="164"/>
      <c r="D107" s="165"/>
      <c r="E107" s="165"/>
      <c r="F107" s="165"/>
      <c r="G107" s="166"/>
      <c r="H107" s="166"/>
      <c r="I107" s="165"/>
      <c r="J107" s="165"/>
      <c r="K107" s="167"/>
      <c r="L107" s="168" t="str">
        <f>IF(Tabel_RIE[[#This Row],[E1]]&gt;0,VLOOKUP(Tabel_RIE[[#This Row],[E1]],Tabel_FK_E[],2,FALSE),"")</f>
        <v/>
      </c>
      <c r="M107" s="167"/>
      <c r="N107" s="169" t="str">
        <f>IF(Tabel_RIE[[#This Row],[B1]]&gt;0,VLOOKUP(Tabel_RIE[[#This Row],[B1]],Tabel_FK_B[],2,FALSE),"")</f>
        <v/>
      </c>
      <c r="O107" s="167"/>
      <c r="P107" s="169" t="str">
        <f>IF(Tabel_RIE[[#This Row],[W1]]&gt;0,VLOOKUP(Tabel_RIE[[#This Row],[W1]],Tabel_FK_W[],2,FALSE),"")</f>
        <v/>
      </c>
      <c r="Q10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7" s="171" t="str">
        <f>IF(OR(Tabel_RIE[[#This Row],[E12]]="",Tabel_RIE[[#This Row],[B12]]="",Tabel_RIE[[#This Row],[W12]]=""),"",Tabel_RIE[[#This Row],[E12]]*Tabel_RIE[[#This Row],[B12]]*Tabel_RIE[[#This Row],[W12]])</f>
        <v/>
      </c>
      <c r="S107" s="172" t="str">
        <f>IF(AND(Tabel_RIE[[#This Row],[E12]]="",Tabel_RIE[[#This Row],[R12]]=""),"",IF(AND(OR(Tabel_RIE[[#This Row],[E12]]="",Tabel_RIE[[#This Row],[E12]]&lt;15),OR(Tabel_RIE[[#This Row],[R12]]="",Tabel_RIE[[#This Row],[R12]]&lt;70)),"n.v.t.",IF(OR(Tabel_RIE[[#This Row],[E12]]&gt;=15,Tabel_RIE[[#This Row],[R12]]&gt;=70),"√","fout")))</f>
        <v/>
      </c>
      <c r="T107" s="173"/>
      <c r="U107" s="174"/>
      <c r="V107" s="174"/>
      <c r="W107" s="175"/>
      <c r="X107" s="176" t="str">
        <f t="shared" si="1"/>
        <v>Bronaanpak:
Collectieve maatregelen:
Individuele maatregelen:
PBM's:</v>
      </c>
      <c r="Y107" s="165"/>
      <c r="Z107" s="177"/>
      <c r="AA107" s="173"/>
      <c r="AB107" s="169" t="str">
        <f>IF(Tabel_RIE[[#This Row],[E2]]&gt;0,VLOOKUP(Tabel_RIE[[#This Row],[E2]],Tabel_FK_E[],2,FALSE),"")</f>
        <v/>
      </c>
      <c r="AC107" s="173"/>
      <c r="AD107" s="169" t="str">
        <f>IF(Tabel_RIE[[#This Row],[B2]]&gt;0,VLOOKUP(Tabel_RIE[[#This Row],[B2]],Tabel_FK_B[],2,FALSE),"")</f>
        <v/>
      </c>
      <c r="AE107" s="173"/>
      <c r="AF107" s="169" t="str">
        <f>IF(Tabel_RIE[[#This Row],[W2]]&gt;0,VLOOKUP(Tabel_RIE[[#This Row],[W2]],Tabel_FK_W[],2,FALSE),"")</f>
        <v/>
      </c>
      <c r="AG10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07" s="171"/>
      <c r="AI107" s="165"/>
      <c r="AJ107" s="175"/>
      <c r="AK10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7" s="178" t="str">
        <f>IF(AND(Tabel_RIE[[#This Row],[R12]]&gt;=70,Tabel_RIE[[#This Row],[R22]]&lt;70),"Ja","Nee")</f>
        <v>Ja</v>
      </c>
      <c r="AM107" s="178" t="str">
        <f>IF(Tabel_RIE[[#This Row],[R22]]&lt;&gt;"",Tabel_RIE[[#This Row],[R22]],Tabel_RIE[[#This Row],[R12]])</f>
        <v/>
      </c>
    </row>
    <row r="108" spans="2:39" ht="42" customHeight="1" x14ac:dyDescent="0.15">
      <c r="B108" s="163">
        <v>114</v>
      </c>
      <c r="C108" s="164"/>
      <c r="D108" s="165"/>
      <c r="E108" s="165"/>
      <c r="F108" s="165"/>
      <c r="G108" s="166"/>
      <c r="H108" s="166"/>
      <c r="I108" s="165"/>
      <c r="J108" s="165"/>
      <c r="K108" s="167"/>
      <c r="L108" s="168" t="str">
        <f>IF(Tabel_RIE[[#This Row],[E1]]&gt;0,VLOOKUP(Tabel_RIE[[#This Row],[E1]],Tabel_FK_E[],2,FALSE),"")</f>
        <v/>
      </c>
      <c r="M108" s="167"/>
      <c r="N108" s="169" t="str">
        <f>IF(Tabel_RIE[[#This Row],[B1]]&gt;0,VLOOKUP(Tabel_RIE[[#This Row],[B1]],Tabel_FK_B[],2,FALSE),"")</f>
        <v/>
      </c>
      <c r="O108" s="167"/>
      <c r="P108" s="169" t="str">
        <f>IF(Tabel_RIE[[#This Row],[W1]]&gt;0,VLOOKUP(Tabel_RIE[[#This Row],[W1]],Tabel_FK_W[],2,FALSE),"")</f>
        <v/>
      </c>
      <c r="Q10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8" s="171" t="str">
        <f>IF(OR(Tabel_RIE[[#This Row],[E12]]="",Tabel_RIE[[#This Row],[B12]]="",Tabel_RIE[[#This Row],[W12]]=""),"",Tabel_RIE[[#This Row],[E12]]*Tabel_RIE[[#This Row],[B12]]*Tabel_RIE[[#This Row],[W12]])</f>
        <v/>
      </c>
      <c r="S108" s="172" t="str">
        <f>IF(AND(Tabel_RIE[[#This Row],[E12]]="",Tabel_RIE[[#This Row],[R12]]=""),"",IF(AND(OR(Tabel_RIE[[#This Row],[E12]]="",Tabel_RIE[[#This Row],[E12]]&lt;15),OR(Tabel_RIE[[#This Row],[R12]]="",Tabel_RIE[[#This Row],[R12]]&lt;70)),"n.v.t.",IF(OR(Tabel_RIE[[#This Row],[E12]]&gt;=15,Tabel_RIE[[#This Row],[R12]]&gt;=70),"√","fout")))</f>
        <v/>
      </c>
      <c r="T108" s="173"/>
      <c r="U108" s="174"/>
      <c r="V108" s="174"/>
      <c r="W108" s="175"/>
      <c r="X108" s="176" t="str">
        <f t="shared" si="1"/>
        <v>Bronaanpak:
Collectieve maatregelen:
Individuele maatregelen:
PBM's:</v>
      </c>
      <c r="Y108" s="165"/>
      <c r="Z108" s="177"/>
      <c r="AA108" s="173"/>
      <c r="AB108" s="169" t="str">
        <f>IF(Tabel_RIE[[#This Row],[E2]]&gt;0,VLOOKUP(Tabel_RIE[[#This Row],[E2]],Tabel_FK_E[],2,FALSE),"")</f>
        <v/>
      </c>
      <c r="AC108" s="173"/>
      <c r="AD108" s="169" t="str">
        <f>IF(Tabel_RIE[[#This Row],[B2]]&gt;0,VLOOKUP(Tabel_RIE[[#This Row],[B2]],Tabel_FK_B[],2,FALSE),"")</f>
        <v/>
      </c>
      <c r="AE108" s="173"/>
      <c r="AF108" s="169" t="str">
        <f>IF(Tabel_RIE[[#This Row],[W2]]&gt;0,VLOOKUP(Tabel_RIE[[#This Row],[W2]],Tabel_FK_W[],2,FALSE),"")</f>
        <v/>
      </c>
      <c r="AG10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08" s="171"/>
      <c r="AI108" s="165"/>
      <c r="AJ108" s="175"/>
      <c r="AK10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8" s="178" t="str">
        <f>IF(AND(Tabel_RIE[[#This Row],[R12]]&gt;=70,Tabel_RIE[[#This Row],[R22]]&lt;70),"Ja","Nee")</f>
        <v>Ja</v>
      </c>
      <c r="AM108" s="178" t="str">
        <f>IF(Tabel_RIE[[#This Row],[R22]]&lt;&gt;"",Tabel_RIE[[#This Row],[R22]],Tabel_RIE[[#This Row],[R12]])</f>
        <v/>
      </c>
    </row>
    <row r="109" spans="2:39" ht="42" customHeight="1" x14ac:dyDescent="0.15">
      <c r="B109" s="163">
        <v>115</v>
      </c>
      <c r="C109" s="164"/>
      <c r="D109" s="165"/>
      <c r="E109" s="165"/>
      <c r="F109" s="165"/>
      <c r="G109" s="166"/>
      <c r="H109" s="166"/>
      <c r="I109" s="165"/>
      <c r="J109" s="165"/>
      <c r="K109" s="167"/>
      <c r="L109" s="168" t="str">
        <f>IF(Tabel_RIE[[#This Row],[E1]]&gt;0,VLOOKUP(Tabel_RIE[[#This Row],[E1]],Tabel_FK_E[],2,FALSE),"")</f>
        <v/>
      </c>
      <c r="M109" s="167"/>
      <c r="N109" s="169" t="str">
        <f>IF(Tabel_RIE[[#This Row],[B1]]&gt;0,VLOOKUP(Tabel_RIE[[#This Row],[B1]],Tabel_FK_B[],2,FALSE),"")</f>
        <v/>
      </c>
      <c r="O109" s="167"/>
      <c r="P109" s="169" t="str">
        <f>IF(Tabel_RIE[[#This Row],[W1]]&gt;0,VLOOKUP(Tabel_RIE[[#This Row],[W1]],Tabel_FK_W[],2,FALSE),"")</f>
        <v/>
      </c>
      <c r="Q10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9" s="171" t="str">
        <f>IF(OR(Tabel_RIE[[#This Row],[E12]]="",Tabel_RIE[[#This Row],[B12]]="",Tabel_RIE[[#This Row],[W12]]=""),"",Tabel_RIE[[#This Row],[E12]]*Tabel_RIE[[#This Row],[B12]]*Tabel_RIE[[#This Row],[W12]])</f>
        <v/>
      </c>
      <c r="S109" s="172" t="str">
        <f>IF(AND(Tabel_RIE[[#This Row],[E12]]="",Tabel_RIE[[#This Row],[R12]]=""),"",IF(AND(OR(Tabel_RIE[[#This Row],[E12]]="",Tabel_RIE[[#This Row],[E12]]&lt;15),OR(Tabel_RIE[[#This Row],[R12]]="",Tabel_RIE[[#This Row],[R12]]&lt;70)),"n.v.t.",IF(OR(Tabel_RIE[[#This Row],[E12]]&gt;=15,Tabel_RIE[[#This Row],[R12]]&gt;=70),"√","fout")))</f>
        <v/>
      </c>
      <c r="T109" s="173"/>
      <c r="U109" s="174"/>
      <c r="V109" s="174"/>
      <c r="W109" s="175"/>
      <c r="X109" s="176" t="str">
        <f t="shared" si="1"/>
        <v>Bronaanpak:
Collectieve maatregelen:
Individuele maatregelen:
PBM's:</v>
      </c>
      <c r="Y109" s="165"/>
      <c r="Z109" s="177"/>
      <c r="AA109" s="173"/>
      <c r="AB109" s="169" t="str">
        <f>IF(Tabel_RIE[[#This Row],[E2]]&gt;0,VLOOKUP(Tabel_RIE[[#This Row],[E2]],Tabel_FK_E[],2,FALSE),"")</f>
        <v/>
      </c>
      <c r="AC109" s="173"/>
      <c r="AD109" s="169" t="str">
        <f>IF(Tabel_RIE[[#This Row],[B2]]&gt;0,VLOOKUP(Tabel_RIE[[#This Row],[B2]],Tabel_FK_B[],2,FALSE),"")</f>
        <v/>
      </c>
      <c r="AE109" s="173"/>
      <c r="AF109" s="169" t="str">
        <f>IF(Tabel_RIE[[#This Row],[W2]]&gt;0,VLOOKUP(Tabel_RIE[[#This Row],[W2]],Tabel_FK_W[],2,FALSE),"")</f>
        <v/>
      </c>
      <c r="AG10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09" s="171"/>
      <c r="AI109" s="165"/>
      <c r="AJ109" s="175"/>
      <c r="AK10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09" s="178" t="str">
        <f>IF(AND(Tabel_RIE[[#This Row],[R12]]&gt;=70,Tabel_RIE[[#This Row],[R22]]&lt;70),"Ja","Nee")</f>
        <v>Ja</v>
      </c>
      <c r="AM109" s="178" t="str">
        <f>IF(Tabel_RIE[[#This Row],[R22]]&lt;&gt;"",Tabel_RIE[[#This Row],[R22]],Tabel_RIE[[#This Row],[R12]])</f>
        <v/>
      </c>
    </row>
    <row r="110" spans="2:39" ht="42" customHeight="1" x14ac:dyDescent="0.15">
      <c r="B110" s="163">
        <v>116</v>
      </c>
      <c r="C110" s="164"/>
      <c r="D110" s="165"/>
      <c r="E110" s="165"/>
      <c r="F110" s="165"/>
      <c r="G110" s="166"/>
      <c r="H110" s="166"/>
      <c r="I110" s="165"/>
      <c r="J110" s="165"/>
      <c r="K110" s="167"/>
      <c r="L110" s="168" t="str">
        <f>IF(Tabel_RIE[[#This Row],[E1]]&gt;0,VLOOKUP(Tabel_RIE[[#This Row],[E1]],Tabel_FK_E[],2,FALSE),"")</f>
        <v/>
      </c>
      <c r="M110" s="167"/>
      <c r="N110" s="169" t="str">
        <f>IF(Tabel_RIE[[#This Row],[B1]]&gt;0,VLOOKUP(Tabel_RIE[[#This Row],[B1]],Tabel_FK_B[],2,FALSE),"")</f>
        <v/>
      </c>
      <c r="O110" s="167"/>
      <c r="P110" s="169" t="str">
        <f>IF(Tabel_RIE[[#This Row],[W1]]&gt;0,VLOOKUP(Tabel_RIE[[#This Row],[W1]],Tabel_FK_W[],2,FALSE),"")</f>
        <v/>
      </c>
      <c r="Q11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0" s="171" t="str">
        <f>IF(OR(Tabel_RIE[[#This Row],[E12]]="",Tabel_RIE[[#This Row],[B12]]="",Tabel_RIE[[#This Row],[W12]]=""),"",Tabel_RIE[[#This Row],[E12]]*Tabel_RIE[[#This Row],[B12]]*Tabel_RIE[[#This Row],[W12]])</f>
        <v/>
      </c>
      <c r="S110" s="172" t="str">
        <f>IF(AND(Tabel_RIE[[#This Row],[E12]]="",Tabel_RIE[[#This Row],[R12]]=""),"",IF(AND(OR(Tabel_RIE[[#This Row],[E12]]="",Tabel_RIE[[#This Row],[E12]]&lt;15),OR(Tabel_RIE[[#This Row],[R12]]="",Tabel_RIE[[#This Row],[R12]]&lt;70)),"n.v.t.",IF(OR(Tabel_RIE[[#This Row],[E12]]&gt;=15,Tabel_RIE[[#This Row],[R12]]&gt;=70),"√","fout")))</f>
        <v/>
      </c>
      <c r="T110" s="173"/>
      <c r="U110" s="174"/>
      <c r="V110" s="174"/>
      <c r="W110" s="175"/>
      <c r="X110" s="176" t="str">
        <f t="shared" si="1"/>
        <v>Bronaanpak:
Collectieve maatregelen:
Individuele maatregelen:
PBM's:</v>
      </c>
      <c r="Y110" s="165"/>
      <c r="Z110" s="177"/>
      <c r="AA110" s="173"/>
      <c r="AB110" s="169" t="str">
        <f>IF(Tabel_RIE[[#This Row],[E2]]&gt;0,VLOOKUP(Tabel_RIE[[#This Row],[E2]],Tabel_FK_E[],2,FALSE),"")</f>
        <v/>
      </c>
      <c r="AC110" s="173"/>
      <c r="AD110" s="169" t="str">
        <f>IF(Tabel_RIE[[#This Row],[B2]]&gt;0,VLOOKUP(Tabel_RIE[[#This Row],[B2]],Tabel_FK_B[],2,FALSE),"")</f>
        <v/>
      </c>
      <c r="AE110" s="173"/>
      <c r="AF110" s="169" t="str">
        <f>IF(Tabel_RIE[[#This Row],[W2]]&gt;0,VLOOKUP(Tabel_RIE[[#This Row],[W2]],Tabel_FK_W[],2,FALSE),"")</f>
        <v/>
      </c>
      <c r="AG11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10" s="171"/>
      <c r="AI110" s="165"/>
      <c r="AJ110" s="175"/>
      <c r="AK11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0" s="178" t="str">
        <f>IF(AND(Tabel_RIE[[#This Row],[R12]]&gt;=70,Tabel_RIE[[#This Row],[R22]]&lt;70),"Ja","Nee")</f>
        <v>Ja</v>
      </c>
      <c r="AM110" s="178" t="str">
        <f>IF(Tabel_RIE[[#This Row],[R22]]&lt;&gt;"",Tabel_RIE[[#This Row],[R22]],Tabel_RIE[[#This Row],[R12]])</f>
        <v/>
      </c>
    </row>
    <row r="111" spans="2:39" ht="42" customHeight="1" x14ac:dyDescent="0.15">
      <c r="B111" s="163">
        <v>117</v>
      </c>
      <c r="C111" s="164"/>
      <c r="D111" s="165"/>
      <c r="E111" s="165"/>
      <c r="F111" s="165"/>
      <c r="G111" s="166"/>
      <c r="H111" s="166"/>
      <c r="I111" s="165"/>
      <c r="J111" s="165"/>
      <c r="K111" s="167"/>
      <c r="L111" s="168" t="str">
        <f>IF(Tabel_RIE[[#This Row],[E1]]&gt;0,VLOOKUP(Tabel_RIE[[#This Row],[E1]],Tabel_FK_E[],2,FALSE),"")</f>
        <v/>
      </c>
      <c r="M111" s="167"/>
      <c r="N111" s="169" t="str">
        <f>IF(Tabel_RIE[[#This Row],[B1]]&gt;0,VLOOKUP(Tabel_RIE[[#This Row],[B1]],Tabel_FK_B[],2,FALSE),"")</f>
        <v/>
      </c>
      <c r="O111" s="167"/>
      <c r="P111" s="169" t="str">
        <f>IF(Tabel_RIE[[#This Row],[W1]]&gt;0,VLOOKUP(Tabel_RIE[[#This Row],[W1]],Tabel_FK_W[],2,FALSE),"")</f>
        <v/>
      </c>
      <c r="Q11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1" s="171" t="str">
        <f>IF(OR(Tabel_RIE[[#This Row],[E12]]="",Tabel_RIE[[#This Row],[B12]]="",Tabel_RIE[[#This Row],[W12]]=""),"",Tabel_RIE[[#This Row],[E12]]*Tabel_RIE[[#This Row],[B12]]*Tabel_RIE[[#This Row],[W12]])</f>
        <v/>
      </c>
      <c r="S111" s="172" t="str">
        <f>IF(AND(Tabel_RIE[[#This Row],[E12]]="",Tabel_RIE[[#This Row],[R12]]=""),"",IF(AND(OR(Tabel_RIE[[#This Row],[E12]]="",Tabel_RIE[[#This Row],[E12]]&lt;15),OR(Tabel_RIE[[#This Row],[R12]]="",Tabel_RIE[[#This Row],[R12]]&lt;70)),"n.v.t.",IF(OR(Tabel_RIE[[#This Row],[E12]]&gt;=15,Tabel_RIE[[#This Row],[R12]]&gt;=70),"√","fout")))</f>
        <v/>
      </c>
      <c r="T111" s="173"/>
      <c r="U111" s="174"/>
      <c r="V111" s="174"/>
      <c r="W111" s="175"/>
      <c r="X111" s="176" t="str">
        <f t="shared" si="1"/>
        <v>Bronaanpak:
Collectieve maatregelen:
Individuele maatregelen:
PBM's:</v>
      </c>
      <c r="Y111" s="165"/>
      <c r="Z111" s="177"/>
      <c r="AA111" s="173"/>
      <c r="AB111" s="169" t="str">
        <f>IF(Tabel_RIE[[#This Row],[E2]]&gt;0,VLOOKUP(Tabel_RIE[[#This Row],[E2]],Tabel_FK_E[],2,FALSE),"")</f>
        <v/>
      </c>
      <c r="AC111" s="173"/>
      <c r="AD111" s="169" t="str">
        <f>IF(Tabel_RIE[[#This Row],[B2]]&gt;0,VLOOKUP(Tabel_RIE[[#This Row],[B2]],Tabel_FK_B[],2,FALSE),"")</f>
        <v/>
      </c>
      <c r="AE111" s="173"/>
      <c r="AF111" s="169" t="str">
        <f>IF(Tabel_RIE[[#This Row],[W2]]&gt;0,VLOOKUP(Tabel_RIE[[#This Row],[W2]],Tabel_FK_W[],2,FALSE),"")</f>
        <v/>
      </c>
      <c r="AG11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11" s="171"/>
      <c r="AI111" s="165"/>
      <c r="AJ111" s="175"/>
      <c r="AK11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1" s="178" t="str">
        <f>IF(AND(Tabel_RIE[[#This Row],[R12]]&gt;=70,Tabel_RIE[[#This Row],[R22]]&lt;70),"Ja","Nee")</f>
        <v>Ja</v>
      </c>
      <c r="AM111" s="178" t="str">
        <f>IF(Tabel_RIE[[#This Row],[R22]]&lt;&gt;"",Tabel_RIE[[#This Row],[R22]],Tabel_RIE[[#This Row],[R12]])</f>
        <v/>
      </c>
    </row>
    <row r="112" spans="2:39" ht="42" customHeight="1" x14ac:dyDescent="0.15">
      <c r="B112" s="163">
        <v>118</v>
      </c>
      <c r="C112" s="164"/>
      <c r="D112" s="165"/>
      <c r="E112" s="165"/>
      <c r="F112" s="165"/>
      <c r="G112" s="166"/>
      <c r="H112" s="166"/>
      <c r="I112" s="165"/>
      <c r="J112" s="165"/>
      <c r="K112" s="167"/>
      <c r="L112" s="168" t="str">
        <f>IF(Tabel_RIE[[#This Row],[E1]]&gt;0,VLOOKUP(Tabel_RIE[[#This Row],[E1]],Tabel_FK_E[],2,FALSE),"")</f>
        <v/>
      </c>
      <c r="M112" s="167"/>
      <c r="N112" s="169" t="str">
        <f>IF(Tabel_RIE[[#This Row],[B1]]&gt;0,VLOOKUP(Tabel_RIE[[#This Row],[B1]],Tabel_FK_B[],2,FALSE),"")</f>
        <v/>
      </c>
      <c r="O112" s="167"/>
      <c r="P112" s="169" t="str">
        <f>IF(Tabel_RIE[[#This Row],[W1]]&gt;0,VLOOKUP(Tabel_RIE[[#This Row],[W1]],Tabel_FK_W[],2,FALSE),"")</f>
        <v/>
      </c>
      <c r="Q11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2" s="171" t="str">
        <f>IF(OR(Tabel_RIE[[#This Row],[E12]]="",Tabel_RIE[[#This Row],[B12]]="",Tabel_RIE[[#This Row],[W12]]=""),"",Tabel_RIE[[#This Row],[E12]]*Tabel_RIE[[#This Row],[B12]]*Tabel_RIE[[#This Row],[W12]])</f>
        <v/>
      </c>
      <c r="S112" s="172" t="str">
        <f>IF(AND(Tabel_RIE[[#This Row],[E12]]="",Tabel_RIE[[#This Row],[R12]]=""),"",IF(AND(OR(Tabel_RIE[[#This Row],[E12]]="",Tabel_RIE[[#This Row],[E12]]&lt;15),OR(Tabel_RIE[[#This Row],[R12]]="",Tabel_RIE[[#This Row],[R12]]&lt;70)),"n.v.t.",IF(OR(Tabel_RIE[[#This Row],[E12]]&gt;=15,Tabel_RIE[[#This Row],[R12]]&gt;=70),"√","fout")))</f>
        <v/>
      </c>
      <c r="T112" s="173"/>
      <c r="U112" s="174"/>
      <c r="V112" s="174"/>
      <c r="W112" s="175"/>
      <c r="X112" s="176" t="str">
        <f t="shared" si="1"/>
        <v>Bronaanpak:
Collectieve maatregelen:
Individuele maatregelen:
PBM's:</v>
      </c>
      <c r="Y112" s="165"/>
      <c r="Z112" s="177"/>
      <c r="AA112" s="173"/>
      <c r="AB112" s="169" t="str">
        <f>IF(Tabel_RIE[[#This Row],[E2]]&gt;0,VLOOKUP(Tabel_RIE[[#This Row],[E2]],Tabel_FK_E[],2,FALSE),"")</f>
        <v/>
      </c>
      <c r="AC112" s="173"/>
      <c r="AD112" s="169" t="str">
        <f>IF(Tabel_RIE[[#This Row],[B2]]&gt;0,VLOOKUP(Tabel_RIE[[#This Row],[B2]],Tabel_FK_B[],2,FALSE),"")</f>
        <v/>
      </c>
      <c r="AE112" s="173"/>
      <c r="AF112" s="169" t="str">
        <f>IF(Tabel_RIE[[#This Row],[W2]]&gt;0,VLOOKUP(Tabel_RIE[[#This Row],[W2]],Tabel_FK_W[],2,FALSE),"")</f>
        <v/>
      </c>
      <c r="AG11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12" s="171"/>
      <c r="AI112" s="165"/>
      <c r="AJ112" s="175"/>
      <c r="AK11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2" s="178" t="str">
        <f>IF(AND(Tabel_RIE[[#This Row],[R12]]&gt;=70,Tabel_RIE[[#This Row],[R22]]&lt;70),"Ja","Nee")</f>
        <v>Ja</v>
      </c>
      <c r="AM112" s="178" t="str">
        <f>IF(Tabel_RIE[[#This Row],[R22]]&lt;&gt;"",Tabel_RIE[[#This Row],[R22]],Tabel_RIE[[#This Row],[R12]])</f>
        <v/>
      </c>
    </row>
    <row r="113" spans="2:39" ht="42" customHeight="1" x14ac:dyDescent="0.15">
      <c r="B113" s="163">
        <v>119</v>
      </c>
      <c r="C113" s="164"/>
      <c r="D113" s="165"/>
      <c r="E113" s="165"/>
      <c r="F113" s="165"/>
      <c r="G113" s="166"/>
      <c r="H113" s="166"/>
      <c r="I113" s="165"/>
      <c r="J113" s="165"/>
      <c r="K113" s="167"/>
      <c r="L113" s="168" t="str">
        <f>IF(Tabel_RIE[[#This Row],[E1]]&gt;0,VLOOKUP(Tabel_RIE[[#This Row],[E1]],Tabel_FK_E[],2,FALSE),"")</f>
        <v/>
      </c>
      <c r="M113" s="167"/>
      <c r="N113" s="169" t="str">
        <f>IF(Tabel_RIE[[#This Row],[B1]]&gt;0,VLOOKUP(Tabel_RIE[[#This Row],[B1]],Tabel_FK_B[],2,FALSE),"")</f>
        <v/>
      </c>
      <c r="O113" s="167"/>
      <c r="P113" s="169" t="str">
        <f>IF(Tabel_RIE[[#This Row],[W1]]&gt;0,VLOOKUP(Tabel_RIE[[#This Row],[W1]],Tabel_FK_W[],2,FALSE),"")</f>
        <v/>
      </c>
      <c r="Q11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3" s="171" t="str">
        <f>IF(OR(Tabel_RIE[[#This Row],[E12]]="",Tabel_RIE[[#This Row],[B12]]="",Tabel_RIE[[#This Row],[W12]]=""),"",Tabel_RIE[[#This Row],[E12]]*Tabel_RIE[[#This Row],[B12]]*Tabel_RIE[[#This Row],[W12]])</f>
        <v/>
      </c>
      <c r="S113" s="172" t="str">
        <f>IF(AND(Tabel_RIE[[#This Row],[E12]]="",Tabel_RIE[[#This Row],[R12]]=""),"",IF(AND(OR(Tabel_RIE[[#This Row],[E12]]="",Tabel_RIE[[#This Row],[E12]]&lt;15),OR(Tabel_RIE[[#This Row],[R12]]="",Tabel_RIE[[#This Row],[R12]]&lt;70)),"n.v.t.",IF(OR(Tabel_RIE[[#This Row],[E12]]&gt;=15,Tabel_RIE[[#This Row],[R12]]&gt;=70),"√","fout")))</f>
        <v/>
      </c>
      <c r="T113" s="173"/>
      <c r="U113" s="174"/>
      <c r="V113" s="174"/>
      <c r="W113" s="175"/>
      <c r="X113" s="176" t="str">
        <f t="shared" si="1"/>
        <v>Bronaanpak:
Collectieve maatregelen:
Individuele maatregelen:
PBM's:</v>
      </c>
      <c r="Y113" s="165"/>
      <c r="Z113" s="177"/>
      <c r="AA113" s="173"/>
      <c r="AB113" s="169" t="str">
        <f>IF(Tabel_RIE[[#This Row],[E2]]&gt;0,VLOOKUP(Tabel_RIE[[#This Row],[E2]],Tabel_FK_E[],2,FALSE),"")</f>
        <v/>
      </c>
      <c r="AC113" s="173"/>
      <c r="AD113" s="169" t="str">
        <f>IF(Tabel_RIE[[#This Row],[B2]]&gt;0,VLOOKUP(Tabel_RIE[[#This Row],[B2]],Tabel_FK_B[],2,FALSE),"")</f>
        <v/>
      </c>
      <c r="AE113" s="173"/>
      <c r="AF113" s="169" t="str">
        <f>IF(Tabel_RIE[[#This Row],[W2]]&gt;0,VLOOKUP(Tabel_RIE[[#This Row],[W2]],Tabel_FK_W[],2,FALSE),"")</f>
        <v/>
      </c>
      <c r="AG11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13" s="171"/>
      <c r="AI113" s="165"/>
      <c r="AJ113" s="175"/>
      <c r="AK11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3" s="178" t="str">
        <f>IF(AND(Tabel_RIE[[#This Row],[R12]]&gt;=70,Tabel_RIE[[#This Row],[R22]]&lt;70),"Ja","Nee")</f>
        <v>Ja</v>
      </c>
      <c r="AM113" s="178" t="str">
        <f>IF(Tabel_RIE[[#This Row],[R22]]&lt;&gt;"",Tabel_RIE[[#This Row],[R22]],Tabel_RIE[[#This Row],[R12]])</f>
        <v/>
      </c>
    </row>
    <row r="114" spans="2:39" ht="42" customHeight="1" x14ac:dyDescent="0.15">
      <c r="B114" s="163">
        <v>120</v>
      </c>
      <c r="C114" s="164"/>
      <c r="D114" s="165"/>
      <c r="E114" s="165"/>
      <c r="F114" s="165"/>
      <c r="G114" s="166"/>
      <c r="H114" s="166"/>
      <c r="I114" s="165"/>
      <c r="J114" s="165"/>
      <c r="K114" s="167"/>
      <c r="L114" s="168" t="str">
        <f>IF(Tabel_RIE[[#This Row],[E1]]&gt;0,VLOOKUP(Tabel_RIE[[#This Row],[E1]],Tabel_FK_E[],2,FALSE),"")</f>
        <v/>
      </c>
      <c r="M114" s="167"/>
      <c r="N114" s="169" t="str">
        <f>IF(Tabel_RIE[[#This Row],[B1]]&gt;0,VLOOKUP(Tabel_RIE[[#This Row],[B1]],Tabel_FK_B[],2,FALSE),"")</f>
        <v/>
      </c>
      <c r="O114" s="167"/>
      <c r="P114" s="169" t="str">
        <f>IF(Tabel_RIE[[#This Row],[W1]]&gt;0,VLOOKUP(Tabel_RIE[[#This Row],[W1]],Tabel_FK_W[],2,FALSE),"")</f>
        <v/>
      </c>
      <c r="Q11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4" s="171" t="str">
        <f>IF(OR(Tabel_RIE[[#This Row],[E12]]="",Tabel_RIE[[#This Row],[B12]]="",Tabel_RIE[[#This Row],[W12]]=""),"",Tabel_RIE[[#This Row],[E12]]*Tabel_RIE[[#This Row],[B12]]*Tabel_RIE[[#This Row],[W12]])</f>
        <v/>
      </c>
      <c r="S114" s="172" t="str">
        <f>IF(AND(Tabel_RIE[[#This Row],[E12]]="",Tabel_RIE[[#This Row],[R12]]=""),"",IF(AND(OR(Tabel_RIE[[#This Row],[E12]]="",Tabel_RIE[[#This Row],[E12]]&lt;15),OR(Tabel_RIE[[#This Row],[R12]]="",Tabel_RIE[[#This Row],[R12]]&lt;70)),"n.v.t.",IF(OR(Tabel_RIE[[#This Row],[E12]]&gt;=15,Tabel_RIE[[#This Row],[R12]]&gt;=70),"√","fout")))</f>
        <v/>
      </c>
      <c r="T114" s="173"/>
      <c r="U114" s="174"/>
      <c r="V114" s="174"/>
      <c r="W114" s="175"/>
      <c r="X114" s="176" t="str">
        <f t="shared" si="1"/>
        <v>Bronaanpak:
Collectieve maatregelen:
Individuele maatregelen:
PBM's:</v>
      </c>
      <c r="Y114" s="165"/>
      <c r="Z114" s="177"/>
      <c r="AA114" s="173"/>
      <c r="AB114" s="169" t="str">
        <f>IF(Tabel_RIE[[#This Row],[E2]]&gt;0,VLOOKUP(Tabel_RIE[[#This Row],[E2]],Tabel_FK_E[],2,FALSE),"")</f>
        <v/>
      </c>
      <c r="AC114" s="173"/>
      <c r="AD114" s="169" t="str">
        <f>IF(Tabel_RIE[[#This Row],[B2]]&gt;0,VLOOKUP(Tabel_RIE[[#This Row],[B2]],Tabel_FK_B[],2,FALSE),"")</f>
        <v/>
      </c>
      <c r="AE114" s="173"/>
      <c r="AF114" s="169" t="str">
        <f>IF(Tabel_RIE[[#This Row],[W2]]&gt;0,VLOOKUP(Tabel_RIE[[#This Row],[W2]],Tabel_FK_W[],2,FALSE),"")</f>
        <v/>
      </c>
      <c r="AG11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14" s="171"/>
      <c r="AI114" s="165"/>
      <c r="AJ114" s="175"/>
      <c r="AK11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4" s="178" t="str">
        <f>IF(AND(Tabel_RIE[[#This Row],[R12]]&gt;=70,Tabel_RIE[[#This Row],[R22]]&lt;70),"Ja","Nee")</f>
        <v>Ja</v>
      </c>
      <c r="AM114" s="178" t="str">
        <f>IF(Tabel_RIE[[#This Row],[R22]]&lt;&gt;"",Tabel_RIE[[#This Row],[R22]],Tabel_RIE[[#This Row],[R12]])</f>
        <v/>
      </c>
    </row>
    <row r="115" spans="2:39" ht="42" customHeight="1" x14ac:dyDescent="0.15">
      <c r="B115" s="163">
        <v>121</v>
      </c>
      <c r="C115" s="164"/>
      <c r="D115" s="165"/>
      <c r="E115" s="165"/>
      <c r="F115" s="165"/>
      <c r="G115" s="166"/>
      <c r="H115" s="166"/>
      <c r="I115" s="165"/>
      <c r="J115" s="165"/>
      <c r="K115" s="167"/>
      <c r="L115" s="168" t="str">
        <f>IF(Tabel_RIE[[#This Row],[E1]]&gt;0,VLOOKUP(Tabel_RIE[[#This Row],[E1]],Tabel_FK_E[],2,FALSE),"")</f>
        <v/>
      </c>
      <c r="M115" s="167"/>
      <c r="N115" s="169" t="str">
        <f>IF(Tabel_RIE[[#This Row],[B1]]&gt;0,VLOOKUP(Tabel_RIE[[#This Row],[B1]],Tabel_FK_B[],2,FALSE),"")</f>
        <v/>
      </c>
      <c r="O115" s="167"/>
      <c r="P115" s="169" t="str">
        <f>IF(Tabel_RIE[[#This Row],[W1]]&gt;0,VLOOKUP(Tabel_RIE[[#This Row],[W1]],Tabel_FK_W[],2,FALSE),"")</f>
        <v/>
      </c>
      <c r="Q11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5" s="171" t="str">
        <f>IF(OR(Tabel_RIE[[#This Row],[E12]]="",Tabel_RIE[[#This Row],[B12]]="",Tabel_RIE[[#This Row],[W12]]=""),"",Tabel_RIE[[#This Row],[E12]]*Tabel_RIE[[#This Row],[B12]]*Tabel_RIE[[#This Row],[W12]])</f>
        <v/>
      </c>
      <c r="S115" s="172" t="str">
        <f>IF(AND(Tabel_RIE[[#This Row],[E12]]="",Tabel_RIE[[#This Row],[R12]]=""),"",IF(AND(OR(Tabel_RIE[[#This Row],[E12]]="",Tabel_RIE[[#This Row],[E12]]&lt;15),OR(Tabel_RIE[[#This Row],[R12]]="",Tabel_RIE[[#This Row],[R12]]&lt;70)),"n.v.t.",IF(OR(Tabel_RIE[[#This Row],[E12]]&gt;=15,Tabel_RIE[[#This Row],[R12]]&gt;=70),"√","fout")))</f>
        <v/>
      </c>
      <c r="T115" s="173"/>
      <c r="U115" s="174"/>
      <c r="V115" s="174"/>
      <c r="W115" s="175"/>
      <c r="X115" s="176" t="str">
        <f t="shared" si="1"/>
        <v>Bronaanpak:
Collectieve maatregelen:
Individuele maatregelen:
PBM's:</v>
      </c>
      <c r="Y115" s="165"/>
      <c r="Z115" s="177"/>
      <c r="AA115" s="173"/>
      <c r="AB115" s="169" t="str">
        <f>IF(Tabel_RIE[[#This Row],[E2]]&gt;0,VLOOKUP(Tabel_RIE[[#This Row],[E2]],Tabel_FK_E[],2,FALSE),"")</f>
        <v/>
      </c>
      <c r="AC115" s="173"/>
      <c r="AD115" s="169" t="str">
        <f>IF(Tabel_RIE[[#This Row],[B2]]&gt;0,VLOOKUP(Tabel_RIE[[#This Row],[B2]],Tabel_FK_B[],2,FALSE),"")</f>
        <v/>
      </c>
      <c r="AE115" s="173"/>
      <c r="AF115" s="169" t="str">
        <f>IF(Tabel_RIE[[#This Row],[W2]]&gt;0,VLOOKUP(Tabel_RIE[[#This Row],[W2]],Tabel_FK_W[],2,FALSE),"")</f>
        <v/>
      </c>
      <c r="AG11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15" s="171"/>
      <c r="AI115" s="165"/>
      <c r="AJ115" s="175"/>
      <c r="AK11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5" s="178" t="str">
        <f>IF(AND(Tabel_RIE[[#This Row],[R12]]&gt;=70,Tabel_RIE[[#This Row],[R22]]&lt;70),"Ja","Nee")</f>
        <v>Ja</v>
      </c>
      <c r="AM115" s="178" t="str">
        <f>IF(Tabel_RIE[[#This Row],[R22]]&lt;&gt;"",Tabel_RIE[[#This Row],[R22]],Tabel_RIE[[#This Row],[R12]])</f>
        <v/>
      </c>
    </row>
    <row r="116" spans="2:39" ht="42" customHeight="1" x14ac:dyDescent="0.15">
      <c r="B116" s="163">
        <v>122</v>
      </c>
      <c r="C116" s="164"/>
      <c r="D116" s="165"/>
      <c r="E116" s="165"/>
      <c r="F116" s="165"/>
      <c r="G116" s="166"/>
      <c r="H116" s="166"/>
      <c r="I116" s="165"/>
      <c r="J116" s="165"/>
      <c r="K116" s="167"/>
      <c r="L116" s="168" t="str">
        <f>IF(Tabel_RIE[[#This Row],[E1]]&gt;0,VLOOKUP(Tabel_RIE[[#This Row],[E1]],Tabel_FK_E[],2,FALSE),"")</f>
        <v/>
      </c>
      <c r="M116" s="167"/>
      <c r="N116" s="169" t="str">
        <f>IF(Tabel_RIE[[#This Row],[B1]]&gt;0,VLOOKUP(Tabel_RIE[[#This Row],[B1]],Tabel_FK_B[],2,FALSE),"")</f>
        <v/>
      </c>
      <c r="O116" s="167"/>
      <c r="P116" s="169" t="str">
        <f>IF(Tabel_RIE[[#This Row],[W1]]&gt;0,VLOOKUP(Tabel_RIE[[#This Row],[W1]],Tabel_FK_W[],2,FALSE),"")</f>
        <v/>
      </c>
      <c r="Q11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6" s="171" t="str">
        <f>IF(OR(Tabel_RIE[[#This Row],[E12]]="",Tabel_RIE[[#This Row],[B12]]="",Tabel_RIE[[#This Row],[W12]]=""),"",Tabel_RIE[[#This Row],[E12]]*Tabel_RIE[[#This Row],[B12]]*Tabel_RIE[[#This Row],[W12]])</f>
        <v/>
      </c>
      <c r="S116" s="172" t="str">
        <f>IF(AND(Tabel_RIE[[#This Row],[E12]]="",Tabel_RIE[[#This Row],[R12]]=""),"",IF(AND(OR(Tabel_RIE[[#This Row],[E12]]="",Tabel_RIE[[#This Row],[E12]]&lt;15),OR(Tabel_RIE[[#This Row],[R12]]="",Tabel_RIE[[#This Row],[R12]]&lt;70)),"n.v.t.",IF(OR(Tabel_RIE[[#This Row],[E12]]&gt;=15,Tabel_RIE[[#This Row],[R12]]&gt;=70),"√","fout")))</f>
        <v/>
      </c>
      <c r="T116" s="173"/>
      <c r="U116" s="174"/>
      <c r="V116" s="174"/>
      <c r="W116" s="175"/>
      <c r="X116" s="176" t="str">
        <f t="shared" si="1"/>
        <v>Bronaanpak:
Collectieve maatregelen:
Individuele maatregelen:
PBM's:</v>
      </c>
      <c r="Y116" s="165"/>
      <c r="Z116" s="177"/>
      <c r="AA116" s="173"/>
      <c r="AB116" s="169" t="str">
        <f>IF(Tabel_RIE[[#This Row],[E2]]&gt;0,VLOOKUP(Tabel_RIE[[#This Row],[E2]],Tabel_FK_E[],2,FALSE),"")</f>
        <v/>
      </c>
      <c r="AC116" s="173"/>
      <c r="AD116" s="169" t="str">
        <f>IF(Tabel_RIE[[#This Row],[B2]]&gt;0,VLOOKUP(Tabel_RIE[[#This Row],[B2]],Tabel_FK_B[],2,FALSE),"")</f>
        <v/>
      </c>
      <c r="AE116" s="173"/>
      <c r="AF116" s="169" t="str">
        <f>IF(Tabel_RIE[[#This Row],[W2]]&gt;0,VLOOKUP(Tabel_RIE[[#This Row],[W2]],Tabel_FK_W[],2,FALSE),"")</f>
        <v/>
      </c>
      <c r="AG11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16" s="171"/>
      <c r="AI116" s="165"/>
      <c r="AJ116" s="175"/>
      <c r="AK11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6" s="178" t="str">
        <f>IF(AND(Tabel_RIE[[#This Row],[R12]]&gt;=70,Tabel_RIE[[#This Row],[R22]]&lt;70),"Ja","Nee")</f>
        <v>Ja</v>
      </c>
      <c r="AM116" s="178" t="str">
        <f>IF(Tabel_RIE[[#This Row],[R22]]&lt;&gt;"",Tabel_RIE[[#This Row],[R22]],Tabel_RIE[[#This Row],[R12]])</f>
        <v/>
      </c>
    </row>
    <row r="117" spans="2:39" ht="42" customHeight="1" x14ac:dyDescent="0.15">
      <c r="B117" s="163">
        <v>123</v>
      </c>
      <c r="C117" s="164"/>
      <c r="D117" s="165"/>
      <c r="E117" s="165"/>
      <c r="F117" s="165"/>
      <c r="G117" s="166"/>
      <c r="H117" s="166"/>
      <c r="I117" s="165"/>
      <c r="J117" s="165"/>
      <c r="K117" s="167"/>
      <c r="L117" s="168" t="str">
        <f>IF(Tabel_RIE[[#This Row],[E1]]&gt;0,VLOOKUP(Tabel_RIE[[#This Row],[E1]],Tabel_FK_E[],2,FALSE),"")</f>
        <v/>
      </c>
      <c r="M117" s="167"/>
      <c r="N117" s="169" t="str">
        <f>IF(Tabel_RIE[[#This Row],[B1]]&gt;0,VLOOKUP(Tabel_RIE[[#This Row],[B1]],Tabel_FK_B[],2,FALSE),"")</f>
        <v/>
      </c>
      <c r="O117" s="167"/>
      <c r="P117" s="169" t="str">
        <f>IF(Tabel_RIE[[#This Row],[W1]]&gt;0,VLOOKUP(Tabel_RIE[[#This Row],[W1]],Tabel_FK_W[],2,FALSE),"")</f>
        <v/>
      </c>
      <c r="Q11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7" s="171" t="str">
        <f>IF(OR(Tabel_RIE[[#This Row],[E12]]="",Tabel_RIE[[#This Row],[B12]]="",Tabel_RIE[[#This Row],[W12]]=""),"",Tabel_RIE[[#This Row],[E12]]*Tabel_RIE[[#This Row],[B12]]*Tabel_RIE[[#This Row],[W12]])</f>
        <v/>
      </c>
      <c r="S117" s="172" t="str">
        <f>IF(AND(Tabel_RIE[[#This Row],[E12]]="",Tabel_RIE[[#This Row],[R12]]=""),"",IF(AND(OR(Tabel_RIE[[#This Row],[E12]]="",Tabel_RIE[[#This Row],[E12]]&lt;15),OR(Tabel_RIE[[#This Row],[R12]]="",Tabel_RIE[[#This Row],[R12]]&lt;70)),"n.v.t.",IF(OR(Tabel_RIE[[#This Row],[E12]]&gt;=15,Tabel_RIE[[#This Row],[R12]]&gt;=70),"√","fout")))</f>
        <v/>
      </c>
      <c r="T117" s="173"/>
      <c r="U117" s="174"/>
      <c r="V117" s="174"/>
      <c r="W117" s="175"/>
      <c r="X117" s="176" t="str">
        <f t="shared" si="1"/>
        <v>Bronaanpak:
Collectieve maatregelen:
Individuele maatregelen:
PBM's:</v>
      </c>
      <c r="Y117" s="165"/>
      <c r="Z117" s="177"/>
      <c r="AA117" s="173"/>
      <c r="AB117" s="169" t="str">
        <f>IF(Tabel_RIE[[#This Row],[E2]]&gt;0,VLOOKUP(Tabel_RIE[[#This Row],[E2]],Tabel_FK_E[],2,FALSE),"")</f>
        <v/>
      </c>
      <c r="AC117" s="173"/>
      <c r="AD117" s="169" t="str">
        <f>IF(Tabel_RIE[[#This Row],[B2]]&gt;0,VLOOKUP(Tabel_RIE[[#This Row],[B2]],Tabel_FK_B[],2,FALSE),"")</f>
        <v/>
      </c>
      <c r="AE117" s="173"/>
      <c r="AF117" s="169" t="str">
        <f>IF(Tabel_RIE[[#This Row],[W2]]&gt;0,VLOOKUP(Tabel_RIE[[#This Row],[W2]],Tabel_FK_W[],2,FALSE),"")</f>
        <v/>
      </c>
      <c r="AG11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17" s="171"/>
      <c r="AI117" s="165"/>
      <c r="AJ117" s="175"/>
      <c r="AK11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7" s="178" t="str">
        <f>IF(AND(Tabel_RIE[[#This Row],[R12]]&gt;=70,Tabel_RIE[[#This Row],[R22]]&lt;70),"Ja","Nee")</f>
        <v>Ja</v>
      </c>
      <c r="AM117" s="178" t="str">
        <f>IF(Tabel_RIE[[#This Row],[R22]]&lt;&gt;"",Tabel_RIE[[#This Row],[R22]],Tabel_RIE[[#This Row],[R12]])</f>
        <v/>
      </c>
    </row>
    <row r="118" spans="2:39" ht="42" customHeight="1" x14ac:dyDescent="0.15">
      <c r="B118" s="163">
        <v>124</v>
      </c>
      <c r="C118" s="164"/>
      <c r="D118" s="165"/>
      <c r="E118" s="165"/>
      <c r="F118" s="165"/>
      <c r="G118" s="166"/>
      <c r="H118" s="166"/>
      <c r="I118" s="165"/>
      <c r="J118" s="165"/>
      <c r="K118" s="167"/>
      <c r="L118" s="168" t="str">
        <f>IF(Tabel_RIE[[#This Row],[E1]]&gt;0,VLOOKUP(Tabel_RIE[[#This Row],[E1]],Tabel_FK_E[],2,FALSE),"")</f>
        <v/>
      </c>
      <c r="M118" s="167"/>
      <c r="N118" s="169" t="str">
        <f>IF(Tabel_RIE[[#This Row],[B1]]&gt;0,VLOOKUP(Tabel_RIE[[#This Row],[B1]],Tabel_FK_B[],2,FALSE),"")</f>
        <v/>
      </c>
      <c r="O118" s="167"/>
      <c r="P118" s="169" t="str">
        <f>IF(Tabel_RIE[[#This Row],[W1]]&gt;0,VLOOKUP(Tabel_RIE[[#This Row],[W1]],Tabel_FK_W[],2,FALSE),"")</f>
        <v/>
      </c>
      <c r="Q11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8" s="171" t="str">
        <f>IF(OR(Tabel_RIE[[#This Row],[E12]]="",Tabel_RIE[[#This Row],[B12]]="",Tabel_RIE[[#This Row],[W12]]=""),"",Tabel_RIE[[#This Row],[E12]]*Tabel_RIE[[#This Row],[B12]]*Tabel_RIE[[#This Row],[W12]])</f>
        <v/>
      </c>
      <c r="S118" s="172" t="str">
        <f>IF(AND(Tabel_RIE[[#This Row],[E12]]="",Tabel_RIE[[#This Row],[R12]]=""),"",IF(AND(OR(Tabel_RIE[[#This Row],[E12]]="",Tabel_RIE[[#This Row],[E12]]&lt;15),OR(Tabel_RIE[[#This Row],[R12]]="",Tabel_RIE[[#This Row],[R12]]&lt;70)),"n.v.t.",IF(OR(Tabel_RIE[[#This Row],[E12]]&gt;=15,Tabel_RIE[[#This Row],[R12]]&gt;=70),"√","fout")))</f>
        <v/>
      </c>
      <c r="T118" s="173"/>
      <c r="U118" s="174"/>
      <c r="V118" s="174"/>
      <c r="W118" s="175"/>
      <c r="X118" s="176" t="str">
        <f t="shared" si="1"/>
        <v>Bronaanpak:
Collectieve maatregelen:
Individuele maatregelen:
PBM's:</v>
      </c>
      <c r="Y118" s="165"/>
      <c r="Z118" s="177"/>
      <c r="AA118" s="173"/>
      <c r="AB118" s="169" t="str">
        <f>IF(Tabel_RIE[[#This Row],[E2]]&gt;0,VLOOKUP(Tabel_RIE[[#This Row],[E2]],Tabel_FK_E[],2,FALSE),"")</f>
        <v/>
      </c>
      <c r="AC118" s="173"/>
      <c r="AD118" s="169" t="str">
        <f>IF(Tabel_RIE[[#This Row],[B2]]&gt;0,VLOOKUP(Tabel_RIE[[#This Row],[B2]],Tabel_FK_B[],2,FALSE),"")</f>
        <v/>
      </c>
      <c r="AE118" s="173"/>
      <c r="AF118" s="169" t="str">
        <f>IF(Tabel_RIE[[#This Row],[W2]]&gt;0,VLOOKUP(Tabel_RIE[[#This Row],[W2]],Tabel_FK_W[],2,FALSE),"")</f>
        <v/>
      </c>
      <c r="AG11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18" s="171"/>
      <c r="AI118" s="165"/>
      <c r="AJ118" s="175"/>
      <c r="AK11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8" s="178" t="str">
        <f>IF(AND(Tabel_RIE[[#This Row],[R12]]&gt;=70,Tabel_RIE[[#This Row],[R22]]&lt;70),"Ja","Nee")</f>
        <v>Ja</v>
      </c>
      <c r="AM118" s="178" t="str">
        <f>IF(Tabel_RIE[[#This Row],[R22]]&lt;&gt;"",Tabel_RIE[[#This Row],[R22]],Tabel_RIE[[#This Row],[R12]])</f>
        <v/>
      </c>
    </row>
    <row r="119" spans="2:39" ht="42" customHeight="1" x14ac:dyDescent="0.15">
      <c r="B119" s="163">
        <v>125</v>
      </c>
      <c r="C119" s="164"/>
      <c r="D119" s="165"/>
      <c r="E119" s="165"/>
      <c r="F119" s="165"/>
      <c r="G119" s="166"/>
      <c r="H119" s="166"/>
      <c r="I119" s="165"/>
      <c r="J119" s="165"/>
      <c r="K119" s="167"/>
      <c r="L119" s="168" t="str">
        <f>IF(Tabel_RIE[[#This Row],[E1]]&gt;0,VLOOKUP(Tabel_RIE[[#This Row],[E1]],Tabel_FK_E[],2,FALSE),"")</f>
        <v/>
      </c>
      <c r="M119" s="167"/>
      <c r="N119" s="169" t="str">
        <f>IF(Tabel_RIE[[#This Row],[B1]]&gt;0,VLOOKUP(Tabel_RIE[[#This Row],[B1]],Tabel_FK_B[],2,FALSE),"")</f>
        <v/>
      </c>
      <c r="O119" s="167"/>
      <c r="P119" s="169" t="str">
        <f>IF(Tabel_RIE[[#This Row],[W1]]&gt;0,VLOOKUP(Tabel_RIE[[#This Row],[W1]],Tabel_FK_W[],2,FALSE),"")</f>
        <v/>
      </c>
      <c r="Q11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9" s="171" t="str">
        <f>IF(OR(Tabel_RIE[[#This Row],[E12]]="",Tabel_RIE[[#This Row],[B12]]="",Tabel_RIE[[#This Row],[W12]]=""),"",Tabel_RIE[[#This Row],[E12]]*Tabel_RIE[[#This Row],[B12]]*Tabel_RIE[[#This Row],[W12]])</f>
        <v/>
      </c>
      <c r="S119" s="172" t="str">
        <f>IF(AND(Tabel_RIE[[#This Row],[E12]]="",Tabel_RIE[[#This Row],[R12]]=""),"",IF(AND(OR(Tabel_RIE[[#This Row],[E12]]="",Tabel_RIE[[#This Row],[E12]]&lt;15),OR(Tabel_RIE[[#This Row],[R12]]="",Tabel_RIE[[#This Row],[R12]]&lt;70)),"n.v.t.",IF(OR(Tabel_RIE[[#This Row],[E12]]&gt;=15,Tabel_RIE[[#This Row],[R12]]&gt;=70),"√","fout")))</f>
        <v/>
      </c>
      <c r="T119" s="173"/>
      <c r="U119" s="174"/>
      <c r="V119" s="174"/>
      <c r="W119" s="175"/>
      <c r="X119" s="176" t="str">
        <f t="shared" si="1"/>
        <v>Bronaanpak:
Collectieve maatregelen:
Individuele maatregelen:
PBM's:</v>
      </c>
      <c r="Y119" s="165"/>
      <c r="Z119" s="177"/>
      <c r="AA119" s="173"/>
      <c r="AB119" s="169" t="str">
        <f>IF(Tabel_RIE[[#This Row],[E2]]&gt;0,VLOOKUP(Tabel_RIE[[#This Row],[E2]],Tabel_FK_E[],2,FALSE),"")</f>
        <v/>
      </c>
      <c r="AC119" s="173"/>
      <c r="AD119" s="169" t="str">
        <f>IF(Tabel_RIE[[#This Row],[B2]]&gt;0,VLOOKUP(Tabel_RIE[[#This Row],[B2]],Tabel_FK_B[],2,FALSE),"")</f>
        <v/>
      </c>
      <c r="AE119" s="173"/>
      <c r="AF119" s="169" t="str">
        <f>IF(Tabel_RIE[[#This Row],[W2]]&gt;0,VLOOKUP(Tabel_RIE[[#This Row],[W2]],Tabel_FK_W[],2,FALSE),"")</f>
        <v/>
      </c>
      <c r="AG11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19" s="171"/>
      <c r="AI119" s="165"/>
      <c r="AJ119" s="175"/>
      <c r="AK11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19" s="178" t="str">
        <f>IF(AND(Tabel_RIE[[#This Row],[R12]]&gt;=70,Tabel_RIE[[#This Row],[R22]]&lt;70),"Ja","Nee")</f>
        <v>Ja</v>
      </c>
      <c r="AM119" s="178" t="str">
        <f>IF(Tabel_RIE[[#This Row],[R22]]&lt;&gt;"",Tabel_RIE[[#This Row],[R22]],Tabel_RIE[[#This Row],[R12]])</f>
        <v/>
      </c>
    </row>
    <row r="120" spans="2:39" ht="42" customHeight="1" x14ac:dyDescent="0.15">
      <c r="B120" s="163">
        <v>126</v>
      </c>
      <c r="C120" s="164"/>
      <c r="D120" s="165"/>
      <c r="E120" s="165"/>
      <c r="F120" s="165"/>
      <c r="G120" s="166"/>
      <c r="H120" s="166"/>
      <c r="I120" s="165"/>
      <c r="J120" s="165"/>
      <c r="K120" s="167"/>
      <c r="L120" s="168" t="str">
        <f>IF(Tabel_RIE[[#This Row],[E1]]&gt;0,VLOOKUP(Tabel_RIE[[#This Row],[E1]],Tabel_FK_E[],2,FALSE),"")</f>
        <v/>
      </c>
      <c r="M120" s="167"/>
      <c r="N120" s="169" t="str">
        <f>IF(Tabel_RIE[[#This Row],[B1]]&gt;0,VLOOKUP(Tabel_RIE[[#This Row],[B1]],Tabel_FK_B[],2,FALSE),"")</f>
        <v/>
      </c>
      <c r="O120" s="167"/>
      <c r="P120" s="169" t="str">
        <f>IF(Tabel_RIE[[#This Row],[W1]]&gt;0,VLOOKUP(Tabel_RIE[[#This Row],[W1]],Tabel_FK_W[],2,FALSE),"")</f>
        <v/>
      </c>
      <c r="Q12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0" s="171" t="str">
        <f>IF(OR(Tabel_RIE[[#This Row],[E12]]="",Tabel_RIE[[#This Row],[B12]]="",Tabel_RIE[[#This Row],[W12]]=""),"",Tabel_RIE[[#This Row],[E12]]*Tabel_RIE[[#This Row],[B12]]*Tabel_RIE[[#This Row],[W12]])</f>
        <v/>
      </c>
      <c r="S120" s="172" t="str">
        <f>IF(AND(Tabel_RIE[[#This Row],[E12]]="",Tabel_RIE[[#This Row],[R12]]=""),"",IF(AND(OR(Tabel_RIE[[#This Row],[E12]]="",Tabel_RIE[[#This Row],[E12]]&lt;15),OR(Tabel_RIE[[#This Row],[R12]]="",Tabel_RIE[[#This Row],[R12]]&lt;70)),"n.v.t.",IF(OR(Tabel_RIE[[#This Row],[E12]]&gt;=15,Tabel_RIE[[#This Row],[R12]]&gt;=70),"√","fout")))</f>
        <v/>
      </c>
      <c r="T120" s="173"/>
      <c r="U120" s="174"/>
      <c r="V120" s="174"/>
      <c r="W120" s="175"/>
      <c r="X120" s="176" t="str">
        <f t="shared" si="1"/>
        <v>Bronaanpak:
Collectieve maatregelen:
Individuele maatregelen:
PBM's:</v>
      </c>
      <c r="Y120" s="165"/>
      <c r="Z120" s="177"/>
      <c r="AA120" s="173"/>
      <c r="AB120" s="169" t="str">
        <f>IF(Tabel_RIE[[#This Row],[E2]]&gt;0,VLOOKUP(Tabel_RIE[[#This Row],[E2]],Tabel_FK_E[],2,FALSE),"")</f>
        <v/>
      </c>
      <c r="AC120" s="173"/>
      <c r="AD120" s="169" t="str">
        <f>IF(Tabel_RIE[[#This Row],[B2]]&gt;0,VLOOKUP(Tabel_RIE[[#This Row],[B2]],Tabel_FK_B[],2,FALSE),"")</f>
        <v/>
      </c>
      <c r="AE120" s="173"/>
      <c r="AF120" s="169" t="str">
        <f>IF(Tabel_RIE[[#This Row],[W2]]&gt;0,VLOOKUP(Tabel_RIE[[#This Row],[W2]],Tabel_FK_W[],2,FALSE),"")</f>
        <v/>
      </c>
      <c r="AG12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20" s="171"/>
      <c r="AI120" s="165"/>
      <c r="AJ120" s="175"/>
      <c r="AK12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0" s="178" t="str">
        <f>IF(AND(Tabel_RIE[[#This Row],[R12]]&gt;=70,Tabel_RIE[[#This Row],[R22]]&lt;70),"Ja","Nee")</f>
        <v>Ja</v>
      </c>
      <c r="AM120" s="178" t="str">
        <f>IF(Tabel_RIE[[#This Row],[R22]]&lt;&gt;"",Tabel_RIE[[#This Row],[R22]],Tabel_RIE[[#This Row],[R12]])</f>
        <v/>
      </c>
    </row>
    <row r="121" spans="2:39" ht="42" customHeight="1" x14ac:dyDescent="0.15">
      <c r="B121" s="163">
        <v>127</v>
      </c>
      <c r="C121" s="164"/>
      <c r="D121" s="165"/>
      <c r="E121" s="165"/>
      <c r="F121" s="165"/>
      <c r="G121" s="166"/>
      <c r="H121" s="166"/>
      <c r="I121" s="165"/>
      <c r="J121" s="165"/>
      <c r="K121" s="167"/>
      <c r="L121" s="168" t="str">
        <f>IF(Tabel_RIE[[#This Row],[E1]]&gt;0,VLOOKUP(Tabel_RIE[[#This Row],[E1]],Tabel_FK_E[],2,FALSE),"")</f>
        <v/>
      </c>
      <c r="M121" s="167"/>
      <c r="N121" s="169" t="str">
        <f>IF(Tabel_RIE[[#This Row],[B1]]&gt;0,VLOOKUP(Tabel_RIE[[#This Row],[B1]],Tabel_FK_B[],2,FALSE),"")</f>
        <v/>
      </c>
      <c r="O121" s="167"/>
      <c r="P121" s="169" t="str">
        <f>IF(Tabel_RIE[[#This Row],[W1]]&gt;0,VLOOKUP(Tabel_RIE[[#This Row],[W1]],Tabel_FK_W[],2,FALSE),"")</f>
        <v/>
      </c>
      <c r="Q12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1" s="171" t="str">
        <f>IF(OR(Tabel_RIE[[#This Row],[E12]]="",Tabel_RIE[[#This Row],[B12]]="",Tabel_RIE[[#This Row],[W12]]=""),"",Tabel_RIE[[#This Row],[E12]]*Tabel_RIE[[#This Row],[B12]]*Tabel_RIE[[#This Row],[W12]])</f>
        <v/>
      </c>
      <c r="S121" s="172" t="str">
        <f>IF(AND(Tabel_RIE[[#This Row],[E12]]="",Tabel_RIE[[#This Row],[R12]]=""),"",IF(AND(OR(Tabel_RIE[[#This Row],[E12]]="",Tabel_RIE[[#This Row],[E12]]&lt;15),OR(Tabel_RIE[[#This Row],[R12]]="",Tabel_RIE[[#This Row],[R12]]&lt;70)),"n.v.t.",IF(OR(Tabel_RIE[[#This Row],[E12]]&gt;=15,Tabel_RIE[[#This Row],[R12]]&gt;=70),"√","fout")))</f>
        <v/>
      </c>
      <c r="T121" s="173"/>
      <c r="U121" s="174"/>
      <c r="V121" s="174"/>
      <c r="W121" s="175"/>
      <c r="X121" s="176" t="str">
        <f t="shared" si="1"/>
        <v>Bronaanpak:
Collectieve maatregelen:
Individuele maatregelen:
PBM's:</v>
      </c>
      <c r="Y121" s="165"/>
      <c r="Z121" s="177"/>
      <c r="AA121" s="173"/>
      <c r="AB121" s="169" t="str">
        <f>IF(Tabel_RIE[[#This Row],[E2]]&gt;0,VLOOKUP(Tabel_RIE[[#This Row],[E2]],Tabel_FK_E[],2,FALSE),"")</f>
        <v/>
      </c>
      <c r="AC121" s="173"/>
      <c r="AD121" s="169" t="str">
        <f>IF(Tabel_RIE[[#This Row],[B2]]&gt;0,VLOOKUP(Tabel_RIE[[#This Row],[B2]],Tabel_FK_B[],2,FALSE),"")</f>
        <v/>
      </c>
      <c r="AE121" s="173"/>
      <c r="AF121" s="169" t="str">
        <f>IF(Tabel_RIE[[#This Row],[W2]]&gt;0,VLOOKUP(Tabel_RIE[[#This Row],[W2]],Tabel_FK_W[],2,FALSE),"")</f>
        <v/>
      </c>
      <c r="AG12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21" s="171"/>
      <c r="AI121" s="165"/>
      <c r="AJ121" s="175"/>
      <c r="AK12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1" s="178" t="str">
        <f>IF(AND(Tabel_RIE[[#This Row],[R12]]&gt;=70,Tabel_RIE[[#This Row],[R22]]&lt;70),"Ja","Nee")</f>
        <v>Ja</v>
      </c>
      <c r="AM121" s="178" t="str">
        <f>IF(Tabel_RIE[[#This Row],[R22]]&lt;&gt;"",Tabel_RIE[[#This Row],[R22]],Tabel_RIE[[#This Row],[R12]])</f>
        <v/>
      </c>
    </row>
    <row r="122" spans="2:39" ht="42" customHeight="1" x14ac:dyDescent="0.15">
      <c r="B122" s="163">
        <v>128</v>
      </c>
      <c r="C122" s="164"/>
      <c r="D122" s="165"/>
      <c r="E122" s="165"/>
      <c r="F122" s="165"/>
      <c r="G122" s="166"/>
      <c r="H122" s="166"/>
      <c r="I122" s="165"/>
      <c r="J122" s="165"/>
      <c r="K122" s="167"/>
      <c r="L122" s="168" t="str">
        <f>IF(Tabel_RIE[[#This Row],[E1]]&gt;0,VLOOKUP(Tabel_RIE[[#This Row],[E1]],Tabel_FK_E[],2,FALSE),"")</f>
        <v/>
      </c>
      <c r="M122" s="167"/>
      <c r="N122" s="169" t="str">
        <f>IF(Tabel_RIE[[#This Row],[B1]]&gt;0,VLOOKUP(Tabel_RIE[[#This Row],[B1]],Tabel_FK_B[],2,FALSE),"")</f>
        <v/>
      </c>
      <c r="O122" s="167"/>
      <c r="P122" s="169" t="str">
        <f>IF(Tabel_RIE[[#This Row],[W1]]&gt;0,VLOOKUP(Tabel_RIE[[#This Row],[W1]],Tabel_FK_W[],2,FALSE),"")</f>
        <v/>
      </c>
      <c r="Q12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2" s="171" t="str">
        <f>IF(OR(Tabel_RIE[[#This Row],[E12]]="",Tabel_RIE[[#This Row],[B12]]="",Tabel_RIE[[#This Row],[W12]]=""),"",Tabel_RIE[[#This Row],[E12]]*Tabel_RIE[[#This Row],[B12]]*Tabel_RIE[[#This Row],[W12]])</f>
        <v/>
      </c>
      <c r="S122" s="172" t="str">
        <f>IF(AND(Tabel_RIE[[#This Row],[E12]]="",Tabel_RIE[[#This Row],[R12]]=""),"",IF(AND(OR(Tabel_RIE[[#This Row],[E12]]="",Tabel_RIE[[#This Row],[E12]]&lt;15),OR(Tabel_RIE[[#This Row],[R12]]="",Tabel_RIE[[#This Row],[R12]]&lt;70)),"n.v.t.",IF(OR(Tabel_RIE[[#This Row],[E12]]&gt;=15,Tabel_RIE[[#This Row],[R12]]&gt;=70),"√","fout")))</f>
        <v/>
      </c>
      <c r="T122" s="173"/>
      <c r="U122" s="174"/>
      <c r="V122" s="174"/>
      <c r="W122" s="175"/>
      <c r="X122" s="176" t="str">
        <f t="shared" si="1"/>
        <v>Bronaanpak:
Collectieve maatregelen:
Individuele maatregelen:
PBM's:</v>
      </c>
      <c r="Y122" s="165"/>
      <c r="Z122" s="177"/>
      <c r="AA122" s="173"/>
      <c r="AB122" s="169" t="str">
        <f>IF(Tabel_RIE[[#This Row],[E2]]&gt;0,VLOOKUP(Tabel_RIE[[#This Row],[E2]],Tabel_FK_E[],2,FALSE),"")</f>
        <v/>
      </c>
      <c r="AC122" s="173"/>
      <c r="AD122" s="169" t="str">
        <f>IF(Tabel_RIE[[#This Row],[B2]]&gt;0,VLOOKUP(Tabel_RIE[[#This Row],[B2]],Tabel_FK_B[],2,FALSE),"")</f>
        <v/>
      </c>
      <c r="AE122" s="173"/>
      <c r="AF122" s="169" t="str">
        <f>IF(Tabel_RIE[[#This Row],[W2]]&gt;0,VLOOKUP(Tabel_RIE[[#This Row],[W2]],Tabel_FK_W[],2,FALSE),"")</f>
        <v/>
      </c>
      <c r="AG12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22" s="171"/>
      <c r="AI122" s="165"/>
      <c r="AJ122" s="175"/>
      <c r="AK12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2" s="178" t="str">
        <f>IF(AND(Tabel_RIE[[#This Row],[R12]]&gt;=70,Tabel_RIE[[#This Row],[R22]]&lt;70),"Ja","Nee")</f>
        <v>Ja</v>
      </c>
      <c r="AM122" s="178" t="str">
        <f>IF(Tabel_RIE[[#This Row],[R22]]&lt;&gt;"",Tabel_RIE[[#This Row],[R22]],Tabel_RIE[[#This Row],[R12]])</f>
        <v/>
      </c>
    </row>
    <row r="123" spans="2:39" ht="42" customHeight="1" x14ac:dyDescent="0.15">
      <c r="B123" s="163">
        <v>129</v>
      </c>
      <c r="C123" s="164"/>
      <c r="D123" s="165"/>
      <c r="E123" s="165"/>
      <c r="F123" s="165"/>
      <c r="G123" s="166"/>
      <c r="H123" s="166"/>
      <c r="I123" s="165"/>
      <c r="J123" s="165"/>
      <c r="K123" s="167"/>
      <c r="L123" s="168" t="str">
        <f>IF(Tabel_RIE[[#This Row],[E1]]&gt;0,VLOOKUP(Tabel_RIE[[#This Row],[E1]],Tabel_FK_E[],2,FALSE),"")</f>
        <v/>
      </c>
      <c r="M123" s="167"/>
      <c r="N123" s="169" t="str">
        <f>IF(Tabel_RIE[[#This Row],[B1]]&gt;0,VLOOKUP(Tabel_RIE[[#This Row],[B1]],Tabel_FK_B[],2,FALSE),"")</f>
        <v/>
      </c>
      <c r="O123" s="167"/>
      <c r="P123" s="169" t="str">
        <f>IF(Tabel_RIE[[#This Row],[W1]]&gt;0,VLOOKUP(Tabel_RIE[[#This Row],[W1]],Tabel_FK_W[],2,FALSE),"")</f>
        <v/>
      </c>
      <c r="Q12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3" s="171" t="str">
        <f>IF(OR(Tabel_RIE[[#This Row],[E12]]="",Tabel_RIE[[#This Row],[B12]]="",Tabel_RIE[[#This Row],[W12]]=""),"",Tabel_RIE[[#This Row],[E12]]*Tabel_RIE[[#This Row],[B12]]*Tabel_RIE[[#This Row],[W12]])</f>
        <v/>
      </c>
      <c r="S123" s="172" t="str">
        <f>IF(AND(Tabel_RIE[[#This Row],[E12]]="",Tabel_RIE[[#This Row],[R12]]=""),"",IF(AND(OR(Tabel_RIE[[#This Row],[E12]]="",Tabel_RIE[[#This Row],[E12]]&lt;15),OR(Tabel_RIE[[#This Row],[R12]]="",Tabel_RIE[[#This Row],[R12]]&lt;70)),"n.v.t.",IF(OR(Tabel_RIE[[#This Row],[E12]]&gt;=15,Tabel_RIE[[#This Row],[R12]]&gt;=70),"√","fout")))</f>
        <v/>
      </c>
      <c r="T123" s="173"/>
      <c r="U123" s="174"/>
      <c r="V123" s="174"/>
      <c r="W123" s="175"/>
      <c r="X123" s="176" t="str">
        <f t="shared" si="1"/>
        <v>Bronaanpak:
Collectieve maatregelen:
Individuele maatregelen:
PBM's:</v>
      </c>
      <c r="Y123" s="165"/>
      <c r="Z123" s="177"/>
      <c r="AA123" s="173"/>
      <c r="AB123" s="169" t="str">
        <f>IF(Tabel_RIE[[#This Row],[E2]]&gt;0,VLOOKUP(Tabel_RIE[[#This Row],[E2]],Tabel_FK_E[],2,FALSE),"")</f>
        <v/>
      </c>
      <c r="AC123" s="173"/>
      <c r="AD123" s="169" t="str">
        <f>IF(Tabel_RIE[[#This Row],[B2]]&gt;0,VLOOKUP(Tabel_RIE[[#This Row],[B2]],Tabel_FK_B[],2,FALSE),"")</f>
        <v/>
      </c>
      <c r="AE123" s="173"/>
      <c r="AF123" s="169" t="str">
        <f>IF(Tabel_RIE[[#This Row],[W2]]&gt;0,VLOOKUP(Tabel_RIE[[#This Row],[W2]],Tabel_FK_W[],2,FALSE),"")</f>
        <v/>
      </c>
      <c r="AG12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23" s="171"/>
      <c r="AI123" s="165"/>
      <c r="AJ123" s="175"/>
      <c r="AK12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3" s="178" t="str">
        <f>IF(AND(Tabel_RIE[[#This Row],[R12]]&gt;=70,Tabel_RIE[[#This Row],[R22]]&lt;70),"Ja","Nee")</f>
        <v>Ja</v>
      </c>
      <c r="AM123" s="178" t="str">
        <f>IF(Tabel_RIE[[#This Row],[R22]]&lt;&gt;"",Tabel_RIE[[#This Row],[R22]],Tabel_RIE[[#This Row],[R12]])</f>
        <v/>
      </c>
    </row>
    <row r="124" spans="2:39" ht="42" customHeight="1" x14ac:dyDescent="0.15">
      <c r="B124" s="163">
        <v>130</v>
      </c>
      <c r="C124" s="164"/>
      <c r="D124" s="165"/>
      <c r="E124" s="165"/>
      <c r="F124" s="165"/>
      <c r="G124" s="166"/>
      <c r="H124" s="166"/>
      <c r="I124" s="165"/>
      <c r="J124" s="165"/>
      <c r="K124" s="167"/>
      <c r="L124" s="168" t="str">
        <f>IF(Tabel_RIE[[#This Row],[E1]]&gt;0,VLOOKUP(Tabel_RIE[[#This Row],[E1]],Tabel_FK_E[],2,FALSE),"")</f>
        <v/>
      </c>
      <c r="M124" s="167"/>
      <c r="N124" s="169" t="str">
        <f>IF(Tabel_RIE[[#This Row],[B1]]&gt;0,VLOOKUP(Tabel_RIE[[#This Row],[B1]],Tabel_FK_B[],2,FALSE),"")</f>
        <v/>
      </c>
      <c r="O124" s="167"/>
      <c r="P124" s="169" t="str">
        <f>IF(Tabel_RIE[[#This Row],[W1]]&gt;0,VLOOKUP(Tabel_RIE[[#This Row],[W1]],Tabel_FK_W[],2,FALSE),"")</f>
        <v/>
      </c>
      <c r="Q12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4" s="171" t="str">
        <f>IF(OR(Tabel_RIE[[#This Row],[E12]]="",Tabel_RIE[[#This Row],[B12]]="",Tabel_RIE[[#This Row],[W12]]=""),"",Tabel_RIE[[#This Row],[E12]]*Tabel_RIE[[#This Row],[B12]]*Tabel_RIE[[#This Row],[W12]])</f>
        <v/>
      </c>
      <c r="S124" s="172" t="str">
        <f>IF(AND(Tabel_RIE[[#This Row],[E12]]="",Tabel_RIE[[#This Row],[R12]]=""),"",IF(AND(OR(Tabel_RIE[[#This Row],[E12]]="",Tabel_RIE[[#This Row],[E12]]&lt;15),OR(Tabel_RIE[[#This Row],[R12]]="",Tabel_RIE[[#This Row],[R12]]&lt;70)),"n.v.t.",IF(OR(Tabel_RIE[[#This Row],[E12]]&gt;=15,Tabel_RIE[[#This Row],[R12]]&gt;=70),"√","fout")))</f>
        <v/>
      </c>
      <c r="T124" s="173"/>
      <c r="U124" s="174"/>
      <c r="V124" s="174"/>
      <c r="W124" s="175"/>
      <c r="X124" s="176" t="str">
        <f t="shared" si="1"/>
        <v>Bronaanpak:
Collectieve maatregelen:
Individuele maatregelen:
PBM's:</v>
      </c>
      <c r="Y124" s="165"/>
      <c r="Z124" s="177"/>
      <c r="AA124" s="173"/>
      <c r="AB124" s="169" t="str">
        <f>IF(Tabel_RIE[[#This Row],[E2]]&gt;0,VLOOKUP(Tabel_RIE[[#This Row],[E2]],Tabel_FK_E[],2,FALSE),"")</f>
        <v/>
      </c>
      <c r="AC124" s="173"/>
      <c r="AD124" s="169" t="str">
        <f>IF(Tabel_RIE[[#This Row],[B2]]&gt;0,VLOOKUP(Tabel_RIE[[#This Row],[B2]],Tabel_FK_B[],2,FALSE),"")</f>
        <v/>
      </c>
      <c r="AE124" s="173"/>
      <c r="AF124" s="169" t="str">
        <f>IF(Tabel_RIE[[#This Row],[W2]]&gt;0,VLOOKUP(Tabel_RIE[[#This Row],[W2]],Tabel_FK_W[],2,FALSE),"")</f>
        <v/>
      </c>
      <c r="AG12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24" s="171"/>
      <c r="AI124" s="165"/>
      <c r="AJ124" s="175"/>
      <c r="AK12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4" s="178" t="str">
        <f>IF(AND(Tabel_RIE[[#This Row],[R12]]&gt;=70,Tabel_RIE[[#This Row],[R22]]&lt;70),"Ja","Nee")</f>
        <v>Ja</v>
      </c>
      <c r="AM124" s="178" t="str">
        <f>IF(Tabel_RIE[[#This Row],[R22]]&lt;&gt;"",Tabel_RIE[[#This Row],[R22]],Tabel_RIE[[#This Row],[R12]])</f>
        <v/>
      </c>
    </row>
    <row r="125" spans="2:39" ht="42" customHeight="1" x14ac:dyDescent="0.15">
      <c r="B125" s="163">
        <v>131</v>
      </c>
      <c r="C125" s="164"/>
      <c r="D125" s="165"/>
      <c r="E125" s="165"/>
      <c r="F125" s="165"/>
      <c r="G125" s="166"/>
      <c r="H125" s="166"/>
      <c r="I125" s="165"/>
      <c r="J125" s="165"/>
      <c r="K125" s="167"/>
      <c r="L125" s="168" t="str">
        <f>IF(Tabel_RIE[[#This Row],[E1]]&gt;0,VLOOKUP(Tabel_RIE[[#This Row],[E1]],Tabel_FK_E[],2,FALSE),"")</f>
        <v/>
      </c>
      <c r="M125" s="167"/>
      <c r="N125" s="169" t="str">
        <f>IF(Tabel_RIE[[#This Row],[B1]]&gt;0,VLOOKUP(Tabel_RIE[[#This Row],[B1]],Tabel_FK_B[],2,FALSE),"")</f>
        <v/>
      </c>
      <c r="O125" s="167"/>
      <c r="P125" s="169" t="str">
        <f>IF(Tabel_RIE[[#This Row],[W1]]&gt;0,VLOOKUP(Tabel_RIE[[#This Row],[W1]],Tabel_FK_W[],2,FALSE),"")</f>
        <v/>
      </c>
      <c r="Q12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5" s="171" t="str">
        <f>IF(OR(Tabel_RIE[[#This Row],[E12]]="",Tabel_RIE[[#This Row],[B12]]="",Tabel_RIE[[#This Row],[W12]]=""),"",Tabel_RIE[[#This Row],[E12]]*Tabel_RIE[[#This Row],[B12]]*Tabel_RIE[[#This Row],[W12]])</f>
        <v/>
      </c>
      <c r="S125" s="172" t="str">
        <f>IF(AND(Tabel_RIE[[#This Row],[E12]]="",Tabel_RIE[[#This Row],[R12]]=""),"",IF(AND(OR(Tabel_RIE[[#This Row],[E12]]="",Tabel_RIE[[#This Row],[E12]]&lt;15),OR(Tabel_RIE[[#This Row],[R12]]="",Tabel_RIE[[#This Row],[R12]]&lt;70)),"n.v.t.",IF(OR(Tabel_RIE[[#This Row],[E12]]&gt;=15,Tabel_RIE[[#This Row],[R12]]&gt;=70),"√","fout")))</f>
        <v/>
      </c>
      <c r="T125" s="173"/>
      <c r="U125" s="174"/>
      <c r="V125" s="174"/>
      <c r="W125" s="175"/>
      <c r="X125" s="176" t="str">
        <f t="shared" si="1"/>
        <v>Bronaanpak:
Collectieve maatregelen:
Individuele maatregelen:
PBM's:</v>
      </c>
      <c r="Y125" s="165"/>
      <c r="Z125" s="177"/>
      <c r="AA125" s="173"/>
      <c r="AB125" s="169" t="str">
        <f>IF(Tabel_RIE[[#This Row],[E2]]&gt;0,VLOOKUP(Tabel_RIE[[#This Row],[E2]],Tabel_FK_E[],2,FALSE),"")</f>
        <v/>
      </c>
      <c r="AC125" s="173"/>
      <c r="AD125" s="169" t="str">
        <f>IF(Tabel_RIE[[#This Row],[B2]]&gt;0,VLOOKUP(Tabel_RIE[[#This Row],[B2]],Tabel_FK_B[],2,FALSE),"")</f>
        <v/>
      </c>
      <c r="AE125" s="173"/>
      <c r="AF125" s="169" t="str">
        <f>IF(Tabel_RIE[[#This Row],[W2]]&gt;0,VLOOKUP(Tabel_RIE[[#This Row],[W2]],Tabel_FK_W[],2,FALSE),"")</f>
        <v/>
      </c>
      <c r="AG12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25" s="171"/>
      <c r="AI125" s="165"/>
      <c r="AJ125" s="175"/>
      <c r="AK12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5" s="178" t="str">
        <f>IF(AND(Tabel_RIE[[#This Row],[R12]]&gt;=70,Tabel_RIE[[#This Row],[R22]]&lt;70),"Ja","Nee")</f>
        <v>Ja</v>
      </c>
      <c r="AM125" s="178" t="str">
        <f>IF(Tabel_RIE[[#This Row],[R22]]&lt;&gt;"",Tabel_RIE[[#This Row],[R22]],Tabel_RIE[[#This Row],[R12]])</f>
        <v/>
      </c>
    </row>
    <row r="126" spans="2:39" ht="42" customHeight="1" x14ac:dyDescent="0.15">
      <c r="B126" s="163">
        <v>132</v>
      </c>
      <c r="C126" s="164"/>
      <c r="D126" s="165"/>
      <c r="E126" s="165"/>
      <c r="F126" s="165"/>
      <c r="G126" s="166"/>
      <c r="H126" s="166"/>
      <c r="I126" s="165"/>
      <c r="J126" s="165"/>
      <c r="K126" s="167"/>
      <c r="L126" s="168" t="str">
        <f>IF(Tabel_RIE[[#This Row],[E1]]&gt;0,VLOOKUP(Tabel_RIE[[#This Row],[E1]],Tabel_FK_E[],2,FALSE),"")</f>
        <v/>
      </c>
      <c r="M126" s="167"/>
      <c r="N126" s="169" t="str">
        <f>IF(Tabel_RIE[[#This Row],[B1]]&gt;0,VLOOKUP(Tabel_RIE[[#This Row],[B1]],Tabel_FK_B[],2,FALSE),"")</f>
        <v/>
      </c>
      <c r="O126" s="167"/>
      <c r="P126" s="169" t="str">
        <f>IF(Tabel_RIE[[#This Row],[W1]]&gt;0,VLOOKUP(Tabel_RIE[[#This Row],[W1]],Tabel_FK_W[],2,FALSE),"")</f>
        <v/>
      </c>
      <c r="Q12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6" s="171" t="str">
        <f>IF(OR(Tabel_RIE[[#This Row],[E12]]="",Tabel_RIE[[#This Row],[B12]]="",Tabel_RIE[[#This Row],[W12]]=""),"",Tabel_RIE[[#This Row],[E12]]*Tabel_RIE[[#This Row],[B12]]*Tabel_RIE[[#This Row],[W12]])</f>
        <v/>
      </c>
      <c r="S126" s="172" t="str">
        <f>IF(AND(Tabel_RIE[[#This Row],[E12]]="",Tabel_RIE[[#This Row],[R12]]=""),"",IF(AND(OR(Tabel_RIE[[#This Row],[E12]]="",Tabel_RIE[[#This Row],[E12]]&lt;15),OR(Tabel_RIE[[#This Row],[R12]]="",Tabel_RIE[[#This Row],[R12]]&lt;70)),"n.v.t.",IF(OR(Tabel_RIE[[#This Row],[E12]]&gt;=15,Tabel_RIE[[#This Row],[R12]]&gt;=70),"√","fout")))</f>
        <v/>
      </c>
      <c r="T126" s="173"/>
      <c r="U126" s="174"/>
      <c r="V126" s="174"/>
      <c r="W126" s="175"/>
      <c r="X126" s="176" t="str">
        <f t="shared" si="1"/>
        <v>Bronaanpak:
Collectieve maatregelen:
Individuele maatregelen:
PBM's:</v>
      </c>
      <c r="Y126" s="165"/>
      <c r="Z126" s="177"/>
      <c r="AA126" s="173"/>
      <c r="AB126" s="169" t="str">
        <f>IF(Tabel_RIE[[#This Row],[E2]]&gt;0,VLOOKUP(Tabel_RIE[[#This Row],[E2]],Tabel_FK_E[],2,FALSE),"")</f>
        <v/>
      </c>
      <c r="AC126" s="173"/>
      <c r="AD126" s="169" t="str">
        <f>IF(Tabel_RIE[[#This Row],[B2]]&gt;0,VLOOKUP(Tabel_RIE[[#This Row],[B2]],Tabel_FK_B[],2,FALSE),"")</f>
        <v/>
      </c>
      <c r="AE126" s="173"/>
      <c r="AF126" s="169" t="str">
        <f>IF(Tabel_RIE[[#This Row],[W2]]&gt;0,VLOOKUP(Tabel_RIE[[#This Row],[W2]],Tabel_FK_W[],2,FALSE),"")</f>
        <v/>
      </c>
      <c r="AG12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26" s="171"/>
      <c r="AI126" s="165"/>
      <c r="AJ126" s="175"/>
      <c r="AK12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6" s="178" t="str">
        <f>IF(AND(Tabel_RIE[[#This Row],[R12]]&gt;=70,Tabel_RIE[[#This Row],[R22]]&lt;70),"Ja","Nee")</f>
        <v>Ja</v>
      </c>
      <c r="AM126" s="178" t="str">
        <f>IF(Tabel_RIE[[#This Row],[R22]]&lt;&gt;"",Tabel_RIE[[#This Row],[R22]],Tabel_RIE[[#This Row],[R12]])</f>
        <v/>
      </c>
    </row>
    <row r="127" spans="2:39" ht="42" customHeight="1" x14ac:dyDescent="0.15">
      <c r="B127" s="163">
        <v>133</v>
      </c>
      <c r="C127" s="164"/>
      <c r="D127" s="165"/>
      <c r="E127" s="165"/>
      <c r="F127" s="165"/>
      <c r="G127" s="166"/>
      <c r="H127" s="166"/>
      <c r="I127" s="165"/>
      <c r="J127" s="165"/>
      <c r="K127" s="167"/>
      <c r="L127" s="168" t="str">
        <f>IF(Tabel_RIE[[#This Row],[E1]]&gt;0,VLOOKUP(Tabel_RIE[[#This Row],[E1]],Tabel_FK_E[],2,FALSE),"")</f>
        <v/>
      </c>
      <c r="M127" s="167"/>
      <c r="N127" s="169" t="str">
        <f>IF(Tabel_RIE[[#This Row],[B1]]&gt;0,VLOOKUP(Tabel_RIE[[#This Row],[B1]],Tabel_FK_B[],2,FALSE),"")</f>
        <v/>
      </c>
      <c r="O127" s="167"/>
      <c r="P127" s="169" t="str">
        <f>IF(Tabel_RIE[[#This Row],[W1]]&gt;0,VLOOKUP(Tabel_RIE[[#This Row],[W1]],Tabel_FK_W[],2,FALSE),"")</f>
        <v/>
      </c>
      <c r="Q12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7" s="171" t="str">
        <f>IF(OR(Tabel_RIE[[#This Row],[E12]]="",Tabel_RIE[[#This Row],[B12]]="",Tabel_RIE[[#This Row],[W12]]=""),"",Tabel_RIE[[#This Row],[E12]]*Tabel_RIE[[#This Row],[B12]]*Tabel_RIE[[#This Row],[W12]])</f>
        <v/>
      </c>
      <c r="S127" s="172" t="str">
        <f>IF(AND(Tabel_RIE[[#This Row],[E12]]="",Tabel_RIE[[#This Row],[R12]]=""),"",IF(AND(OR(Tabel_RIE[[#This Row],[E12]]="",Tabel_RIE[[#This Row],[E12]]&lt;15),OR(Tabel_RIE[[#This Row],[R12]]="",Tabel_RIE[[#This Row],[R12]]&lt;70)),"n.v.t.",IF(OR(Tabel_RIE[[#This Row],[E12]]&gt;=15,Tabel_RIE[[#This Row],[R12]]&gt;=70),"√","fout")))</f>
        <v/>
      </c>
      <c r="T127" s="173"/>
      <c r="U127" s="174"/>
      <c r="V127" s="174"/>
      <c r="W127" s="175"/>
      <c r="X127" s="176" t="str">
        <f t="shared" si="1"/>
        <v>Bronaanpak:
Collectieve maatregelen:
Individuele maatregelen:
PBM's:</v>
      </c>
      <c r="Y127" s="165"/>
      <c r="Z127" s="177"/>
      <c r="AA127" s="173"/>
      <c r="AB127" s="169" t="str">
        <f>IF(Tabel_RIE[[#This Row],[E2]]&gt;0,VLOOKUP(Tabel_RIE[[#This Row],[E2]],Tabel_FK_E[],2,FALSE),"")</f>
        <v/>
      </c>
      <c r="AC127" s="173"/>
      <c r="AD127" s="169" t="str">
        <f>IF(Tabel_RIE[[#This Row],[B2]]&gt;0,VLOOKUP(Tabel_RIE[[#This Row],[B2]],Tabel_FK_B[],2,FALSE),"")</f>
        <v/>
      </c>
      <c r="AE127" s="173"/>
      <c r="AF127" s="169" t="str">
        <f>IF(Tabel_RIE[[#This Row],[W2]]&gt;0,VLOOKUP(Tabel_RIE[[#This Row],[W2]],Tabel_FK_W[],2,FALSE),"")</f>
        <v/>
      </c>
      <c r="AG12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27" s="171"/>
      <c r="AI127" s="165"/>
      <c r="AJ127" s="175"/>
      <c r="AK12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7" s="178" t="str">
        <f>IF(AND(Tabel_RIE[[#This Row],[R12]]&gt;=70,Tabel_RIE[[#This Row],[R22]]&lt;70),"Ja","Nee")</f>
        <v>Ja</v>
      </c>
      <c r="AM127" s="178" t="str">
        <f>IF(Tabel_RIE[[#This Row],[R22]]&lt;&gt;"",Tabel_RIE[[#This Row],[R22]],Tabel_RIE[[#This Row],[R12]])</f>
        <v/>
      </c>
    </row>
    <row r="128" spans="2:39" ht="42" customHeight="1" x14ac:dyDescent="0.15">
      <c r="B128" s="163">
        <v>134</v>
      </c>
      <c r="C128" s="164"/>
      <c r="D128" s="165"/>
      <c r="E128" s="165"/>
      <c r="F128" s="165"/>
      <c r="G128" s="166"/>
      <c r="H128" s="166"/>
      <c r="I128" s="165"/>
      <c r="J128" s="165"/>
      <c r="K128" s="167"/>
      <c r="L128" s="168" t="str">
        <f>IF(Tabel_RIE[[#This Row],[E1]]&gt;0,VLOOKUP(Tabel_RIE[[#This Row],[E1]],Tabel_FK_E[],2,FALSE),"")</f>
        <v/>
      </c>
      <c r="M128" s="167"/>
      <c r="N128" s="169" t="str">
        <f>IF(Tabel_RIE[[#This Row],[B1]]&gt;0,VLOOKUP(Tabel_RIE[[#This Row],[B1]],Tabel_FK_B[],2,FALSE),"")</f>
        <v/>
      </c>
      <c r="O128" s="167"/>
      <c r="P128" s="169" t="str">
        <f>IF(Tabel_RIE[[#This Row],[W1]]&gt;0,VLOOKUP(Tabel_RIE[[#This Row],[W1]],Tabel_FK_W[],2,FALSE),"")</f>
        <v/>
      </c>
      <c r="Q12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8" s="171" t="str">
        <f>IF(OR(Tabel_RIE[[#This Row],[E12]]="",Tabel_RIE[[#This Row],[B12]]="",Tabel_RIE[[#This Row],[W12]]=""),"",Tabel_RIE[[#This Row],[E12]]*Tabel_RIE[[#This Row],[B12]]*Tabel_RIE[[#This Row],[W12]])</f>
        <v/>
      </c>
      <c r="S128" s="172" t="str">
        <f>IF(AND(Tabel_RIE[[#This Row],[E12]]="",Tabel_RIE[[#This Row],[R12]]=""),"",IF(AND(OR(Tabel_RIE[[#This Row],[E12]]="",Tabel_RIE[[#This Row],[E12]]&lt;15),OR(Tabel_RIE[[#This Row],[R12]]="",Tabel_RIE[[#This Row],[R12]]&lt;70)),"n.v.t.",IF(OR(Tabel_RIE[[#This Row],[E12]]&gt;=15,Tabel_RIE[[#This Row],[R12]]&gt;=70),"√","fout")))</f>
        <v/>
      </c>
      <c r="T128" s="173"/>
      <c r="U128" s="174"/>
      <c r="V128" s="174"/>
      <c r="W128" s="175"/>
      <c r="X128" s="176" t="str">
        <f t="shared" ref="X128:X191" si="2">$X$1</f>
        <v>Bronaanpak:
Collectieve maatregelen:
Individuele maatregelen:
PBM's:</v>
      </c>
      <c r="Y128" s="165"/>
      <c r="Z128" s="177"/>
      <c r="AA128" s="173"/>
      <c r="AB128" s="169" t="str">
        <f>IF(Tabel_RIE[[#This Row],[E2]]&gt;0,VLOOKUP(Tabel_RIE[[#This Row],[E2]],Tabel_FK_E[],2,FALSE),"")</f>
        <v/>
      </c>
      <c r="AC128" s="173"/>
      <c r="AD128" s="169" t="str">
        <f>IF(Tabel_RIE[[#This Row],[B2]]&gt;0,VLOOKUP(Tabel_RIE[[#This Row],[B2]],Tabel_FK_B[],2,FALSE),"")</f>
        <v/>
      </c>
      <c r="AE128" s="173"/>
      <c r="AF128" s="169" t="str">
        <f>IF(Tabel_RIE[[#This Row],[W2]]&gt;0,VLOOKUP(Tabel_RIE[[#This Row],[W2]],Tabel_FK_W[],2,FALSE),"")</f>
        <v/>
      </c>
      <c r="AG12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28" s="171"/>
      <c r="AI128" s="165"/>
      <c r="AJ128" s="175"/>
      <c r="AK12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8" s="178" t="str">
        <f>IF(AND(Tabel_RIE[[#This Row],[R12]]&gt;=70,Tabel_RIE[[#This Row],[R22]]&lt;70),"Ja","Nee")</f>
        <v>Ja</v>
      </c>
      <c r="AM128" s="178" t="str">
        <f>IF(Tabel_RIE[[#This Row],[R22]]&lt;&gt;"",Tabel_RIE[[#This Row],[R22]],Tabel_RIE[[#This Row],[R12]])</f>
        <v/>
      </c>
    </row>
    <row r="129" spans="2:39" ht="42" customHeight="1" x14ac:dyDescent="0.15">
      <c r="B129" s="163">
        <v>135</v>
      </c>
      <c r="C129" s="164"/>
      <c r="D129" s="165"/>
      <c r="E129" s="165"/>
      <c r="F129" s="165"/>
      <c r="G129" s="166"/>
      <c r="H129" s="166"/>
      <c r="I129" s="165"/>
      <c r="J129" s="165"/>
      <c r="K129" s="167"/>
      <c r="L129" s="168" t="str">
        <f>IF(Tabel_RIE[[#This Row],[E1]]&gt;0,VLOOKUP(Tabel_RIE[[#This Row],[E1]],Tabel_FK_E[],2,FALSE),"")</f>
        <v/>
      </c>
      <c r="M129" s="167"/>
      <c r="N129" s="169" t="str">
        <f>IF(Tabel_RIE[[#This Row],[B1]]&gt;0,VLOOKUP(Tabel_RIE[[#This Row],[B1]],Tabel_FK_B[],2,FALSE),"")</f>
        <v/>
      </c>
      <c r="O129" s="167"/>
      <c r="P129" s="169" t="str">
        <f>IF(Tabel_RIE[[#This Row],[W1]]&gt;0,VLOOKUP(Tabel_RIE[[#This Row],[W1]],Tabel_FK_W[],2,FALSE),"")</f>
        <v/>
      </c>
      <c r="Q12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9" s="171" t="str">
        <f>IF(OR(Tabel_RIE[[#This Row],[E12]]="",Tabel_RIE[[#This Row],[B12]]="",Tabel_RIE[[#This Row],[W12]]=""),"",Tabel_RIE[[#This Row],[E12]]*Tabel_RIE[[#This Row],[B12]]*Tabel_RIE[[#This Row],[W12]])</f>
        <v/>
      </c>
      <c r="S129" s="172" t="str">
        <f>IF(AND(Tabel_RIE[[#This Row],[E12]]="",Tabel_RIE[[#This Row],[R12]]=""),"",IF(AND(OR(Tabel_RIE[[#This Row],[E12]]="",Tabel_RIE[[#This Row],[E12]]&lt;15),OR(Tabel_RIE[[#This Row],[R12]]="",Tabel_RIE[[#This Row],[R12]]&lt;70)),"n.v.t.",IF(OR(Tabel_RIE[[#This Row],[E12]]&gt;=15,Tabel_RIE[[#This Row],[R12]]&gt;=70),"√","fout")))</f>
        <v/>
      </c>
      <c r="T129" s="173"/>
      <c r="U129" s="174"/>
      <c r="V129" s="174"/>
      <c r="W129" s="175"/>
      <c r="X129" s="176" t="str">
        <f t="shared" si="2"/>
        <v>Bronaanpak:
Collectieve maatregelen:
Individuele maatregelen:
PBM's:</v>
      </c>
      <c r="Y129" s="165"/>
      <c r="Z129" s="177"/>
      <c r="AA129" s="173"/>
      <c r="AB129" s="169" t="str">
        <f>IF(Tabel_RIE[[#This Row],[E2]]&gt;0,VLOOKUP(Tabel_RIE[[#This Row],[E2]],Tabel_FK_E[],2,FALSE),"")</f>
        <v/>
      </c>
      <c r="AC129" s="173"/>
      <c r="AD129" s="169" t="str">
        <f>IF(Tabel_RIE[[#This Row],[B2]]&gt;0,VLOOKUP(Tabel_RIE[[#This Row],[B2]],Tabel_FK_B[],2,FALSE),"")</f>
        <v/>
      </c>
      <c r="AE129" s="173"/>
      <c r="AF129" s="169" t="str">
        <f>IF(Tabel_RIE[[#This Row],[W2]]&gt;0,VLOOKUP(Tabel_RIE[[#This Row],[W2]],Tabel_FK_W[],2,FALSE),"")</f>
        <v/>
      </c>
      <c r="AG12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29" s="171"/>
      <c r="AI129" s="165"/>
      <c r="AJ129" s="175"/>
      <c r="AK12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29" s="178" t="str">
        <f>IF(AND(Tabel_RIE[[#This Row],[R12]]&gt;=70,Tabel_RIE[[#This Row],[R22]]&lt;70),"Ja","Nee")</f>
        <v>Ja</v>
      </c>
      <c r="AM129" s="178" t="str">
        <f>IF(Tabel_RIE[[#This Row],[R22]]&lt;&gt;"",Tabel_RIE[[#This Row],[R22]],Tabel_RIE[[#This Row],[R12]])</f>
        <v/>
      </c>
    </row>
    <row r="130" spans="2:39" ht="42" customHeight="1" x14ac:dyDescent="0.15">
      <c r="B130" s="163">
        <v>136</v>
      </c>
      <c r="C130" s="164"/>
      <c r="D130" s="165"/>
      <c r="E130" s="165"/>
      <c r="F130" s="165"/>
      <c r="G130" s="166"/>
      <c r="H130" s="166"/>
      <c r="I130" s="165"/>
      <c r="J130" s="165"/>
      <c r="K130" s="167"/>
      <c r="L130" s="168" t="str">
        <f>IF(Tabel_RIE[[#This Row],[E1]]&gt;0,VLOOKUP(Tabel_RIE[[#This Row],[E1]],Tabel_FK_E[],2,FALSE),"")</f>
        <v/>
      </c>
      <c r="M130" s="167"/>
      <c r="N130" s="169" t="str">
        <f>IF(Tabel_RIE[[#This Row],[B1]]&gt;0,VLOOKUP(Tabel_RIE[[#This Row],[B1]],Tabel_FK_B[],2,FALSE),"")</f>
        <v/>
      </c>
      <c r="O130" s="167"/>
      <c r="P130" s="169" t="str">
        <f>IF(Tabel_RIE[[#This Row],[W1]]&gt;0,VLOOKUP(Tabel_RIE[[#This Row],[W1]],Tabel_FK_W[],2,FALSE),"")</f>
        <v/>
      </c>
      <c r="Q13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0" s="171" t="str">
        <f>IF(OR(Tabel_RIE[[#This Row],[E12]]="",Tabel_RIE[[#This Row],[B12]]="",Tabel_RIE[[#This Row],[W12]]=""),"",Tabel_RIE[[#This Row],[E12]]*Tabel_RIE[[#This Row],[B12]]*Tabel_RIE[[#This Row],[W12]])</f>
        <v/>
      </c>
      <c r="S130" s="172" t="str">
        <f>IF(AND(Tabel_RIE[[#This Row],[E12]]="",Tabel_RIE[[#This Row],[R12]]=""),"",IF(AND(OR(Tabel_RIE[[#This Row],[E12]]="",Tabel_RIE[[#This Row],[E12]]&lt;15),OR(Tabel_RIE[[#This Row],[R12]]="",Tabel_RIE[[#This Row],[R12]]&lt;70)),"n.v.t.",IF(OR(Tabel_RIE[[#This Row],[E12]]&gt;=15,Tabel_RIE[[#This Row],[R12]]&gt;=70),"√","fout")))</f>
        <v/>
      </c>
      <c r="T130" s="173"/>
      <c r="U130" s="174"/>
      <c r="V130" s="174"/>
      <c r="W130" s="175"/>
      <c r="X130" s="176" t="str">
        <f t="shared" si="2"/>
        <v>Bronaanpak:
Collectieve maatregelen:
Individuele maatregelen:
PBM's:</v>
      </c>
      <c r="Y130" s="165"/>
      <c r="Z130" s="177"/>
      <c r="AA130" s="173"/>
      <c r="AB130" s="169" t="str">
        <f>IF(Tabel_RIE[[#This Row],[E2]]&gt;0,VLOOKUP(Tabel_RIE[[#This Row],[E2]],Tabel_FK_E[],2,FALSE),"")</f>
        <v/>
      </c>
      <c r="AC130" s="173"/>
      <c r="AD130" s="169" t="str">
        <f>IF(Tabel_RIE[[#This Row],[B2]]&gt;0,VLOOKUP(Tabel_RIE[[#This Row],[B2]],Tabel_FK_B[],2,FALSE),"")</f>
        <v/>
      </c>
      <c r="AE130" s="173"/>
      <c r="AF130" s="169" t="str">
        <f>IF(Tabel_RIE[[#This Row],[W2]]&gt;0,VLOOKUP(Tabel_RIE[[#This Row],[W2]],Tabel_FK_W[],2,FALSE),"")</f>
        <v/>
      </c>
      <c r="AG13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30" s="171"/>
      <c r="AI130" s="165"/>
      <c r="AJ130" s="175"/>
      <c r="AK13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0" s="178" t="str">
        <f>IF(AND(Tabel_RIE[[#This Row],[R12]]&gt;=70,Tabel_RIE[[#This Row],[R22]]&lt;70),"Ja","Nee")</f>
        <v>Ja</v>
      </c>
      <c r="AM130" s="178" t="str">
        <f>IF(Tabel_RIE[[#This Row],[R22]]&lt;&gt;"",Tabel_RIE[[#This Row],[R22]],Tabel_RIE[[#This Row],[R12]])</f>
        <v/>
      </c>
    </row>
    <row r="131" spans="2:39" ht="42" customHeight="1" x14ac:dyDescent="0.15">
      <c r="B131" s="163">
        <v>137</v>
      </c>
      <c r="C131" s="164"/>
      <c r="D131" s="165"/>
      <c r="E131" s="165"/>
      <c r="F131" s="165"/>
      <c r="G131" s="166"/>
      <c r="H131" s="166"/>
      <c r="I131" s="165"/>
      <c r="J131" s="165"/>
      <c r="K131" s="167"/>
      <c r="L131" s="168" t="str">
        <f>IF(Tabel_RIE[[#This Row],[E1]]&gt;0,VLOOKUP(Tabel_RIE[[#This Row],[E1]],Tabel_FK_E[],2,FALSE),"")</f>
        <v/>
      </c>
      <c r="M131" s="167"/>
      <c r="N131" s="169" t="str">
        <f>IF(Tabel_RIE[[#This Row],[B1]]&gt;0,VLOOKUP(Tabel_RIE[[#This Row],[B1]],Tabel_FK_B[],2,FALSE),"")</f>
        <v/>
      </c>
      <c r="O131" s="167"/>
      <c r="P131" s="169" t="str">
        <f>IF(Tabel_RIE[[#This Row],[W1]]&gt;0,VLOOKUP(Tabel_RIE[[#This Row],[W1]],Tabel_FK_W[],2,FALSE),"")</f>
        <v/>
      </c>
      <c r="Q13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1" s="171" t="str">
        <f>IF(OR(Tabel_RIE[[#This Row],[E12]]="",Tabel_RIE[[#This Row],[B12]]="",Tabel_RIE[[#This Row],[W12]]=""),"",Tabel_RIE[[#This Row],[E12]]*Tabel_RIE[[#This Row],[B12]]*Tabel_RIE[[#This Row],[W12]])</f>
        <v/>
      </c>
      <c r="S131" s="172" t="str">
        <f>IF(AND(Tabel_RIE[[#This Row],[E12]]="",Tabel_RIE[[#This Row],[R12]]=""),"",IF(AND(OR(Tabel_RIE[[#This Row],[E12]]="",Tabel_RIE[[#This Row],[E12]]&lt;15),OR(Tabel_RIE[[#This Row],[R12]]="",Tabel_RIE[[#This Row],[R12]]&lt;70)),"n.v.t.",IF(OR(Tabel_RIE[[#This Row],[E12]]&gt;=15,Tabel_RIE[[#This Row],[R12]]&gt;=70),"√","fout")))</f>
        <v/>
      </c>
      <c r="T131" s="173"/>
      <c r="U131" s="174"/>
      <c r="V131" s="174"/>
      <c r="W131" s="175"/>
      <c r="X131" s="176" t="str">
        <f t="shared" si="2"/>
        <v>Bronaanpak:
Collectieve maatregelen:
Individuele maatregelen:
PBM's:</v>
      </c>
      <c r="Y131" s="165"/>
      <c r="Z131" s="177"/>
      <c r="AA131" s="173"/>
      <c r="AB131" s="169" t="str">
        <f>IF(Tabel_RIE[[#This Row],[E2]]&gt;0,VLOOKUP(Tabel_RIE[[#This Row],[E2]],Tabel_FK_E[],2,FALSE),"")</f>
        <v/>
      </c>
      <c r="AC131" s="173"/>
      <c r="AD131" s="169" t="str">
        <f>IF(Tabel_RIE[[#This Row],[B2]]&gt;0,VLOOKUP(Tabel_RIE[[#This Row],[B2]],Tabel_FK_B[],2,FALSE),"")</f>
        <v/>
      </c>
      <c r="AE131" s="173"/>
      <c r="AF131" s="169" t="str">
        <f>IF(Tabel_RIE[[#This Row],[W2]]&gt;0,VLOOKUP(Tabel_RIE[[#This Row],[W2]],Tabel_FK_W[],2,FALSE),"")</f>
        <v/>
      </c>
      <c r="AG13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31" s="171"/>
      <c r="AI131" s="165"/>
      <c r="AJ131" s="175"/>
      <c r="AK13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1" s="178" t="str">
        <f>IF(AND(Tabel_RIE[[#This Row],[R12]]&gt;=70,Tabel_RIE[[#This Row],[R22]]&lt;70),"Ja","Nee")</f>
        <v>Ja</v>
      </c>
      <c r="AM131" s="178" t="str">
        <f>IF(Tabel_RIE[[#This Row],[R22]]&lt;&gt;"",Tabel_RIE[[#This Row],[R22]],Tabel_RIE[[#This Row],[R12]])</f>
        <v/>
      </c>
    </row>
    <row r="132" spans="2:39" ht="42" customHeight="1" x14ac:dyDescent="0.15">
      <c r="B132" s="163">
        <v>138</v>
      </c>
      <c r="C132" s="164"/>
      <c r="D132" s="165"/>
      <c r="E132" s="165"/>
      <c r="F132" s="165"/>
      <c r="G132" s="166"/>
      <c r="H132" s="166"/>
      <c r="I132" s="165"/>
      <c r="J132" s="165"/>
      <c r="K132" s="167"/>
      <c r="L132" s="168" t="str">
        <f>IF(Tabel_RIE[[#This Row],[E1]]&gt;0,VLOOKUP(Tabel_RIE[[#This Row],[E1]],Tabel_FK_E[],2,FALSE),"")</f>
        <v/>
      </c>
      <c r="M132" s="167"/>
      <c r="N132" s="169" t="str">
        <f>IF(Tabel_RIE[[#This Row],[B1]]&gt;0,VLOOKUP(Tabel_RIE[[#This Row],[B1]],Tabel_FK_B[],2,FALSE),"")</f>
        <v/>
      </c>
      <c r="O132" s="167"/>
      <c r="P132" s="169" t="str">
        <f>IF(Tabel_RIE[[#This Row],[W1]]&gt;0,VLOOKUP(Tabel_RIE[[#This Row],[W1]],Tabel_FK_W[],2,FALSE),"")</f>
        <v/>
      </c>
      <c r="Q13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2" s="171" t="str">
        <f>IF(OR(Tabel_RIE[[#This Row],[E12]]="",Tabel_RIE[[#This Row],[B12]]="",Tabel_RIE[[#This Row],[W12]]=""),"",Tabel_RIE[[#This Row],[E12]]*Tabel_RIE[[#This Row],[B12]]*Tabel_RIE[[#This Row],[W12]])</f>
        <v/>
      </c>
      <c r="S132" s="172" t="str">
        <f>IF(AND(Tabel_RIE[[#This Row],[E12]]="",Tabel_RIE[[#This Row],[R12]]=""),"",IF(AND(OR(Tabel_RIE[[#This Row],[E12]]="",Tabel_RIE[[#This Row],[E12]]&lt;15),OR(Tabel_RIE[[#This Row],[R12]]="",Tabel_RIE[[#This Row],[R12]]&lt;70)),"n.v.t.",IF(OR(Tabel_RIE[[#This Row],[E12]]&gt;=15,Tabel_RIE[[#This Row],[R12]]&gt;=70),"√","fout")))</f>
        <v/>
      </c>
      <c r="T132" s="173"/>
      <c r="U132" s="174"/>
      <c r="V132" s="174"/>
      <c r="W132" s="175"/>
      <c r="X132" s="176" t="str">
        <f t="shared" si="2"/>
        <v>Bronaanpak:
Collectieve maatregelen:
Individuele maatregelen:
PBM's:</v>
      </c>
      <c r="Y132" s="165"/>
      <c r="Z132" s="177"/>
      <c r="AA132" s="173"/>
      <c r="AB132" s="169" t="str">
        <f>IF(Tabel_RIE[[#This Row],[E2]]&gt;0,VLOOKUP(Tabel_RIE[[#This Row],[E2]],Tabel_FK_E[],2,FALSE),"")</f>
        <v/>
      </c>
      <c r="AC132" s="173"/>
      <c r="AD132" s="169" t="str">
        <f>IF(Tabel_RIE[[#This Row],[B2]]&gt;0,VLOOKUP(Tabel_RIE[[#This Row],[B2]],Tabel_FK_B[],2,FALSE),"")</f>
        <v/>
      </c>
      <c r="AE132" s="173"/>
      <c r="AF132" s="169" t="str">
        <f>IF(Tabel_RIE[[#This Row],[W2]]&gt;0,VLOOKUP(Tabel_RIE[[#This Row],[W2]],Tabel_FK_W[],2,FALSE),"")</f>
        <v/>
      </c>
      <c r="AG13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32" s="171"/>
      <c r="AI132" s="165"/>
      <c r="AJ132" s="175"/>
      <c r="AK13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2" s="178" t="str">
        <f>IF(AND(Tabel_RIE[[#This Row],[R12]]&gt;=70,Tabel_RIE[[#This Row],[R22]]&lt;70),"Ja","Nee")</f>
        <v>Ja</v>
      </c>
      <c r="AM132" s="178" t="str">
        <f>IF(Tabel_RIE[[#This Row],[R22]]&lt;&gt;"",Tabel_RIE[[#This Row],[R22]],Tabel_RIE[[#This Row],[R12]])</f>
        <v/>
      </c>
    </row>
    <row r="133" spans="2:39" ht="42" customHeight="1" x14ac:dyDescent="0.15">
      <c r="B133" s="163">
        <v>139</v>
      </c>
      <c r="C133" s="164"/>
      <c r="D133" s="165"/>
      <c r="E133" s="165"/>
      <c r="F133" s="165"/>
      <c r="G133" s="166"/>
      <c r="H133" s="166"/>
      <c r="I133" s="165"/>
      <c r="J133" s="165"/>
      <c r="K133" s="167"/>
      <c r="L133" s="168" t="str">
        <f>IF(Tabel_RIE[[#This Row],[E1]]&gt;0,VLOOKUP(Tabel_RIE[[#This Row],[E1]],Tabel_FK_E[],2,FALSE),"")</f>
        <v/>
      </c>
      <c r="M133" s="167"/>
      <c r="N133" s="169" t="str">
        <f>IF(Tabel_RIE[[#This Row],[B1]]&gt;0,VLOOKUP(Tabel_RIE[[#This Row],[B1]],Tabel_FK_B[],2,FALSE),"")</f>
        <v/>
      </c>
      <c r="O133" s="167"/>
      <c r="P133" s="169" t="str">
        <f>IF(Tabel_RIE[[#This Row],[W1]]&gt;0,VLOOKUP(Tabel_RIE[[#This Row],[W1]],Tabel_FK_W[],2,FALSE),"")</f>
        <v/>
      </c>
      <c r="Q13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3" s="171" t="str">
        <f>IF(OR(Tabel_RIE[[#This Row],[E12]]="",Tabel_RIE[[#This Row],[B12]]="",Tabel_RIE[[#This Row],[W12]]=""),"",Tabel_RIE[[#This Row],[E12]]*Tabel_RIE[[#This Row],[B12]]*Tabel_RIE[[#This Row],[W12]])</f>
        <v/>
      </c>
      <c r="S133" s="172" t="str">
        <f>IF(AND(Tabel_RIE[[#This Row],[E12]]="",Tabel_RIE[[#This Row],[R12]]=""),"",IF(AND(OR(Tabel_RIE[[#This Row],[E12]]="",Tabel_RIE[[#This Row],[E12]]&lt;15),OR(Tabel_RIE[[#This Row],[R12]]="",Tabel_RIE[[#This Row],[R12]]&lt;70)),"n.v.t.",IF(OR(Tabel_RIE[[#This Row],[E12]]&gt;=15,Tabel_RIE[[#This Row],[R12]]&gt;=70),"√","fout")))</f>
        <v/>
      </c>
      <c r="T133" s="173"/>
      <c r="U133" s="174"/>
      <c r="V133" s="174"/>
      <c r="W133" s="175"/>
      <c r="X133" s="176" t="str">
        <f t="shared" si="2"/>
        <v>Bronaanpak:
Collectieve maatregelen:
Individuele maatregelen:
PBM's:</v>
      </c>
      <c r="Y133" s="165"/>
      <c r="Z133" s="177"/>
      <c r="AA133" s="173"/>
      <c r="AB133" s="169" t="str">
        <f>IF(Tabel_RIE[[#This Row],[E2]]&gt;0,VLOOKUP(Tabel_RIE[[#This Row],[E2]],Tabel_FK_E[],2,FALSE),"")</f>
        <v/>
      </c>
      <c r="AC133" s="173"/>
      <c r="AD133" s="169" t="str">
        <f>IF(Tabel_RIE[[#This Row],[B2]]&gt;0,VLOOKUP(Tabel_RIE[[#This Row],[B2]],Tabel_FK_B[],2,FALSE),"")</f>
        <v/>
      </c>
      <c r="AE133" s="173"/>
      <c r="AF133" s="169" t="str">
        <f>IF(Tabel_RIE[[#This Row],[W2]]&gt;0,VLOOKUP(Tabel_RIE[[#This Row],[W2]],Tabel_FK_W[],2,FALSE),"")</f>
        <v/>
      </c>
      <c r="AG13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33" s="171"/>
      <c r="AI133" s="165"/>
      <c r="AJ133" s="175"/>
      <c r="AK13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3" s="178" t="str">
        <f>IF(AND(Tabel_RIE[[#This Row],[R12]]&gt;=70,Tabel_RIE[[#This Row],[R22]]&lt;70),"Ja","Nee")</f>
        <v>Ja</v>
      </c>
      <c r="AM133" s="178" t="str">
        <f>IF(Tabel_RIE[[#This Row],[R22]]&lt;&gt;"",Tabel_RIE[[#This Row],[R22]],Tabel_RIE[[#This Row],[R12]])</f>
        <v/>
      </c>
    </row>
    <row r="134" spans="2:39" ht="42" customHeight="1" x14ac:dyDescent="0.15">
      <c r="B134" s="163">
        <v>140</v>
      </c>
      <c r="C134" s="164"/>
      <c r="D134" s="165"/>
      <c r="E134" s="165"/>
      <c r="F134" s="165"/>
      <c r="G134" s="166"/>
      <c r="H134" s="166"/>
      <c r="I134" s="165"/>
      <c r="J134" s="165"/>
      <c r="K134" s="167"/>
      <c r="L134" s="168" t="str">
        <f>IF(Tabel_RIE[[#This Row],[E1]]&gt;0,VLOOKUP(Tabel_RIE[[#This Row],[E1]],Tabel_FK_E[],2,FALSE),"")</f>
        <v/>
      </c>
      <c r="M134" s="167"/>
      <c r="N134" s="169" t="str">
        <f>IF(Tabel_RIE[[#This Row],[B1]]&gt;0,VLOOKUP(Tabel_RIE[[#This Row],[B1]],Tabel_FK_B[],2,FALSE),"")</f>
        <v/>
      </c>
      <c r="O134" s="167"/>
      <c r="P134" s="169" t="str">
        <f>IF(Tabel_RIE[[#This Row],[W1]]&gt;0,VLOOKUP(Tabel_RIE[[#This Row],[W1]],Tabel_FK_W[],2,FALSE),"")</f>
        <v/>
      </c>
      <c r="Q13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4" s="171" t="str">
        <f>IF(OR(Tabel_RIE[[#This Row],[E12]]="",Tabel_RIE[[#This Row],[B12]]="",Tabel_RIE[[#This Row],[W12]]=""),"",Tabel_RIE[[#This Row],[E12]]*Tabel_RIE[[#This Row],[B12]]*Tabel_RIE[[#This Row],[W12]])</f>
        <v/>
      </c>
      <c r="S134" s="172" t="str">
        <f>IF(AND(Tabel_RIE[[#This Row],[E12]]="",Tabel_RIE[[#This Row],[R12]]=""),"",IF(AND(OR(Tabel_RIE[[#This Row],[E12]]="",Tabel_RIE[[#This Row],[E12]]&lt;15),OR(Tabel_RIE[[#This Row],[R12]]="",Tabel_RIE[[#This Row],[R12]]&lt;70)),"n.v.t.",IF(OR(Tabel_RIE[[#This Row],[E12]]&gt;=15,Tabel_RIE[[#This Row],[R12]]&gt;=70),"√","fout")))</f>
        <v/>
      </c>
      <c r="T134" s="173"/>
      <c r="U134" s="174"/>
      <c r="V134" s="174"/>
      <c r="W134" s="175"/>
      <c r="X134" s="176" t="str">
        <f t="shared" si="2"/>
        <v>Bronaanpak:
Collectieve maatregelen:
Individuele maatregelen:
PBM's:</v>
      </c>
      <c r="Y134" s="165"/>
      <c r="Z134" s="177"/>
      <c r="AA134" s="173"/>
      <c r="AB134" s="169" t="str">
        <f>IF(Tabel_RIE[[#This Row],[E2]]&gt;0,VLOOKUP(Tabel_RIE[[#This Row],[E2]],Tabel_FK_E[],2,FALSE),"")</f>
        <v/>
      </c>
      <c r="AC134" s="173"/>
      <c r="AD134" s="169" t="str">
        <f>IF(Tabel_RIE[[#This Row],[B2]]&gt;0,VLOOKUP(Tabel_RIE[[#This Row],[B2]],Tabel_FK_B[],2,FALSE),"")</f>
        <v/>
      </c>
      <c r="AE134" s="173"/>
      <c r="AF134" s="169" t="str">
        <f>IF(Tabel_RIE[[#This Row],[W2]]&gt;0,VLOOKUP(Tabel_RIE[[#This Row],[W2]],Tabel_FK_W[],2,FALSE),"")</f>
        <v/>
      </c>
      <c r="AG13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34" s="171"/>
      <c r="AI134" s="165"/>
      <c r="AJ134" s="175"/>
      <c r="AK13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4" s="178" t="str">
        <f>IF(AND(Tabel_RIE[[#This Row],[R12]]&gt;=70,Tabel_RIE[[#This Row],[R22]]&lt;70),"Ja","Nee")</f>
        <v>Ja</v>
      </c>
      <c r="AM134" s="178" t="str">
        <f>IF(Tabel_RIE[[#This Row],[R22]]&lt;&gt;"",Tabel_RIE[[#This Row],[R22]],Tabel_RIE[[#This Row],[R12]])</f>
        <v/>
      </c>
    </row>
    <row r="135" spans="2:39" ht="42" customHeight="1" x14ac:dyDescent="0.15">
      <c r="B135" s="163">
        <v>141</v>
      </c>
      <c r="C135" s="164"/>
      <c r="D135" s="165"/>
      <c r="E135" s="165"/>
      <c r="F135" s="165"/>
      <c r="G135" s="166"/>
      <c r="H135" s="166"/>
      <c r="I135" s="165"/>
      <c r="J135" s="165"/>
      <c r="K135" s="167"/>
      <c r="L135" s="168" t="str">
        <f>IF(Tabel_RIE[[#This Row],[E1]]&gt;0,VLOOKUP(Tabel_RIE[[#This Row],[E1]],Tabel_FK_E[],2,FALSE),"")</f>
        <v/>
      </c>
      <c r="M135" s="167"/>
      <c r="N135" s="169" t="str">
        <f>IF(Tabel_RIE[[#This Row],[B1]]&gt;0,VLOOKUP(Tabel_RIE[[#This Row],[B1]],Tabel_FK_B[],2,FALSE),"")</f>
        <v/>
      </c>
      <c r="O135" s="167"/>
      <c r="P135" s="169" t="str">
        <f>IF(Tabel_RIE[[#This Row],[W1]]&gt;0,VLOOKUP(Tabel_RIE[[#This Row],[W1]],Tabel_FK_W[],2,FALSE),"")</f>
        <v/>
      </c>
      <c r="Q13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5" s="171" t="str">
        <f>IF(OR(Tabel_RIE[[#This Row],[E12]]="",Tabel_RIE[[#This Row],[B12]]="",Tabel_RIE[[#This Row],[W12]]=""),"",Tabel_RIE[[#This Row],[E12]]*Tabel_RIE[[#This Row],[B12]]*Tabel_RIE[[#This Row],[W12]])</f>
        <v/>
      </c>
      <c r="S135" s="172" t="str">
        <f>IF(AND(Tabel_RIE[[#This Row],[E12]]="",Tabel_RIE[[#This Row],[R12]]=""),"",IF(AND(OR(Tabel_RIE[[#This Row],[E12]]="",Tabel_RIE[[#This Row],[E12]]&lt;15),OR(Tabel_RIE[[#This Row],[R12]]="",Tabel_RIE[[#This Row],[R12]]&lt;70)),"n.v.t.",IF(OR(Tabel_RIE[[#This Row],[E12]]&gt;=15,Tabel_RIE[[#This Row],[R12]]&gt;=70),"√","fout")))</f>
        <v/>
      </c>
      <c r="T135" s="173"/>
      <c r="U135" s="174"/>
      <c r="V135" s="174"/>
      <c r="W135" s="175"/>
      <c r="X135" s="176" t="str">
        <f t="shared" si="2"/>
        <v>Bronaanpak:
Collectieve maatregelen:
Individuele maatregelen:
PBM's:</v>
      </c>
      <c r="Y135" s="165"/>
      <c r="Z135" s="177"/>
      <c r="AA135" s="173"/>
      <c r="AB135" s="169" t="str">
        <f>IF(Tabel_RIE[[#This Row],[E2]]&gt;0,VLOOKUP(Tabel_RIE[[#This Row],[E2]],Tabel_FK_E[],2,FALSE),"")</f>
        <v/>
      </c>
      <c r="AC135" s="173"/>
      <c r="AD135" s="169" t="str">
        <f>IF(Tabel_RIE[[#This Row],[B2]]&gt;0,VLOOKUP(Tabel_RIE[[#This Row],[B2]],Tabel_FK_B[],2,FALSE),"")</f>
        <v/>
      </c>
      <c r="AE135" s="173"/>
      <c r="AF135" s="169" t="str">
        <f>IF(Tabel_RIE[[#This Row],[W2]]&gt;0,VLOOKUP(Tabel_RIE[[#This Row],[W2]],Tabel_FK_W[],2,FALSE),"")</f>
        <v/>
      </c>
      <c r="AG13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35" s="171"/>
      <c r="AI135" s="165"/>
      <c r="AJ135" s="175"/>
      <c r="AK13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5" s="178" t="str">
        <f>IF(AND(Tabel_RIE[[#This Row],[R12]]&gt;=70,Tabel_RIE[[#This Row],[R22]]&lt;70),"Ja","Nee")</f>
        <v>Ja</v>
      </c>
      <c r="AM135" s="178" t="str">
        <f>IF(Tabel_RIE[[#This Row],[R22]]&lt;&gt;"",Tabel_RIE[[#This Row],[R22]],Tabel_RIE[[#This Row],[R12]])</f>
        <v/>
      </c>
    </row>
    <row r="136" spans="2:39" ht="42" customHeight="1" x14ac:dyDescent="0.15">
      <c r="B136" s="163">
        <v>142</v>
      </c>
      <c r="C136" s="164"/>
      <c r="D136" s="165"/>
      <c r="E136" s="165"/>
      <c r="F136" s="165"/>
      <c r="G136" s="166"/>
      <c r="H136" s="166"/>
      <c r="I136" s="165"/>
      <c r="J136" s="165"/>
      <c r="K136" s="167"/>
      <c r="L136" s="168" t="str">
        <f>IF(Tabel_RIE[[#This Row],[E1]]&gt;0,VLOOKUP(Tabel_RIE[[#This Row],[E1]],Tabel_FK_E[],2,FALSE),"")</f>
        <v/>
      </c>
      <c r="M136" s="167"/>
      <c r="N136" s="169" t="str">
        <f>IF(Tabel_RIE[[#This Row],[B1]]&gt;0,VLOOKUP(Tabel_RIE[[#This Row],[B1]],Tabel_FK_B[],2,FALSE),"")</f>
        <v/>
      </c>
      <c r="O136" s="167"/>
      <c r="P136" s="169" t="str">
        <f>IF(Tabel_RIE[[#This Row],[W1]]&gt;0,VLOOKUP(Tabel_RIE[[#This Row],[W1]],Tabel_FK_W[],2,FALSE),"")</f>
        <v/>
      </c>
      <c r="Q13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6" s="171" t="str">
        <f>IF(OR(Tabel_RIE[[#This Row],[E12]]="",Tabel_RIE[[#This Row],[B12]]="",Tabel_RIE[[#This Row],[W12]]=""),"",Tabel_RIE[[#This Row],[E12]]*Tabel_RIE[[#This Row],[B12]]*Tabel_RIE[[#This Row],[W12]])</f>
        <v/>
      </c>
      <c r="S136" s="172" t="str">
        <f>IF(AND(Tabel_RIE[[#This Row],[E12]]="",Tabel_RIE[[#This Row],[R12]]=""),"",IF(AND(OR(Tabel_RIE[[#This Row],[E12]]="",Tabel_RIE[[#This Row],[E12]]&lt;15),OR(Tabel_RIE[[#This Row],[R12]]="",Tabel_RIE[[#This Row],[R12]]&lt;70)),"n.v.t.",IF(OR(Tabel_RIE[[#This Row],[E12]]&gt;=15,Tabel_RIE[[#This Row],[R12]]&gt;=70),"√","fout")))</f>
        <v/>
      </c>
      <c r="T136" s="173"/>
      <c r="U136" s="174"/>
      <c r="V136" s="174"/>
      <c r="W136" s="175"/>
      <c r="X136" s="176" t="str">
        <f t="shared" si="2"/>
        <v>Bronaanpak:
Collectieve maatregelen:
Individuele maatregelen:
PBM's:</v>
      </c>
      <c r="Y136" s="165"/>
      <c r="Z136" s="177"/>
      <c r="AA136" s="173"/>
      <c r="AB136" s="169" t="str">
        <f>IF(Tabel_RIE[[#This Row],[E2]]&gt;0,VLOOKUP(Tabel_RIE[[#This Row],[E2]],Tabel_FK_E[],2,FALSE),"")</f>
        <v/>
      </c>
      <c r="AC136" s="173"/>
      <c r="AD136" s="169" t="str">
        <f>IF(Tabel_RIE[[#This Row],[B2]]&gt;0,VLOOKUP(Tabel_RIE[[#This Row],[B2]],Tabel_FK_B[],2,FALSE),"")</f>
        <v/>
      </c>
      <c r="AE136" s="173"/>
      <c r="AF136" s="169" t="str">
        <f>IF(Tabel_RIE[[#This Row],[W2]]&gt;0,VLOOKUP(Tabel_RIE[[#This Row],[W2]],Tabel_FK_W[],2,FALSE),"")</f>
        <v/>
      </c>
      <c r="AG13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36" s="171"/>
      <c r="AI136" s="165"/>
      <c r="AJ136" s="175"/>
      <c r="AK13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6" s="178" t="str">
        <f>IF(AND(Tabel_RIE[[#This Row],[R12]]&gt;=70,Tabel_RIE[[#This Row],[R22]]&lt;70),"Ja","Nee")</f>
        <v>Ja</v>
      </c>
      <c r="AM136" s="178" t="str">
        <f>IF(Tabel_RIE[[#This Row],[R22]]&lt;&gt;"",Tabel_RIE[[#This Row],[R22]],Tabel_RIE[[#This Row],[R12]])</f>
        <v/>
      </c>
    </row>
    <row r="137" spans="2:39" ht="42" customHeight="1" x14ac:dyDescent="0.15">
      <c r="B137" s="163">
        <v>143</v>
      </c>
      <c r="C137" s="164"/>
      <c r="D137" s="165"/>
      <c r="E137" s="165"/>
      <c r="F137" s="165"/>
      <c r="G137" s="166"/>
      <c r="H137" s="166"/>
      <c r="I137" s="165"/>
      <c r="J137" s="165"/>
      <c r="K137" s="167"/>
      <c r="L137" s="168" t="str">
        <f>IF(Tabel_RIE[[#This Row],[E1]]&gt;0,VLOOKUP(Tabel_RIE[[#This Row],[E1]],Tabel_FK_E[],2,FALSE),"")</f>
        <v/>
      </c>
      <c r="M137" s="167"/>
      <c r="N137" s="169" t="str">
        <f>IF(Tabel_RIE[[#This Row],[B1]]&gt;0,VLOOKUP(Tabel_RIE[[#This Row],[B1]],Tabel_FK_B[],2,FALSE),"")</f>
        <v/>
      </c>
      <c r="O137" s="167"/>
      <c r="P137" s="169" t="str">
        <f>IF(Tabel_RIE[[#This Row],[W1]]&gt;0,VLOOKUP(Tabel_RIE[[#This Row],[W1]],Tabel_FK_W[],2,FALSE),"")</f>
        <v/>
      </c>
      <c r="Q13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7" s="171" t="str">
        <f>IF(OR(Tabel_RIE[[#This Row],[E12]]="",Tabel_RIE[[#This Row],[B12]]="",Tabel_RIE[[#This Row],[W12]]=""),"",Tabel_RIE[[#This Row],[E12]]*Tabel_RIE[[#This Row],[B12]]*Tabel_RIE[[#This Row],[W12]])</f>
        <v/>
      </c>
      <c r="S137" s="172" t="str">
        <f>IF(AND(Tabel_RIE[[#This Row],[E12]]="",Tabel_RIE[[#This Row],[R12]]=""),"",IF(AND(OR(Tabel_RIE[[#This Row],[E12]]="",Tabel_RIE[[#This Row],[E12]]&lt;15),OR(Tabel_RIE[[#This Row],[R12]]="",Tabel_RIE[[#This Row],[R12]]&lt;70)),"n.v.t.",IF(OR(Tabel_RIE[[#This Row],[E12]]&gt;=15,Tabel_RIE[[#This Row],[R12]]&gt;=70),"√","fout")))</f>
        <v/>
      </c>
      <c r="T137" s="173"/>
      <c r="U137" s="174"/>
      <c r="V137" s="174"/>
      <c r="W137" s="175"/>
      <c r="X137" s="176" t="str">
        <f t="shared" si="2"/>
        <v>Bronaanpak:
Collectieve maatregelen:
Individuele maatregelen:
PBM's:</v>
      </c>
      <c r="Y137" s="165"/>
      <c r="Z137" s="177"/>
      <c r="AA137" s="173"/>
      <c r="AB137" s="169" t="str">
        <f>IF(Tabel_RIE[[#This Row],[E2]]&gt;0,VLOOKUP(Tabel_RIE[[#This Row],[E2]],Tabel_FK_E[],2,FALSE),"")</f>
        <v/>
      </c>
      <c r="AC137" s="173"/>
      <c r="AD137" s="169" t="str">
        <f>IF(Tabel_RIE[[#This Row],[B2]]&gt;0,VLOOKUP(Tabel_RIE[[#This Row],[B2]],Tabel_FK_B[],2,FALSE),"")</f>
        <v/>
      </c>
      <c r="AE137" s="173"/>
      <c r="AF137" s="169" t="str">
        <f>IF(Tabel_RIE[[#This Row],[W2]]&gt;0,VLOOKUP(Tabel_RIE[[#This Row],[W2]],Tabel_FK_W[],2,FALSE),"")</f>
        <v/>
      </c>
      <c r="AG13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37" s="171"/>
      <c r="AI137" s="165"/>
      <c r="AJ137" s="175"/>
      <c r="AK13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7" s="178" t="str">
        <f>IF(AND(Tabel_RIE[[#This Row],[R12]]&gt;=70,Tabel_RIE[[#This Row],[R22]]&lt;70),"Ja","Nee")</f>
        <v>Ja</v>
      </c>
      <c r="AM137" s="178" t="str">
        <f>IF(Tabel_RIE[[#This Row],[R22]]&lt;&gt;"",Tabel_RIE[[#This Row],[R22]],Tabel_RIE[[#This Row],[R12]])</f>
        <v/>
      </c>
    </row>
    <row r="138" spans="2:39" ht="42" customHeight="1" x14ac:dyDescent="0.15">
      <c r="B138" s="163">
        <v>144</v>
      </c>
      <c r="C138" s="164"/>
      <c r="D138" s="165"/>
      <c r="E138" s="165"/>
      <c r="F138" s="165"/>
      <c r="G138" s="166"/>
      <c r="H138" s="166"/>
      <c r="I138" s="165"/>
      <c r="J138" s="165"/>
      <c r="K138" s="167"/>
      <c r="L138" s="168" t="str">
        <f>IF(Tabel_RIE[[#This Row],[E1]]&gt;0,VLOOKUP(Tabel_RIE[[#This Row],[E1]],Tabel_FK_E[],2,FALSE),"")</f>
        <v/>
      </c>
      <c r="M138" s="167"/>
      <c r="N138" s="169" t="str">
        <f>IF(Tabel_RIE[[#This Row],[B1]]&gt;0,VLOOKUP(Tabel_RIE[[#This Row],[B1]],Tabel_FK_B[],2,FALSE),"")</f>
        <v/>
      </c>
      <c r="O138" s="167"/>
      <c r="P138" s="169" t="str">
        <f>IF(Tabel_RIE[[#This Row],[W1]]&gt;0,VLOOKUP(Tabel_RIE[[#This Row],[W1]],Tabel_FK_W[],2,FALSE),"")</f>
        <v/>
      </c>
      <c r="Q13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8" s="171" t="str">
        <f>IF(OR(Tabel_RIE[[#This Row],[E12]]="",Tabel_RIE[[#This Row],[B12]]="",Tabel_RIE[[#This Row],[W12]]=""),"",Tabel_RIE[[#This Row],[E12]]*Tabel_RIE[[#This Row],[B12]]*Tabel_RIE[[#This Row],[W12]])</f>
        <v/>
      </c>
      <c r="S138" s="172" t="str">
        <f>IF(AND(Tabel_RIE[[#This Row],[E12]]="",Tabel_RIE[[#This Row],[R12]]=""),"",IF(AND(OR(Tabel_RIE[[#This Row],[E12]]="",Tabel_RIE[[#This Row],[E12]]&lt;15),OR(Tabel_RIE[[#This Row],[R12]]="",Tabel_RIE[[#This Row],[R12]]&lt;70)),"n.v.t.",IF(OR(Tabel_RIE[[#This Row],[E12]]&gt;=15,Tabel_RIE[[#This Row],[R12]]&gt;=70),"√","fout")))</f>
        <v/>
      </c>
      <c r="T138" s="173"/>
      <c r="U138" s="174"/>
      <c r="V138" s="174"/>
      <c r="W138" s="175"/>
      <c r="X138" s="176" t="str">
        <f t="shared" si="2"/>
        <v>Bronaanpak:
Collectieve maatregelen:
Individuele maatregelen:
PBM's:</v>
      </c>
      <c r="Y138" s="165"/>
      <c r="Z138" s="177"/>
      <c r="AA138" s="173"/>
      <c r="AB138" s="169" t="str">
        <f>IF(Tabel_RIE[[#This Row],[E2]]&gt;0,VLOOKUP(Tabel_RIE[[#This Row],[E2]],Tabel_FK_E[],2,FALSE),"")</f>
        <v/>
      </c>
      <c r="AC138" s="173"/>
      <c r="AD138" s="169" t="str">
        <f>IF(Tabel_RIE[[#This Row],[B2]]&gt;0,VLOOKUP(Tabel_RIE[[#This Row],[B2]],Tabel_FK_B[],2,FALSE),"")</f>
        <v/>
      </c>
      <c r="AE138" s="173"/>
      <c r="AF138" s="169" t="str">
        <f>IF(Tabel_RIE[[#This Row],[W2]]&gt;0,VLOOKUP(Tabel_RIE[[#This Row],[W2]],Tabel_FK_W[],2,FALSE),"")</f>
        <v/>
      </c>
      <c r="AG13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38" s="171"/>
      <c r="AI138" s="165"/>
      <c r="AJ138" s="175"/>
      <c r="AK13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8" s="178" t="str">
        <f>IF(AND(Tabel_RIE[[#This Row],[R12]]&gt;=70,Tabel_RIE[[#This Row],[R22]]&lt;70),"Ja","Nee")</f>
        <v>Ja</v>
      </c>
      <c r="AM138" s="178" t="str">
        <f>IF(Tabel_RIE[[#This Row],[R22]]&lt;&gt;"",Tabel_RIE[[#This Row],[R22]],Tabel_RIE[[#This Row],[R12]])</f>
        <v/>
      </c>
    </row>
    <row r="139" spans="2:39" ht="42" customHeight="1" x14ac:dyDescent="0.15">
      <c r="B139" s="163">
        <v>145</v>
      </c>
      <c r="C139" s="164"/>
      <c r="D139" s="165"/>
      <c r="E139" s="165"/>
      <c r="F139" s="165"/>
      <c r="G139" s="166"/>
      <c r="H139" s="166"/>
      <c r="I139" s="165"/>
      <c r="J139" s="165"/>
      <c r="K139" s="167"/>
      <c r="L139" s="168" t="str">
        <f>IF(Tabel_RIE[[#This Row],[E1]]&gt;0,VLOOKUP(Tabel_RIE[[#This Row],[E1]],Tabel_FK_E[],2,FALSE),"")</f>
        <v/>
      </c>
      <c r="M139" s="167"/>
      <c r="N139" s="169" t="str">
        <f>IF(Tabel_RIE[[#This Row],[B1]]&gt;0,VLOOKUP(Tabel_RIE[[#This Row],[B1]],Tabel_FK_B[],2,FALSE),"")</f>
        <v/>
      </c>
      <c r="O139" s="167"/>
      <c r="P139" s="169" t="str">
        <f>IF(Tabel_RIE[[#This Row],[W1]]&gt;0,VLOOKUP(Tabel_RIE[[#This Row],[W1]],Tabel_FK_W[],2,FALSE),"")</f>
        <v/>
      </c>
      <c r="Q13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9" s="171" t="str">
        <f>IF(OR(Tabel_RIE[[#This Row],[E12]]="",Tabel_RIE[[#This Row],[B12]]="",Tabel_RIE[[#This Row],[W12]]=""),"",Tabel_RIE[[#This Row],[E12]]*Tabel_RIE[[#This Row],[B12]]*Tabel_RIE[[#This Row],[W12]])</f>
        <v/>
      </c>
      <c r="S139" s="172" t="str">
        <f>IF(AND(Tabel_RIE[[#This Row],[E12]]="",Tabel_RIE[[#This Row],[R12]]=""),"",IF(AND(OR(Tabel_RIE[[#This Row],[E12]]="",Tabel_RIE[[#This Row],[E12]]&lt;15),OR(Tabel_RIE[[#This Row],[R12]]="",Tabel_RIE[[#This Row],[R12]]&lt;70)),"n.v.t.",IF(OR(Tabel_RIE[[#This Row],[E12]]&gt;=15,Tabel_RIE[[#This Row],[R12]]&gt;=70),"√","fout")))</f>
        <v/>
      </c>
      <c r="T139" s="173"/>
      <c r="U139" s="174"/>
      <c r="V139" s="174"/>
      <c r="W139" s="175"/>
      <c r="X139" s="176" t="str">
        <f t="shared" si="2"/>
        <v>Bronaanpak:
Collectieve maatregelen:
Individuele maatregelen:
PBM's:</v>
      </c>
      <c r="Y139" s="165"/>
      <c r="Z139" s="177"/>
      <c r="AA139" s="173"/>
      <c r="AB139" s="169" t="str">
        <f>IF(Tabel_RIE[[#This Row],[E2]]&gt;0,VLOOKUP(Tabel_RIE[[#This Row],[E2]],Tabel_FK_E[],2,FALSE),"")</f>
        <v/>
      </c>
      <c r="AC139" s="173"/>
      <c r="AD139" s="169" t="str">
        <f>IF(Tabel_RIE[[#This Row],[B2]]&gt;0,VLOOKUP(Tabel_RIE[[#This Row],[B2]],Tabel_FK_B[],2,FALSE),"")</f>
        <v/>
      </c>
      <c r="AE139" s="173"/>
      <c r="AF139" s="169" t="str">
        <f>IF(Tabel_RIE[[#This Row],[W2]]&gt;0,VLOOKUP(Tabel_RIE[[#This Row],[W2]],Tabel_FK_W[],2,FALSE),"")</f>
        <v/>
      </c>
      <c r="AG13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39" s="171"/>
      <c r="AI139" s="165"/>
      <c r="AJ139" s="175"/>
      <c r="AK13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39" s="178" t="str">
        <f>IF(AND(Tabel_RIE[[#This Row],[R12]]&gt;=70,Tabel_RIE[[#This Row],[R22]]&lt;70),"Ja","Nee")</f>
        <v>Ja</v>
      </c>
      <c r="AM139" s="178" t="str">
        <f>IF(Tabel_RIE[[#This Row],[R22]]&lt;&gt;"",Tabel_RIE[[#This Row],[R22]],Tabel_RIE[[#This Row],[R12]])</f>
        <v/>
      </c>
    </row>
    <row r="140" spans="2:39" ht="42" customHeight="1" x14ac:dyDescent="0.15">
      <c r="B140" s="163">
        <v>146</v>
      </c>
      <c r="C140" s="164"/>
      <c r="D140" s="165"/>
      <c r="E140" s="165"/>
      <c r="F140" s="165"/>
      <c r="G140" s="166"/>
      <c r="H140" s="166"/>
      <c r="I140" s="165"/>
      <c r="J140" s="165"/>
      <c r="K140" s="167"/>
      <c r="L140" s="168" t="str">
        <f>IF(Tabel_RIE[[#This Row],[E1]]&gt;0,VLOOKUP(Tabel_RIE[[#This Row],[E1]],Tabel_FK_E[],2,FALSE),"")</f>
        <v/>
      </c>
      <c r="M140" s="167"/>
      <c r="N140" s="169" t="str">
        <f>IF(Tabel_RIE[[#This Row],[B1]]&gt;0,VLOOKUP(Tabel_RIE[[#This Row],[B1]],Tabel_FK_B[],2,FALSE),"")</f>
        <v/>
      </c>
      <c r="O140" s="167"/>
      <c r="P140" s="169" t="str">
        <f>IF(Tabel_RIE[[#This Row],[W1]]&gt;0,VLOOKUP(Tabel_RIE[[#This Row],[W1]],Tabel_FK_W[],2,FALSE),"")</f>
        <v/>
      </c>
      <c r="Q14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0" s="171" t="str">
        <f>IF(OR(Tabel_RIE[[#This Row],[E12]]="",Tabel_RIE[[#This Row],[B12]]="",Tabel_RIE[[#This Row],[W12]]=""),"",Tabel_RIE[[#This Row],[E12]]*Tabel_RIE[[#This Row],[B12]]*Tabel_RIE[[#This Row],[W12]])</f>
        <v/>
      </c>
      <c r="S140" s="172" t="str">
        <f>IF(AND(Tabel_RIE[[#This Row],[E12]]="",Tabel_RIE[[#This Row],[R12]]=""),"",IF(AND(OR(Tabel_RIE[[#This Row],[E12]]="",Tabel_RIE[[#This Row],[E12]]&lt;15),OR(Tabel_RIE[[#This Row],[R12]]="",Tabel_RIE[[#This Row],[R12]]&lt;70)),"n.v.t.",IF(OR(Tabel_RIE[[#This Row],[E12]]&gt;=15,Tabel_RIE[[#This Row],[R12]]&gt;=70),"√","fout")))</f>
        <v/>
      </c>
      <c r="T140" s="173"/>
      <c r="U140" s="174"/>
      <c r="V140" s="174"/>
      <c r="W140" s="175"/>
      <c r="X140" s="176" t="str">
        <f t="shared" si="2"/>
        <v>Bronaanpak:
Collectieve maatregelen:
Individuele maatregelen:
PBM's:</v>
      </c>
      <c r="Y140" s="165"/>
      <c r="Z140" s="177"/>
      <c r="AA140" s="173"/>
      <c r="AB140" s="169" t="str">
        <f>IF(Tabel_RIE[[#This Row],[E2]]&gt;0,VLOOKUP(Tabel_RIE[[#This Row],[E2]],Tabel_FK_E[],2,FALSE),"")</f>
        <v/>
      </c>
      <c r="AC140" s="173"/>
      <c r="AD140" s="169" t="str">
        <f>IF(Tabel_RIE[[#This Row],[B2]]&gt;0,VLOOKUP(Tabel_RIE[[#This Row],[B2]],Tabel_FK_B[],2,FALSE),"")</f>
        <v/>
      </c>
      <c r="AE140" s="173"/>
      <c r="AF140" s="169" t="str">
        <f>IF(Tabel_RIE[[#This Row],[W2]]&gt;0,VLOOKUP(Tabel_RIE[[#This Row],[W2]],Tabel_FK_W[],2,FALSE),"")</f>
        <v/>
      </c>
      <c r="AG14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40" s="171"/>
      <c r="AI140" s="165"/>
      <c r="AJ140" s="175"/>
      <c r="AK14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0" s="178" t="str">
        <f>IF(AND(Tabel_RIE[[#This Row],[R12]]&gt;=70,Tabel_RIE[[#This Row],[R22]]&lt;70),"Ja","Nee")</f>
        <v>Ja</v>
      </c>
      <c r="AM140" s="178" t="str">
        <f>IF(Tabel_RIE[[#This Row],[R22]]&lt;&gt;"",Tabel_RIE[[#This Row],[R22]],Tabel_RIE[[#This Row],[R12]])</f>
        <v/>
      </c>
    </row>
    <row r="141" spans="2:39" ht="42" customHeight="1" x14ac:dyDescent="0.15">
      <c r="B141" s="163">
        <v>147</v>
      </c>
      <c r="C141" s="164"/>
      <c r="D141" s="165"/>
      <c r="E141" s="165"/>
      <c r="F141" s="165"/>
      <c r="G141" s="166"/>
      <c r="H141" s="166"/>
      <c r="I141" s="165"/>
      <c r="J141" s="165"/>
      <c r="K141" s="167"/>
      <c r="L141" s="168" t="str">
        <f>IF(Tabel_RIE[[#This Row],[E1]]&gt;0,VLOOKUP(Tabel_RIE[[#This Row],[E1]],Tabel_FK_E[],2,FALSE),"")</f>
        <v/>
      </c>
      <c r="M141" s="167"/>
      <c r="N141" s="169" t="str">
        <f>IF(Tabel_RIE[[#This Row],[B1]]&gt;0,VLOOKUP(Tabel_RIE[[#This Row],[B1]],Tabel_FK_B[],2,FALSE),"")</f>
        <v/>
      </c>
      <c r="O141" s="167"/>
      <c r="P141" s="169" t="str">
        <f>IF(Tabel_RIE[[#This Row],[W1]]&gt;0,VLOOKUP(Tabel_RIE[[#This Row],[W1]],Tabel_FK_W[],2,FALSE),"")</f>
        <v/>
      </c>
      <c r="Q14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1" s="171" t="str">
        <f>IF(OR(Tabel_RIE[[#This Row],[E12]]="",Tabel_RIE[[#This Row],[B12]]="",Tabel_RIE[[#This Row],[W12]]=""),"",Tabel_RIE[[#This Row],[E12]]*Tabel_RIE[[#This Row],[B12]]*Tabel_RIE[[#This Row],[W12]])</f>
        <v/>
      </c>
      <c r="S141" s="172" t="str">
        <f>IF(AND(Tabel_RIE[[#This Row],[E12]]="",Tabel_RIE[[#This Row],[R12]]=""),"",IF(AND(OR(Tabel_RIE[[#This Row],[E12]]="",Tabel_RIE[[#This Row],[E12]]&lt;15),OR(Tabel_RIE[[#This Row],[R12]]="",Tabel_RIE[[#This Row],[R12]]&lt;70)),"n.v.t.",IF(OR(Tabel_RIE[[#This Row],[E12]]&gt;=15,Tabel_RIE[[#This Row],[R12]]&gt;=70),"√","fout")))</f>
        <v/>
      </c>
      <c r="T141" s="173"/>
      <c r="U141" s="174"/>
      <c r="V141" s="174"/>
      <c r="W141" s="175"/>
      <c r="X141" s="176" t="str">
        <f t="shared" si="2"/>
        <v>Bronaanpak:
Collectieve maatregelen:
Individuele maatregelen:
PBM's:</v>
      </c>
      <c r="Y141" s="165"/>
      <c r="Z141" s="177"/>
      <c r="AA141" s="173"/>
      <c r="AB141" s="169" t="str">
        <f>IF(Tabel_RIE[[#This Row],[E2]]&gt;0,VLOOKUP(Tabel_RIE[[#This Row],[E2]],Tabel_FK_E[],2,FALSE),"")</f>
        <v/>
      </c>
      <c r="AC141" s="173"/>
      <c r="AD141" s="169" t="str">
        <f>IF(Tabel_RIE[[#This Row],[B2]]&gt;0,VLOOKUP(Tabel_RIE[[#This Row],[B2]],Tabel_FK_B[],2,FALSE),"")</f>
        <v/>
      </c>
      <c r="AE141" s="173"/>
      <c r="AF141" s="169" t="str">
        <f>IF(Tabel_RIE[[#This Row],[W2]]&gt;0,VLOOKUP(Tabel_RIE[[#This Row],[W2]],Tabel_FK_W[],2,FALSE),"")</f>
        <v/>
      </c>
      <c r="AG14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41" s="171"/>
      <c r="AI141" s="165"/>
      <c r="AJ141" s="175"/>
      <c r="AK14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1" s="178" t="str">
        <f>IF(AND(Tabel_RIE[[#This Row],[R12]]&gt;=70,Tabel_RIE[[#This Row],[R22]]&lt;70),"Ja","Nee")</f>
        <v>Ja</v>
      </c>
      <c r="AM141" s="178" t="str">
        <f>IF(Tabel_RIE[[#This Row],[R22]]&lt;&gt;"",Tabel_RIE[[#This Row],[R22]],Tabel_RIE[[#This Row],[R12]])</f>
        <v/>
      </c>
    </row>
    <row r="142" spans="2:39" ht="42" customHeight="1" x14ac:dyDescent="0.15">
      <c r="B142" s="163">
        <v>148</v>
      </c>
      <c r="C142" s="164"/>
      <c r="D142" s="165"/>
      <c r="E142" s="165"/>
      <c r="F142" s="165"/>
      <c r="G142" s="166"/>
      <c r="H142" s="166"/>
      <c r="I142" s="165"/>
      <c r="J142" s="165"/>
      <c r="K142" s="167"/>
      <c r="L142" s="168" t="str">
        <f>IF(Tabel_RIE[[#This Row],[E1]]&gt;0,VLOOKUP(Tabel_RIE[[#This Row],[E1]],Tabel_FK_E[],2,FALSE),"")</f>
        <v/>
      </c>
      <c r="M142" s="167"/>
      <c r="N142" s="169" t="str">
        <f>IF(Tabel_RIE[[#This Row],[B1]]&gt;0,VLOOKUP(Tabel_RIE[[#This Row],[B1]],Tabel_FK_B[],2,FALSE),"")</f>
        <v/>
      </c>
      <c r="O142" s="167"/>
      <c r="P142" s="169" t="str">
        <f>IF(Tabel_RIE[[#This Row],[W1]]&gt;0,VLOOKUP(Tabel_RIE[[#This Row],[W1]],Tabel_FK_W[],2,FALSE),"")</f>
        <v/>
      </c>
      <c r="Q14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2" s="171" t="str">
        <f>IF(OR(Tabel_RIE[[#This Row],[E12]]="",Tabel_RIE[[#This Row],[B12]]="",Tabel_RIE[[#This Row],[W12]]=""),"",Tabel_RIE[[#This Row],[E12]]*Tabel_RIE[[#This Row],[B12]]*Tabel_RIE[[#This Row],[W12]])</f>
        <v/>
      </c>
      <c r="S142" s="172" t="str">
        <f>IF(AND(Tabel_RIE[[#This Row],[E12]]="",Tabel_RIE[[#This Row],[R12]]=""),"",IF(AND(OR(Tabel_RIE[[#This Row],[E12]]="",Tabel_RIE[[#This Row],[E12]]&lt;15),OR(Tabel_RIE[[#This Row],[R12]]="",Tabel_RIE[[#This Row],[R12]]&lt;70)),"n.v.t.",IF(OR(Tabel_RIE[[#This Row],[E12]]&gt;=15,Tabel_RIE[[#This Row],[R12]]&gt;=70),"√","fout")))</f>
        <v/>
      </c>
      <c r="T142" s="173"/>
      <c r="U142" s="174"/>
      <c r="V142" s="174"/>
      <c r="W142" s="175"/>
      <c r="X142" s="176" t="str">
        <f t="shared" si="2"/>
        <v>Bronaanpak:
Collectieve maatregelen:
Individuele maatregelen:
PBM's:</v>
      </c>
      <c r="Y142" s="165"/>
      <c r="Z142" s="177"/>
      <c r="AA142" s="173"/>
      <c r="AB142" s="169" t="str">
        <f>IF(Tabel_RIE[[#This Row],[E2]]&gt;0,VLOOKUP(Tabel_RIE[[#This Row],[E2]],Tabel_FK_E[],2,FALSE),"")</f>
        <v/>
      </c>
      <c r="AC142" s="173"/>
      <c r="AD142" s="169" t="str">
        <f>IF(Tabel_RIE[[#This Row],[B2]]&gt;0,VLOOKUP(Tabel_RIE[[#This Row],[B2]],Tabel_FK_B[],2,FALSE),"")</f>
        <v/>
      </c>
      <c r="AE142" s="173"/>
      <c r="AF142" s="169" t="str">
        <f>IF(Tabel_RIE[[#This Row],[W2]]&gt;0,VLOOKUP(Tabel_RIE[[#This Row],[W2]],Tabel_FK_W[],2,FALSE),"")</f>
        <v/>
      </c>
      <c r="AG14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42" s="171"/>
      <c r="AI142" s="165"/>
      <c r="AJ142" s="175"/>
      <c r="AK14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2" s="178" t="str">
        <f>IF(AND(Tabel_RIE[[#This Row],[R12]]&gt;=70,Tabel_RIE[[#This Row],[R22]]&lt;70),"Ja","Nee")</f>
        <v>Ja</v>
      </c>
      <c r="AM142" s="178" t="str">
        <f>IF(Tabel_RIE[[#This Row],[R22]]&lt;&gt;"",Tabel_RIE[[#This Row],[R22]],Tabel_RIE[[#This Row],[R12]])</f>
        <v/>
      </c>
    </row>
    <row r="143" spans="2:39" ht="42" customHeight="1" x14ac:dyDescent="0.15">
      <c r="B143" s="163">
        <v>149</v>
      </c>
      <c r="C143" s="164"/>
      <c r="D143" s="165"/>
      <c r="E143" s="165"/>
      <c r="F143" s="165"/>
      <c r="G143" s="166"/>
      <c r="H143" s="166"/>
      <c r="I143" s="165"/>
      <c r="J143" s="165"/>
      <c r="K143" s="167"/>
      <c r="L143" s="168" t="str">
        <f>IF(Tabel_RIE[[#This Row],[E1]]&gt;0,VLOOKUP(Tabel_RIE[[#This Row],[E1]],Tabel_FK_E[],2,FALSE),"")</f>
        <v/>
      </c>
      <c r="M143" s="167"/>
      <c r="N143" s="169" t="str">
        <f>IF(Tabel_RIE[[#This Row],[B1]]&gt;0,VLOOKUP(Tabel_RIE[[#This Row],[B1]],Tabel_FK_B[],2,FALSE),"")</f>
        <v/>
      </c>
      <c r="O143" s="167"/>
      <c r="P143" s="169" t="str">
        <f>IF(Tabel_RIE[[#This Row],[W1]]&gt;0,VLOOKUP(Tabel_RIE[[#This Row],[W1]],Tabel_FK_W[],2,FALSE),"")</f>
        <v/>
      </c>
      <c r="Q14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3" s="171" t="str">
        <f>IF(OR(Tabel_RIE[[#This Row],[E12]]="",Tabel_RIE[[#This Row],[B12]]="",Tabel_RIE[[#This Row],[W12]]=""),"",Tabel_RIE[[#This Row],[E12]]*Tabel_RIE[[#This Row],[B12]]*Tabel_RIE[[#This Row],[W12]])</f>
        <v/>
      </c>
      <c r="S143" s="172" t="str">
        <f>IF(AND(Tabel_RIE[[#This Row],[E12]]="",Tabel_RIE[[#This Row],[R12]]=""),"",IF(AND(OR(Tabel_RIE[[#This Row],[E12]]="",Tabel_RIE[[#This Row],[E12]]&lt;15),OR(Tabel_RIE[[#This Row],[R12]]="",Tabel_RIE[[#This Row],[R12]]&lt;70)),"n.v.t.",IF(OR(Tabel_RIE[[#This Row],[E12]]&gt;=15,Tabel_RIE[[#This Row],[R12]]&gt;=70),"√","fout")))</f>
        <v/>
      </c>
      <c r="T143" s="173"/>
      <c r="U143" s="174"/>
      <c r="V143" s="174"/>
      <c r="W143" s="175"/>
      <c r="X143" s="176" t="str">
        <f t="shared" si="2"/>
        <v>Bronaanpak:
Collectieve maatregelen:
Individuele maatregelen:
PBM's:</v>
      </c>
      <c r="Y143" s="165"/>
      <c r="Z143" s="177"/>
      <c r="AA143" s="173"/>
      <c r="AB143" s="169" t="str">
        <f>IF(Tabel_RIE[[#This Row],[E2]]&gt;0,VLOOKUP(Tabel_RIE[[#This Row],[E2]],Tabel_FK_E[],2,FALSE),"")</f>
        <v/>
      </c>
      <c r="AC143" s="173"/>
      <c r="AD143" s="169" t="str">
        <f>IF(Tabel_RIE[[#This Row],[B2]]&gt;0,VLOOKUP(Tabel_RIE[[#This Row],[B2]],Tabel_FK_B[],2,FALSE),"")</f>
        <v/>
      </c>
      <c r="AE143" s="173"/>
      <c r="AF143" s="169" t="str">
        <f>IF(Tabel_RIE[[#This Row],[W2]]&gt;0,VLOOKUP(Tabel_RIE[[#This Row],[W2]],Tabel_FK_W[],2,FALSE),"")</f>
        <v/>
      </c>
      <c r="AG14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43" s="171"/>
      <c r="AI143" s="165"/>
      <c r="AJ143" s="175"/>
      <c r="AK14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3" s="178" t="str">
        <f>IF(AND(Tabel_RIE[[#This Row],[R12]]&gt;=70,Tabel_RIE[[#This Row],[R22]]&lt;70),"Ja","Nee")</f>
        <v>Ja</v>
      </c>
      <c r="AM143" s="178" t="str">
        <f>IF(Tabel_RIE[[#This Row],[R22]]&lt;&gt;"",Tabel_RIE[[#This Row],[R22]],Tabel_RIE[[#This Row],[R12]])</f>
        <v/>
      </c>
    </row>
    <row r="144" spans="2:39" ht="42" customHeight="1" x14ac:dyDescent="0.15">
      <c r="B144" s="163">
        <v>150</v>
      </c>
      <c r="C144" s="164"/>
      <c r="D144" s="165"/>
      <c r="E144" s="165"/>
      <c r="F144" s="165"/>
      <c r="G144" s="166"/>
      <c r="H144" s="166"/>
      <c r="I144" s="165"/>
      <c r="J144" s="165"/>
      <c r="K144" s="167"/>
      <c r="L144" s="168" t="str">
        <f>IF(Tabel_RIE[[#This Row],[E1]]&gt;0,VLOOKUP(Tabel_RIE[[#This Row],[E1]],Tabel_FK_E[],2,FALSE),"")</f>
        <v/>
      </c>
      <c r="M144" s="167"/>
      <c r="N144" s="169" t="str">
        <f>IF(Tabel_RIE[[#This Row],[B1]]&gt;0,VLOOKUP(Tabel_RIE[[#This Row],[B1]],Tabel_FK_B[],2,FALSE),"")</f>
        <v/>
      </c>
      <c r="O144" s="167"/>
      <c r="P144" s="169" t="str">
        <f>IF(Tabel_RIE[[#This Row],[W1]]&gt;0,VLOOKUP(Tabel_RIE[[#This Row],[W1]],Tabel_FK_W[],2,FALSE),"")</f>
        <v/>
      </c>
      <c r="Q14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4" s="171" t="str">
        <f>IF(OR(Tabel_RIE[[#This Row],[E12]]="",Tabel_RIE[[#This Row],[B12]]="",Tabel_RIE[[#This Row],[W12]]=""),"",Tabel_RIE[[#This Row],[E12]]*Tabel_RIE[[#This Row],[B12]]*Tabel_RIE[[#This Row],[W12]])</f>
        <v/>
      </c>
      <c r="S144" s="172" t="str">
        <f>IF(AND(Tabel_RIE[[#This Row],[E12]]="",Tabel_RIE[[#This Row],[R12]]=""),"",IF(AND(OR(Tabel_RIE[[#This Row],[E12]]="",Tabel_RIE[[#This Row],[E12]]&lt;15),OR(Tabel_RIE[[#This Row],[R12]]="",Tabel_RIE[[#This Row],[R12]]&lt;70)),"n.v.t.",IF(OR(Tabel_RIE[[#This Row],[E12]]&gt;=15,Tabel_RIE[[#This Row],[R12]]&gt;=70),"√","fout")))</f>
        <v/>
      </c>
      <c r="T144" s="173"/>
      <c r="U144" s="174"/>
      <c r="V144" s="174"/>
      <c r="W144" s="175"/>
      <c r="X144" s="176" t="str">
        <f t="shared" si="2"/>
        <v>Bronaanpak:
Collectieve maatregelen:
Individuele maatregelen:
PBM's:</v>
      </c>
      <c r="Y144" s="165"/>
      <c r="Z144" s="177"/>
      <c r="AA144" s="173"/>
      <c r="AB144" s="169" t="str">
        <f>IF(Tabel_RIE[[#This Row],[E2]]&gt;0,VLOOKUP(Tabel_RIE[[#This Row],[E2]],Tabel_FK_E[],2,FALSE),"")</f>
        <v/>
      </c>
      <c r="AC144" s="173"/>
      <c r="AD144" s="169" t="str">
        <f>IF(Tabel_RIE[[#This Row],[B2]]&gt;0,VLOOKUP(Tabel_RIE[[#This Row],[B2]],Tabel_FK_B[],2,FALSE),"")</f>
        <v/>
      </c>
      <c r="AE144" s="173"/>
      <c r="AF144" s="169" t="str">
        <f>IF(Tabel_RIE[[#This Row],[W2]]&gt;0,VLOOKUP(Tabel_RIE[[#This Row],[W2]],Tabel_FK_W[],2,FALSE),"")</f>
        <v/>
      </c>
      <c r="AG14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44" s="171"/>
      <c r="AI144" s="165"/>
      <c r="AJ144" s="175"/>
      <c r="AK14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4" s="178" t="str">
        <f>IF(AND(Tabel_RIE[[#This Row],[R12]]&gt;=70,Tabel_RIE[[#This Row],[R22]]&lt;70),"Ja","Nee")</f>
        <v>Ja</v>
      </c>
      <c r="AM144" s="178" t="str">
        <f>IF(Tabel_RIE[[#This Row],[R22]]&lt;&gt;"",Tabel_RIE[[#This Row],[R22]],Tabel_RIE[[#This Row],[R12]])</f>
        <v/>
      </c>
    </row>
    <row r="145" spans="2:39" ht="42" customHeight="1" x14ac:dyDescent="0.15">
      <c r="B145" s="163">
        <v>151</v>
      </c>
      <c r="C145" s="164"/>
      <c r="D145" s="165"/>
      <c r="E145" s="165"/>
      <c r="F145" s="165"/>
      <c r="G145" s="166"/>
      <c r="H145" s="166"/>
      <c r="I145" s="165"/>
      <c r="J145" s="165"/>
      <c r="K145" s="167"/>
      <c r="L145" s="168" t="str">
        <f>IF(Tabel_RIE[[#This Row],[E1]]&gt;0,VLOOKUP(Tabel_RIE[[#This Row],[E1]],Tabel_FK_E[],2,FALSE),"")</f>
        <v/>
      </c>
      <c r="M145" s="167"/>
      <c r="N145" s="169" t="str">
        <f>IF(Tabel_RIE[[#This Row],[B1]]&gt;0,VLOOKUP(Tabel_RIE[[#This Row],[B1]],Tabel_FK_B[],2,FALSE),"")</f>
        <v/>
      </c>
      <c r="O145" s="167"/>
      <c r="P145" s="169" t="str">
        <f>IF(Tabel_RIE[[#This Row],[W1]]&gt;0,VLOOKUP(Tabel_RIE[[#This Row],[W1]],Tabel_FK_W[],2,FALSE),"")</f>
        <v/>
      </c>
      <c r="Q14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5" s="171" t="str">
        <f>IF(OR(Tabel_RIE[[#This Row],[E12]]="",Tabel_RIE[[#This Row],[B12]]="",Tabel_RIE[[#This Row],[W12]]=""),"",Tabel_RIE[[#This Row],[E12]]*Tabel_RIE[[#This Row],[B12]]*Tabel_RIE[[#This Row],[W12]])</f>
        <v/>
      </c>
      <c r="S145" s="172" t="str">
        <f>IF(AND(Tabel_RIE[[#This Row],[E12]]="",Tabel_RIE[[#This Row],[R12]]=""),"",IF(AND(OR(Tabel_RIE[[#This Row],[E12]]="",Tabel_RIE[[#This Row],[E12]]&lt;15),OR(Tabel_RIE[[#This Row],[R12]]="",Tabel_RIE[[#This Row],[R12]]&lt;70)),"n.v.t.",IF(OR(Tabel_RIE[[#This Row],[E12]]&gt;=15,Tabel_RIE[[#This Row],[R12]]&gt;=70),"√","fout")))</f>
        <v/>
      </c>
      <c r="T145" s="173"/>
      <c r="U145" s="174"/>
      <c r="V145" s="174"/>
      <c r="W145" s="175"/>
      <c r="X145" s="176" t="str">
        <f t="shared" si="2"/>
        <v>Bronaanpak:
Collectieve maatregelen:
Individuele maatregelen:
PBM's:</v>
      </c>
      <c r="Y145" s="165"/>
      <c r="Z145" s="177"/>
      <c r="AA145" s="173"/>
      <c r="AB145" s="169" t="str">
        <f>IF(Tabel_RIE[[#This Row],[E2]]&gt;0,VLOOKUP(Tabel_RIE[[#This Row],[E2]],Tabel_FK_E[],2,FALSE),"")</f>
        <v/>
      </c>
      <c r="AC145" s="173"/>
      <c r="AD145" s="169" t="str">
        <f>IF(Tabel_RIE[[#This Row],[B2]]&gt;0,VLOOKUP(Tabel_RIE[[#This Row],[B2]],Tabel_FK_B[],2,FALSE),"")</f>
        <v/>
      </c>
      <c r="AE145" s="173"/>
      <c r="AF145" s="169" t="str">
        <f>IF(Tabel_RIE[[#This Row],[W2]]&gt;0,VLOOKUP(Tabel_RIE[[#This Row],[W2]],Tabel_FK_W[],2,FALSE),"")</f>
        <v/>
      </c>
      <c r="AG14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45" s="171"/>
      <c r="AI145" s="165"/>
      <c r="AJ145" s="175"/>
      <c r="AK14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5" s="178" t="str">
        <f>IF(AND(Tabel_RIE[[#This Row],[R12]]&gt;=70,Tabel_RIE[[#This Row],[R22]]&lt;70),"Ja","Nee")</f>
        <v>Ja</v>
      </c>
      <c r="AM145" s="178" t="str">
        <f>IF(Tabel_RIE[[#This Row],[R22]]&lt;&gt;"",Tabel_RIE[[#This Row],[R22]],Tabel_RIE[[#This Row],[R12]])</f>
        <v/>
      </c>
    </row>
    <row r="146" spans="2:39" ht="42" customHeight="1" x14ac:dyDescent="0.15">
      <c r="B146" s="163">
        <v>152</v>
      </c>
      <c r="C146" s="164"/>
      <c r="D146" s="165"/>
      <c r="E146" s="165"/>
      <c r="F146" s="165"/>
      <c r="G146" s="166"/>
      <c r="H146" s="166"/>
      <c r="I146" s="165"/>
      <c r="J146" s="165"/>
      <c r="K146" s="167"/>
      <c r="L146" s="168" t="str">
        <f>IF(Tabel_RIE[[#This Row],[E1]]&gt;0,VLOOKUP(Tabel_RIE[[#This Row],[E1]],Tabel_FK_E[],2,FALSE),"")</f>
        <v/>
      </c>
      <c r="M146" s="167"/>
      <c r="N146" s="169" t="str">
        <f>IF(Tabel_RIE[[#This Row],[B1]]&gt;0,VLOOKUP(Tabel_RIE[[#This Row],[B1]],Tabel_FK_B[],2,FALSE),"")</f>
        <v/>
      </c>
      <c r="O146" s="167"/>
      <c r="P146" s="169" t="str">
        <f>IF(Tabel_RIE[[#This Row],[W1]]&gt;0,VLOOKUP(Tabel_RIE[[#This Row],[W1]],Tabel_FK_W[],2,FALSE),"")</f>
        <v/>
      </c>
      <c r="Q14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6" s="171" t="str">
        <f>IF(OR(Tabel_RIE[[#This Row],[E12]]="",Tabel_RIE[[#This Row],[B12]]="",Tabel_RIE[[#This Row],[W12]]=""),"",Tabel_RIE[[#This Row],[E12]]*Tabel_RIE[[#This Row],[B12]]*Tabel_RIE[[#This Row],[W12]])</f>
        <v/>
      </c>
      <c r="S146" s="172" t="str">
        <f>IF(AND(Tabel_RIE[[#This Row],[E12]]="",Tabel_RIE[[#This Row],[R12]]=""),"",IF(AND(OR(Tabel_RIE[[#This Row],[E12]]="",Tabel_RIE[[#This Row],[E12]]&lt;15),OR(Tabel_RIE[[#This Row],[R12]]="",Tabel_RIE[[#This Row],[R12]]&lt;70)),"n.v.t.",IF(OR(Tabel_RIE[[#This Row],[E12]]&gt;=15,Tabel_RIE[[#This Row],[R12]]&gt;=70),"√","fout")))</f>
        <v/>
      </c>
      <c r="T146" s="173"/>
      <c r="U146" s="174"/>
      <c r="V146" s="174"/>
      <c r="W146" s="175"/>
      <c r="X146" s="176" t="str">
        <f t="shared" si="2"/>
        <v>Bronaanpak:
Collectieve maatregelen:
Individuele maatregelen:
PBM's:</v>
      </c>
      <c r="Y146" s="165"/>
      <c r="Z146" s="177"/>
      <c r="AA146" s="173"/>
      <c r="AB146" s="169" t="str">
        <f>IF(Tabel_RIE[[#This Row],[E2]]&gt;0,VLOOKUP(Tabel_RIE[[#This Row],[E2]],Tabel_FK_E[],2,FALSE),"")</f>
        <v/>
      </c>
      <c r="AC146" s="173"/>
      <c r="AD146" s="169" t="str">
        <f>IF(Tabel_RIE[[#This Row],[B2]]&gt;0,VLOOKUP(Tabel_RIE[[#This Row],[B2]],Tabel_FK_B[],2,FALSE),"")</f>
        <v/>
      </c>
      <c r="AE146" s="173"/>
      <c r="AF146" s="169" t="str">
        <f>IF(Tabel_RIE[[#This Row],[W2]]&gt;0,VLOOKUP(Tabel_RIE[[#This Row],[W2]],Tabel_FK_W[],2,FALSE),"")</f>
        <v/>
      </c>
      <c r="AG14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46" s="171"/>
      <c r="AI146" s="165"/>
      <c r="AJ146" s="175"/>
      <c r="AK14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6" s="178" t="str">
        <f>IF(AND(Tabel_RIE[[#This Row],[R12]]&gt;=70,Tabel_RIE[[#This Row],[R22]]&lt;70),"Ja","Nee")</f>
        <v>Ja</v>
      </c>
      <c r="AM146" s="178" t="str">
        <f>IF(Tabel_RIE[[#This Row],[R22]]&lt;&gt;"",Tabel_RIE[[#This Row],[R22]],Tabel_RIE[[#This Row],[R12]])</f>
        <v/>
      </c>
    </row>
    <row r="147" spans="2:39" ht="42" customHeight="1" x14ac:dyDescent="0.15">
      <c r="B147" s="163">
        <v>153</v>
      </c>
      <c r="C147" s="164"/>
      <c r="D147" s="165"/>
      <c r="E147" s="165"/>
      <c r="F147" s="165"/>
      <c r="G147" s="166"/>
      <c r="H147" s="166"/>
      <c r="I147" s="165"/>
      <c r="J147" s="165"/>
      <c r="K147" s="167"/>
      <c r="L147" s="168" t="str">
        <f>IF(Tabel_RIE[[#This Row],[E1]]&gt;0,VLOOKUP(Tabel_RIE[[#This Row],[E1]],Tabel_FK_E[],2,FALSE),"")</f>
        <v/>
      </c>
      <c r="M147" s="167"/>
      <c r="N147" s="169" t="str">
        <f>IF(Tabel_RIE[[#This Row],[B1]]&gt;0,VLOOKUP(Tabel_RIE[[#This Row],[B1]],Tabel_FK_B[],2,FALSE),"")</f>
        <v/>
      </c>
      <c r="O147" s="167"/>
      <c r="P147" s="169" t="str">
        <f>IF(Tabel_RIE[[#This Row],[W1]]&gt;0,VLOOKUP(Tabel_RIE[[#This Row],[W1]],Tabel_FK_W[],2,FALSE),"")</f>
        <v/>
      </c>
      <c r="Q14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7" s="171" t="str">
        <f>IF(OR(Tabel_RIE[[#This Row],[E12]]="",Tabel_RIE[[#This Row],[B12]]="",Tabel_RIE[[#This Row],[W12]]=""),"",Tabel_RIE[[#This Row],[E12]]*Tabel_RIE[[#This Row],[B12]]*Tabel_RIE[[#This Row],[W12]])</f>
        <v/>
      </c>
      <c r="S147" s="172" t="str">
        <f>IF(AND(Tabel_RIE[[#This Row],[E12]]="",Tabel_RIE[[#This Row],[R12]]=""),"",IF(AND(OR(Tabel_RIE[[#This Row],[E12]]="",Tabel_RIE[[#This Row],[E12]]&lt;15),OR(Tabel_RIE[[#This Row],[R12]]="",Tabel_RIE[[#This Row],[R12]]&lt;70)),"n.v.t.",IF(OR(Tabel_RIE[[#This Row],[E12]]&gt;=15,Tabel_RIE[[#This Row],[R12]]&gt;=70),"√","fout")))</f>
        <v/>
      </c>
      <c r="T147" s="173"/>
      <c r="U147" s="174"/>
      <c r="V147" s="174"/>
      <c r="W147" s="175"/>
      <c r="X147" s="176" t="str">
        <f t="shared" si="2"/>
        <v>Bronaanpak:
Collectieve maatregelen:
Individuele maatregelen:
PBM's:</v>
      </c>
      <c r="Y147" s="165"/>
      <c r="Z147" s="177"/>
      <c r="AA147" s="173"/>
      <c r="AB147" s="169" t="str">
        <f>IF(Tabel_RIE[[#This Row],[E2]]&gt;0,VLOOKUP(Tabel_RIE[[#This Row],[E2]],Tabel_FK_E[],2,FALSE),"")</f>
        <v/>
      </c>
      <c r="AC147" s="173"/>
      <c r="AD147" s="169" t="str">
        <f>IF(Tabel_RIE[[#This Row],[B2]]&gt;0,VLOOKUP(Tabel_RIE[[#This Row],[B2]],Tabel_FK_B[],2,FALSE),"")</f>
        <v/>
      </c>
      <c r="AE147" s="173"/>
      <c r="AF147" s="169" t="str">
        <f>IF(Tabel_RIE[[#This Row],[W2]]&gt;0,VLOOKUP(Tabel_RIE[[#This Row],[W2]],Tabel_FK_W[],2,FALSE),"")</f>
        <v/>
      </c>
      <c r="AG14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47" s="171"/>
      <c r="AI147" s="165"/>
      <c r="AJ147" s="175"/>
      <c r="AK14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7" s="178" t="str">
        <f>IF(AND(Tabel_RIE[[#This Row],[R12]]&gt;=70,Tabel_RIE[[#This Row],[R22]]&lt;70),"Ja","Nee")</f>
        <v>Ja</v>
      </c>
      <c r="AM147" s="178" t="str">
        <f>IF(Tabel_RIE[[#This Row],[R22]]&lt;&gt;"",Tabel_RIE[[#This Row],[R22]],Tabel_RIE[[#This Row],[R12]])</f>
        <v/>
      </c>
    </row>
    <row r="148" spans="2:39" ht="42" customHeight="1" x14ac:dyDescent="0.15">
      <c r="B148" s="163">
        <v>154</v>
      </c>
      <c r="C148" s="164"/>
      <c r="D148" s="165"/>
      <c r="E148" s="165"/>
      <c r="F148" s="165"/>
      <c r="G148" s="166"/>
      <c r="H148" s="166"/>
      <c r="I148" s="165"/>
      <c r="J148" s="165"/>
      <c r="K148" s="167"/>
      <c r="L148" s="168" t="str">
        <f>IF(Tabel_RIE[[#This Row],[E1]]&gt;0,VLOOKUP(Tabel_RIE[[#This Row],[E1]],Tabel_FK_E[],2,FALSE),"")</f>
        <v/>
      </c>
      <c r="M148" s="167"/>
      <c r="N148" s="169" t="str">
        <f>IF(Tabel_RIE[[#This Row],[B1]]&gt;0,VLOOKUP(Tabel_RIE[[#This Row],[B1]],Tabel_FK_B[],2,FALSE),"")</f>
        <v/>
      </c>
      <c r="O148" s="167"/>
      <c r="P148" s="169" t="str">
        <f>IF(Tabel_RIE[[#This Row],[W1]]&gt;0,VLOOKUP(Tabel_RIE[[#This Row],[W1]],Tabel_FK_W[],2,FALSE),"")</f>
        <v/>
      </c>
      <c r="Q14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8" s="171" t="str">
        <f>IF(OR(Tabel_RIE[[#This Row],[E12]]="",Tabel_RIE[[#This Row],[B12]]="",Tabel_RIE[[#This Row],[W12]]=""),"",Tabel_RIE[[#This Row],[E12]]*Tabel_RIE[[#This Row],[B12]]*Tabel_RIE[[#This Row],[W12]])</f>
        <v/>
      </c>
      <c r="S148" s="172" t="str">
        <f>IF(AND(Tabel_RIE[[#This Row],[E12]]="",Tabel_RIE[[#This Row],[R12]]=""),"",IF(AND(OR(Tabel_RIE[[#This Row],[E12]]="",Tabel_RIE[[#This Row],[E12]]&lt;15),OR(Tabel_RIE[[#This Row],[R12]]="",Tabel_RIE[[#This Row],[R12]]&lt;70)),"n.v.t.",IF(OR(Tabel_RIE[[#This Row],[E12]]&gt;=15,Tabel_RIE[[#This Row],[R12]]&gt;=70),"√","fout")))</f>
        <v/>
      </c>
      <c r="T148" s="173"/>
      <c r="U148" s="174"/>
      <c r="V148" s="174"/>
      <c r="W148" s="175"/>
      <c r="X148" s="176" t="str">
        <f t="shared" si="2"/>
        <v>Bronaanpak:
Collectieve maatregelen:
Individuele maatregelen:
PBM's:</v>
      </c>
      <c r="Y148" s="165"/>
      <c r="Z148" s="177"/>
      <c r="AA148" s="173"/>
      <c r="AB148" s="169" t="str">
        <f>IF(Tabel_RIE[[#This Row],[E2]]&gt;0,VLOOKUP(Tabel_RIE[[#This Row],[E2]],Tabel_FK_E[],2,FALSE),"")</f>
        <v/>
      </c>
      <c r="AC148" s="173"/>
      <c r="AD148" s="169" t="str">
        <f>IF(Tabel_RIE[[#This Row],[B2]]&gt;0,VLOOKUP(Tabel_RIE[[#This Row],[B2]],Tabel_FK_B[],2,FALSE),"")</f>
        <v/>
      </c>
      <c r="AE148" s="173"/>
      <c r="AF148" s="169" t="str">
        <f>IF(Tabel_RIE[[#This Row],[W2]]&gt;0,VLOOKUP(Tabel_RIE[[#This Row],[W2]],Tabel_FK_W[],2,FALSE),"")</f>
        <v/>
      </c>
      <c r="AG14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48" s="171"/>
      <c r="AI148" s="165"/>
      <c r="AJ148" s="175"/>
      <c r="AK14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8" s="178" t="str">
        <f>IF(AND(Tabel_RIE[[#This Row],[R12]]&gt;=70,Tabel_RIE[[#This Row],[R22]]&lt;70),"Ja","Nee")</f>
        <v>Ja</v>
      </c>
      <c r="AM148" s="178" t="str">
        <f>IF(Tabel_RIE[[#This Row],[R22]]&lt;&gt;"",Tabel_RIE[[#This Row],[R22]],Tabel_RIE[[#This Row],[R12]])</f>
        <v/>
      </c>
    </row>
    <row r="149" spans="2:39" ht="42" customHeight="1" x14ac:dyDescent="0.15">
      <c r="B149" s="163">
        <v>155</v>
      </c>
      <c r="C149" s="164"/>
      <c r="D149" s="165"/>
      <c r="E149" s="165"/>
      <c r="F149" s="165"/>
      <c r="G149" s="166"/>
      <c r="H149" s="166"/>
      <c r="I149" s="165"/>
      <c r="J149" s="165"/>
      <c r="K149" s="167"/>
      <c r="L149" s="168" t="str">
        <f>IF(Tabel_RIE[[#This Row],[E1]]&gt;0,VLOOKUP(Tabel_RIE[[#This Row],[E1]],Tabel_FK_E[],2,FALSE),"")</f>
        <v/>
      </c>
      <c r="M149" s="167"/>
      <c r="N149" s="169" t="str">
        <f>IF(Tabel_RIE[[#This Row],[B1]]&gt;0,VLOOKUP(Tabel_RIE[[#This Row],[B1]],Tabel_FK_B[],2,FALSE),"")</f>
        <v/>
      </c>
      <c r="O149" s="167"/>
      <c r="P149" s="169" t="str">
        <f>IF(Tabel_RIE[[#This Row],[W1]]&gt;0,VLOOKUP(Tabel_RIE[[#This Row],[W1]],Tabel_FK_W[],2,FALSE),"")</f>
        <v/>
      </c>
      <c r="Q14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9" s="171" t="str">
        <f>IF(OR(Tabel_RIE[[#This Row],[E12]]="",Tabel_RIE[[#This Row],[B12]]="",Tabel_RIE[[#This Row],[W12]]=""),"",Tabel_RIE[[#This Row],[E12]]*Tabel_RIE[[#This Row],[B12]]*Tabel_RIE[[#This Row],[W12]])</f>
        <v/>
      </c>
      <c r="S149" s="172" t="str">
        <f>IF(AND(Tabel_RIE[[#This Row],[E12]]="",Tabel_RIE[[#This Row],[R12]]=""),"",IF(AND(OR(Tabel_RIE[[#This Row],[E12]]="",Tabel_RIE[[#This Row],[E12]]&lt;15),OR(Tabel_RIE[[#This Row],[R12]]="",Tabel_RIE[[#This Row],[R12]]&lt;70)),"n.v.t.",IF(OR(Tabel_RIE[[#This Row],[E12]]&gt;=15,Tabel_RIE[[#This Row],[R12]]&gt;=70),"√","fout")))</f>
        <v/>
      </c>
      <c r="T149" s="173"/>
      <c r="U149" s="174"/>
      <c r="V149" s="174"/>
      <c r="W149" s="175"/>
      <c r="X149" s="176" t="str">
        <f t="shared" si="2"/>
        <v>Bronaanpak:
Collectieve maatregelen:
Individuele maatregelen:
PBM's:</v>
      </c>
      <c r="Y149" s="165"/>
      <c r="Z149" s="177"/>
      <c r="AA149" s="173"/>
      <c r="AB149" s="169" t="str">
        <f>IF(Tabel_RIE[[#This Row],[E2]]&gt;0,VLOOKUP(Tabel_RIE[[#This Row],[E2]],Tabel_FK_E[],2,FALSE),"")</f>
        <v/>
      </c>
      <c r="AC149" s="173"/>
      <c r="AD149" s="169" t="str">
        <f>IF(Tabel_RIE[[#This Row],[B2]]&gt;0,VLOOKUP(Tabel_RIE[[#This Row],[B2]],Tabel_FK_B[],2,FALSE),"")</f>
        <v/>
      </c>
      <c r="AE149" s="173"/>
      <c r="AF149" s="169" t="str">
        <f>IF(Tabel_RIE[[#This Row],[W2]]&gt;0,VLOOKUP(Tabel_RIE[[#This Row],[W2]],Tabel_FK_W[],2,FALSE),"")</f>
        <v/>
      </c>
      <c r="AG14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49" s="171"/>
      <c r="AI149" s="165"/>
      <c r="AJ149" s="175"/>
      <c r="AK14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49" s="178" t="str">
        <f>IF(AND(Tabel_RIE[[#This Row],[R12]]&gt;=70,Tabel_RIE[[#This Row],[R22]]&lt;70),"Ja","Nee")</f>
        <v>Ja</v>
      </c>
      <c r="AM149" s="178" t="str">
        <f>IF(Tabel_RIE[[#This Row],[R22]]&lt;&gt;"",Tabel_RIE[[#This Row],[R22]],Tabel_RIE[[#This Row],[R12]])</f>
        <v/>
      </c>
    </row>
    <row r="150" spans="2:39" ht="42" customHeight="1" x14ac:dyDescent="0.15">
      <c r="B150" s="163">
        <v>156</v>
      </c>
      <c r="C150" s="164"/>
      <c r="D150" s="165"/>
      <c r="E150" s="165"/>
      <c r="F150" s="165"/>
      <c r="G150" s="166"/>
      <c r="H150" s="166"/>
      <c r="I150" s="165"/>
      <c r="J150" s="165"/>
      <c r="K150" s="167"/>
      <c r="L150" s="168" t="str">
        <f>IF(Tabel_RIE[[#This Row],[E1]]&gt;0,VLOOKUP(Tabel_RIE[[#This Row],[E1]],Tabel_FK_E[],2,FALSE),"")</f>
        <v/>
      </c>
      <c r="M150" s="167"/>
      <c r="N150" s="169" t="str">
        <f>IF(Tabel_RIE[[#This Row],[B1]]&gt;0,VLOOKUP(Tabel_RIE[[#This Row],[B1]],Tabel_FK_B[],2,FALSE),"")</f>
        <v/>
      </c>
      <c r="O150" s="167"/>
      <c r="P150" s="169" t="str">
        <f>IF(Tabel_RIE[[#This Row],[W1]]&gt;0,VLOOKUP(Tabel_RIE[[#This Row],[W1]],Tabel_FK_W[],2,FALSE),"")</f>
        <v/>
      </c>
      <c r="Q15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0" s="171" t="str">
        <f>IF(OR(Tabel_RIE[[#This Row],[E12]]="",Tabel_RIE[[#This Row],[B12]]="",Tabel_RIE[[#This Row],[W12]]=""),"",Tabel_RIE[[#This Row],[E12]]*Tabel_RIE[[#This Row],[B12]]*Tabel_RIE[[#This Row],[W12]])</f>
        <v/>
      </c>
      <c r="S150" s="172" t="str">
        <f>IF(AND(Tabel_RIE[[#This Row],[E12]]="",Tabel_RIE[[#This Row],[R12]]=""),"",IF(AND(OR(Tabel_RIE[[#This Row],[E12]]="",Tabel_RIE[[#This Row],[E12]]&lt;15),OR(Tabel_RIE[[#This Row],[R12]]="",Tabel_RIE[[#This Row],[R12]]&lt;70)),"n.v.t.",IF(OR(Tabel_RIE[[#This Row],[E12]]&gt;=15,Tabel_RIE[[#This Row],[R12]]&gt;=70),"√","fout")))</f>
        <v/>
      </c>
      <c r="T150" s="173"/>
      <c r="U150" s="174"/>
      <c r="V150" s="174"/>
      <c r="W150" s="175"/>
      <c r="X150" s="176" t="str">
        <f t="shared" si="2"/>
        <v>Bronaanpak:
Collectieve maatregelen:
Individuele maatregelen:
PBM's:</v>
      </c>
      <c r="Y150" s="165"/>
      <c r="Z150" s="177"/>
      <c r="AA150" s="173"/>
      <c r="AB150" s="169" t="str">
        <f>IF(Tabel_RIE[[#This Row],[E2]]&gt;0,VLOOKUP(Tabel_RIE[[#This Row],[E2]],Tabel_FK_E[],2,FALSE),"")</f>
        <v/>
      </c>
      <c r="AC150" s="173"/>
      <c r="AD150" s="169" t="str">
        <f>IF(Tabel_RIE[[#This Row],[B2]]&gt;0,VLOOKUP(Tabel_RIE[[#This Row],[B2]],Tabel_FK_B[],2,FALSE),"")</f>
        <v/>
      </c>
      <c r="AE150" s="173"/>
      <c r="AF150" s="169" t="str">
        <f>IF(Tabel_RIE[[#This Row],[W2]]&gt;0,VLOOKUP(Tabel_RIE[[#This Row],[W2]],Tabel_FK_W[],2,FALSE),"")</f>
        <v/>
      </c>
      <c r="AG15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50" s="171"/>
      <c r="AI150" s="165"/>
      <c r="AJ150" s="175"/>
      <c r="AK15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0" s="178" t="str">
        <f>IF(AND(Tabel_RIE[[#This Row],[R12]]&gt;=70,Tabel_RIE[[#This Row],[R22]]&lt;70),"Ja","Nee")</f>
        <v>Ja</v>
      </c>
      <c r="AM150" s="178" t="str">
        <f>IF(Tabel_RIE[[#This Row],[R22]]&lt;&gt;"",Tabel_RIE[[#This Row],[R22]],Tabel_RIE[[#This Row],[R12]])</f>
        <v/>
      </c>
    </row>
    <row r="151" spans="2:39" ht="42" customHeight="1" x14ac:dyDescent="0.15">
      <c r="B151" s="163">
        <v>157</v>
      </c>
      <c r="C151" s="164"/>
      <c r="D151" s="165"/>
      <c r="E151" s="165"/>
      <c r="F151" s="165"/>
      <c r="G151" s="166"/>
      <c r="H151" s="166"/>
      <c r="I151" s="165"/>
      <c r="J151" s="165"/>
      <c r="K151" s="167"/>
      <c r="L151" s="168" t="str">
        <f>IF(Tabel_RIE[[#This Row],[E1]]&gt;0,VLOOKUP(Tabel_RIE[[#This Row],[E1]],Tabel_FK_E[],2,FALSE),"")</f>
        <v/>
      </c>
      <c r="M151" s="167"/>
      <c r="N151" s="169" t="str">
        <f>IF(Tabel_RIE[[#This Row],[B1]]&gt;0,VLOOKUP(Tabel_RIE[[#This Row],[B1]],Tabel_FK_B[],2,FALSE),"")</f>
        <v/>
      </c>
      <c r="O151" s="167"/>
      <c r="P151" s="169" t="str">
        <f>IF(Tabel_RIE[[#This Row],[W1]]&gt;0,VLOOKUP(Tabel_RIE[[#This Row],[W1]],Tabel_FK_W[],2,FALSE),"")</f>
        <v/>
      </c>
      <c r="Q15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1" s="171" t="str">
        <f>IF(OR(Tabel_RIE[[#This Row],[E12]]="",Tabel_RIE[[#This Row],[B12]]="",Tabel_RIE[[#This Row],[W12]]=""),"",Tabel_RIE[[#This Row],[E12]]*Tabel_RIE[[#This Row],[B12]]*Tabel_RIE[[#This Row],[W12]])</f>
        <v/>
      </c>
      <c r="S151" s="172" t="str">
        <f>IF(AND(Tabel_RIE[[#This Row],[E12]]="",Tabel_RIE[[#This Row],[R12]]=""),"",IF(AND(OR(Tabel_RIE[[#This Row],[E12]]="",Tabel_RIE[[#This Row],[E12]]&lt;15),OR(Tabel_RIE[[#This Row],[R12]]="",Tabel_RIE[[#This Row],[R12]]&lt;70)),"n.v.t.",IF(OR(Tabel_RIE[[#This Row],[E12]]&gt;=15,Tabel_RIE[[#This Row],[R12]]&gt;=70),"√","fout")))</f>
        <v/>
      </c>
      <c r="T151" s="173"/>
      <c r="U151" s="174"/>
      <c r="V151" s="174"/>
      <c r="W151" s="175"/>
      <c r="X151" s="176" t="str">
        <f t="shared" si="2"/>
        <v>Bronaanpak:
Collectieve maatregelen:
Individuele maatregelen:
PBM's:</v>
      </c>
      <c r="Y151" s="165"/>
      <c r="Z151" s="177"/>
      <c r="AA151" s="173"/>
      <c r="AB151" s="169" t="str">
        <f>IF(Tabel_RIE[[#This Row],[E2]]&gt;0,VLOOKUP(Tabel_RIE[[#This Row],[E2]],Tabel_FK_E[],2,FALSE),"")</f>
        <v/>
      </c>
      <c r="AC151" s="173"/>
      <c r="AD151" s="169" t="str">
        <f>IF(Tabel_RIE[[#This Row],[B2]]&gt;0,VLOOKUP(Tabel_RIE[[#This Row],[B2]],Tabel_FK_B[],2,FALSE),"")</f>
        <v/>
      </c>
      <c r="AE151" s="173"/>
      <c r="AF151" s="169" t="str">
        <f>IF(Tabel_RIE[[#This Row],[W2]]&gt;0,VLOOKUP(Tabel_RIE[[#This Row],[W2]],Tabel_FK_W[],2,FALSE),"")</f>
        <v/>
      </c>
      <c r="AG15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51" s="171"/>
      <c r="AI151" s="165"/>
      <c r="AJ151" s="175"/>
      <c r="AK15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1" s="178" t="str">
        <f>IF(AND(Tabel_RIE[[#This Row],[R12]]&gt;=70,Tabel_RIE[[#This Row],[R22]]&lt;70),"Ja","Nee")</f>
        <v>Ja</v>
      </c>
      <c r="AM151" s="178" t="str">
        <f>IF(Tabel_RIE[[#This Row],[R22]]&lt;&gt;"",Tabel_RIE[[#This Row],[R22]],Tabel_RIE[[#This Row],[R12]])</f>
        <v/>
      </c>
    </row>
    <row r="152" spans="2:39" ht="42" customHeight="1" x14ac:dyDescent="0.15">
      <c r="B152" s="163">
        <v>158</v>
      </c>
      <c r="C152" s="164"/>
      <c r="D152" s="165"/>
      <c r="E152" s="165"/>
      <c r="F152" s="165"/>
      <c r="G152" s="166"/>
      <c r="H152" s="166"/>
      <c r="I152" s="165"/>
      <c r="J152" s="165"/>
      <c r="K152" s="167"/>
      <c r="L152" s="168" t="str">
        <f>IF(Tabel_RIE[[#This Row],[E1]]&gt;0,VLOOKUP(Tabel_RIE[[#This Row],[E1]],Tabel_FK_E[],2,FALSE),"")</f>
        <v/>
      </c>
      <c r="M152" s="167"/>
      <c r="N152" s="169" t="str">
        <f>IF(Tabel_RIE[[#This Row],[B1]]&gt;0,VLOOKUP(Tabel_RIE[[#This Row],[B1]],Tabel_FK_B[],2,FALSE),"")</f>
        <v/>
      </c>
      <c r="O152" s="167"/>
      <c r="P152" s="169" t="str">
        <f>IF(Tabel_RIE[[#This Row],[W1]]&gt;0,VLOOKUP(Tabel_RIE[[#This Row],[W1]],Tabel_FK_W[],2,FALSE),"")</f>
        <v/>
      </c>
      <c r="Q15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2" s="171" t="str">
        <f>IF(OR(Tabel_RIE[[#This Row],[E12]]="",Tabel_RIE[[#This Row],[B12]]="",Tabel_RIE[[#This Row],[W12]]=""),"",Tabel_RIE[[#This Row],[E12]]*Tabel_RIE[[#This Row],[B12]]*Tabel_RIE[[#This Row],[W12]])</f>
        <v/>
      </c>
      <c r="S152" s="172" t="str">
        <f>IF(AND(Tabel_RIE[[#This Row],[E12]]="",Tabel_RIE[[#This Row],[R12]]=""),"",IF(AND(OR(Tabel_RIE[[#This Row],[E12]]="",Tabel_RIE[[#This Row],[E12]]&lt;15),OR(Tabel_RIE[[#This Row],[R12]]="",Tabel_RIE[[#This Row],[R12]]&lt;70)),"n.v.t.",IF(OR(Tabel_RIE[[#This Row],[E12]]&gt;=15,Tabel_RIE[[#This Row],[R12]]&gt;=70),"√","fout")))</f>
        <v/>
      </c>
      <c r="T152" s="173"/>
      <c r="U152" s="174"/>
      <c r="V152" s="174"/>
      <c r="W152" s="175"/>
      <c r="X152" s="176" t="str">
        <f t="shared" si="2"/>
        <v>Bronaanpak:
Collectieve maatregelen:
Individuele maatregelen:
PBM's:</v>
      </c>
      <c r="Y152" s="165"/>
      <c r="Z152" s="177"/>
      <c r="AA152" s="173"/>
      <c r="AB152" s="169" t="str">
        <f>IF(Tabel_RIE[[#This Row],[E2]]&gt;0,VLOOKUP(Tabel_RIE[[#This Row],[E2]],Tabel_FK_E[],2,FALSE),"")</f>
        <v/>
      </c>
      <c r="AC152" s="173"/>
      <c r="AD152" s="169" t="str">
        <f>IF(Tabel_RIE[[#This Row],[B2]]&gt;0,VLOOKUP(Tabel_RIE[[#This Row],[B2]],Tabel_FK_B[],2,FALSE),"")</f>
        <v/>
      </c>
      <c r="AE152" s="173"/>
      <c r="AF152" s="169" t="str">
        <f>IF(Tabel_RIE[[#This Row],[W2]]&gt;0,VLOOKUP(Tabel_RIE[[#This Row],[W2]],Tabel_FK_W[],2,FALSE),"")</f>
        <v/>
      </c>
      <c r="AG15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52" s="171"/>
      <c r="AI152" s="165"/>
      <c r="AJ152" s="175"/>
      <c r="AK15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2" s="178" t="str">
        <f>IF(AND(Tabel_RIE[[#This Row],[R12]]&gt;=70,Tabel_RIE[[#This Row],[R22]]&lt;70),"Ja","Nee")</f>
        <v>Ja</v>
      </c>
      <c r="AM152" s="178" t="str">
        <f>IF(Tabel_RIE[[#This Row],[R22]]&lt;&gt;"",Tabel_RIE[[#This Row],[R22]],Tabel_RIE[[#This Row],[R12]])</f>
        <v/>
      </c>
    </row>
    <row r="153" spans="2:39" ht="42" customHeight="1" x14ac:dyDescent="0.15">
      <c r="B153" s="163">
        <v>159</v>
      </c>
      <c r="C153" s="164"/>
      <c r="D153" s="165"/>
      <c r="E153" s="165"/>
      <c r="F153" s="165"/>
      <c r="G153" s="166"/>
      <c r="H153" s="166"/>
      <c r="I153" s="165"/>
      <c r="J153" s="165"/>
      <c r="K153" s="167"/>
      <c r="L153" s="168" t="str">
        <f>IF(Tabel_RIE[[#This Row],[E1]]&gt;0,VLOOKUP(Tabel_RIE[[#This Row],[E1]],Tabel_FK_E[],2,FALSE),"")</f>
        <v/>
      </c>
      <c r="M153" s="167"/>
      <c r="N153" s="169" t="str">
        <f>IF(Tabel_RIE[[#This Row],[B1]]&gt;0,VLOOKUP(Tabel_RIE[[#This Row],[B1]],Tabel_FK_B[],2,FALSE),"")</f>
        <v/>
      </c>
      <c r="O153" s="167"/>
      <c r="P153" s="169" t="str">
        <f>IF(Tabel_RIE[[#This Row],[W1]]&gt;0,VLOOKUP(Tabel_RIE[[#This Row],[W1]],Tabel_FK_W[],2,FALSE),"")</f>
        <v/>
      </c>
      <c r="Q15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3" s="171" t="str">
        <f>IF(OR(Tabel_RIE[[#This Row],[E12]]="",Tabel_RIE[[#This Row],[B12]]="",Tabel_RIE[[#This Row],[W12]]=""),"",Tabel_RIE[[#This Row],[E12]]*Tabel_RIE[[#This Row],[B12]]*Tabel_RIE[[#This Row],[W12]])</f>
        <v/>
      </c>
      <c r="S153" s="172" t="str">
        <f>IF(AND(Tabel_RIE[[#This Row],[E12]]="",Tabel_RIE[[#This Row],[R12]]=""),"",IF(AND(OR(Tabel_RIE[[#This Row],[E12]]="",Tabel_RIE[[#This Row],[E12]]&lt;15),OR(Tabel_RIE[[#This Row],[R12]]="",Tabel_RIE[[#This Row],[R12]]&lt;70)),"n.v.t.",IF(OR(Tabel_RIE[[#This Row],[E12]]&gt;=15,Tabel_RIE[[#This Row],[R12]]&gt;=70),"√","fout")))</f>
        <v/>
      </c>
      <c r="T153" s="173"/>
      <c r="U153" s="174"/>
      <c r="V153" s="174"/>
      <c r="W153" s="175"/>
      <c r="X153" s="176" t="str">
        <f t="shared" si="2"/>
        <v>Bronaanpak:
Collectieve maatregelen:
Individuele maatregelen:
PBM's:</v>
      </c>
      <c r="Y153" s="165"/>
      <c r="Z153" s="177"/>
      <c r="AA153" s="173"/>
      <c r="AB153" s="169" t="str">
        <f>IF(Tabel_RIE[[#This Row],[E2]]&gt;0,VLOOKUP(Tabel_RIE[[#This Row],[E2]],Tabel_FK_E[],2,FALSE),"")</f>
        <v/>
      </c>
      <c r="AC153" s="173"/>
      <c r="AD153" s="169" t="str">
        <f>IF(Tabel_RIE[[#This Row],[B2]]&gt;0,VLOOKUP(Tabel_RIE[[#This Row],[B2]],Tabel_FK_B[],2,FALSE),"")</f>
        <v/>
      </c>
      <c r="AE153" s="173"/>
      <c r="AF153" s="169" t="str">
        <f>IF(Tabel_RIE[[#This Row],[W2]]&gt;0,VLOOKUP(Tabel_RIE[[#This Row],[W2]],Tabel_FK_W[],2,FALSE),"")</f>
        <v/>
      </c>
      <c r="AG15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53" s="171"/>
      <c r="AI153" s="165"/>
      <c r="AJ153" s="175"/>
      <c r="AK15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3" s="178" t="str">
        <f>IF(AND(Tabel_RIE[[#This Row],[R12]]&gt;=70,Tabel_RIE[[#This Row],[R22]]&lt;70),"Ja","Nee")</f>
        <v>Ja</v>
      </c>
      <c r="AM153" s="178" t="str">
        <f>IF(Tabel_RIE[[#This Row],[R22]]&lt;&gt;"",Tabel_RIE[[#This Row],[R22]],Tabel_RIE[[#This Row],[R12]])</f>
        <v/>
      </c>
    </row>
    <row r="154" spans="2:39" ht="42" customHeight="1" x14ac:dyDescent="0.15">
      <c r="B154" s="163">
        <v>160</v>
      </c>
      <c r="C154" s="164"/>
      <c r="D154" s="165"/>
      <c r="E154" s="165"/>
      <c r="F154" s="165"/>
      <c r="G154" s="166"/>
      <c r="H154" s="166"/>
      <c r="I154" s="165"/>
      <c r="J154" s="165"/>
      <c r="K154" s="167"/>
      <c r="L154" s="168" t="str">
        <f>IF(Tabel_RIE[[#This Row],[E1]]&gt;0,VLOOKUP(Tabel_RIE[[#This Row],[E1]],Tabel_FK_E[],2,FALSE),"")</f>
        <v/>
      </c>
      <c r="M154" s="167"/>
      <c r="N154" s="169" t="str">
        <f>IF(Tabel_RIE[[#This Row],[B1]]&gt;0,VLOOKUP(Tabel_RIE[[#This Row],[B1]],Tabel_FK_B[],2,FALSE),"")</f>
        <v/>
      </c>
      <c r="O154" s="167"/>
      <c r="P154" s="169" t="str">
        <f>IF(Tabel_RIE[[#This Row],[W1]]&gt;0,VLOOKUP(Tabel_RIE[[#This Row],[W1]],Tabel_FK_W[],2,FALSE),"")</f>
        <v/>
      </c>
      <c r="Q15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4" s="171" t="str">
        <f>IF(OR(Tabel_RIE[[#This Row],[E12]]="",Tabel_RIE[[#This Row],[B12]]="",Tabel_RIE[[#This Row],[W12]]=""),"",Tabel_RIE[[#This Row],[E12]]*Tabel_RIE[[#This Row],[B12]]*Tabel_RIE[[#This Row],[W12]])</f>
        <v/>
      </c>
      <c r="S154" s="172" t="str">
        <f>IF(AND(Tabel_RIE[[#This Row],[E12]]="",Tabel_RIE[[#This Row],[R12]]=""),"",IF(AND(OR(Tabel_RIE[[#This Row],[E12]]="",Tabel_RIE[[#This Row],[E12]]&lt;15),OR(Tabel_RIE[[#This Row],[R12]]="",Tabel_RIE[[#This Row],[R12]]&lt;70)),"n.v.t.",IF(OR(Tabel_RIE[[#This Row],[E12]]&gt;=15,Tabel_RIE[[#This Row],[R12]]&gt;=70),"√","fout")))</f>
        <v/>
      </c>
      <c r="T154" s="173"/>
      <c r="U154" s="174"/>
      <c r="V154" s="174"/>
      <c r="W154" s="175"/>
      <c r="X154" s="176" t="str">
        <f t="shared" si="2"/>
        <v>Bronaanpak:
Collectieve maatregelen:
Individuele maatregelen:
PBM's:</v>
      </c>
      <c r="Y154" s="165"/>
      <c r="Z154" s="177"/>
      <c r="AA154" s="173"/>
      <c r="AB154" s="169" t="str">
        <f>IF(Tabel_RIE[[#This Row],[E2]]&gt;0,VLOOKUP(Tabel_RIE[[#This Row],[E2]],Tabel_FK_E[],2,FALSE),"")</f>
        <v/>
      </c>
      <c r="AC154" s="173"/>
      <c r="AD154" s="169" t="str">
        <f>IF(Tabel_RIE[[#This Row],[B2]]&gt;0,VLOOKUP(Tabel_RIE[[#This Row],[B2]],Tabel_FK_B[],2,FALSE),"")</f>
        <v/>
      </c>
      <c r="AE154" s="173"/>
      <c r="AF154" s="169" t="str">
        <f>IF(Tabel_RIE[[#This Row],[W2]]&gt;0,VLOOKUP(Tabel_RIE[[#This Row],[W2]],Tabel_FK_W[],2,FALSE),"")</f>
        <v/>
      </c>
      <c r="AG15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54" s="171"/>
      <c r="AI154" s="165"/>
      <c r="AJ154" s="175"/>
      <c r="AK15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4" s="178" t="str">
        <f>IF(AND(Tabel_RIE[[#This Row],[R12]]&gt;=70,Tabel_RIE[[#This Row],[R22]]&lt;70),"Ja","Nee")</f>
        <v>Ja</v>
      </c>
      <c r="AM154" s="178" t="str">
        <f>IF(Tabel_RIE[[#This Row],[R22]]&lt;&gt;"",Tabel_RIE[[#This Row],[R22]],Tabel_RIE[[#This Row],[R12]])</f>
        <v/>
      </c>
    </row>
    <row r="155" spans="2:39" ht="42" customHeight="1" x14ac:dyDescent="0.15">
      <c r="B155" s="163">
        <v>161</v>
      </c>
      <c r="C155" s="164"/>
      <c r="D155" s="165"/>
      <c r="E155" s="165"/>
      <c r="F155" s="165"/>
      <c r="G155" s="166"/>
      <c r="H155" s="166"/>
      <c r="I155" s="165"/>
      <c r="J155" s="165"/>
      <c r="K155" s="167"/>
      <c r="L155" s="168" t="str">
        <f>IF(Tabel_RIE[[#This Row],[E1]]&gt;0,VLOOKUP(Tabel_RIE[[#This Row],[E1]],Tabel_FK_E[],2,FALSE),"")</f>
        <v/>
      </c>
      <c r="M155" s="167"/>
      <c r="N155" s="169" t="str">
        <f>IF(Tabel_RIE[[#This Row],[B1]]&gt;0,VLOOKUP(Tabel_RIE[[#This Row],[B1]],Tabel_FK_B[],2,FALSE),"")</f>
        <v/>
      </c>
      <c r="O155" s="167"/>
      <c r="P155" s="169" t="str">
        <f>IF(Tabel_RIE[[#This Row],[W1]]&gt;0,VLOOKUP(Tabel_RIE[[#This Row],[W1]],Tabel_FK_W[],2,FALSE),"")</f>
        <v/>
      </c>
      <c r="Q15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5" s="171" t="str">
        <f>IF(OR(Tabel_RIE[[#This Row],[E12]]="",Tabel_RIE[[#This Row],[B12]]="",Tabel_RIE[[#This Row],[W12]]=""),"",Tabel_RIE[[#This Row],[E12]]*Tabel_RIE[[#This Row],[B12]]*Tabel_RIE[[#This Row],[W12]])</f>
        <v/>
      </c>
      <c r="S155" s="172" t="str">
        <f>IF(AND(Tabel_RIE[[#This Row],[E12]]="",Tabel_RIE[[#This Row],[R12]]=""),"",IF(AND(OR(Tabel_RIE[[#This Row],[E12]]="",Tabel_RIE[[#This Row],[E12]]&lt;15),OR(Tabel_RIE[[#This Row],[R12]]="",Tabel_RIE[[#This Row],[R12]]&lt;70)),"n.v.t.",IF(OR(Tabel_RIE[[#This Row],[E12]]&gt;=15,Tabel_RIE[[#This Row],[R12]]&gt;=70),"√","fout")))</f>
        <v/>
      </c>
      <c r="T155" s="173"/>
      <c r="U155" s="174"/>
      <c r="V155" s="174"/>
      <c r="W155" s="175"/>
      <c r="X155" s="176" t="str">
        <f t="shared" si="2"/>
        <v>Bronaanpak:
Collectieve maatregelen:
Individuele maatregelen:
PBM's:</v>
      </c>
      <c r="Y155" s="165"/>
      <c r="Z155" s="177"/>
      <c r="AA155" s="173"/>
      <c r="AB155" s="169" t="str">
        <f>IF(Tabel_RIE[[#This Row],[E2]]&gt;0,VLOOKUP(Tabel_RIE[[#This Row],[E2]],Tabel_FK_E[],2,FALSE),"")</f>
        <v/>
      </c>
      <c r="AC155" s="173"/>
      <c r="AD155" s="169" t="str">
        <f>IF(Tabel_RIE[[#This Row],[B2]]&gt;0,VLOOKUP(Tabel_RIE[[#This Row],[B2]],Tabel_FK_B[],2,FALSE),"")</f>
        <v/>
      </c>
      <c r="AE155" s="173"/>
      <c r="AF155" s="169" t="str">
        <f>IF(Tabel_RIE[[#This Row],[W2]]&gt;0,VLOOKUP(Tabel_RIE[[#This Row],[W2]],Tabel_FK_W[],2,FALSE),"")</f>
        <v/>
      </c>
      <c r="AG15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55" s="171"/>
      <c r="AI155" s="165"/>
      <c r="AJ155" s="175"/>
      <c r="AK15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5" s="178" t="str">
        <f>IF(AND(Tabel_RIE[[#This Row],[R12]]&gt;=70,Tabel_RIE[[#This Row],[R22]]&lt;70),"Ja","Nee")</f>
        <v>Ja</v>
      </c>
      <c r="AM155" s="178" t="str">
        <f>IF(Tabel_RIE[[#This Row],[R22]]&lt;&gt;"",Tabel_RIE[[#This Row],[R22]],Tabel_RIE[[#This Row],[R12]])</f>
        <v/>
      </c>
    </row>
    <row r="156" spans="2:39" ht="42" customHeight="1" x14ac:dyDescent="0.15">
      <c r="B156" s="163">
        <v>162</v>
      </c>
      <c r="C156" s="164"/>
      <c r="D156" s="165"/>
      <c r="E156" s="165"/>
      <c r="F156" s="165"/>
      <c r="G156" s="166"/>
      <c r="H156" s="166"/>
      <c r="I156" s="165"/>
      <c r="J156" s="165"/>
      <c r="K156" s="167"/>
      <c r="L156" s="168" t="str">
        <f>IF(Tabel_RIE[[#This Row],[E1]]&gt;0,VLOOKUP(Tabel_RIE[[#This Row],[E1]],Tabel_FK_E[],2,FALSE),"")</f>
        <v/>
      </c>
      <c r="M156" s="167"/>
      <c r="N156" s="169" t="str">
        <f>IF(Tabel_RIE[[#This Row],[B1]]&gt;0,VLOOKUP(Tabel_RIE[[#This Row],[B1]],Tabel_FK_B[],2,FALSE),"")</f>
        <v/>
      </c>
      <c r="O156" s="167"/>
      <c r="P156" s="169" t="str">
        <f>IF(Tabel_RIE[[#This Row],[W1]]&gt;0,VLOOKUP(Tabel_RIE[[#This Row],[W1]],Tabel_FK_W[],2,FALSE),"")</f>
        <v/>
      </c>
      <c r="Q15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6" s="171" t="str">
        <f>IF(OR(Tabel_RIE[[#This Row],[E12]]="",Tabel_RIE[[#This Row],[B12]]="",Tabel_RIE[[#This Row],[W12]]=""),"",Tabel_RIE[[#This Row],[E12]]*Tabel_RIE[[#This Row],[B12]]*Tabel_RIE[[#This Row],[W12]])</f>
        <v/>
      </c>
      <c r="S156" s="172" t="str">
        <f>IF(AND(Tabel_RIE[[#This Row],[E12]]="",Tabel_RIE[[#This Row],[R12]]=""),"",IF(AND(OR(Tabel_RIE[[#This Row],[E12]]="",Tabel_RIE[[#This Row],[E12]]&lt;15),OR(Tabel_RIE[[#This Row],[R12]]="",Tabel_RIE[[#This Row],[R12]]&lt;70)),"n.v.t.",IF(OR(Tabel_RIE[[#This Row],[E12]]&gt;=15,Tabel_RIE[[#This Row],[R12]]&gt;=70),"√","fout")))</f>
        <v/>
      </c>
      <c r="T156" s="173"/>
      <c r="U156" s="174"/>
      <c r="V156" s="174"/>
      <c r="W156" s="175"/>
      <c r="X156" s="176" t="str">
        <f t="shared" si="2"/>
        <v>Bronaanpak:
Collectieve maatregelen:
Individuele maatregelen:
PBM's:</v>
      </c>
      <c r="Y156" s="165"/>
      <c r="Z156" s="177"/>
      <c r="AA156" s="173"/>
      <c r="AB156" s="169" t="str">
        <f>IF(Tabel_RIE[[#This Row],[E2]]&gt;0,VLOOKUP(Tabel_RIE[[#This Row],[E2]],Tabel_FK_E[],2,FALSE),"")</f>
        <v/>
      </c>
      <c r="AC156" s="173"/>
      <c r="AD156" s="169" t="str">
        <f>IF(Tabel_RIE[[#This Row],[B2]]&gt;0,VLOOKUP(Tabel_RIE[[#This Row],[B2]],Tabel_FK_B[],2,FALSE),"")</f>
        <v/>
      </c>
      <c r="AE156" s="173"/>
      <c r="AF156" s="169" t="str">
        <f>IF(Tabel_RIE[[#This Row],[W2]]&gt;0,VLOOKUP(Tabel_RIE[[#This Row],[W2]],Tabel_FK_W[],2,FALSE),"")</f>
        <v/>
      </c>
      <c r="AG15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56" s="171"/>
      <c r="AI156" s="165"/>
      <c r="AJ156" s="175"/>
      <c r="AK15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6" s="178" t="str">
        <f>IF(AND(Tabel_RIE[[#This Row],[R12]]&gt;=70,Tabel_RIE[[#This Row],[R22]]&lt;70),"Ja","Nee")</f>
        <v>Ja</v>
      </c>
      <c r="AM156" s="178" t="str">
        <f>IF(Tabel_RIE[[#This Row],[R22]]&lt;&gt;"",Tabel_RIE[[#This Row],[R22]],Tabel_RIE[[#This Row],[R12]])</f>
        <v/>
      </c>
    </row>
    <row r="157" spans="2:39" ht="42" customHeight="1" x14ac:dyDescent="0.15">
      <c r="B157" s="163">
        <v>163</v>
      </c>
      <c r="C157" s="164"/>
      <c r="D157" s="165"/>
      <c r="E157" s="165"/>
      <c r="F157" s="165"/>
      <c r="G157" s="166"/>
      <c r="H157" s="166"/>
      <c r="I157" s="165"/>
      <c r="J157" s="165"/>
      <c r="K157" s="167"/>
      <c r="L157" s="168" t="str">
        <f>IF(Tabel_RIE[[#This Row],[E1]]&gt;0,VLOOKUP(Tabel_RIE[[#This Row],[E1]],Tabel_FK_E[],2,FALSE),"")</f>
        <v/>
      </c>
      <c r="M157" s="167"/>
      <c r="N157" s="169" t="str">
        <f>IF(Tabel_RIE[[#This Row],[B1]]&gt;0,VLOOKUP(Tabel_RIE[[#This Row],[B1]],Tabel_FK_B[],2,FALSE),"")</f>
        <v/>
      </c>
      <c r="O157" s="167"/>
      <c r="P157" s="169" t="str">
        <f>IF(Tabel_RIE[[#This Row],[W1]]&gt;0,VLOOKUP(Tabel_RIE[[#This Row],[W1]],Tabel_FK_W[],2,FALSE),"")</f>
        <v/>
      </c>
      <c r="Q15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7" s="171" t="str">
        <f>IF(OR(Tabel_RIE[[#This Row],[E12]]="",Tabel_RIE[[#This Row],[B12]]="",Tabel_RIE[[#This Row],[W12]]=""),"",Tabel_RIE[[#This Row],[E12]]*Tabel_RIE[[#This Row],[B12]]*Tabel_RIE[[#This Row],[W12]])</f>
        <v/>
      </c>
      <c r="S157" s="172" t="str">
        <f>IF(AND(Tabel_RIE[[#This Row],[E12]]="",Tabel_RIE[[#This Row],[R12]]=""),"",IF(AND(OR(Tabel_RIE[[#This Row],[E12]]="",Tabel_RIE[[#This Row],[E12]]&lt;15),OR(Tabel_RIE[[#This Row],[R12]]="",Tabel_RIE[[#This Row],[R12]]&lt;70)),"n.v.t.",IF(OR(Tabel_RIE[[#This Row],[E12]]&gt;=15,Tabel_RIE[[#This Row],[R12]]&gt;=70),"√","fout")))</f>
        <v/>
      </c>
      <c r="T157" s="173"/>
      <c r="U157" s="174"/>
      <c r="V157" s="174"/>
      <c r="W157" s="175"/>
      <c r="X157" s="176" t="str">
        <f t="shared" si="2"/>
        <v>Bronaanpak:
Collectieve maatregelen:
Individuele maatregelen:
PBM's:</v>
      </c>
      <c r="Y157" s="165"/>
      <c r="Z157" s="177"/>
      <c r="AA157" s="173"/>
      <c r="AB157" s="169" t="str">
        <f>IF(Tabel_RIE[[#This Row],[E2]]&gt;0,VLOOKUP(Tabel_RIE[[#This Row],[E2]],Tabel_FK_E[],2,FALSE),"")</f>
        <v/>
      </c>
      <c r="AC157" s="173"/>
      <c r="AD157" s="169" t="str">
        <f>IF(Tabel_RIE[[#This Row],[B2]]&gt;0,VLOOKUP(Tabel_RIE[[#This Row],[B2]],Tabel_FK_B[],2,FALSE),"")</f>
        <v/>
      </c>
      <c r="AE157" s="173"/>
      <c r="AF157" s="169" t="str">
        <f>IF(Tabel_RIE[[#This Row],[W2]]&gt;0,VLOOKUP(Tabel_RIE[[#This Row],[W2]],Tabel_FK_W[],2,FALSE),"")</f>
        <v/>
      </c>
      <c r="AG15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57" s="171"/>
      <c r="AI157" s="165"/>
      <c r="AJ157" s="175"/>
      <c r="AK15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7" s="178" t="str">
        <f>IF(AND(Tabel_RIE[[#This Row],[R12]]&gt;=70,Tabel_RIE[[#This Row],[R22]]&lt;70),"Ja","Nee")</f>
        <v>Ja</v>
      </c>
      <c r="AM157" s="178" t="str">
        <f>IF(Tabel_RIE[[#This Row],[R22]]&lt;&gt;"",Tabel_RIE[[#This Row],[R22]],Tabel_RIE[[#This Row],[R12]])</f>
        <v/>
      </c>
    </row>
    <row r="158" spans="2:39" ht="42" customHeight="1" x14ac:dyDescent="0.15">
      <c r="B158" s="163">
        <v>164</v>
      </c>
      <c r="C158" s="164"/>
      <c r="D158" s="165"/>
      <c r="E158" s="165"/>
      <c r="F158" s="165"/>
      <c r="G158" s="166"/>
      <c r="H158" s="166"/>
      <c r="I158" s="165"/>
      <c r="J158" s="165"/>
      <c r="K158" s="167"/>
      <c r="L158" s="168" t="str">
        <f>IF(Tabel_RIE[[#This Row],[E1]]&gt;0,VLOOKUP(Tabel_RIE[[#This Row],[E1]],Tabel_FK_E[],2,FALSE),"")</f>
        <v/>
      </c>
      <c r="M158" s="167"/>
      <c r="N158" s="169" t="str">
        <f>IF(Tabel_RIE[[#This Row],[B1]]&gt;0,VLOOKUP(Tabel_RIE[[#This Row],[B1]],Tabel_FK_B[],2,FALSE),"")</f>
        <v/>
      </c>
      <c r="O158" s="167"/>
      <c r="P158" s="169" t="str">
        <f>IF(Tabel_RIE[[#This Row],[W1]]&gt;0,VLOOKUP(Tabel_RIE[[#This Row],[W1]],Tabel_FK_W[],2,FALSE),"")</f>
        <v/>
      </c>
      <c r="Q15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8" s="171" t="str">
        <f>IF(OR(Tabel_RIE[[#This Row],[E12]]="",Tabel_RIE[[#This Row],[B12]]="",Tabel_RIE[[#This Row],[W12]]=""),"",Tabel_RIE[[#This Row],[E12]]*Tabel_RIE[[#This Row],[B12]]*Tabel_RIE[[#This Row],[W12]])</f>
        <v/>
      </c>
      <c r="S158" s="172" t="str">
        <f>IF(AND(Tabel_RIE[[#This Row],[E12]]="",Tabel_RIE[[#This Row],[R12]]=""),"",IF(AND(OR(Tabel_RIE[[#This Row],[E12]]="",Tabel_RIE[[#This Row],[E12]]&lt;15),OR(Tabel_RIE[[#This Row],[R12]]="",Tabel_RIE[[#This Row],[R12]]&lt;70)),"n.v.t.",IF(OR(Tabel_RIE[[#This Row],[E12]]&gt;=15,Tabel_RIE[[#This Row],[R12]]&gt;=70),"√","fout")))</f>
        <v/>
      </c>
      <c r="T158" s="173"/>
      <c r="U158" s="174"/>
      <c r="V158" s="174"/>
      <c r="W158" s="175"/>
      <c r="X158" s="176" t="str">
        <f t="shared" si="2"/>
        <v>Bronaanpak:
Collectieve maatregelen:
Individuele maatregelen:
PBM's:</v>
      </c>
      <c r="Y158" s="165"/>
      <c r="Z158" s="177"/>
      <c r="AA158" s="173"/>
      <c r="AB158" s="169" t="str">
        <f>IF(Tabel_RIE[[#This Row],[E2]]&gt;0,VLOOKUP(Tabel_RIE[[#This Row],[E2]],Tabel_FK_E[],2,FALSE),"")</f>
        <v/>
      </c>
      <c r="AC158" s="173"/>
      <c r="AD158" s="169" t="str">
        <f>IF(Tabel_RIE[[#This Row],[B2]]&gt;0,VLOOKUP(Tabel_RIE[[#This Row],[B2]],Tabel_FK_B[],2,FALSE),"")</f>
        <v/>
      </c>
      <c r="AE158" s="173"/>
      <c r="AF158" s="169" t="str">
        <f>IF(Tabel_RIE[[#This Row],[W2]]&gt;0,VLOOKUP(Tabel_RIE[[#This Row],[W2]],Tabel_FK_W[],2,FALSE),"")</f>
        <v/>
      </c>
      <c r="AG15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58" s="171"/>
      <c r="AI158" s="165"/>
      <c r="AJ158" s="175"/>
      <c r="AK15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8" s="178" t="str">
        <f>IF(AND(Tabel_RIE[[#This Row],[R12]]&gt;=70,Tabel_RIE[[#This Row],[R22]]&lt;70),"Ja","Nee")</f>
        <v>Ja</v>
      </c>
      <c r="AM158" s="178" t="str">
        <f>IF(Tabel_RIE[[#This Row],[R22]]&lt;&gt;"",Tabel_RIE[[#This Row],[R22]],Tabel_RIE[[#This Row],[R12]])</f>
        <v/>
      </c>
    </row>
    <row r="159" spans="2:39" ht="42" customHeight="1" x14ac:dyDescent="0.15">
      <c r="B159" s="163">
        <v>165</v>
      </c>
      <c r="C159" s="164"/>
      <c r="D159" s="165"/>
      <c r="E159" s="165"/>
      <c r="F159" s="165"/>
      <c r="G159" s="166"/>
      <c r="H159" s="166"/>
      <c r="I159" s="165"/>
      <c r="J159" s="165"/>
      <c r="K159" s="167"/>
      <c r="L159" s="168" t="str">
        <f>IF(Tabel_RIE[[#This Row],[E1]]&gt;0,VLOOKUP(Tabel_RIE[[#This Row],[E1]],Tabel_FK_E[],2,FALSE),"")</f>
        <v/>
      </c>
      <c r="M159" s="167"/>
      <c r="N159" s="169" t="str">
        <f>IF(Tabel_RIE[[#This Row],[B1]]&gt;0,VLOOKUP(Tabel_RIE[[#This Row],[B1]],Tabel_FK_B[],2,FALSE),"")</f>
        <v/>
      </c>
      <c r="O159" s="167"/>
      <c r="P159" s="169" t="str">
        <f>IF(Tabel_RIE[[#This Row],[W1]]&gt;0,VLOOKUP(Tabel_RIE[[#This Row],[W1]],Tabel_FK_W[],2,FALSE),"")</f>
        <v/>
      </c>
      <c r="Q15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9" s="171" t="str">
        <f>IF(OR(Tabel_RIE[[#This Row],[E12]]="",Tabel_RIE[[#This Row],[B12]]="",Tabel_RIE[[#This Row],[W12]]=""),"",Tabel_RIE[[#This Row],[E12]]*Tabel_RIE[[#This Row],[B12]]*Tabel_RIE[[#This Row],[W12]])</f>
        <v/>
      </c>
      <c r="S159" s="172" t="str">
        <f>IF(AND(Tabel_RIE[[#This Row],[E12]]="",Tabel_RIE[[#This Row],[R12]]=""),"",IF(AND(OR(Tabel_RIE[[#This Row],[E12]]="",Tabel_RIE[[#This Row],[E12]]&lt;15),OR(Tabel_RIE[[#This Row],[R12]]="",Tabel_RIE[[#This Row],[R12]]&lt;70)),"n.v.t.",IF(OR(Tabel_RIE[[#This Row],[E12]]&gt;=15,Tabel_RIE[[#This Row],[R12]]&gt;=70),"√","fout")))</f>
        <v/>
      </c>
      <c r="T159" s="173"/>
      <c r="U159" s="174"/>
      <c r="V159" s="174"/>
      <c r="W159" s="175"/>
      <c r="X159" s="176" t="str">
        <f t="shared" si="2"/>
        <v>Bronaanpak:
Collectieve maatregelen:
Individuele maatregelen:
PBM's:</v>
      </c>
      <c r="Y159" s="165"/>
      <c r="Z159" s="177"/>
      <c r="AA159" s="173"/>
      <c r="AB159" s="169" t="str">
        <f>IF(Tabel_RIE[[#This Row],[E2]]&gt;0,VLOOKUP(Tabel_RIE[[#This Row],[E2]],Tabel_FK_E[],2,FALSE),"")</f>
        <v/>
      </c>
      <c r="AC159" s="173"/>
      <c r="AD159" s="169" t="str">
        <f>IF(Tabel_RIE[[#This Row],[B2]]&gt;0,VLOOKUP(Tabel_RIE[[#This Row],[B2]],Tabel_FK_B[],2,FALSE),"")</f>
        <v/>
      </c>
      <c r="AE159" s="173"/>
      <c r="AF159" s="169" t="str">
        <f>IF(Tabel_RIE[[#This Row],[W2]]&gt;0,VLOOKUP(Tabel_RIE[[#This Row],[W2]],Tabel_FK_W[],2,FALSE),"")</f>
        <v/>
      </c>
      <c r="AG15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59" s="171"/>
      <c r="AI159" s="165"/>
      <c r="AJ159" s="175"/>
      <c r="AK15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59" s="178" t="str">
        <f>IF(AND(Tabel_RIE[[#This Row],[R12]]&gt;=70,Tabel_RIE[[#This Row],[R22]]&lt;70),"Ja","Nee")</f>
        <v>Ja</v>
      </c>
      <c r="AM159" s="178" t="str">
        <f>IF(Tabel_RIE[[#This Row],[R22]]&lt;&gt;"",Tabel_RIE[[#This Row],[R22]],Tabel_RIE[[#This Row],[R12]])</f>
        <v/>
      </c>
    </row>
    <row r="160" spans="2:39" ht="42" customHeight="1" x14ac:dyDescent="0.15">
      <c r="B160" s="163">
        <v>166</v>
      </c>
      <c r="C160" s="164"/>
      <c r="D160" s="165"/>
      <c r="E160" s="165"/>
      <c r="F160" s="165"/>
      <c r="G160" s="166"/>
      <c r="H160" s="166"/>
      <c r="I160" s="165"/>
      <c r="J160" s="165"/>
      <c r="K160" s="167"/>
      <c r="L160" s="168" t="str">
        <f>IF(Tabel_RIE[[#This Row],[E1]]&gt;0,VLOOKUP(Tabel_RIE[[#This Row],[E1]],Tabel_FK_E[],2,FALSE),"")</f>
        <v/>
      </c>
      <c r="M160" s="167"/>
      <c r="N160" s="169" t="str">
        <f>IF(Tabel_RIE[[#This Row],[B1]]&gt;0,VLOOKUP(Tabel_RIE[[#This Row],[B1]],Tabel_FK_B[],2,FALSE),"")</f>
        <v/>
      </c>
      <c r="O160" s="167"/>
      <c r="P160" s="169" t="str">
        <f>IF(Tabel_RIE[[#This Row],[W1]]&gt;0,VLOOKUP(Tabel_RIE[[#This Row],[W1]],Tabel_FK_W[],2,FALSE),"")</f>
        <v/>
      </c>
      <c r="Q16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0" s="171" t="str">
        <f>IF(OR(Tabel_RIE[[#This Row],[E12]]="",Tabel_RIE[[#This Row],[B12]]="",Tabel_RIE[[#This Row],[W12]]=""),"",Tabel_RIE[[#This Row],[E12]]*Tabel_RIE[[#This Row],[B12]]*Tabel_RIE[[#This Row],[W12]])</f>
        <v/>
      </c>
      <c r="S160" s="172" t="str">
        <f>IF(AND(Tabel_RIE[[#This Row],[E12]]="",Tabel_RIE[[#This Row],[R12]]=""),"",IF(AND(OR(Tabel_RIE[[#This Row],[E12]]="",Tabel_RIE[[#This Row],[E12]]&lt;15),OR(Tabel_RIE[[#This Row],[R12]]="",Tabel_RIE[[#This Row],[R12]]&lt;70)),"n.v.t.",IF(OR(Tabel_RIE[[#This Row],[E12]]&gt;=15,Tabel_RIE[[#This Row],[R12]]&gt;=70),"√","fout")))</f>
        <v/>
      </c>
      <c r="T160" s="173"/>
      <c r="U160" s="174"/>
      <c r="V160" s="174"/>
      <c r="W160" s="175"/>
      <c r="X160" s="176" t="str">
        <f t="shared" si="2"/>
        <v>Bronaanpak:
Collectieve maatregelen:
Individuele maatregelen:
PBM's:</v>
      </c>
      <c r="Y160" s="165"/>
      <c r="Z160" s="177"/>
      <c r="AA160" s="173"/>
      <c r="AB160" s="169" t="str">
        <f>IF(Tabel_RIE[[#This Row],[E2]]&gt;0,VLOOKUP(Tabel_RIE[[#This Row],[E2]],Tabel_FK_E[],2,FALSE),"")</f>
        <v/>
      </c>
      <c r="AC160" s="173"/>
      <c r="AD160" s="169" t="str">
        <f>IF(Tabel_RIE[[#This Row],[B2]]&gt;0,VLOOKUP(Tabel_RIE[[#This Row],[B2]],Tabel_FK_B[],2,FALSE),"")</f>
        <v/>
      </c>
      <c r="AE160" s="173"/>
      <c r="AF160" s="169" t="str">
        <f>IF(Tabel_RIE[[#This Row],[W2]]&gt;0,VLOOKUP(Tabel_RIE[[#This Row],[W2]],Tabel_FK_W[],2,FALSE),"")</f>
        <v/>
      </c>
      <c r="AG16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60" s="171"/>
      <c r="AI160" s="165"/>
      <c r="AJ160" s="175"/>
      <c r="AK16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0" s="178" t="str">
        <f>IF(AND(Tabel_RIE[[#This Row],[R12]]&gt;=70,Tabel_RIE[[#This Row],[R22]]&lt;70),"Ja","Nee")</f>
        <v>Ja</v>
      </c>
      <c r="AM160" s="178" t="str">
        <f>IF(Tabel_RIE[[#This Row],[R22]]&lt;&gt;"",Tabel_RIE[[#This Row],[R22]],Tabel_RIE[[#This Row],[R12]])</f>
        <v/>
      </c>
    </row>
    <row r="161" spans="2:39" ht="42" customHeight="1" x14ac:dyDescent="0.15">
      <c r="B161" s="163">
        <v>167</v>
      </c>
      <c r="C161" s="164"/>
      <c r="D161" s="165"/>
      <c r="E161" s="165"/>
      <c r="F161" s="165"/>
      <c r="G161" s="166"/>
      <c r="H161" s="166"/>
      <c r="I161" s="165"/>
      <c r="J161" s="165"/>
      <c r="K161" s="167"/>
      <c r="L161" s="168" t="str">
        <f>IF(Tabel_RIE[[#This Row],[E1]]&gt;0,VLOOKUP(Tabel_RIE[[#This Row],[E1]],Tabel_FK_E[],2,FALSE),"")</f>
        <v/>
      </c>
      <c r="M161" s="167"/>
      <c r="N161" s="169" t="str">
        <f>IF(Tabel_RIE[[#This Row],[B1]]&gt;0,VLOOKUP(Tabel_RIE[[#This Row],[B1]],Tabel_FK_B[],2,FALSE),"")</f>
        <v/>
      </c>
      <c r="O161" s="167"/>
      <c r="P161" s="169" t="str">
        <f>IF(Tabel_RIE[[#This Row],[W1]]&gt;0,VLOOKUP(Tabel_RIE[[#This Row],[W1]],Tabel_FK_W[],2,FALSE),"")</f>
        <v/>
      </c>
      <c r="Q16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1" s="171" t="str">
        <f>IF(OR(Tabel_RIE[[#This Row],[E12]]="",Tabel_RIE[[#This Row],[B12]]="",Tabel_RIE[[#This Row],[W12]]=""),"",Tabel_RIE[[#This Row],[E12]]*Tabel_RIE[[#This Row],[B12]]*Tabel_RIE[[#This Row],[W12]])</f>
        <v/>
      </c>
      <c r="S161" s="172" t="str">
        <f>IF(AND(Tabel_RIE[[#This Row],[E12]]="",Tabel_RIE[[#This Row],[R12]]=""),"",IF(AND(OR(Tabel_RIE[[#This Row],[E12]]="",Tabel_RIE[[#This Row],[E12]]&lt;15),OR(Tabel_RIE[[#This Row],[R12]]="",Tabel_RIE[[#This Row],[R12]]&lt;70)),"n.v.t.",IF(OR(Tabel_RIE[[#This Row],[E12]]&gt;=15,Tabel_RIE[[#This Row],[R12]]&gt;=70),"√","fout")))</f>
        <v/>
      </c>
      <c r="T161" s="173"/>
      <c r="U161" s="174"/>
      <c r="V161" s="174"/>
      <c r="W161" s="175"/>
      <c r="X161" s="176" t="str">
        <f t="shared" si="2"/>
        <v>Bronaanpak:
Collectieve maatregelen:
Individuele maatregelen:
PBM's:</v>
      </c>
      <c r="Y161" s="165"/>
      <c r="Z161" s="177"/>
      <c r="AA161" s="173"/>
      <c r="AB161" s="169" t="str">
        <f>IF(Tabel_RIE[[#This Row],[E2]]&gt;0,VLOOKUP(Tabel_RIE[[#This Row],[E2]],Tabel_FK_E[],2,FALSE),"")</f>
        <v/>
      </c>
      <c r="AC161" s="173"/>
      <c r="AD161" s="169" t="str">
        <f>IF(Tabel_RIE[[#This Row],[B2]]&gt;0,VLOOKUP(Tabel_RIE[[#This Row],[B2]],Tabel_FK_B[],2,FALSE),"")</f>
        <v/>
      </c>
      <c r="AE161" s="173"/>
      <c r="AF161" s="169" t="str">
        <f>IF(Tabel_RIE[[#This Row],[W2]]&gt;0,VLOOKUP(Tabel_RIE[[#This Row],[W2]],Tabel_FK_W[],2,FALSE),"")</f>
        <v/>
      </c>
      <c r="AG16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61" s="171"/>
      <c r="AI161" s="165"/>
      <c r="AJ161" s="175"/>
      <c r="AK16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1" s="178" t="str">
        <f>IF(AND(Tabel_RIE[[#This Row],[R12]]&gt;=70,Tabel_RIE[[#This Row],[R22]]&lt;70),"Ja","Nee")</f>
        <v>Ja</v>
      </c>
      <c r="AM161" s="178" t="str">
        <f>IF(Tabel_RIE[[#This Row],[R22]]&lt;&gt;"",Tabel_RIE[[#This Row],[R22]],Tabel_RIE[[#This Row],[R12]])</f>
        <v/>
      </c>
    </row>
    <row r="162" spans="2:39" ht="42" customHeight="1" x14ac:dyDescent="0.15">
      <c r="B162" s="163">
        <v>168</v>
      </c>
      <c r="C162" s="164"/>
      <c r="D162" s="165"/>
      <c r="E162" s="165"/>
      <c r="F162" s="165"/>
      <c r="G162" s="166"/>
      <c r="H162" s="166"/>
      <c r="I162" s="165"/>
      <c r="J162" s="165"/>
      <c r="K162" s="167"/>
      <c r="L162" s="168" t="str">
        <f>IF(Tabel_RIE[[#This Row],[E1]]&gt;0,VLOOKUP(Tabel_RIE[[#This Row],[E1]],Tabel_FK_E[],2,FALSE),"")</f>
        <v/>
      </c>
      <c r="M162" s="167"/>
      <c r="N162" s="169" t="str">
        <f>IF(Tabel_RIE[[#This Row],[B1]]&gt;0,VLOOKUP(Tabel_RIE[[#This Row],[B1]],Tabel_FK_B[],2,FALSE),"")</f>
        <v/>
      </c>
      <c r="O162" s="167"/>
      <c r="P162" s="169" t="str">
        <f>IF(Tabel_RIE[[#This Row],[W1]]&gt;0,VLOOKUP(Tabel_RIE[[#This Row],[W1]],Tabel_FK_W[],2,FALSE),"")</f>
        <v/>
      </c>
      <c r="Q16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2" s="171" t="str">
        <f>IF(OR(Tabel_RIE[[#This Row],[E12]]="",Tabel_RIE[[#This Row],[B12]]="",Tabel_RIE[[#This Row],[W12]]=""),"",Tabel_RIE[[#This Row],[E12]]*Tabel_RIE[[#This Row],[B12]]*Tabel_RIE[[#This Row],[W12]])</f>
        <v/>
      </c>
      <c r="S162" s="172" t="str">
        <f>IF(AND(Tabel_RIE[[#This Row],[E12]]="",Tabel_RIE[[#This Row],[R12]]=""),"",IF(AND(OR(Tabel_RIE[[#This Row],[E12]]="",Tabel_RIE[[#This Row],[E12]]&lt;15),OR(Tabel_RIE[[#This Row],[R12]]="",Tabel_RIE[[#This Row],[R12]]&lt;70)),"n.v.t.",IF(OR(Tabel_RIE[[#This Row],[E12]]&gt;=15,Tabel_RIE[[#This Row],[R12]]&gt;=70),"√","fout")))</f>
        <v/>
      </c>
      <c r="T162" s="173"/>
      <c r="U162" s="174"/>
      <c r="V162" s="174"/>
      <c r="W162" s="175"/>
      <c r="X162" s="176" t="str">
        <f t="shared" si="2"/>
        <v>Bronaanpak:
Collectieve maatregelen:
Individuele maatregelen:
PBM's:</v>
      </c>
      <c r="Y162" s="165"/>
      <c r="Z162" s="177"/>
      <c r="AA162" s="173"/>
      <c r="AB162" s="169" t="str">
        <f>IF(Tabel_RIE[[#This Row],[E2]]&gt;0,VLOOKUP(Tabel_RIE[[#This Row],[E2]],Tabel_FK_E[],2,FALSE),"")</f>
        <v/>
      </c>
      <c r="AC162" s="173"/>
      <c r="AD162" s="169" t="str">
        <f>IF(Tabel_RIE[[#This Row],[B2]]&gt;0,VLOOKUP(Tabel_RIE[[#This Row],[B2]],Tabel_FK_B[],2,FALSE),"")</f>
        <v/>
      </c>
      <c r="AE162" s="173"/>
      <c r="AF162" s="169" t="str">
        <f>IF(Tabel_RIE[[#This Row],[W2]]&gt;0,VLOOKUP(Tabel_RIE[[#This Row],[W2]],Tabel_FK_W[],2,FALSE),"")</f>
        <v/>
      </c>
      <c r="AG16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62" s="171"/>
      <c r="AI162" s="165"/>
      <c r="AJ162" s="175"/>
      <c r="AK16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2" s="178" t="str">
        <f>IF(AND(Tabel_RIE[[#This Row],[R12]]&gt;=70,Tabel_RIE[[#This Row],[R22]]&lt;70),"Ja","Nee")</f>
        <v>Ja</v>
      </c>
      <c r="AM162" s="178" t="str">
        <f>IF(Tabel_RIE[[#This Row],[R22]]&lt;&gt;"",Tabel_RIE[[#This Row],[R22]],Tabel_RIE[[#This Row],[R12]])</f>
        <v/>
      </c>
    </row>
    <row r="163" spans="2:39" ht="42" customHeight="1" x14ac:dyDescent="0.15">
      <c r="B163" s="163">
        <v>169</v>
      </c>
      <c r="C163" s="164"/>
      <c r="D163" s="165"/>
      <c r="E163" s="165"/>
      <c r="F163" s="165"/>
      <c r="G163" s="166"/>
      <c r="H163" s="166"/>
      <c r="I163" s="165"/>
      <c r="J163" s="165"/>
      <c r="K163" s="167"/>
      <c r="L163" s="168" t="str">
        <f>IF(Tabel_RIE[[#This Row],[E1]]&gt;0,VLOOKUP(Tabel_RIE[[#This Row],[E1]],Tabel_FK_E[],2,FALSE),"")</f>
        <v/>
      </c>
      <c r="M163" s="167"/>
      <c r="N163" s="169" t="str">
        <f>IF(Tabel_RIE[[#This Row],[B1]]&gt;0,VLOOKUP(Tabel_RIE[[#This Row],[B1]],Tabel_FK_B[],2,FALSE),"")</f>
        <v/>
      </c>
      <c r="O163" s="167"/>
      <c r="P163" s="169" t="str">
        <f>IF(Tabel_RIE[[#This Row],[W1]]&gt;0,VLOOKUP(Tabel_RIE[[#This Row],[W1]],Tabel_FK_W[],2,FALSE),"")</f>
        <v/>
      </c>
      <c r="Q16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3" s="171" t="str">
        <f>IF(OR(Tabel_RIE[[#This Row],[E12]]="",Tabel_RIE[[#This Row],[B12]]="",Tabel_RIE[[#This Row],[W12]]=""),"",Tabel_RIE[[#This Row],[E12]]*Tabel_RIE[[#This Row],[B12]]*Tabel_RIE[[#This Row],[W12]])</f>
        <v/>
      </c>
      <c r="S163" s="172" t="str">
        <f>IF(AND(Tabel_RIE[[#This Row],[E12]]="",Tabel_RIE[[#This Row],[R12]]=""),"",IF(AND(OR(Tabel_RIE[[#This Row],[E12]]="",Tabel_RIE[[#This Row],[E12]]&lt;15),OR(Tabel_RIE[[#This Row],[R12]]="",Tabel_RIE[[#This Row],[R12]]&lt;70)),"n.v.t.",IF(OR(Tabel_RIE[[#This Row],[E12]]&gt;=15,Tabel_RIE[[#This Row],[R12]]&gt;=70),"√","fout")))</f>
        <v/>
      </c>
      <c r="T163" s="173"/>
      <c r="U163" s="174"/>
      <c r="V163" s="174"/>
      <c r="W163" s="175"/>
      <c r="X163" s="176" t="str">
        <f t="shared" si="2"/>
        <v>Bronaanpak:
Collectieve maatregelen:
Individuele maatregelen:
PBM's:</v>
      </c>
      <c r="Y163" s="165"/>
      <c r="Z163" s="177"/>
      <c r="AA163" s="173"/>
      <c r="AB163" s="169" t="str">
        <f>IF(Tabel_RIE[[#This Row],[E2]]&gt;0,VLOOKUP(Tabel_RIE[[#This Row],[E2]],Tabel_FK_E[],2,FALSE),"")</f>
        <v/>
      </c>
      <c r="AC163" s="173"/>
      <c r="AD163" s="169" t="str">
        <f>IF(Tabel_RIE[[#This Row],[B2]]&gt;0,VLOOKUP(Tabel_RIE[[#This Row],[B2]],Tabel_FK_B[],2,FALSE),"")</f>
        <v/>
      </c>
      <c r="AE163" s="173"/>
      <c r="AF163" s="169" t="str">
        <f>IF(Tabel_RIE[[#This Row],[W2]]&gt;0,VLOOKUP(Tabel_RIE[[#This Row],[W2]],Tabel_FK_W[],2,FALSE),"")</f>
        <v/>
      </c>
      <c r="AG16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63" s="171"/>
      <c r="AI163" s="165"/>
      <c r="AJ163" s="175"/>
      <c r="AK16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3" s="178" t="str">
        <f>IF(AND(Tabel_RIE[[#This Row],[R12]]&gt;=70,Tabel_RIE[[#This Row],[R22]]&lt;70),"Ja","Nee")</f>
        <v>Ja</v>
      </c>
      <c r="AM163" s="178" t="str">
        <f>IF(Tabel_RIE[[#This Row],[R22]]&lt;&gt;"",Tabel_RIE[[#This Row],[R22]],Tabel_RIE[[#This Row],[R12]])</f>
        <v/>
      </c>
    </row>
    <row r="164" spans="2:39" ht="42" customHeight="1" x14ac:dyDescent="0.15">
      <c r="B164" s="163">
        <v>170</v>
      </c>
      <c r="C164" s="164"/>
      <c r="D164" s="165"/>
      <c r="E164" s="165"/>
      <c r="F164" s="165"/>
      <c r="G164" s="166"/>
      <c r="H164" s="166"/>
      <c r="I164" s="165"/>
      <c r="J164" s="165"/>
      <c r="K164" s="167"/>
      <c r="L164" s="168" t="str">
        <f>IF(Tabel_RIE[[#This Row],[E1]]&gt;0,VLOOKUP(Tabel_RIE[[#This Row],[E1]],Tabel_FK_E[],2,FALSE),"")</f>
        <v/>
      </c>
      <c r="M164" s="167"/>
      <c r="N164" s="169" t="str">
        <f>IF(Tabel_RIE[[#This Row],[B1]]&gt;0,VLOOKUP(Tabel_RIE[[#This Row],[B1]],Tabel_FK_B[],2,FALSE),"")</f>
        <v/>
      </c>
      <c r="O164" s="167"/>
      <c r="P164" s="169" t="str">
        <f>IF(Tabel_RIE[[#This Row],[W1]]&gt;0,VLOOKUP(Tabel_RIE[[#This Row],[W1]],Tabel_FK_W[],2,FALSE),"")</f>
        <v/>
      </c>
      <c r="Q16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4" s="171" t="str">
        <f>IF(OR(Tabel_RIE[[#This Row],[E12]]="",Tabel_RIE[[#This Row],[B12]]="",Tabel_RIE[[#This Row],[W12]]=""),"",Tabel_RIE[[#This Row],[E12]]*Tabel_RIE[[#This Row],[B12]]*Tabel_RIE[[#This Row],[W12]])</f>
        <v/>
      </c>
      <c r="S164" s="172" t="str">
        <f>IF(AND(Tabel_RIE[[#This Row],[E12]]="",Tabel_RIE[[#This Row],[R12]]=""),"",IF(AND(OR(Tabel_RIE[[#This Row],[E12]]="",Tabel_RIE[[#This Row],[E12]]&lt;15),OR(Tabel_RIE[[#This Row],[R12]]="",Tabel_RIE[[#This Row],[R12]]&lt;70)),"n.v.t.",IF(OR(Tabel_RIE[[#This Row],[E12]]&gt;=15,Tabel_RIE[[#This Row],[R12]]&gt;=70),"√","fout")))</f>
        <v/>
      </c>
      <c r="T164" s="173"/>
      <c r="U164" s="174"/>
      <c r="V164" s="174"/>
      <c r="W164" s="175"/>
      <c r="X164" s="176" t="str">
        <f t="shared" si="2"/>
        <v>Bronaanpak:
Collectieve maatregelen:
Individuele maatregelen:
PBM's:</v>
      </c>
      <c r="Y164" s="165"/>
      <c r="Z164" s="177"/>
      <c r="AA164" s="173"/>
      <c r="AB164" s="169" t="str">
        <f>IF(Tabel_RIE[[#This Row],[E2]]&gt;0,VLOOKUP(Tabel_RIE[[#This Row],[E2]],Tabel_FK_E[],2,FALSE),"")</f>
        <v/>
      </c>
      <c r="AC164" s="173"/>
      <c r="AD164" s="169" t="str">
        <f>IF(Tabel_RIE[[#This Row],[B2]]&gt;0,VLOOKUP(Tabel_RIE[[#This Row],[B2]],Tabel_FK_B[],2,FALSE),"")</f>
        <v/>
      </c>
      <c r="AE164" s="173"/>
      <c r="AF164" s="169" t="str">
        <f>IF(Tabel_RIE[[#This Row],[W2]]&gt;0,VLOOKUP(Tabel_RIE[[#This Row],[W2]],Tabel_FK_W[],2,FALSE),"")</f>
        <v/>
      </c>
      <c r="AG16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64" s="171"/>
      <c r="AI164" s="165"/>
      <c r="AJ164" s="175"/>
      <c r="AK16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4" s="178" t="str">
        <f>IF(AND(Tabel_RIE[[#This Row],[R12]]&gt;=70,Tabel_RIE[[#This Row],[R22]]&lt;70),"Ja","Nee")</f>
        <v>Ja</v>
      </c>
      <c r="AM164" s="178" t="str">
        <f>IF(Tabel_RIE[[#This Row],[R22]]&lt;&gt;"",Tabel_RIE[[#This Row],[R22]],Tabel_RIE[[#This Row],[R12]])</f>
        <v/>
      </c>
    </row>
    <row r="165" spans="2:39" ht="42" customHeight="1" x14ac:dyDescent="0.15">
      <c r="B165" s="163">
        <v>171</v>
      </c>
      <c r="C165" s="164"/>
      <c r="D165" s="165"/>
      <c r="E165" s="165"/>
      <c r="F165" s="165"/>
      <c r="G165" s="166"/>
      <c r="H165" s="166"/>
      <c r="I165" s="165"/>
      <c r="J165" s="165"/>
      <c r="K165" s="167"/>
      <c r="L165" s="168" t="str">
        <f>IF(Tabel_RIE[[#This Row],[E1]]&gt;0,VLOOKUP(Tabel_RIE[[#This Row],[E1]],Tabel_FK_E[],2,FALSE),"")</f>
        <v/>
      </c>
      <c r="M165" s="167"/>
      <c r="N165" s="169" t="str">
        <f>IF(Tabel_RIE[[#This Row],[B1]]&gt;0,VLOOKUP(Tabel_RIE[[#This Row],[B1]],Tabel_FK_B[],2,FALSE),"")</f>
        <v/>
      </c>
      <c r="O165" s="167"/>
      <c r="P165" s="169" t="str">
        <f>IF(Tabel_RIE[[#This Row],[W1]]&gt;0,VLOOKUP(Tabel_RIE[[#This Row],[W1]],Tabel_FK_W[],2,FALSE),"")</f>
        <v/>
      </c>
      <c r="Q16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5" s="171" t="str">
        <f>IF(OR(Tabel_RIE[[#This Row],[E12]]="",Tabel_RIE[[#This Row],[B12]]="",Tabel_RIE[[#This Row],[W12]]=""),"",Tabel_RIE[[#This Row],[E12]]*Tabel_RIE[[#This Row],[B12]]*Tabel_RIE[[#This Row],[W12]])</f>
        <v/>
      </c>
      <c r="S165" s="172" t="str">
        <f>IF(AND(Tabel_RIE[[#This Row],[E12]]="",Tabel_RIE[[#This Row],[R12]]=""),"",IF(AND(OR(Tabel_RIE[[#This Row],[E12]]="",Tabel_RIE[[#This Row],[E12]]&lt;15),OR(Tabel_RIE[[#This Row],[R12]]="",Tabel_RIE[[#This Row],[R12]]&lt;70)),"n.v.t.",IF(OR(Tabel_RIE[[#This Row],[E12]]&gt;=15,Tabel_RIE[[#This Row],[R12]]&gt;=70),"√","fout")))</f>
        <v/>
      </c>
      <c r="T165" s="173"/>
      <c r="U165" s="174"/>
      <c r="V165" s="174"/>
      <c r="W165" s="175"/>
      <c r="X165" s="176" t="str">
        <f t="shared" si="2"/>
        <v>Bronaanpak:
Collectieve maatregelen:
Individuele maatregelen:
PBM's:</v>
      </c>
      <c r="Y165" s="165"/>
      <c r="Z165" s="177"/>
      <c r="AA165" s="173"/>
      <c r="AB165" s="169" t="str">
        <f>IF(Tabel_RIE[[#This Row],[E2]]&gt;0,VLOOKUP(Tabel_RIE[[#This Row],[E2]],Tabel_FK_E[],2,FALSE),"")</f>
        <v/>
      </c>
      <c r="AC165" s="173"/>
      <c r="AD165" s="169" t="str">
        <f>IF(Tabel_RIE[[#This Row],[B2]]&gt;0,VLOOKUP(Tabel_RIE[[#This Row],[B2]],Tabel_FK_B[],2,FALSE),"")</f>
        <v/>
      </c>
      <c r="AE165" s="173"/>
      <c r="AF165" s="169" t="str">
        <f>IF(Tabel_RIE[[#This Row],[W2]]&gt;0,VLOOKUP(Tabel_RIE[[#This Row],[W2]],Tabel_FK_W[],2,FALSE),"")</f>
        <v/>
      </c>
      <c r="AG16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65" s="171"/>
      <c r="AI165" s="165"/>
      <c r="AJ165" s="175"/>
      <c r="AK16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5" s="178" t="str">
        <f>IF(AND(Tabel_RIE[[#This Row],[R12]]&gt;=70,Tabel_RIE[[#This Row],[R22]]&lt;70),"Ja","Nee")</f>
        <v>Ja</v>
      </c>
      <c r="AM165" s="178" t="str">
        <f>IF(Tabel_RIE[[#This Row],[R22]]&lt;&gt;"",Tabel_RIE[[#This Row],[R22]],Tabel_RIE[[#This Row],[R12]])</f>
        <v/>
      </c>
    </row>
    <row r="166" spans="2:39" ht="42" customHeight="1" x14ac:dyDescent="0.15">
      <c r="B166" s="163">
        <v>172</v>
      </c>
      <c r="C166" s="164"/>
      <c r="D166" s="165"/>
      <c r="E166" s="165"/>
      <c r="F166" s="165"/>
      <c r="G166" s="166"/>
      <c r="H166" s="166"/>
      <c r="I166" s="165"/>
      <c r="J166" s="165"/>
      <c r="K166" s="167"/>
      <c r="L166" s="168" t="str">
        <f>IF(Tabel_RIE[[#This Row],[E1]]&gt;0,VLOOKUP(Tabel_RIE[[#This Row],[E1]],Tabel_FK_E[],2,FALSE),"")</f>
        <v/>
      </c>
      <c r="M166" s="167"/>
      <c r="N166" s="169" t="str">
        <f>IF(Tabel_RIE[[#This Row],[B1]]&gt;0,VLOOKUP(Tabel_RIE[[#This Row],[B1]],Tabel_FK_B[],2,FALSE),"")</f>
        <v/>
      </c>
      <c r="O166" s="167"/>
      <c r="P166" s="169" t="str">
        <f>IF(Tabel_RIE[[#This Row],[W1]]&gt;0,VLOOKUP(Tabel_RIE[[#This Row],[W1]],Tabel_FK_W[],2,FALSE),"")</f>
        <v/>
      </c>
      <c r="Q16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6" s="171" t="str">
        <f>IF(OR(Tabel_RIE[[#This Row],[E12]]="",Tabel_RIE[[#This Row],[B12]]="",Tabel_RIE[[#This Row],[W12]]=""),"",Tabel_RIE[[#This Row],[E12]]*Tabel_RIE[[#This Row],[B12]]*Tabel_RIE[[#This Row],[W12]])</f>
        <v/>
      </c>
      <c r="S166" s="172" t="str">
        <f>IF(AND(Tabel_RIE[[#This Row],[E12]]="",Tabel_RIE[[#This Row],[R12]]=""),"",IF(AND(OR(Tabel_RIE[[#This Row],[E12]]="",Tabel_RIE[[#This Row],[E12]]&lt;15),OR(Tabel_RIE[[#This Row],[R12]]="",Tabel_RIE[[#This Row],[R12]]&lt;70)),"n.v.t.",IF(OR(Tabel_RIE[[#This Row],[E12]]&gt;=15,Tabel_RIE[[#This Row],[R12]]&gt;=70),"√","fout")))</f>
        <v/>
      </c>
      <c r="T166" s="173"/>
      <c r="U166" s="174"/>
      <c r="V166" s="174"/>
      <c r="W166" s="175"/>
      <c r="X166" s="176" t="str">
        <f t="shared" si="2"/>
        <v>Bronaanpak:
Collectieve maatregelen:
Individuele maatregelen:
PBM's:</v>
      </c>
      <c r="Y166" s="165"/>
      <c r="Z166" s="177"/>
      <c r="AA166" s="173"/>
      <c r="AB166" s="169" t="str">
        <f>IF(Tabel_RIE[[#This Row],[E2]]&gt;0,VLOOKUP(Tabel_RIE[[#This Row],[E2]],Tabel_FK_E[],2,FALSE),"")</f>
        <v/>
      </c>
      <c r="AC166" s="173"/>
      <c r="AD166" s="169" t="str">
        <f>IF(Tabel_RIE[[#This Row],[B2]]&gt;0,VLOOKUP(Tabel_RIE[[#This Row],[B2]],Tabel_FK_B[],2,FALSE),"")</f>
        <v/>
      </c>
      <c r="AE166" s="173"/>
      <c r="AF166" s="169" t="str">
        <f>IF(Tabel_RIE[[#This Row],[W2]]&gt;0,VLOOKUP(Tabel_RIE[[#This Row],[W2]],Tabel_FK_W[],2,FALSE),"")</f>
        <v/>
      </c>
      <c r="AG16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66" s="171"/>
      <c r="AI166" s="165"/>
      <c r="AJ166" s="175"/>
      <c r="AK16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6" s="178" t="str">
        <f>IF(AND(Tabel_RIE[[#This Row],[R12]]&gt;=70,Tabel_RIE[[#This Row],[R22]]&lt;70),"Ja","Nee")</f>
        <v>Ja</v>
      </c>
      <c r="AM166" s="178" t="str">
        <f>IF(Tabel_RIE[[#This Row],[R22]]&lt;&gt;"",Tabel_RIE[[#This Row],[R22]],Tabel_RIE[[#This Row],[R12]])</f>
        <v/>
      </c>
    </row>
    <row r="167" spans="2:39" ht="42" customHeight="1" x14ac:dyDescent="0.15">
      <c r="B167" s="163">
        <v>173</v>
      </c>
      <c r="C167" s="164"/>
      <c r="D167" s="165"/>
      <c r="E167" s="165"/>
      <c r="F167" s="165"/>
      <c r="G167" s="166"/>
      <c r="H167" s="166"/>
      <c r="I167" s="165"/>
      <c r="J167" s="165"/>
      <c r="K167" s="167"/>
      <c r="L167" s="168" t="str">
        <f>IF(Tabel_RIE[[#This Row],[E1]]&gt;0,VLOOKUP(Tabel_RIE[[#This Row],[E1]],Tabel_FK_E[],2,FALSE),"")</f>
        <v/>
      </c>
      <c r="M167" s="167"/>
      <c r="N167" s="169" t="str">
        <f>IF(Tabel_RIE[[#This Row],[B1]]&gt;0,VLOOKUP(Tabel_RIE[[#This Row],[B1]],Tabel_FK_B[],2,FALSE),"")</f>
        <v/>
      </c>
      <c r="O167" s="167"/>
      <c r="P167" s="169" t="str">
        <f>IF(Tabel_RIE[[#This Row],[W1]]&gt;0,VLOOKUP(Tabel_RIE[[#This Row],[W1]],Tabel_FK_W[],2,FALSE),"")</f>
        <v/>
      </c>
      <c r="Q16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7" s="171" t="str">
        <f>IF(OR(Tabel_RIE[[#This Row],[E12]]="",Tabel_RIE[[#This Row],[B12]]="",Tabel_RIE[[#This Row],[W12]]=""),"",Tabel_RIE[[#This Row],[E12]]*Tabel_RIE[[#This Row],[B12]]*Tabel_RIE[[#This Row],[W12]])</f>
        <v/>
      </c>
      <c r="S167" s="172" t="str">
        <f>IF(AND(Tabel_RIE[[#This Row],[E12]]="",Tabel_RIE[[#This Row],[R12]]=""),"",IF(AND(OR(Tabel_RIE[[#This Row],[E12]]="",Tabel_RIE[[#This Row],[E12]]&lt;15),OR(Tabel_RIE[[#This Row],[R12]]="",Tabel_RIE[[#This Row],[R12]]&lt;70)),"n.v.t.",IF(OR(Tabel_RIE[[#This Row],[E12]]&gt;=15,Tabel_RIE[[#This Row],[R12]]&gt;=70),"√","fout")))</f>
        <v/>
      </c>
      <c r="T167" s="173"/>
      <c r="U167" s="174"/>
      <c r="V167" s="174"/>
      <c r="W167" s="175"/>
      <c r="X167" s="176" t="str">
        <f t="shared" si="2"/>
        <v>Bronaanpak:
Collectieve maatregelen:
Individuele maatregelen:
PBM's:</v>
      </c>
      <c r="Y167" s="165"/>
      <c r="Z167" s="177"/>
      <c r="AA167" s="173"/>
      <c r="AB167" s="169" t="str">
        <f>IF(Tabel_RIE[[#This Row],[E2]]&gt;0,VLOOKUP(Tabel_RIE[[#This Row],[E2]],Tabel_FK_E[],2,FALSE),"")</f>
        <v/>
      </c>
      <c r="AC167" s="173"/>
      <c r="AD167" s="169" t="str">
        <f>IF(Tabel_RIE[[#This Row],[B2]]&gt;0,VLOOKUP(Tabel_RIE[[#This Row],[B2]],Tabel_FK_B[],2,FALSE),"")</f>
        <v/>
      </c>
      <c r="AE167" s="173"/>
      <c r="AF167" s="169" t="str">
        <f>IF(Tabel_RIE[[#This Row],[W2]]&gt;0,VLOOKUP(Tabel_RIE[[#This Row],[W2]],Tabel_FK_W[],2,FALSE),"")</f>
        <v/>
      </c>
      <c r="AG16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67" s="171"/>
      <c r="AI167" s="165"/>
      <c r="AJ167" s="175"/>
      <c r="AK16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7" s="178" t="str">
        <f>IF(AND(Tabel_RIE[[#This Row],[R12]]&gt;=70,Tabel_RIE[[#This Row],[R22]]&lt;70),"Ja","Nee")</f>
        <v>Ja</v>
      </c>
      <c r="AM167" s="178" t="str">
        <f>IF(Tabel_RIE[[#This Row],[R22]]&lt;&gt;"",Tabel_RIE[[#This Row],[R22]],Tabel_RIE[[#This Row],[R12]])</f>
        <v/>
      </c>
    </row>
    <row r="168" spans="2:39" ht="42" customHeight="1" x14ac:dyDescent="0.15">
      <c r="B168" s="163">
        <v>174</v>
      </c>
      <c r="C168" s="164"/>
      <c r="D168" s="165"/>
      <c r="E168" s="165"/>
      <c r="F168" s="165"/>
      <c r="G168" s="166"/>
      <c r="H168" s="166"/>
      <c r="I168" s="165"/>
      <c r="J168" s="165"/>
      <c r="K168" s="167"/>
      <c r="L168" s="168" t="str">
        <f>IF(Tabel_RIE[[#This Row],[E1]]&gt;0,VLOOKUP(Tabel_RIE[[#This Row],[E1]],Tabel_FK_E[],2,FALSE),"")</f>
        <v/>
      </c>
      <c r="M168" s="167"/>
      <c r="N168" s="169" t="str">
        <f>IF(Tabel_RIE[[#This Row],[B1]]&gt;0,VLOOKUP(Tabel_RIE[[#This Row],[B1]],Tabel_FK_B[],2,FALSE),"")</f>
        <v/>
      </c>
      <c r="O168" s="167"/>
      <c r="P168" s="169" t="str">
        <f>IF(Tabel_RIE[[#This Row],[W1]]&gt;0,VLOOKUP(Tabel_RIE[[#This Row],[W1]],Tabel_FK_W[],2,FALSE),"")</f>
        <v/>
      </c>
      <c r="Q16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8" s="171" t="str">
        <f>IF(OR(Tabel_RIE[[#This Row],[E12]]="",Tabel_RIE[[#This Row],[B12]]="",Tabel_RIE[[#This Row],[W12]]=""),"",Tabel_RIE[[#This Row],[E12]]*Tabel_RIE[[#This Row],[B12]]*Tabel_RIE[[#This Row],[W12]])</f>
        <v/>
      </c>
      <c r="S168" s="172" t="str">
        <f>IF(AND(Tabel_RIE[[#This Row],[E12]]="",Tabel_RIE[[#This Row],[R12]]=""),"",IF(AND(OR(Tabel_RIE[[#This Row],[E12]]="",Tabel_RIE[[#This Row],[E12]]&lt;15),OR(Tabel_RIE[[#This Row],[R12]]="",Tabel_RIE[[#This Row],[R12]]&lt;70)),"n.v.t.",IF(OR(Tabel_RIE[[#This Row],[E12]]&gt;=15,Tabel_RIE[[#This Row],[R12]]&gt;=70),"√","fout")))</f>
        <v/>
      </c>
      <c r="T168" s="173"/>
      <c r="U168" s="174"/>
      <c r="V168" s="174"/>
      <c r="W168" s="175"/>
      <c r="X168" s="176" t="str">
        <f t="shared" si="2"/>
        <v>Bronaanpak:
Collectieve maatregelen:
Individuele maatregelen:
PBM's:</v>
      </c>
      <c r="Y168" s="165"/>
      <c r="Z168" s="177"/>
      <c r="AA168" s="173"/>
      <c r="AB168" s="169" t="str">
        <f>IF(Tabel_RIE[[#This Row],[E2]]&gt;0,VLOOKUP(Tabel_RIE[[#This Row],[E2]],Tabel_FK_E[],2,FALSE),"")</f>
        <v/>
      </c>
      <c r="AC168" s="173"/>
      <c r="AD168" s="169" t="str">
        <f>IF(Tabel_RIE[[#This Row],[B2]]&gt;0,VLOOKUP(Tabel_RIE[[#This Row],[B2]],Tabel_FK_B[],2,FALSE),"")</f>
        <v/>
      </c>
      <c r="AE168" s="173"/>
      <c r="AF168" s="169" t="str">
        <f>IF(Tabel_RIE[[#This Row],[W2]]&gt;0,VLOOKUP(Tabel_RIE[[#This Row],[W2]],Tabel_FK_W[],2,FALSE),"")</f>
        <v/>
      </c>
      <c r="AG16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68" s="171"/>
      <c r="AI168" s="165"/>
      <c r="AJ168" s="175"/>
      <c r="AK16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8" s="178" t="str">
        <f>IF(AND(Tabel_RIE[[#This Row],[R12]]&gt;=70,Tabel_RIE[[#This Row],[R22]]&lt;70),"Ja","Nee")</f>
        <v>Ja</v>
      </c>
      <c r="AM168" s="178" t="str">
        <f>IF(Tabel_RIE[[#This Row],[R22]]&lt;&gt;"",Tabel_RIE[[#This Row],[R22]],Tabel_RIE[[#This Row],[R12]])</f>
        <v/>
      </c>
    </row>
    <row r="169" spans="2:39" ht="42" customHeight="1" x14ac:dyDescent="0.15">
      <c r="B169" s="163">
        <v>175</v>
      </c>
      <c r="C169" s="164"/>
      <c r="D169" s="165"/>
      <c r="E169" s="165"/>
      <c r="F169" s="165"/>
      <c r="G169" s="166"/>
      <c r="H169" s="166"/>
      <c r="I169" s="165"/>
      <c r="J169" s="165"/>
      <c r="K169" s="167"/>
      <c r="L169" s="168" t="str">
        <f>IF(Tabel_RIE[[#This Row],[E1]]&gt;0,VLOOKUP(Tabel_RIE[[#This Row],[E1]],Tabel_FK_E[],2,FALSE),"")</f>
        <v/>
      </c>
      <c r="M169" s="167"/>
      <c r="N169" s="169" t="str">
        <f>IF(Tabel_RIE[[#This Row],[B1]]&gt;0,VLOOKUP(Tabel_RIE[[#This Row],[B1]],Tabel_FK_B[],2,FALSE),"")</f>
        <v/>
      </c>
      <c r="O169" s="167"/>
      <c r="P169" s="169" t="str">
        <f>IF(Tabel_RIE[[#This Row],[W1]]&gt;0,VLOOKUP(Tabel_RIE[[#This Row],[W1]],Tabel_FK_W[],2,FALSE),"")</f>
        <v/>
      </c>
      <c r="Q16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9" s="171" t="str">
        <f>IF(OR(Tabel_RIE[[#This Row],[E12]]="",Tabel_RIE[[#This Row],[B12]]="",Tabel_RIE[[#This Row],[W12]]=""),"",Tabel_RIE[[#This Row],[E12]]*Tabel_RIE[[#This Row],[B12]]*Tabel_RIE[[#This Row],[W12]])</f>
        <v/>
      </c>
      <c r="S169" s="172" t="str">
        <f>IF(AND(Tabel_RIE[[#This Row],[E12]]="",Tabel_RIE[[#This Row],[R12]]=""),"",IF(AND(OR(Tabel_RIE[[#This Row],[E12]]="",Tabel_RIE[[#This Row],[E12]]&lt;15),OR(Tabel_RIE[[#This Row],[R12]]="",Tabel_RIE[[#This Row],[R12]]&lt;70)),"n.v.t.",IF(OR(Tabel_RIE[[#This Row],[E12]]&gt;=15,Tabel_RIE[[#This Row],[R12]]&gt;=70),"√","fout")))</f>
        <v/>
      </c>
      <c r="T169" s="173"/>
      <c r="U169" s="174"/>
      <c r="V169" s="174"/>
      <c r="W169" s="175"/>
      <c r="X169" s="176" t="str">
        <f t="shared" si="2"/>
        <v>Bronaanpak:
Collectieve maatregelen:
Individuele maatregelen:
PBM's:</v>
      </c>
      <c r="Y169" s="165"/>
      <c r="Z169" s="177"/>
      <c r="AA169" s="173"/>
      <c r="AB169" s="169" t="str">
        <f>IF(Tabel_RIE[[#This Row],[E2]]&gt;0,VLOOKUP(Tabel_RIE[[#This Row],[E2]],Tabel_FK_E[],2,FALSE),"")</f>
        <v/>
      </c>
      <c r="AC169" s="173"/>
      <c r="AD169" s="169" t="str">
        <f>IF(Tabel_RIE[[#This Row],[B2]]&gt;0,VLOOKUP(Tabel_RIE[[#This Row],[B2]],Tabel_FK_B[],2,FALSE),"")</f>
        <v/>
      </c>
      <c r="AE169" s="173"/>
      <c r="AF169" s="169" t="str">
        <f>IF(Tabel_RIE[[#This Row],[W2]]&gt;0,VLOOKUP(Tabel_RIE[[#This Row],[W2]],Tabel_FK_W[],2,FALSE),"")</f>
        <v/>
      </c>
      <c r="AG16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69" s="171"/>
      <c r="AI169" s="165"/>
      <c r="AJ169" s="175"/>
      <c r="AK16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69" s="178" t="str">
        <f>IF(AND(Tabel_RIE[[#This Row],[R12]]&gt;=70,Tabel_RIE[[#This Row],[R22]]&lt;70),"Ja","Nee")</f>
        <v>Ja</v>
      </c>
      <c r="AM169" s="178" t="str">
        <f>IF(Tabel_RIE[[#This Row],[R22]]&lt;&gt;"",Tabel_RIE[[#This Row],[R22]],Tabel_RIE[[#This Row],[R12]])</f>
        <v/>
      </c>
    </row>
    <row r="170" spans="2:39" ht="42" customHeight="1" x14ac:dyDescent="0.15">
      <c r="B170" s="163">
        <v>176</v>
      </c>
      <c r="C170" s="164"/>
      <c r="D170" s="165"/>
      <c r="E170" s="165"/>
      <c r="F170" s="165"/>
      <c r="G170" s="166"/>
      <c r="H170" s="166"/>
      <c r="I170" s="165"/>
      <c r="J170" s="165"/>
      <c r="K170" s="167"/>
      <c r="L170" s="168" t="str">
        <f>IF(Tabel_RIE[[#This Row],[E1]]&gt;0,VLOOKUP(Tabel_RIE[[#This Row],[E1]],Tabel_FK_E[],2,FALSE),"")</f>
        <v/>
      </c>
      <c r="M170" s="167"/>
      <c r="N170" s="169" t="str">
        <f>IF(Tabel_RIE[[#This Row],[B1]]&gt;0,VLOOKUP(Tabel_RIE[[#This Row],[B1]],Tabel_FK_B[],2,FALSE),"")</f>
        <v/>
      </c>
      <c r="O170" s="167"/>
      <c r="P170" s="169" t="str">
        <f>IF(Tabel_RIE[[#This Row],[W1]]&gt;0,VLOOKUP(Tabel_RIE[[#This Row],[W1]],Tabel_FK_W[],2,FALSE),"")</f>
        <v/>
      </c>
      <c r="Q17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0" s="171" t="str">
        <f>IF(OR(Tabel_RIE[[#This Row],[E12]]="",Tabel_RIE[[#This Row],[B12]]="",Tabel_RIE[[#This Row],[W12]]=""),"",Tabel_RIE[[#This Row],[E12]]*Tabel_RIE[[#This Row],[B12]]*Tabel_RIE[[#This Row],[W12]])</f>
        <v/>
      </c>
      <c r="S170" s="172" t="str">
        <f>IF(AND(Tabel_RIE[[#This Row],[E12]]="",Tabel_RIE[[#This Row],[R12]]=""),"",IF(AND(OR(Tabel_RIE[[#This Row],[E12]]="",Tabel_RIE[[#This Row],[E12]]&lt;15),OR(Tabel_RIE[[#This Row],[R12]]="",Tabel_RIE[[#This Row],[R12]]&lt;70)),"n.v.t.",IF(OR(Tabel_RIE[[#This Row],[E12]]&gt;=15,Tabel_RIE[[#This Row],[R12]]&gt;=70),"√","fout")))</f>
        <v/>
      </c>
      <c r="T170" s="173"/>
      <c r="U170" s="174"/>
      <c r="V170" s="174"/>
      <c r="W170" s="175"/>
      <c r="X170" s="176" t="str">
        <f t="shared" si="2"/>
        <v>Bronaanpak:
Collectieve maatregelen:
Individuele maatregelen:
PBM's:</v>
      </c>
      <c r="Y170" s="165"/>
      <c r="Z170" s="177"/>
      <c r="AA170" s="173"/>
      <c r="AB170" s="169" t="str">
        <f>IF(Tabel_RIE[[#This Row],[E2]]&gt;0,VLOOKUP(Tabel_RIE[[#This Row],[E2]],Tabel_FK_E[],2,FALSE),"")</f>
        <v/>
      </c>
      <c r="AC170" s="173"/>
      <c r="AD170" s="169" t="str">
        <f>IF(Tabel_RIE[[#This Row],[B2]]&gt;0,VLOOKUP(Tabel_RIE[[#This Row],[B2]],Tabel_FK_B[],2,FALSE),"")</f>
        <v/>
      </c>
      <c r="AE170" s="173"/>
      <c r="AF170" s="169" t="str">
        <f>IF(Tabel_RIE[[#This Row],[W2]]&gt;0,VLOOKUP(Tabel_RIE[[#This Row],[W2]],Tabel_FK_W[],2,FALSE),"")</f>
        <v/>
      </c>
      <c r="AG17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70" s="171"/>
      <c r="AI170" s="165"/>
      <c r="AJ170" s="175"/>
      <c r="AK17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0" s="178" t="str">
        <f>IF(AND(Tabel_RIE[[#This Row],[R12]]&gt;=70,Tabel_RIE[[#This Row],[R22]]&lt;70),"Ja","Nee")</f>
        <v>Ja</v>
      </c>
      <c r="AM170" s="178" t="str">
        <f>IF(Tabel_RIE[[#This Row],[R22]]&lt;&gt;"",Tabel_RIE[[#This Row],[R22]],Tabel_RIE[[#This Row],[R12]])</f>
        <v/>
      </c>
    </row>
    <row r="171" spans="2:39" ht="42" customHeight="1" x14ac:dyDescent="0.15">
      <c r="B171" s="163">
        <v>177</v>
      </c>
      <c r="C171" s="164"/>
      <c r="D171" s="165"/>
      <c r="E171" s="165"/>
      <c r="F171" s="165"/>
      <c r="G171" s="166"/>
      <c r="H171" s="166"/>
      <c r="I171" s="165"/>
      <c r="J171" s="165"/>
      <c r="K171" s="167"/>
      <c r="L171" s="168" t="str">
        <f>IF(Tabel_RIE[[#This Row],[E1]]&gt;0,VLOOKUP(Tabel_RIE[[#This Row],[E1]],Tabel_FK_E[],2,FALSE),"")</f>
        <v/>
      </c>
      <c r="M171" s="167"/>
      <c r="N171" s="169" t="str">
        <f>IF(Tabel_RIE[[#This Row],[B1]]&gt;0,VLOOKUP(Tabel_RIE[[#This Row],[B1]],Tabel_FK_B[],2,FALSE),"")</f>
        <v/>
      </c>
      <c r="O171" s="167"/>
      <c r="P171" s="169" t="str">
        <f>IF(Tabel_RIE[[#This Row],[W1]]&gt;0,VLOOKUP(Tabel_RIE[[#This Row],[W1]],Tabel_FK_W[],2,FALSE),"")</f>
        <v/>
      </c>
      <c r="Q17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1" s="171" t="str">
        <f>IF(OR(Tabel_RIE[[#This Row],[E12]]="",Tabel_RIE[[#This Row],[B12]]="",Tabel_RIE[[#This Row],[W12]]=""),"",Tabel_RIE[[#This Row],[E12]]*Tabel_RIE[[#This Row],[B12]]*Tabel_RIE[[#This Row],[W12]])</f>
        <v/>
      </c>
      <c r="S171" s="172" t="str">
        <f>IF(AND(Tabel_RIE[[#This Row],[E12]]="",Tabel_RIE[[#This Row],[R12]]=""),"",IF(AND(OR(Tabel_RIE[[#This Row],[E12]]="",Tabel_RIE[[#This Row],[E12]]&lt;15),OR(Tabel_RIE[[#This Row],[R12]]="",Tabel_RIE[[#This Row],[R12]]&lt;70)),"n.v.t.",IF(OR(Tabel_RIE[[#This Row],[E12]]&gt;=15,Tabel_RIE[[#This Row],[R12]]&gt;=70),"√","fout")))</f>
        <v/>
      </c>
      <c r="T171" s="173"/>
      <c r="U171" s="174"/>
      <c r="V171" s="174"/>
      <c r="W171" s="175"/>
      <c r="X171" s="176" t="str">
        <f t="shared" si="2"/>
        <v>Bronaanpak:
Collectieve maatregelen:
Individuele maatregelen:
PBM's:</v>
      </c>
      <c r="Y171" s="165"/>
      <c r="Z171" s="177"/>
      <c r="AA171" s="173"/>
      <c r="AB171" s="169" t="str">
        <f>IF(Tabel_RIE[[#This Row],[E2]]&gt;0,VLOOKUP(Tabel_RIE[[#This Row],[E2]],Tabel_FK_E[],2,FALSE),"")</f>
        <v/>
      </c>
      <c r="AC171" s="173"/>
      <c r="AD171" s="169" t="str">
        <f>IF(Tabel_RIE[[#This Row],[B2]]&gt;0,VLOOKUP(Tabel_RIE[[#This Row],[B2]],Tabel_FK_B[],2,FALSE),"")</f>
        <v/>
      </c>
      <c r="AE171" s="173"/>
      <c r="AF171" s="169" t="str">
        <f>IF(Tabel_RIE[[#This Row],[W2]]&gt;0,VLOOKUP(Tabel_RIE[[#This Row],[W2]],Tabel_FK_W[],2,FALSE),"")</f>
        <v/>
      </c>
      <c r="AG17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71" s="171"/>
      <c r="AI171" s="165"/>
      <c r="AJ171" s="175"/>
      <c r="AK17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1" s="178" t="str">
        <f>IF(AND(Tabel_RIE[[#This Row],[R12]]&gt;=70,Tabel_RIE[[#This Row],[R22]]&lt;70),"Ja","Nee")</f>
        <v>Ja</v>
      </c>
      <c r="AM171" s="178" t="str">
        <f>IF(Tabel_RIE[[#This Row],[R22]]&lt;&gt;"",Tabel_RIE[[#This Row],[R22]],Tabel_RIE[[#This Row],[R12]])</f>
        <v/>
      </c>
    </row>
    <row r="172" spans="2:39" ht="42" customHeight="1" x14ac:dyDescent="0.15">
      <c r="B172" s="163">
        <v>178</v>
      </c>
      <c r="C172" s="164"/>
      <c r="D172" s="165"/>
      <c r="E172" s="165"/>
      <c r="F172" s="165"/>
      <c r="G172" s="166"/>
      <c r="H172" s="166"/>
      <c r="I172" s="165"/>
      <c r="J172" s="165"/>
      <c r="K172" s="167"/>
      <c r="L172" s="168" t="str">
        <f>IF(Tabel_RIE[[#This Row],[E1]]&gt;0,VLOOKUP(Tabel_RIE[[#This Row],[E1]],Tabel_FK_E[],2,FALSE),"")</f>
        <v/>
      </c>
      <c r="M172" s="167"/>
      <c r="N172" s="169" t="str">
        <f>IF(Tabel_RIE[[#This Row],[B1]]&gt;0,VLOOKUP(Tabel_RIE[[#This Row],[B1]],Tabel_FK_B[],2,FALSE),"")</f>
        <v/>
      </c>
      <c r="O172" s="167"/>
      <c r="P172" s="169" t="str">
        <f>IF(Tabel_RIE[[#This Row],[W1]]&gt;0,VLOOKUP(Tabel_RIE[[#This Row],[W1]],Tabel_FK_W[],2,FALSE),"")</f>
        <v/>
      </c>
      <c r="Q17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2" s="171" t="str">
        <f>IF(OR(Tabel_RIE[[#This Row],[E12]]="",Tabel_RIE[[#This Row],[B12]]="",Tabel_RIE[[#This Row],[W12]]=""),"",Tabel_RIE[[#This Row],[E12]]*Tabel_RIE[[#This Row],[B12]]*Tabel_RIE[[#This Row],[W12]])</f>
        <v/>
      </c>
      <c r="S172" s="172" t="str">
        <f>IF(AND(Tabel_RIE[[#This Row],[E12]]="",Tabel_RIE[[#This Row],[R12]]=""),"",IF(AND(OR(Tabel_RIE[[#This Row],[E12]]="",Tabel_RIE[[#This Row],[E12]]&lt;15),OR(Tabel_RIE[[#This Row],[R12]]="",Tabel_RIE[[#This Row],[R12]]&lt;70)),"n.v.t.",IF(OR(Tabel_RIE[[#This Row],[E12]]&gt;=15,Tabel_RIE[[#This Row],[R12]]&gt;=70),"√","fout")))</f>
        <v/>
      </c>
      <c r="T172" s="173"/>
      <c r="U172" s="174"/>
      <c r="V172" s="174"/>
      <c r="W172" s="175"/>
      <c r="X172" s="176" t="str">
        <f t="shared" si="2"/>
        <v>Bronaanpak:
Collectieve maatregelen:
Individuele maatregelen:
PBM's:</v>
      </c>
      <c r="Y172" s="165"/>
      <c r="Z172" s="177"/>
      <c r="AA172" s="173"/>
      <c r="AB172" s="169" t="str">
        <f>IF(Tabel_RIE[[#This Row],[E2]]&gt;0,VLOOKUP(Tabel_RIE[[#This Row],[E2]],Tabel_FK_E[],2,FALSE),"")</f>
        <v/>
      </c>
      <c r="AC172" s="173"/>
      <c r="AD172" s="169" t="str">
        <f>IF(Tabel_RIE[[#This Row],[B2]]&gt;0,VLOOKUP(Tabel_RIE[[#This Row],[B2]],Tabel_FK_B[],2,FALSE),"")</f>
        <v/>
      </c>
      <c r="AE172" s="173"/>
      <c r="AF172" s="169" t="str">
        <f>IF(Tabel_RIE[[#This Row],[W2]]&gt;0,VLOOKUP(Tabel_RIE[[#This Row],[W2]],Tabel_FK_W[],2,FALSE),"")</f>
        <v/>
      </c>
      <c r="AG17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72" s="171"/>
      <c r="AI172" s="165"/>
      <c r="AJ172" s="175"/>
      <c r="AK17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2" s="178" t="str">
        <f>IF(AND(Tabel_RIE[[#This Row],[R12]]&gt;=70,Tabel_RIE[[#This Row],[R22]]&lt;70),"Ja","Nee")</f>
        <v>Ja</v>
      </c>
      <c r="AM172" s="178" t="str">
        <f>IF(Tabel_RIE[[#This Row],[R22]]&lt;&gt;"",Tabel_RIE[[#This Row],[R22]],Tabel_RIE[[#This Row],[R12]])</f>
        <v/>
      </c>
    </row>
    <row r="173" spans="2:39" ht="42" customHeight="1" x14ac:dyDescent="0.15">
      <c r="B173" s="163">
        <v>179</v>
      </c>
      <c r="C173" s="164"/>
      <c r="D173" s="165"/>
      <c r="E173" s="165"/>
      <c r="F173" s="165"/>
      <c r="G173" s="166"/>
      <c r="H173" s="166"/>
      <c r="I173" s="165"/>
      <c r="J173" s="165"/>
      <c r="K173" s="167"/>
      <c r="L173" s="168" t="str">
        <f>IF(Tabel_RIE[[#This Row],[E1]]&gt;0,VLOOKUP(Tabel_RIE[[#This Row],[E1]],Tabel_FK_E[],2,FALSE),"")</f>
        <v/>
      </c>
      <c r="M173" s="167"/>
      <c r="N173" s="169" t="str">
        <f>IF(Tabel_RIE[[#This Row],[B1]]&gt;0,VLOOKUP(Tabel_RIE[[#This Row],[B1]],Tabel_FK_B[],2,FALSE),"")</f>
        <v/>
      </c>
      <c r="O173" s="167"/>
      <c r="P173" s="169" t="str">
        <f>IF(Tabel_RIE[[#This Row],[W1]]&gt;0,VLOOKUP(Tabel_RIE[[#This Row],[W1]],Tabel_FK_W[],2,FALSE),"")</f>
        <v/>
      </c>
      <c r="Q17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3" s="171" t="str">
        <f>IF(OR(Tabel_RIE[[#This Row],[E12]]="",Tabel_RIE[[#This Row],[B12]]="",Tabel_RIE[[#This Row],[W12]]=""),"",Tabel_RIE[[#This Row],[E12]]*Tabel_RIE[[#This Row],[B12]]*Tabel_RIE[[#This Row],[W12]])</f>
        <v/>
      </c>
      <c r="S173" s="172" t="str">
        <f>IF(AND(Tabel_RIE[[#This Row],[E12]]="",Tabel_RIE[[#This Row],[R12]]=""),"",IF(AND(OR(Tabel_RIE[[#This Row],[E12]]="",Tabel_RIE[[#This Row],[E12]]&lt;15),OR(Tabel_RIE[[#This Row],[R12]]="",Tabel_RIE[[#This Row],[R12]]&lt;70)),"n.v.t.",IF(OR(Tabel_RIE[[#This Row],[E12]]&gt;=15,Tabel_RIE[[#This Row],[R12]]&gt;=70),"√","fout")))</f>
        <v/>
      </c>
      <c r="T173" s="173"/>
      <c r="U173" s="174"/>
      <c r="V173" s="174"/>
      <c r="W173" s="175"/>
      <c r="X173" s="176" t="str">
        <f t="shared" si="2"/>
        <v>Bronaanpak:
Collectieve maatregelen:
Individuele maatregelen:
PBM's:</v>
      </c>
      <c r="Y173" s="165"/>
      <c r="Z173" s="177"/>
      <c r="AA173" s="173"/>
      <c r="AB173" s="169" t="str">
        <f>IF(Tabel_RIE[[#This Row],[E2]]&gt;0,VLOOKUP(Tabel_RIE[[#This Row],[E2]],Tabel_FK_E[],2,FALSE),"")</f>
        <v/>
      </c>
      <c r="AC173" s="173"/>
      <c r="AD173" s="169" t="str">
        <f>IF(Tabel_RIE[[#This Row],[B2]]&gt;0,VLOOKUP(Tabel_RIE[[#This Row],[B2]],Tabel_FK_B[],2,FALSE),"")</f>
        <v/>
      </c>
      <c r="AE173" s="173"/>
      <c r="AF173" s="169" t="str">
        <f>IF(Tabel_RIE[[#This Row],[W2]]&gt;0,VLOOKUP(Tabel_RIE[[#This Row],[W2]],Tabel_FK_W[],2,FALSE),"")</f>
        <v/>
      </c>
      <c r="AG17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73" s="171"/>
      <c r="AI173" s="165"/>
      <c r="AJ173" s="175"/>
      <c r="AK17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3" s="178" t="str">
        <f>IF(AND(Tabel_RIE[[#This Row],[R12]]&gt;=70,Tabel_RIE[[#This Row],[R22]]&lt;70),"Ja","Nee")</f>
        <v>Ja</v>
      </c>
      <c r="AM173" s="178" t="str">
        <f>IF(Tabel_RIE[[#This Row],[R22]]&lt;&gt;"",Tabel_RIE[[#This Row],[R22]],Tabel_RIE[[#This Row],[R12]])</f>
        <v/>
      </c>
    </row>
    <row r="174" spans="2:39" ht="42" customHeight="1" x14ac:dyDescent="0.15">
      <c r="B174" s="163">
        <v>180</v>
      </c>
      <c r="C174" s="164"/>
      <c r="D174" s="165"/>
      <c r="E174" s="165"/>
      <c r="F174" s="165"/>
      <c r="G174" s="166"/>
      <c r="H174" s="166"/>
      <c r="I174" s="165"/>
      <c r="J174" s="165"/>
      <c r="K174" s="167"/>
      <c r="L174" s="168" t="str">
        <f>IF(Tabel_RIE[[#This Row],[E1]]&gt;0,VLOOKUP(Tabel_RIE[[#This Row],[E1]],Tabel_FK_E[],2,FALSE),"")</f>
        <v/>
      </c>
      <c r="M174" s="167"/>
      <c r="N174" s="169" t="str">
        <f>IF(Tabel_RIE[[#This Row],[B1]]&gt;0,VLOOKUP(Tabel_RIE[[#This Row],[B1]],Tabel_FK_B[],2,FALSE),"")</f>
        <v/>
      </c>
      <c r="O174" s="167"/>
      <c r="P174" s="169" t="str">
        <f>IF(Tabel_RIE[[#This Row],[W1]]&gt;0,VLOOKUP(Tabel_RIE[[#This Row],[W1]],Tabel_FK_W[],2,FALSE),"")</f>
        <v/>
      </c>
      <c r="Q17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4" s="171" t="str">
        <f>IF(OR(Tabel_RIE[[#This Row],[E12]]="",Tabel_RIE[[#This Row],[B12]]="",Tabel_RIE[[#This Row],[W12]]=""),"",Tabel_RIE[[#This Row],[E12]]*Tabel_RIE[[#This Row],[B12]]*Tabel_RIE[[#This Row],[W12]])</f>
        <v/>
      </c>
      <c r="S174" s="172" t="str">
        <f>IF(AND(Tabel_RIE[[#This Row],[E12]]="",Tabel_RIE[[#This Row],[R12]]=""),"",IF(AND(OR(Tabel_RIE[[#This Row],[E12]]="",Tabel_RIE[[#This Row],[E12]]&lt;15),OR(Tabel_RIE[[#This Row],[R12]]="",Tabel_RIE[[#This Row],[R12]]&lt;70)),"n.v.t.",IF(OR(Tabel_RIE[[#This Row],[E12]]&gt;=15,Tabel_RIE[[#This Row],[R12]]&gt;=70),"√","fout")))</f>
        <v/>
      </c>
      <c r="T174" s="173"/>
      <c r="U174" s="174"/>
      <c r="V174" s="174"/>
      <c r="W174" s="175"/>
      <c r="X174" s="176" t="str">
        <f t="shared" si="2"/>
        <v>Bronaanpak:
Collectieve maatregelen:
Individuele maatregelen:
PBM's:</v>
      </c>
      <c r="Y174" s="165"/>
      <c r="Z174" s="177"/>
      <c r="AA174" s="173"/>
      <c r="AB174" s="169" t="str">
        <f>IF(Tabel_RIE[[#This Row],[E2]]&gt;0,VLOOKUP(Tabel_RIE[[#This Row],[E2]],Tabel_FK_E[],2,FALSE),"")</f>
        <v/>
      </c>
      <c r="AC174" s="173"/>
      <c r="AD174" s="169" t="str">
        <f>IF(Tabel_RIE[[#This Row],[B2]]&gt;0,VLOOKUP(Tabel_RIE[[#This Row],[B2]],Tabel_FK_B[],2,FALSE),"")</f>
        <v/>
      </c>
      <c r="AE174" s="173"/>
      <c r="AF174" s="169" t="str">
        <f>IF(Tabel_RIE[[#This Row],[W2]]&gt;0,VLOOKUP(Tabel_RIE[[#This Row],[W2]],Tabel_FK_W[],2,FALSE),"")</f>
        <v/>
      </c>
      <c r="AG17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74" s="171"/>
      <c r="AI174" s="165"/>
      <c r="AJ174" s="175"/>
      <c r="AK17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4" s="178" t="str">
        <f>IF(AND(Tabel_RIE[[#This Row],[R12]]&gt;=70,Tabel_RIE[[#This Row],[R22]]&lt;70),"Ja","Nee")</f>
        <v>Ja</v>
      </c>
      <c r="AM174" s="178" t="str">
        <f>IF(Tabel_RIE[[#This Row],[R22]]&lt;&gt;"",Tabel_RIE[[#This Row],[R22]],Tabel_RIE[[#This Row],[R12]])</f>
        <v/>
      </c>
    </row>
    <row r="175" spans="2:39" ht="42" customHeight="1" x14ac:dyDescent="0.15">
      <c r="B175" s="163">
        <v>181</v>
      </c>
      <c r="C175" s="164"/>
      <c r="D175" s="165"/>
      <c r="E175" s="165"/>
      <c r="F175" s="165"/>
      <c r="G175" s="166"/>
      <c r="H175" s="166"/>
      <c r="I175" s="165"/>
      <c r="J175" s="165"/>
      <c r="K175" s="167"/>
      <c r="L175" s="168" t="str">
        <f>IF(Tabel_RIE[[#This Row],[E1]]&gt;0,VLOOKUP(Tabel_RIE[[#This Row],[E1]],Tabel_FK_E[],2,FALSE),"")</f>
        <v/>
      </c>
      <c r="M175" s="167"/>
      <c r="N175" s="169" t="str">
        <f>IF(Tabel_RIE[[#This Row],[B1]]&gt;0,VLOOKUP(Tabel_RIE[[#This Row],[B1]],Tabel_FK_B[],2,FALSE),"")</f>
        <v/>
      </c>
      <c r="O175" s="167"/>
      <c r="P175" s="169" t="str">
        <f>IF(Tabel_RIE[[#This Row],[W1]]&gt;0,VLOOKUP(Tabel_RIE[[#This Row],[W1]],Tabel_FK_W[],2,FALSE),"")</f>
        <v/>
      </c>
      <c r="Q17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5" s="171" t="str">
        <f>IF(OR(Tabel_RIE[[#This Row],[E12]]="",Tabel_RIE[[#This Row],[B12]]="",Tabel_RIE[[#This Row],[W12]]=""),"",Tabel_RIE[[#This Row],[E12]]*Tabel_RIE[[#This Row],[B12]]*Tabel_RIE[[#This Row],[W12]])</f>
        <v/>
      </c>
      <c r="S175" s="172" t="str">
        <f>IF(AND(Tabel_RIE[[#This Row],[E12]]="",Tabel_RIE[[#This Row],[R12]]=""),"",IF(AND(OR(Tabel_RIE[[#This Row],[E12]]="",Tabel_RIE[[#This Row],[E12]]&lt;15),OR(Tabel_RIE[[#This Row],[R12]]="",Tabel_RIE[[#This Row],[R12]]&lt;70)),"n.v.t.",IF(OR(Tabel_RIE[[#This Row],[E12]]&gt;=15,Tabel_RIE[[#This Row],[R12]]&gt;=70),"√","fout")))</f>
        <v/>
      </c>
      <c r="T175" s="173"/>
      <c r="U175" s="174"/>
      <c r="V175" s="174"/>
      <c r="W175" s="175"/>
      <c r="X175" s="176" t="str">
        <f t="shared" si="2"/>
        <v>Bronaanpak:
Collectieve maatregelen:
Individuele maatregelen:
PBM's:</v>
      </c>
      <c r="Y175" s="165"/>
      <c r="Z175" s="177"/>
      <c r="AA175" s="173"/>
      <c r="AB175" s="169" t="str">
        <f>IF(Tabel_RIE[[#This Row],[E2]]&gt;0,VLOOKUP(Tabel_RIE[[#This Row],[E2]],Tabel_FK_E[],2,FALSE),"")</f>
        <v/>
      </c>
      <c r="AC175" s="173"/>
      <c r="AD175" s="169" t="str">
        <f>IF(Tabel_RIE[[#This Row],[B2]]&gt;0,VLOOKUP(Tabel_RIE[[#This Row],[B2]],Tabel_FK_B[],2,FALSE),"")</f>
        <v/>
      </c>
      <c r="AE175" s="173"/>
      <c r="AF175" s="169" t="str">
        <f>IF(Tabel_RIE[[#This Row],[W2]]&gt;0,VLOOKUP(Tabel_RIE[[#This Row],[W2]],Tabel_FK_W[],2,FALSE),"")</f>
        <v/>
      </c>
      <c r="AG17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75" s="171"/>
      <c r="AI175" s="165"/>
      <c r="AJ175" s="175"/>
      <c r="AK17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5" s="178" t="str">
        <f>IF(AND(Tabel_RIE[[#This Row],[R12]]&gt;=70,Tabel_RIE[[#This Row],[R22]]&lt;70),"Ja","Nee")</f>
        <v>Ja</v>
      </c>
      <c r="AM175" s="178" t="str">
        <f>IF(Tabel_RIE[[#This Row],[R22]]&lt;&gt;"",Tabel_RIE[[#This Row],[R22]],Tabel_RIE[[#This Row],[R12]])</f>
        <v/>
      </c>
    </row>
    <row r="176" spans="2:39" ht="42" customHeight="1" x14ac:dyDescent="0.15">
      <c r="B176" s="163">
        <v>182</v>
      </c>
      <c r="C176" s="164"/>
      <c r="D176" s="165"/>
      <c r="E176" s="165"/>
      <c r="F176" s="165"/>
      <c r="G176" s="166"/>
      <c r="H176" s="166"/>
      <c r="I176" s="165"/>
      <c r="J176" s="165"/>
      <c r="K176" s="167"/>
      <c r="L176" s="168" t="str">
        <f>IF(Tabel_RIE[[#This Row],[E1]]&gt;0,VLOOKUP(Tabel_RIE[[#This Row],[E1]],Tabel_FK_E[],2,FALSE),"")</f>
        <v/>
      </c>
      <c r="M176" s="167"/>
      <c r="N176" s="169" t="str">
        <f>IF(Tabel_RIE[[#This Row],[B1]]&gt;0,VLOOKUP(Tabel_RIE[[#This Row],[B1]],Tabel_FK_B[],2,FALSE),"")</f>
        <v/>
      </c>
      <c r="O176" s="167"/>
      <c r="P176" s="169" t="str">
        <f>IF(Tabel_RIE[[#This Row],[W1]]&gt;0,VLOOKUP(Tabel_RIE[[#This Row],[W1]],Tabel_FK_W[],2,FALSE),"")</f>
        <v/>
      </c>
      <c r="Q17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6" s="171" t="str">
        <f>IF(OR(Tabel_RIE[[#This Row],[E12]]="",Tabel_RIE[[#This Row],[B12]]="",Tabel_RIE[[#This Row],[W12]]=""),"",Tabel_RIE[[#This Row],[E12]]*Tabel_RIE[[#This Row],[B12]]*Tabel_RIE[[#This Row],[W12]])</f>
        <v/>
      </c>
      <c r="S176" s="172" t="str">
        <f>IF(AND(Tabel_RIE[[#This Row],[E12]]="",Tabel_RIE[[#This Row],[R12]]=""),"",IF(AND(OR(Tabel_RIE[[#This Row],[E12]]="",Tabel_RIE[[#This Row],[E12]]&lt;15),OR(Tabel_RIE[[#This Row],[R12]]="",Tabel_RIE[[#This Row],[R12]]&lt;70)),"n.v.t.",IF(OR(Tabel_RIE[[#This Row],[E12]]&gt;=15,Tabel_RIE[[#This Row],[R12]]&gt;=70),"√","fout")))</f>
        <v/>
      </c>
      <c r="T176" s="173"/>
      <c r="U176" s="174"/>
      <c r="V176" s="174"/>
      <c r="W176" s="175"/>
      <c r="X176" s="176" t="str">
        <f t="shared" si="2"/>
        <v>Bronaanpak:
Collectieve maatregelen:
Individuele maatregelen:
PBM's:</v>
      </c>
      <c r="Y176" s="165"/>
      <c r="Z176" s="177"/>
      <c r="AA176" s="173"/>
      <c r="AB176" s="169" t="str">
        <f>IF(Tabel_RIE[[#This Row],[E2]]&gt;0,VLOOKUP(Tabel_RIE[[#This Row],[E2]],Tabel_FK_E[],2,FALSE),"")</f>
        <v/>
      </c>
      <c r="AC176" s="173"/>
      <c r="AD176" s="169" t="str">
        <f>IF(Tabel_RIE[[#This Row],[B2]]&gt;0,VLOOKUP(Tabel_RIE[[#This Row],[B2]],Tabel_FK_B[],2,FALSE),"")</f>
        <v/>
      </c>
      <c r="AE176" s="173"/>
      <c r="AF176" s="169" t="str">
        <f>IF(Tabel_RIE[[#This Row],[W2]]&gt;0,VLOOKUP(Tabel_RIE[[#This Row],[W2]],Tabel_FK_W[],2,FALSE),"")</f>
        <v/>
      </c>
      <c r="AG17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76" s="171"/>
      <c r="AI176" s="165"/>
      <c r="AJ176" s="175"/>
      <c r="AK17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6" s="178" t="str">
        <f>IF(AND(Tabel_RIE[[#This Row],[R12]]&gt;=70,Tabel_RIE[[#This Row],[R22]]&lt;70),"Ja","Nee")</f>
        <v>Ja</v>
      </c>
      <c r="AM176" s="178" t="str">
        <f>IF(Tabel_RIE[[#This Row],[R22]]&lt;&gt;"",Tabel_RIE[[#This Row],[R22]],Tabel_RIE[[#This Row],[R12]])</f>
        <v/>
      </c>
    </row>
    <row r="177" spans="2:39" ht="42" customHeight="1" x14ac:dyDescent="0.15">
      <c r="B177" s="163">
        <v>183</v>
      </c>
      <c r="C177" s="164"/>
      <c r="D177" s="165"/>
      <c r="E177" s="165"/>
      <c r="F177" s="165"/>
      <c r="G177" s="166"/>
      <c r="H177" s="166"/>
      <c r="I177" s="165"/>
      <c r="J177" s="165"/>
      <c r="K177" s="167"/>
      <c r="L177" s="168" t="str">
        <f>IF(Tabel_RIE[[#This Row],[E1]]&gt;0,VLOOKUP(Tabel_RIE[[#This Row],[E1]],Tabel_FK_E[],2,FALSE),"")</f>
        <v/>
      </c>
      <c r="M177" s="167"/>
      <c r="N177" s="169" t="str">
        <f>IF(Tabel_RIE[[#This Row],[B1]]&gt;0,VLOOKUP(Tabel_RIE[[#This Row],[B1]],Tabel_FK_B[],2,FALSE),"")</f>
        <v/>
      </c>
      <c r="O177" s="167"/>
      <c r="P177" s="169" t="str">
        <f>IF(Tabel_RIE[[#This Row],[W1]]&gt;0,VLOOKUP(Tabel_RIE[[#This Row],[W1]],Tabel_FK_W[],2,FALSE),"")</f>
        <v/>
      </c>
      <c r="Q17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7" s="171" t="str">
        <f>IF(OR(Tabel_RIE[[#This Row],[E12]]="",Tabel_RIE[[#This Row],[B12]]="",Tabel_RIE[[#This Row],[W12]]=""),"",Tabel_RIE[[#This Row],[E12]]*Tabel_RIE[[#This Row],[B12]]*Tabel_RIE[[#This Row],[W12]])</f>
        <v/>
      </c>
      <c r="S177" s="172" t="str">
        <f>IF(AND(Tabel_RIE[[#This Row],[E12]]="",Tabel_RIE[[#This Row],[R12]]=""),"",IF(AND(OR(Tabel_RIE[[#This Row],[E12]]="",Tabel_RIE[[#This Row],[E12]]&lt;15),OR(Tabel_RIE[[#This Row],[R12]]="",Tabel_RIE[[#This Row],[R12]]&lt;70)),"n.v.t.",IF(OR(Tabel_RIE[[#This Row],[E12]]&gt;=15,Tabel_RIE[[#This Row],[R12]]&gt;=70),"√","fout")))</f>
        <v/>
      </c>
      <c r="T177" s="173"/>
      <c r="U177" s="174"/>
      <c r="V177" s="174"/>
      <c r="W177" s="175"/>
      <c r="X177" s="176" t="str">
        <f t="shared" si="2"/>
        <v>Bronaanpak:
Collectieve maatregelen:
Individuele maatregelen:
PBM's:</v>
      </c>
      <c r="Y177" s="165"/>
      <c r="Z177" s="177"/>
      <c r="AA177" s="173"/>
      <c r="AB177" s="169" t="str">
        <f>IF(Tabel_RIE[[#This Row],[E2]]&gt;0,VLOOKUP(Tabel_RIE[[#This Row],[E2]],Tabel_FK_E[],2,FALSE),"")</f>
        <v/>
      </c>
      <c r="AC177" s="173"/>
      <c r="AD177" s="169" t="str">
        <f>IF(Tabel_RIE[[#This Row],[B2]]&gt;0,VLOOKUP(Tabel_RIE[[#This Row],[B2]],Tabel_FK_B[],2,FALSE),"")</f>
        <v/>
      </c>
      <c r="AE177" s="173"/>
      <c r="AF177" s="169" t="str">
        <f>IF(Tabel_RIE[[#This Row],[W2]]&gt;0,VLOOKUP(Tabel_RIE[[#This Row],[W2]],Tabel_FK_W[],2,FALSE),"")</f>
        <v/>
      </c>
      <c r="AG17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77" s="171"/>
      <c r="AI177" s="165"/>
      <c r="AJ177" s="175"/>
      <c r="AK17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7" s="178" t="str">
        <f>IF(AND(Tabel_RIE[[#This Row],[R12]]&gt;=70,Tabel_RIE[[#This Row],[R22]]&lt;70),"Ja","Nee")</f>
        <v>Ja</v>
      </c>
      <c r="AM177" s="178" t="str">
        <f>IF(Tabel_RIE[[#This Row],[R22]]&lt;&gt;"",Tabel_RIE[[#This Row],[R22]],Tabel_RIE[[#This Row],[R12]])</f>
        <v/>
      </c>
    </row>
    <row r="178" spans="2:39" ht="42" customHeight="1" x14ac:dyDescent="0.15">
      <c r="B178" s="163">
        <v>184</v>
      </c>
      <c r="C178" s="164"/>
      <c r="D178" s="165"/>
      <c r="E178" s="165"/>
      <c r="F178" s="165"/>
      <c r="G178" s="166"/>
      <c r="H178" s="166"/>
      <c r="I178" s="165"/>
      <c r="J178" s="165"/>
      <c r="K178" s="167"/>
      <c r="L178" s="168" t="str">
        <f>IF(Tabel_RIE[[#This Row],[E1]]&gt;0,VLOOKUP(Tabel_RIE[[#This Row],[E1]],Tabel_FK_E[],2,FALSE),"")</f>
        <v/>
      </c>
      <c r="M178" s="167"/>
      <c r="N178" s="169" t="str">
        <f>IF(Tabel_RIE[[#This Row],[B1]]&gt;0,VLOOKUP(Tabel_RIE[[#This Row],[B1]],Tabel_FK_B[],2,FALSE),"")</f>
        <v/>
      </c>
      <c r="O178" s="167"/>
      <c r="P178" s="169" t="str">
        <f>IF(Tabel_RIE[[#This Row],[W1]]&gt;0,VLOOKUP(Tabel_RIE[[#This Row],[W1]],Tabel_FK_W[],2,FALSE),"")</f>
        <v/>
      </c>
      <c r="Q17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8" s="171" t="str">
        <f>IF(OR(Tabel_RIE[[#This Row],[E12]]="",Tabel_RIE[[#This Row],[B12]]="",Tabel_RIE[[#This Row],[W12]]=""),"",Tabel_RIE[[#This Row],[E12]]*Tabel_RIE[[#This Row],[B12]]*Tabel_RIE[[#This Row],[W12]])</f>
        <v/>
      </c>
      <c r="S178" s="172" t="str">
        <f>IF(AND(Tabel_RIE[[#This Row],[E12]]="",Tabel_RIE[[#This Row],[R12]]=""),"",IF(AND(OR(Tabel_RIE[[#This Row],[E12]]="",Tabel_RIE[[#This Row],[E12]]&lt;15),OR(Tabel_RIE[[#This Row],[R12]]="",Tabel_RIE[[#This Row],[R12]]&lt;70)),"n.v.t.",IF(OR(Tabel_RIE[[#This Row],[E12]]&gt;=15,Tabel_RIE[[#This Row],[R12]]&gt;=70),"√","fout")))</f>
        <v/>
      </c>
      <c r="T178" s="173"/>
      <c r="U178" s="174"/>
      <c r="V178" s="174"/>
      <c r="W178" s="175"/>
      <c r="X178" s="176" t="str">
        <f t="shared" si="2"/>
        <v>Bronaanpak:
Collectieve maatregelen:
Individuele maatregelen:
PBM's:</v>
      </c>
      <c r="Y178" s="165"/>
      <c r="Z178" s="177"/>
      <c r="AA178" s="173"/>
      <c r="AB178" s="169" t="str">
        <f>IF(Tabel_RIE[[#This Row],[E2]]&gt;0,VLOOKUP(Tabel_RIE[[#This Row],[E2]],Tabel_FK_E[],2,FALSE),"")</f>
        <v/>
      </c>
      <c r="AC178" s="173"/>
      <c r="AD178" s="169" t="str">
        <f>IF(Tabel_RIE[[#This Row],[B2]]&gt;0,VLOOKUP(Tabel_RIE[[#This Row],[B2]],Tabel_FK_B[],2,FALSE),"")</f>
        <v/>
      </c>
      <c r="AE178" s="173"/>
      <c r="AF178" s="169" t="str">
        <f>IF(Tabel_RIE[[#This Row],[W2]]&gt;0,VLOOKUP(Tabel_RIE[[#This Row],[W2]],Tabel_FK_W[],2,FALSE),"")</f>
        <v/>
      </c>
      <c r="AG17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78" s="171"/>
      <c r="AI178" s="165"/>
      <c r="AJ178" s="175"/>
      <c r="AK17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8" s="178" t="str">
        <f>IF(AND(Tabel_RIE[[#This Row],[R12]]&gt;=70,Tabel_RIE[[#This Row],[R22]]&lt;70),"Ja","Nee")</f>
        <v>Ja</v>
      </c>
      <c r="AM178" s="178" t="str">
        <f>IF(Tabel_RIE[[#This Row],[R22]]&lt;&gt;"",Tabel_RIE[[#This Row],[R22]],Tabel_RIE[[#This Row],[R12]])</f>
        <v/>
      </c>
    </row>
    <row r="179" spans="2:39" ht="42" customHeight="1" x14ac:dyDescent="0.15">
      <c r="B179" s="163">
        <v>185</v>
      </c>
      <c r="C179" s="164"/>
      <c r="D179" s="165"/>
      <c r="E179" s="165"/>
      <c r="F179" s="165"/>
      <c r="G179" s="166"/>
      <c r="H179" s="166"/>
      <c r="I179" s="165"/>
      <c r="J179" s="165"/>
      <c r="K179" s="167"/>
      <c r="L179" s="168" t="str">
        <f>IF(Tabel_RIE[[#This Row],[E1]]&gt;0,VLOOKUP(Tabel_RIE[[#This Row],[E1]],Tabel_FK_E[],2,FALSE),"")</f>
        <v/>
      </c>
      <c r="M179" s="167"/>
      <c r="N179" s="169" t="str">
        <f>IF(Tabel_RIE[[#This Row],[B1]]&gt;0,VLOOKUP(Tabel_RIE[[#This Row],[B1]],Tabel_FK_B[],2,FALSE),"")</f>
        <v/>
      </c>
      <c r="O179" s="167"/>
      <c r="P179" s="169" t="str">
        <f>IF(Tabel_RIE[[#This Row],[W1]]&gt;0,VLOOKUP(Tabel_RIE[[#This Row],[W1]],Tabel_FK_W[],2,FALSE),"")</f>
        <v/>
      </c>
      <c r="Q17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9" s="171" t="str">
        <f>IF(OR(Tabel_RIE[[#This Row],[E12]]="",Tabel_RIE[[#This Row],[B12]]="",Tabel_RIE[[#This Row],[W12]]=""),"",Tabel_RIE[[#This Row],[E12]]*Tabel_RIE[[#This Row],[B12]]*Tabel_RIE[[#This Row],[W12]])</f>
        <v/>
      </c>
      <c r="S179" s="172" t="str">
        <f>IF(AND(Tabel_RIE[[#This Row],[E12]]="",Tabel_RIE[[#This Row],[R12]]=""),"",IF(AND(OR(Tabel_RIE[[#This Row],[E12]]="",Tabel_RIE[[#This Row],[E12]]&lt;15),OR(Tabel_RIE[[#This Row],[R12]]="",Tabel_RIE[[#This Row],[R12]]&lt;70)),"n.v.t.",IF(OR(Tabel_RIE[[#This Row],[E12]]&gt;=15,Tabel_RIE[[#This Row],[R12]]&gt;=70),"√","fout")))</f>
        <v/>
      </c>
      <c r="T179" s="173"/>
      <c r="U179" s="174"/>
      <c r="V179" s="174"/>
      <c r="W179" s="175"/>
      <c r="X179" s="176" t="str">
        <f t="shared" si="2"/>
        <v>Bronaanpak:
Collectieve maatregelen:
Individuele maatregelen:
PBM's:</v>
      </c>
      <c r="Y179" s="165"/>
      <c r="Z179" s="177"/>
      <c r="AA179" s="173"/>
      <c r="AB179" s="169" t="str">
        <f>IF(Tabel_RIE[[#This Row],[E2]]&gt;0,VLOOKUP(Tabel_RIE[[#This Row],[E2]],Tabel_FK_E[],2,FALSE),"")</f>
        <v/>
      </c>
      <c r="AC179" s="173"/>
      <c r="AD179" s="169" t="str">
        <f>IF(Tabel_RIE[[#This Row],[B2]]&gt;0,VLOOKUP(Tabel_RIE[[#This Row],[B2]],Tabel_FK_B[],2,FALSE),"")</f>
        <v/>
      </c>
      <c r="AE179" s="173"/>
      <c r="AF179" s="169" t="str">
        <f>IF(Tabel_RIE[[#This Row],[W2]]&gt;0,VLOOKUP(Tabel_RIE[[#This Row],[W2]],Tabel_FK_W[],2,FALSE),"")</f>
        <v/>
      </c>
      <c r="AG17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79" s="171"/>
      <c r="AI179" s="165"/>
      <c r="AJ179" s="175"/>
      <c r="AK17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79" s="178" t="str">
        <f>IF(AND(Tabel_RIE[[#This Row],[R12]]&gt;=70,Tabel_RIE[[#This Row],[R22]]&lt;70),"Ja","Nee")</f>
        <v>Ja</v>
      </c>
      <c r="AM179" s="178" t="str">
        <f>IF(Tabel_RIE[[#This Row],[R22]]&lt;&gt;"",Tabel_RIE[[#This Row],[R22]],Tabel_RIE[[#This Row],[R12]])</f>
        <v/>
      </c>
    </row>
    <row r="180" spans="2:39" ht="42" customHeight="1" x14ac:dyDescent="0.15">
      <c r="B180" s="163">
        <v>186</v>
      </c>
      <c r="C180" s="164"/>
      <c r="D180" s="165"/>
      <c r="E180" s="165"/>
      <c r="F180" s="165"/>
      <c r="G180" s="166"/>
      <c r="H180" s="166"/>
      <c r="I180" s="165"/>
      <c r="J180" s="165"/>
      <c r="K180" s="167"/>
      <c r="L180" s="168" t="str">
        <f>IF(Tabel_RIE[[#This Row],[E1]]&gt;0,VLOOKUP(Tabel_RIE[[#This Row],[E1]],Tabel_FK_E[],2,FALSE),"")</f>
        <v/>
      </c>
      <c r="M180" s="167"/>
      <c r="N180" s="169" t="str">
        <f>IF(Tabel_RIE[[#This Row],[B1]]&gt;0,VLOOKUP(Tabel_RIE[[#This Row],[B1]],Tabel_FK_B[],2,FALSE),"")</f>
        <v/>
      </c>
      <c r="O180" s="167"/>
      <c r="P180" s="169" t="str">
        <f>IF(Tabel_RIE[[#This Row],[W1]]&gt;0,VLOOKUP(Tabel_RIE[[#This Row],[W1]],Tabel_FK_W[],2,FALSE),"")</f>
        <v/>
      </c>
      <c r="Q18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0" s="171" t="str">
        <f>IF(OR(Tabel_RIE[[#This Row],[E12]]="",Tabel_RIE[[#This Row],[B12]]="",Tabel_RIE[[#This Row],[W12]]=""),"",Tabel_RIE[[#This Row],[E12]]*Tabel_RIE[[#This Row],[B12]]*Tabel_RIE[[#This Row],[W12]])</f>
        <v/>
      </c>
      <c r="S180" s="172" t="str">
        <f>IF(AND(Tabel_RIE[[#This Row],[E12]]="",Tabel_RIE[[#This Row],[R12]]=""),"",IF(AND(OR(Tabel_RIE[[#This Row],[E12]]="",Tabel_RIE[[#This Row],[E12]]&lt;15),OR(Tabel_RIE[[#This Row],[R12]]="",Tabel_RIE[[#This Row],[R12]]&lt;70)),"n.v.t.",IF(OR(Tabel_RIE[[#This Row],[E12]]&gt;=15,Tabel_RIE[[#This Row],[R12]]&gt;=70),"√","fout")))</f>
        <v/>
      </c>
      <c r="T180" s="173"/>
      <c r="U180" s="174"/>
      <c r="V180" s="174"/>
      <c r="W180" s="175"/>
      <c r="X180" s="176" t="str">
        <f t="shared" si="2"/>
        <v>Bronaanpak:
Collectieve maatregelen:
Individuele maatregelen:
PBM's:</v>
      </c>
      <c r="Y180" s="165"/>
      <c r="Z180" s="177"/>
      <c r="AA180" s="173"/>
      <c r="AB180" s="169" t="str">
        <f>IF(Tabel_RIE[[#This Row],[E2]]&gt;0,VLOOKUP(Tabel_RIE[[#This Row],[E2]],Tabel_FK_E[],2,FALSE),"")</f>
        <v/>
      </c>
      <c r="AC180" s="173"/>
      <c r="AD180" s="169" t="str">
        <f>IF(Tabel_RIE[[#This Row],[B2]]&gt;0,VLOOKUP(Tabel_RIE[[#This Row],[B2]],Tabel_FK_B[],2,FALSE),"")</f>
        <v/>
      </c>
      <c r="AE180" s="173"/>
      <c r="AF180" s="169" t="str">
        <f>IF(Tabel_RIE[[#This Row],[W2]]&gt;0,VLOOKUP(Tabel_RIE[[#This Row],[W2]],Tabel_FK_W[],2,FALSE),"")</f>
        <v/>
      </c>
      <c r="AG18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80" s="171"/>
      <c r="AI180" s="165"/>
      <c r="AJ180" s="175"/>
      <c r="AK18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0" s="178" t="str">
        <f>IF(AND(Tabel_RIE[[#This Row],[R12]]&gt;=70,Tabel_RIE[[#This Row],[R22]]&lt;70),"Ja","Nee")</f>
        <v>Ja</v>
      </c>
      <c r="AM180" s="178" t="str">
        <f>IF(Tabel_RIE[[#This Row],[R22]]&lt;&gt;"",Tabel_RIE[[#This Row],[R22]],Tabel_RIE[[#This Row],[R12]])</f>
        <v/>
      </c>
    </row>
    <row r="181" spans="2:39" ht="42" customHeight="1" x14ac:dyDescent="0.15">
      <c r="B181" s="163">
        <v>187</v>
      </c>
      <c r="C181" s="164"/>
      <c r="D181" s="165"/>
      <c r="E181" s="165"/>
      <c r="F181" s="165"/>
      <c r="G181" s="166"/>
      <c r="H181" s="166"/>
      <c r="I181" s="165"/>
      <c r="J181" s="165"/>
      <c r="K181" s="167"/>
      <c r="L181" s="168" t="str">
        <f>IF(Tabel_RIE[[#This Row],[E1]]&gt;0,VLOOKUP(Tabel_RIE[[#This Row],[E1]],Tabel_FK_E[],2,FALSE),"")</f>
        <v/>
      </c>
      <c r="M181" s="167"/>
      <c r="N181" s="169" t="str">
        <f>IF(Tabel_RIE[[#This Row],[B1]]&gt;0,VLOOKUP(Tabel_RIE[[#This Row],[B1]],Tabel_FK_B[],2,FALSE),"")</f>
        <v/>
      </c>
      <c r="O181" s="167"/>
      <c r="P181" s="169" t="str">
        <f>IF(Tabel_RIE[[#This Row],[W1]]&gt;0,VLOOKUP(Tabel_RIE[[#This Row],[W1]],Tabel_FK_W[],2,FALSE),"")</f>
        <v/>
      </c>
      <c r="Q18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1" s="171" t="str">
        <f>IF(OR(Tabel_RIE[[#This Row],[E12]]="",Tabel_RIE[[#This Row],[B12]]="",Tabel_RIE[[#This Row],[W12]]=""),"",Tabel_RIE[[#This Row],[E12]]*Tabel_RIE[[#This Row],[B12]]*Tabel_RIE[[#This Row],[W12]])</f>
        <v/>
      </c>
      <c r="S181" s="172" t="str">
        <f>IF(AND(Tabel_RIE[[#This Row],[E12]]="",Tabel_RIE[[#This Row],[R12]]=""),"",IF(AND(OR(Tabel_RIE[[#This Row],[E12]]="",Tabel_RIE[[#This Row],[E12]]&lt;15),OR(Tabel_RIE[[#This Row],[R12]]="",Tabel_RIE[[#This Row],[R12]]&lt;70)),"n.v.t.",IF(OR(Tabel_RIE[[#This Row],[E12]]&gt;=15,Tabel_RIE[[#This Row],[R12]]&gt;=70),"√","fout")))</f>
        <v/>
      </c>
      <c r="T181" s="173"/>
      <c r="U181" s="174"/>
      <c r="V181" s="174"/>
      <c r="W181" s="175"/>
      <c r="X181" s="176" t="str">
        <f t="shared" si="2"/>
        <v>Bronaanpak:
Collectieve maatregelen:
Individuele maatregelen:
PBM's:</v>
      </c>
      <c r="Y181" s="165"/>
      <c r="Z181" s="177"/>
      <c r="AA181" s="173"/>
      <c r="AB181" s="169" t="str">
        <f>IF(Tabel_RIE[[#This Row],[E2]]&gt;0,VLOOKUP(Tabel_RIE[[#This Row],[E2]],Tabel_FK_E[],2,FALSE),"")</f>
        <v/>
      </c>
      <c r="AC181" s="173"/>
      <c r="AD181" s="169" t="str">
        <f>IF(Tabel_RIE[[#This Row],[B2]]&gt;0,VLOOKUP(Tabel_RIE[[#This Row],[B2]],Tabel_FK_B[],2,FALSE),"")</f>
        <v/>
      </c>
      <c r="AE181" s="173"/>
      <c r="AF181" s="169" t="str">
        <f>IF(Tabel_RIE[[#This Row],[W2]]&gt;0,VLOOKUP(Tabel_RIE[[#This Row],[W2]],Tabel_FK_W[],2,FALSE),"")</f>
        <v/>
      </c>
      <c r="AG18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81" s="171"/>
      <c r="AI181" s="165"/>
      <c r="AJ181" s="175"/>
      <c r="AK18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1" s="178" t="str">
        <f>IF(AND(Tabel_RIE[[#This Row],[R12]]&gt;=70,Tabel_RIE[[#This Row],[R22]]&lt;70),"Ja","Nee")</f>
        <v>Ja</v>
      </c>
      <c r="AM181" s="178" t="str">
        <f>IF(Tabel_RIE[[#This Row],[R22]]&lt;&gt;"",Tabel_RIE[[#This Row],[R22]],Tabel_RIE[[#This Row],[R12]])</f>
        <v/>
      </c>
    </row>
    <row r="182" spans="2:39" ht="42" customHeight="1" x14ac:dyDescent="0.15">
      <c r="B182" s="163">
        <v>188</v>
      </c>
      <c r="C182" s="164"/>
      <c r="D182" s="165"/>
      <c r="E182" s="165"/>
      <c r="F182" s="165"/>
      <c r="G182" s="166"/>
      <c r="H182" s="166"/>
      <c r="I182" s="165"/>
      <c r="J182" s="165"/>
      <c r="K182" s="167"/>
      <c r="L182" s="168" t="str">
        <f>IF(Tabel_RIE[[#This Row],[E1]]&gt;0,VLOOKUP(Tabel_RIE[[#This Row],[E1]],Tabel_FK_E[],2,FALSE),"")</f>
        <v/>
      </c>
      <c r="M182" s="167"/>
      <c r="N182" s="169" t="str">
        <f>IF(Tabel_RIE[[#This Row],[B1]]&gt;0,VLOOKUP(Tabel_RIE[[#This Row],[B1]],Tabel_FK_B[],2,FALSE),"")</f>
        <v/>
      </c>
      <c r="O182" s="167"/>
      <c r="P182" s="169" t="str">
        <f>IF(Tabel_RIE[[#This Row],[W1]]&gt;0,VLOOKUP(Tabel_RIE[[#This Row],[W1]],Tabel_FK_W[],2,FALSE),"")</f>
        <v/>
      </c>
      <c r="Q18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2" s="171" t="str">
        <f>IF(OR(Tabel_RIE[[#This Row],[E12]]="",Tabel_RIE[[#This Row],[B12]]="",Tabel_RIE[[#This Row],[W12]]=""),"",Tabel_RIE[[#This Row],[E12]]*Tabel_RIE[[#This Row],[B12]]*Tabel_RIE[[#This Row],[W12]])</f>
        <v/>
      </c>
      <c r="S182" s="172" t="str">
        <f>IF(AND(Tabel_RIE[[#This Row],[E12]]="",Tabel_RIE[[#This Row],[R12]]=""),"",IF(AND(OR(Tabel_RIE[[#This Row],[E12]]="",Tabel_RIE[[#This Row],[E12]]&lt;15),OR(Tabel_RIE[[#This Row],[R12]]="",Tabel_RIE[[#This Row],[R12]]&lt;70)),"n.v.t.",IF(OR(Tabel_RIE[[#This Row],[E12]]&gt;=15,Tabel_RIE[[#This Row],[R12]]&gt;=70),"√","fout")))</f>
        <v/>
      </c>
      <c r="T182" s="173"/>
      <c r="U182" s="174"/>
      <c r="V182" s="174"/>
      <c r="W182" s="175"/>
      <c r="X182" s="176" t="str">
        <f t="shared" si="2"/>
        <v>Bronaanpak:
Collectieve maatregelen:
Individuele maatregelen:
PBM's:</v>
      </c>
      <c r="Y182" s="165"/>
      <c r="Z182" s="177"/>
      <c r="AA182" s="173"/>
      <c r="AB182" s="169" t="str">
        <f>IF(Tabel_RIE[[#This Row],[E2]]&gt;0,VLOOKUP(Tabel_RIE[[#This Row],[E2]],Tabel_FK_E[],2,FALSE),"")</f>
        <v/>
      </c>
      <c r="AC182" s="173"/>
      <c r="AD182" s="169" t="str">
        <f>IF(Tabel_RIE[[#This Row],[B2]]&gt;0,VLOOKUP(Tabel_RIE[[#This Row],[B2]],Tabel_FK_B[],2,FALSE),"")</f>
        <v/>
      </c>
      <c r="AE182" s="173"/>
      <c r="AF182" s="169" t="str">
        <f>IF(Tabel_RIE[[#This Row],[W2]]&gt;0,VLOOKUP(Tabel_RIE[[#This Row],[W2]],Tabel_FK_W[],2,FALSE),"")</f>
        <v/>
      </c>
      <c r="AG18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82" s="171"/>
      <c r="AI182" s="165"/>
      <c r="AJ182" s="175"/>
      <c r="AK18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2" s="178" t="str">
        <f>IF(AND(Tabel_RIE[[#This Row],[R12]]&gt;=70,Tabel_RIE[[#This Row],[R22]]&lt;70),"Ja","Nee")</f>
        <v>Ja</v>
      </c>
      <c r="AM182" s="178" t="str">
        <f>IF(Tabel_RIE[[#This Row],[R22]]&lt;&gt;"",Tabel_RIE[[#This Row],[R22]],Tabel_RIE[[#This Row],[R12]])</f>
        <v/>
      </c>
    </row>
    <row r="183" spans="2:39" ht="42" customHeight="1" x14ac:dyDescent="0.15">
      <c r="B183" s="163">
        <v>189</v>
      </c>
      <c r="C183" s="164"/>
      <c r="D183" s="165"/>
      <c r="E183" s="165"/>
      <c r="F183" s="165"/>
      <c r="G183" s="166"/>
      <c r="H183" s="166"/>
      <c r="I183" s="165"/>
      <c r="J183" s="165"/>
      <c r="K183" s="167"/>
      <c r="L183" s="168" t="str">
        <f>IF(Tabel_RIE[[#This Row],[E1]]&gt;0,VLOOKUP(Tabel_RIE[[#This Row],[E1]],Tabel_FK_E[],2,FALSE),"")</f>
        <v/>
      </c>
      <c r="M183" s="167"/>
      <c r="N183" s="169" t="str">
        <f>IF(Tabel_RIE[[#This Row],[B1]]&gt;0,VLOOKUP(Tabel_RIE[[#This Row],[B1]],Tabel_FK_B[],2,FALSE),"")</f>
        <v/>
      </c>
      <c r="O183" s="167"/>
      <c r="P183" s="169" t="str">
        <f>IF(Tabel_RIE[[#This Row],[W1]]&gt;0,VLOOKUP(Tabel_RIE[[#This Row],[W1]],Tabel_FK_W[],2,FALSE),"")</f>
        <v/>
      </c>
      <c r="Q18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3" s="171" t="str">
        <f>IF(OR(Tabel_RIE[[#This Row],[E12]]="",Tabel_RIE[[#This Row],[B12]]="",Tabel_RIE[[#This Row],[W12]]=""),"",Tabel_RIE[[#This Row],[E12]]*Tabel_RIE[[#This Row],[B12]]*Tabel_RIE[[#This Row],[W12]])</f>
        <v/>
      </c>
      <c r="S183" s="172" t="str">
        <f>IF(AND(Tabel_RIE[[#This Row],[E12]]="",Tabel_RIE[[#This Row],[R12]]=""),"",IF(AND(OR(Tabel_RIE[[#This Row],[E12]]="",Tabel_RIE[[#This Row],[E12]]&lt;15),OR(Tabel_RIE[[#This Row],[R12]]="",Tabel_RIE[[#This Row],[R12]]&lt;70)),"n.v.t.",IF(OR(Tabel_RIE[[#This Row],[E12]]&gt;=15,Tabel_RIE[[#This Row],[R12]]&gt;=70),"√","fout")))</f>
        <v/>
      </c>
      <c r="T183" s="173"/>
      <c r="U183" s="174"/>
      <c r="V183" s="174"/>
      <c r="W183" s="175"/>
      <c r="X183" s="176" t="str">
        <f t="shared" si="2"/>
        <v>Bronaanpak:
Collectieve maatregelen:
Individuele maatregelen:
PBM's:</v>
      </c>
      <c r="Y183" s="165"/>
      <c r="Z183" s="177"/>
      <c r="AA183" s="173"/>
      <c r="AB183" s="169" t="str">
        <f>IF(Tabel_RIE[[#This Row],[E2]]&gt;0,VLOOKUP(Tabel_RIE[[#This Row],[E2]],Tabel_FK_E[],2,FALSE),"")</f>
        <v/>
      </c>
      <c r="AC183" s="173"/>
      <c r="AD183" s="169" t="str">
        <f>IF(Tabel_RIE[[#This Row],[B2]]&gt;0,VLOOKUP(Tabel_RIE[[#This Row],[B2]],Tabel_FK_B[],2,FALSE),"")</f>
        <v/>
      </c>
      <c r="AE183" s="173"/>
      <c r="AF183" s="169" t="str">
        <f>IF(Tabel_RIE[[#This Row],[W2]]&gt;0,VLOOKUP(Tabel_RIE[[#This Row],[W2]],Tabel_FK_W[],2,FALSE),"")</f>
        <v/>
      </c>
      <c r="AG18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83" s="171"/>
      <c r="AI183" s="165"/>
      <c r="AJ183" s="175"/>
      <c r="AK18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3" s="178" t="str">
        <f>IF(AND(Tabel_RIE[[#This Row],[R12]]&gt;=70,Tabel_RIE[[#This Row],[R22]]&lt;70),"Ja","Nee")</f>
        <v>Ja</v>
      </c>
      <c r="AM183" s="178" t="str">
        <f>IF(Tabel_RIE[[#This Row],[R22]]&lt;&gt;"",Tabel_RIE[[#This Row],[R22]],Tabel_RIE[[#This Row],[R12]])</f>
        <v/>
      </c>
    </row>
    <row r="184" spans="2:39" ht="42" customHeight="1" x14ac:dyDescent="0.15">
      <c r="B184" s="163">
        <v>190</v>
      </c>
      <c r="C184" s="164"/>
      <c r="D184" s="165"/>
      <c r="E184" s="165"/>
      <c r="F184" s="165"/>
      <c r="G184" s="166"/>
      <c r="H184" s="166"/>
      <c r="I184" s="165"/>
      <c r="J184" s="165"/>
      <c r="K184" s="167"/>
      <c r="L184" s="168" t="str">
        <f>IF(Tabel_RIE[[#This Row],[E1]]&gt;0,VLOOKUP(Tabel_RIE[[#This Row],[E1]],Tabel_FK_E[],2,FALSE),"")</f>
        <v/>
      </c>
      <c r="M184" s="167"/>
      <c r="N184" s="169" t="str">
        <f>IF(Tabel_RIE[[#This Row],[B1]]&gt;0,VLOOKUP(Tabel_RIE[[#This Row],[B1]],Tabel_FK_B[],2,FALSE),"")</f>
        <v/>
      </c>
      <c r="O184" s="167"/>
      <c r="P184" s="169" t="str">
        <f>IF(Tabel_RIE[[#This Row],[W1]]&gt;0,VLOOKUP(Tabel_RIE[[#This Row],[W1]],Tabel_FK_W[],2,FALSE),"")</f>
        <v/>
      </c>
      <c r="Q18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4" s="171" t="str">
        <f>IF(OR(Tabel_RIE[[#This Row],[E12]]="",Tabel_RIE[[#This Row],[B12]]="",Tabel_RIE[[#This Row],[W12]]=""),"",Tabel_RIE[[#This Row],[E12]]*Tabel_RIE[[#This Row],[B12]]*Tabel_RIE[[#This Row],[W12]])</f>
        <v/>
      </c>
      <c r="S184" s="172" t="str">
        <f>IF(AND(Tabel_RIE[[#This Row],[E12]]="",Tabel_RIE[[#This Row],[R12]]=""),"",IF(AND(OR(Tabel_RIE[[#This Row],[E12]]="",Tabel_RIE[[#This Row],[E12]]&lt;15),OR(Tabel_RIE[[#This Row],[R12]]="",Tabel_RIE[[#This Row],[R12]]&lt;70)),"n.v.t.",IF(OR(Tabel_RIE[[#This Row],[E12]]&gt;=15,Tabel_RIE[[#This Row],[R12]]&gt;=70),"√","fout")))</f>
        <v/>
      </c>
      <c r="T184" s="173"/>
      <c r="U184" s="174"/>
      <c r="V184" s="174"/>
      <c r="W184" s="175"/>
      <c r="X184" s="176" t="str">
        <f t="shared" si="2"/>
        <v>Bronaanpak:
Collectieve maatregelen:
Individuele maatregelen:
PBM's:</v>
      </c>
      <c r="Y184" s="165"/>
      <c r="Z184" s="177"/>
      <c r="AA184" s="173"/>
      <c r="AB184" s="169" t="str">
        <f>IF(Tabel_RIE[[#This Row],[E2]]&gt;0,VLOOKUP(Tabel_RIE[[#This Row],[E2]],Tabel_FK_E[],2,FALSE),"")</f>
        <v/>
      </c>
      <c r="AC184" s="173"/>
      <c r="AD184" s="169" t="str">
        <f>IF(Tabel_RIE[[#This Row],[B2]]&gt;0,VLOOKUP(Tabel_RIE[[#This Row],[B2]],Tabel_FK_B[],2,FALSE),"")</f>
        <v/>
      </c>
      <c r="AE184" s="173"/>
      <c r="AF184" s="169" t="str">
        <f>IF(Tabel_RIE[[#This Row],[W2]]&gt;0,VLOOKUP(Tabel_RIE[[#This Row],[W2]],Tabel_FK_W[],2,FALSE),"")</f>
        <v/>
      </c>
      <c r="AG18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84" s="171"/>
      <c r="AI184" s="165"/>
      <c r="AJ184" s="175"/>
      <c r="AK18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4" s="178" t="str">
        <f>IF(AND(Tabel_RIE[[#This Row],[R12]]&gt;=70,Tabel_RIE[[#This Row],[R22]]&lt;70),"Ja","Nee")</f>
        <v>Ja</v>
      </c>
      <c r="AM184" s="178" t="str">
        <f>IF(Tabel_RIE[[#This Row],[R22]]&lt;&gt;"",Tabel_RIE[[#This Row],[R22]],Tabel_RIE[[#This Row],[R12]])</f>
        <v/>
      </c>
    </row>
    <row r="185" spans="2:39" ht="42" customHeight="1" x14ac:dyDescent="0.15">
      <c r="B185" s="163">
        <v>191</v>
      </c>
      <c r="C185" s="164"/>
      <c r="D185" s="165"/>
      <c r="E185" s="165"/>
      <c r="F185" s="165"/>
      <c r="G185" s="166"/>
      <c r="H185" s="166"/>
      <c r="I185" s="165"/>
      <c r="J185" s="165"/>
      <c r="K185" s="167"/>
      <c r="L185" s="168" t="str">
        <f>IF(Tabel_RIE[[#This Row],[E1]]&gt;0,VLOOKUP(Tabel_RIE[[#This Row],[E1]],Tabel_FK_E[],2,FALSE),"")</f>
        <v/>
      </c>
      <c r="M185" s="167"/>
      <c r="N185" s="169" t="str">
        <f>IF(Tabel_RIE[[#This Row],[B1]]&gt;0,VLOOKUP(Tabel_RIE[[#This Row],[B1]],Tabel_FK_B[],2,FALSE),"")</f>
        <v/>
      </c>
      <c r="O185" s="167"/>
      <c r="P185" s="169" t="str">
        <f>IF(Tabel_RIE[[#This Row],[W1]]&gt;0,VLOOKUP(Tabel_RIE[[#This Row],[W1]],Tabel_FK_W[],2,FALSE),"")</f>
        <v/>
      </c>
      <c r="Q18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5" s="171" t="str">
        <f>IF(OR(Tabel_RIE[[#This Row],[E12]]="",Tabel_RIE[[#This Row],[B12]]="",Tabel_RIE[[#This Row],[W12]]=""),"",Tabel_RIE[[#This Row],[E12]]*Tabel_RIE[[#This Row],[B12]]*Tabel_RIE[[#This Row],[W12]])</f>
        <v/>
      </c>
      <c r="S185" s="172" t="str">
        <f>IF(AND(Tabel_RIE[[#This Row],[E12]]="",Tabel_RIE[[#This Row],[R12]]=""),"",IF(AND(OR(Tabel_RIE[[#This Row],[E12]]="",Tabel_RIE[[#This Row],[E12]]&lt;15),OR(Tabel_RIE[[#This Row],[R12]]="",Tabel_RIE[[#This Row],[R12]]&lt;70)),"n.v.t.",IF(OR(Tabel_RIE[[#This Row],[E12]]&gt;=15,Tabel_RIE[[#This Row],[R12]]&gt;=70),"√","fout")))</f>
        <v/>
      </c>
      <c r="T185" s="173"/>
      <c r="U185" s="174"/>
      <c r="V185" s="174"/>
      <c r="W185" s="175"/>
      <c r="X185" s="176" t="str">
        <f t="shared" si="2"/>
        <v>Bronaanpak:
Collectieve maatregelen:
Individuele maatregelen:
PBM's:</v>
      </c>
      <c r="Y185" s="165"/>
      <c r="Z185" s="177"/>
      <c r="AA185" s="173"/>
      <c r="AB185" s="169" t="str">
        <f>IF(Tabel_RIE[[#This Row],[E2]]&gt;0,VLOOKUP(Tabel_RIE[[#This Row],[E2]],Tabel_FK_E[],2,FALSE),"")</f>
        <v/>
      </c>
      <c r="AC185" s="173"/>
      <c r="AD185" s="169" t="str">
        <f>IF(Tabel_RIE[[#This Row],[B2]]&gt;0,VLOOKUP(Tabel_RIE[[#This Row],[B2]],Tabel_FK_B[],2,FALSE),"")</f>
        <v/>
      </c>
      <c r="AE185" s="173"/>
      <c r="AF185" s="169" t="str">
        <f>IF(Tabel_RIE[[#This Row],[W2]]&gt;0,VLOOKUP(Tabel_RIE[[#This Row],[W2]],Tabel_FK_W[],2,FALSE),"")</f>
        <v/>
      </c>
      <c r="AG18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85" s="171"/>
      <c r="AI185" s="165"/>
      <c r="AJ185" s="175"/>
      <c r="AK18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5" s="178" t="str">
        <f>IF(AND(Tabel_RIE[[#This Row],[R12]]&gt;=70,Tabel_RIE[[#This Row],[R22]]&lt;70),"Ja","Nee")</f>
        <v>Ja</v>
      </c>
      <c r="AM185" s="178" t="str">
        <f>IF(Tabel_RIE[[#This Row],[R22]]&lt;&gt;"",Tabel_RIE[[#This Row],[R22]],Tabel_RIE[[#This Row],[R12]])</f>
        <v/>
      </c>
    </row>
    <row r="186" spans="2:39" ht="42" customHeight="1" x14ac:dyDescent="0.15">
      <c r="B186" s="163">
        <v>192</v>
      </c>
      <c r="C186" s="164"/>
      <c r="D186" s="165"/>
      <c r="E186" s="165"/>
      <c r="F186" s="165"/>
      <c r="G186" s="166"/>
      <c r="H186" s="166"/>
      <c r="I186" s="165"/>
      <c r="J186" s="165"/>
      <c r="K186" s="167"/>
      <c r="L186" s="168" t="str">
        <f>IF(Tabel_RIE[[#This Row],[E1]]&gt;0,VLOOKUP(Tabel_RIE[[#This Row],[E1]],Tabel_FK_E[],2,FALSE),"")</f>
        <v/>
      </c>
      <c r="M186" s="167"/>
      <c r="N186" s="169" t="str">
        <f>IF(Tabel_RIE[[#This Row],[B1]]&gt;0,VLOOKUP(Tabel_RIE[[#This Row],[B1]],Tabel_FK_B[],2,FALSE),"")</f>
        <v/>
      </c>
      <c r="O186" s="167"/>
      <c r="P186" s="169" t="str">
        <f>IF(Tabel_RIE[[#This Row],[W1]]&gt;0,VLOOKUP(Tabel_RIE[[#This Row],[W1]],Tabel_FK_W[],2,FALSE),"")</f>
        <v/>
      </c>
      <c r="Q18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6" s="171" t="str">
        <f>IF(OR(Tabel_RIE[[#This Row],[E12]]="",Tabel_RIE[[#This Row],[B12]]="",Tabel_RIE[[#This Row],[W12]]=""),"",Tabel_RIE[[#This Row],[E12]]*Tabel_RIE[[#This Row],[B12]]*Tabel_RIE[[#This Row],[W12]])</f>
        <v/>
      </c>
      <c r="S186" s="172" t="str">
        <f>IF(AND(Tabel_RIE[[#This Row],[E12]]="",Tabel_RIE[[#This Row],[R12]]=""),"",IF(AND(OR(Tabel_RIE[[#This Row],[E12]]="",Tabel_RIE[[#This Row],[E12]]&lt;15),OR(Tabel_RIE[[#This Row],[R12]]="",Tabel_RIE[[#This Row],[R12]]&lt;70)),"n.v.t.",IF(OR(Tabel_RIE[[#This Row],[E12]]&gt;=15,Tabel_RIE[[#This Row],[R12]]&gt;=70),"√","fout")))</f>
        <v/>
      </c>
      <c r="T186" s="173"/>
      <c r="U186" s="174"/>
      <c r="V186" s="174"/>
      <c r="W186" s="175"/>
      <c r="X186" s="176" t="str">
        <f t="shared" si="2"/>
        <v>Bronaanpak:
Collectieve maatregelen:
Individuele maatregelen:
PBM's:</v>
      </c>
      <c r="Y186" s="165"/>
      <c r="Z186" s="177"/>
      <c r="AA186" s="173"/>
      <c r="AB186" s="169" t="str">
        <f>IF(Tabel_RIE[[#This Row],[E2]]&gt;0,VLOOKUP(Tabel_RIE[[#This Row],[E2]],Tabel_FK_E[],2,FALSE),"")</f>
        <v/>
      </c>
      <c r="AC186" s="173"/>
      <c r="AD186" s="169" t="str">
        <f>IF(Tabel_RIE[[#This Row],[B2]]&gt;0,VLOOKUP(Tabel_RIE[[#This Row],[B2]],Tabel_FK_B[],2,FALSE),"")</f>
        <v/>
      </c>
      <c r="AE186" s="173"/>
      <c r="AF186" s="169" t="str">
        <f>IF(Tabel_RIE[[#This Row],[W2]]&gt;0,VLOOKUP(Tabel_RIE[[#This Row],[W2]],Tabel_FK_W[],2,FALSE),"")</f>
        <v/>
      </c>
      <c r="AG18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86" s="171"/>
      <c r="AI186" s="165"/>
      <c r="AJ186" s="175"/>
      <c r="AK18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6" s="178" t="str">
        <f>IF(AND(Tabel_RIE[[#This Row],[R12]]&gt;=70,Tabel_RIE[[#This Row],[R22]]&lt;70),"Ja","Nee")</f>
        <v>Ja</v>
      </c>
      <c r="AM186" s="178" t="str">
        <f>IF(Tabel_RIE[[#This Row],[R22]]&lt;&gt;"",Tabel_RIE[[#This Row],[R22]],Tabel_RIE[[#This Row],[R12]])</f>
        <v/>
      </c>
    </row>
    <row r="187" spans="2:39" ht="42" customHeight="1" x14ac:dyDescent="0.15">
      <c r="B187" s="163">
        <v>193</v>
      </c>
      <c r="C187" s="164"/>
      <c r="D187" s="165"/>
      <c r="E187" s="165"/>
      <c r="F187" s="165"/>
      <c r="G187" s="166"/>
      <c r="H187" s="166"/>
      <c r="I187" s="165"/>
      <c r="J187" s="165"/>
      <c r="K187" s="167"/>
      <c r="L187" s="168" t="str">
        <f>IF(Tabel_RIE[[#This Row],[E1]]&gt;0,VLOOKUP(Tabel_RIE[[#This Row],[E1]],Tabel_FK_E[],2,FALSE),"")</f>
        <v/>
      </c>
      <c r="M187" s="167"/>
      <c r="N187" s="169" t="str">
        <f>IF(Tabel_RIE[[#This Row],[B1]]&gt;0,VLOOKUP(Tabel_RIE[[#This Row],[B1]],Tabel_FK_B[],2,FALSE),"")</f>
        <v/>
      </c>
      <c r="O187" s="167"/>
      <c r="P187" s="169" t="str">
        <f>IF(Tabel_RIE[[#This Row],[W1]]&gt;0,VLOOKUP(Tabel_RIE[[#This Row],[W1]],Tabel_FK_W[],2,FALSE),"")</f>
        <v/>
      </c>
      <c r="Q18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7" s="171" t="str">
        <f>IF(OR(Tabel_RIE[[#This Row],[E12]]="",Tabel_RIE[[#This Row],[B12]]="",Tabel_RIE[[#This Row],[W12]]=""),"",Tabel_RIE[[#This Row],[E12]]*Tabel_RIE[[#This Row],[B12]]*Tabel_RIE[[#This Row],[W12]])</f>
        <v/>
      </c>
      <c r="S187" s="172" t="str">
        <f>IF(AND(Tabel_RIE[[#This Row],[E12]]="",Tabel_RIE[[#This Row],[R12]]=""),"",IF(AND(OR(Tabel_RIE[[#This Row],[E12]]="",Tabel_RIE[[#This Row],[E12]]&lt;15),OR(Tabel_RIE[[#This Row],[R12]]="",Tabel_RIE[[#This Row],[R12]]&lt;70)),"n.v.t.",IF(OR(Tabel_RIE[[#This Row],[E12]]&gt;=15,Tabel_RIE[[#This Row],[R12]]&gt;=70),"√","fout")))</f>
        <v/>
      </c>
      <c r="T187" s="173"/>
      <c r="U187" s="174"/>
      <c r="V187" s="174"/>
      <c r="W187" s="175"/>
      <c r="X187" s="176" t="str">
        <f t="shared" si="2"/>
        <v>Bronaanpak:
Collectieve maatregelen:
Individuele maatregelen:
PBM's:</v>
      </c>
      <c r="Y187" s="165"/>
      <c r="Z187" s="177"/>
      <c r="AA187" s="173"/>
      <c r="AB187" s="169" t="str">
        <f>IF(Tabel_RIE[[#This Row],[E2]]&gt;0,VLOOKUP(Tabel_RIE[[#This Row],[E2]],Tabel_FK_E[],2,FALSE),"")</f>
        <v/>
      </c>
      <c r="AC187" s="173"/>
      <c r="AD187" s="169" t="str">
        <f>IF(Tabel_RIE[[#This Row],[B2]]&gt;0,VLOOKUP(Tabel_RIE[[#This Row],[B2]],Tabel_FK_B[],2,FALSE),"")</f>
        <v/>
      </c>
      <c r="AE187" s="173"/>
      <c r="AF187" s="169" t="str">
        <f>IF(Tabel_RIE[[#This Row],[W2]]&gt;0,VLOOKUP(Tabel_RIE[[#This Row],[W2]],Tabel_FK_W[],2,FALSE),"")</f>
        <v/>
      </c>
      <c r="AG18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87" s="171"/>
      <c r="AI187" s="165"/>
      <c r="AJ187" s="175"/>
      <c r="AK18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7" s="178" t="str">
        <f>IF(AND(Tabel_RIE[[#This Row],[R12]]&gt;=70,Tabel_RIE[[#This Row],[R22]]&lt;70),"Ja","Nee")</f>
        <v>Ja</v>
      </c>
      <c r="AM187" s="178" t="str">
        <f>IF(Tabel_RIE[[#This Row],[R22]]&lt;&gt;"",Tabel_RIE[[#This Row],[R22]],Tabel_RIE[[#This Row],[R12]])</f>
        <v/>
      </c>
    </row>
    <row r="188" spans="2:39" ht="42" customHeight="1" x14ac:dyDescent="0.15">
      <c r="B188" s="163">
        <v>194</v>
      </c>
      <c r="C188" s="164"/>
      <c r="D188" s="165"/>
      <c r="E188" s="165"/>
      <c r="F188" s="165"/>
      <c r="G188" s="166"/>
      <c r="H188" s="166"/>
      <c r="I188" s="165"/>
      <c r="J188" s="165"/>
      <c r="K188" s="167"/>
      <c r="L188" s="168" t="str">
        <f>IF(Tabel_RIE[[#This Row],[E1]]&gt;0,VLOOKUP(Tabel_RIE[[#This Row],[E1]],Tabel_FK_E[],2,FALSE),"")</f>
        <v/>
      </c>
      <c r="M188" s="167"/>
      <c r="N188" s="169" t="str">
        <f>IF(Tabel_RIE[[#This Row],[B1]]&gt;0,VLOOKUP(Tabel_RIE[[#This Row],[B1]],Tabel_FK_B[],2,FALSE),"")</f>
        <v/>
      </c>
      <c r="O188" s="167"/>
      <c r="P188" s="169" t="str">
        <f>IF(Tabel_RIE[[#This Row],[W1]]&gt;0,VLOOKUP(Tabel_RIE[[#This Row],[W1]],Tabel_FK_W[],2,FALSE),"")</f>
        <v/>
      </c>
      <c r="Q18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8" s="171" t="str">
        <f>IF(OR(Tabel_RIE[[#This Row],[E12]]="",Tabel_RIE[[#This Row],[B12]]="",Tabel_RIE[[#This Row],[W12]]=""),"",Tabel_RIE[[#This Row],[E12]]*Tabel_RIE[[#This Row],[B12]]*Tabel_RIE[[#This Row],[W12]])</f>
        <v/>
      </c>
      <c r="S188" s="172" t="str">
        <f>IF(AND(Tabel_RIE[[#This Row],[E12]]="",Tabel_RIE[[#This Row],[R12]]=""),"",IF(AND(OR(Tabel_RIE[[#This Row],[E12]]="",Tabel_RIE[[#This Row],[E12]]&lt;15),OR(Tabel_RIE[[#This Row],[R12]]="",Tabel_RIE[[#This Row],[R12]]&lt;70)),"n.v.t.",IF(OR(Tabel_RIE[[#This Row],[E12]]&gt;=15,Tabel_RIE[[#This Row],[R12]]&gt;=70),"√","fout")))</f>
        <v/>
      </c>
      <c r="T188" s="173"/>
      <c r="U188" s="174"/>
      <c r="V188" s="174"/>
      <c r="W188" s="175"/>
      <c r="X188" s="176" t="str">
        <f t="shared" si="2"/>
        <v>Bronaanpak:
Collectieve maatregelen:
Individuele maatregelen:
PBM's:</v>
      </c>
      <c r="Y188" s="165"/>
      <c r="Z188" s="177"/>
      <c r="AA188" s="173"/>
      <c r="AB188" s="169" t="str">
        <f>IF(Tabel_RIE[[#This Row],[E2]]&gt;0,VLOOKUP(Tabel_RIE[[#This Row],[E2]],Tabel_FK_E[],2,FALSE),"")</f>
        <v/>
      </c>
      <c r="AC188" s="173"/>
      <c r="AD188" s="169" t="str">
        <f>IF(Tabel_RIE[[#This Row],[B2]]&gt;0,VLOOKUP(Tabel_RIE[[#This Row],[B2]],Tabel_FK_B[],2,FALSE),"")</f>
        <v/>
      </c>
      <c r="AE188" s="173"/>
      <c r="AF188" s="169" t="str">
        <f>IF(Tabel_RIE[[#This Row],[W2]]&gt;0,VLOOKUP(Tabel_RIE[[#This Row],[W2]],Tabel_FK_W[],2,FALSE),"")</f>
        <v/>
      </c>
      <c r="AG18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88" s="171"/>
      <c r="AI188" s="165"/>
      <c r="AJ188" s="175"/>
      <c r="AK18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8" s="178" t="str">
        <f>IF(AND(Tabel_RIE[[#This Row],[R12]]&gt;=70,Tabel_RIE[[#This Row],[R22]]&lt;70),"Ja","Nee")</f>
        <v>Ja</v>
      </c>
      <c r="AM188" s="178" t="str">
        <f>IF(Tabel_RIE[[#This Row],[R22]]&lt;&gt;"",Tabel_RIE[[#This Row],[R22]],Tabel_RIE[[#This Row],[R12]])</f>
        <v/>
      </c>
    </row>
    <row r="189" spans="2:39" ht="42" customHeight="1" x14ac:dyDescent="0.15">
      <c r="B189" s="163">
        <v>195</v>
      </c>
      <c r="C189" s="164"/>
      <c r="D189" s="165"/>
      <c r="E189" s="165"/>
      <c r="F189" s="165"/>
      <c r="G189" s="166"/>
      <c r="H189" s="166"/>
      <c r="I189" s="165"/>
      <c r="J189" s="165"/>
      <c r="K189" s="167"/>
      <c r="L189" s="168" t="str">
        <f>IF(Tabel_RIE[[#This Row],[E1]]&gt;0,VLOOKUP(Tabel_RIE[[#This Row],[E1]],Tabel_FK_E[],2,FALSE),"")</f>
        <v/>
      </c>
      <c r="M189" s="167"/>
      <c r="N189" s="169" t="str">
        <f>IF(Tabel_RIE[[#This Row],[B1]]&gt;0,VLOOKUP(Tabel_RIE[[#This Row],[B1]],Tabel_FK_B[],2,FALSE),"")</f>
        <v/>
      </c>
      <c r="O189" s="167"/>
      <c r="P189" s="169" t="str">
        <f>IF(Tabel_RIE[[#This Row],[W1]]&gt;0,VLOOKUP(Tabel_RIE[[#This Row],[W1]],Tabel_FK_W[],2,FALSE),"")</f>
        <v/>
      </c>
      <c r="Q18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9" s="171" t="str">
        <f>IF(OR(Tabel_RIE[[#This Row],[E12]]="",Tabel_RIE[[#This Row],[B12]]="",Tabel_RIE[[#This Row],[W12]]=""),"",Tabel_RIE[[#This Row],[E12]]*Tabel_RIE[[#This Row],[B12]]*Tabel_RIE[[#This Row],[W12]])</f>
        <v/>
      </c>
      <c r="S189" s="172" t="str">
        <f>IF(AND(Tabel_RIE[[#This Row],[E12]]="",Tabel_RIE[[#This Row],[R12]]=""),"",IF(AND(OR(Tabel_RIE[[#This Row],[E12]]="",Tabel_RIE[[#This Row],[E12]]&lt;15),OR(Tabel_RIE[[#This Row],[R12]]="",Tabel_RIE[[#This Row],[R12]]&lt;70)),"n.v.t.",IF(OR(Tabel_RIE[[#This Row],[E12]]&gt;=15,Tabel_RIE[[#This Row],[R12]]&gt;=70),"√","fout")))</f>
        <v/>
      </c>
      <c r="T189" s="173"/>
      <c r="U189" s="174"/>
      <c r="V189" s="174"/>
      <c r="W189" s="175"/>
      <c r="X189" s="176" t="str">
        <f t="shared" si="2"/>
        <v>Bronaanpak:
Collectieve maatregelen:
Individuele maatregelen:
PBM's:</v>
      </c>
      <c r="Y189" s="165"/>
      <c r="Z189" s="177"/>
      <c r="AA189" s="173"/>
      <c r="AB189" s="169" t="str">
        <f>IF(Tabel_RIE[[#This Row],[E2]]&gt;0,VLOOKUP(Tabel_RIE[[#This Row],[E2]],Tabel_FK_E[],2,FALSE),"")</f>
        <v/>
      </c>
      <c r="AC189" s="173"/>
      <c r="AD189" s="169" t="str">
        <f>IF(Tabel_RIE[[#This Row],[B2]]&gt;0,VLOOKUP(Tabel_RIE[[#This Row],[B2]],Tabel_FK_B[],2,FALSE),"")</f>
        <v/>
      </c>
      <c r="AE189" s="173"/>
      <c r="AF189" s="169" t="str">
        <f>IF(Tabel_RIE[[#This Row],[W2]]&gt;0,VLOOKUP(Tabel_RIE[[#This Row],[W2]],Tabel_FK_W[],2,FALSE),"")</f>
        <v/>
      </c>
      <c r="AG18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89" s="171"/>
      <c r="AI189" s="165"/>
      <c r="AJ189" s="175"/>
      <c r="AK18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89" s="178" t="str">
        <f>IF(AND(Tabel_RIE[[#This Row],[R12]]&gt;=70,Tabel_RIE[[#This Row],[R22]]&lt;70),"Ja","Nee")</f>
        <v>Ja</v>
      </c>
      <c r="AM189" s="178" t="str">
        <f>IF(Tabel_RIE[[#This Row],[R22]]&lt;&gt;"",Tabel_RIE[[#This Row],[R22]],Tabel_RIE[[#This Row],[R12]])</f>
        <v/>
      </c>
    </row>
    <row r="190" spans="2:39" ht="42" customHeight="1" x14ac:dyDescent="0.15">
      <c r="B190" s="163">
        <v>196</v>
      </c>
      <c r="C190" s="164"/>
      <c r="D190" s="165"/>
      <c r="E190" s="165"/>
      <c r="F190" s="165"/>
      <c r="G190" s="166"/>
      <c r="H190" s="166"/>
      <c r="I190" s="165"/>
      <c r="J190" s="165"/>
      <c r="K190" s="167"/>
      <c r="L190" s="168" t="str">
        <f>IF(Tabel_RIE[[#This Row],[E1]]&gt;0,VLOOKUP(Tabel_RIE[[#This Row],[E1]],Tabel_FK_E[],2,FALSE),"")</f>
        <v/>
      </c>
      <c r="M190" s="167"/>
      <c r="N190" s="169" t="str">
        <f>IF(Tabel_RIE[[#This Row],[B1]]&gt;0,VLOOKUP(Tabel_RIE[[#This Row],[B1]],Tabel_FK_B[],2,FALSE),"")</f>
        <v/>
      </c>
      <c r="O190" s="167"/>
      <c r="P190" s="169" t="str">
        <f>IF(Tabel_RIE[[#This Row],[W1]]&gt;0,VLOOKUP(Tabel_RIE[[#This Row],[W1]],Tabel_FK_W[],2,FALSE),"")</f>
        <v/>
      </c>
      <c r="Q19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0" s="171" t="str">
        <f>IF(OR(Tabel_RIE[[#This Row],[E12]]="",Tabel_RIE[[#This Row],[B12]]="",Tabel_RIE[[#This Row],[W12]]=""),"",Tabel_RIE[[#This Row],[E12]]*Tabel_RIE[[#This Row],[B12]]*Tabel_RIE[[#This Row],[W12]])</f>
        <v/>
      </c>
      <c r="S190" s="172" t="str">
        <f>IF(AND(Tabel_RIE[[#This Row],[E12]]="",Tabel_RIE[[#This Row],[R12]]=""),"",IF(AND(OR(Tabel_RIE[[#This Row],[E12]]="",Tabel_RIE[[#This Row],[E12]]&lt;15),OR(Tabel_RIE[[#This Row],[R12]]="",Tabel_RIE[[#This Row],[R12]]&lt;70)),"n.v.t.",IF(OR(Tabel_RIE[[#This Row],[E12]]&gt;=15,Tabel_RIE[[#This Row],[R12]]&gt;=70),"√","fout")))</f>
        <v/>
      </c>
      <c r="T190" s="173"/>
      <c r="U190" s="174"/>
      <c r="V190" s="174"/>
      <c r="W190" s="175"/>
      <c r="X190" s="176" t="str">
        <f t="shared" si="2"/>
        <v>Bronaanpak:
Collectieve maatregelen:
Individuele maatregelen:
PBM's:</v>
      </c>
      <c r="Y190" s="165"/>
      <c r="Z190" s="177"/>
      <c r="AA190" s="173"/>
      <c r="AB190" s="169" t="str">
        <f>IF(Tabel_RIE[[#This Row],[E2]]&gt;0,VLOOKUP(Tabel_RIE[[#This Row],[E2]],Tabel_FK_E[],2,FALSE),"")</f>
        <v/>
      </c>
      <c r="AC190" s="173"/>
      <c r="AD190" s="169" t="str">
        <f>IF(Tabel_RIE[[#This Row],[B2]]&gt;0,VLOOKUP(Tabel_RIE[[#This Row],[B2]],Tabel_FK_B[],2,FALSE),"")</f>
        <v/>
      </c>
      <c r="AE190" s="173"/>
      <c r="AF190" s="169" t="str">
        <f>IF(Tabel_RIE[[#This Row],[W2]]&gt;0,VLOOKUP(Tabel_RIE[[#This Row],[W2]],Tabel_FK_W[],2,FALSE),"")</f>
        <v/>
      </c>
      <c r="AG19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90" s="171"/>
      <c r="AI190" s="165"/>
      <c r="AJ190" s="175"/>
      <c r="AK19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0" s="178" t="str">
        <f>IF(AND(Tabel_RIE[[#This Row],[R12]]&gt;=70,Tabel_RIE[[#This Row],[R22]]&lt;70),"Ja","Nee")</f>
        <v>Ja</v>
      </c>
      <c r="AM190" s="178" t="str">
        <f>IF(Tabel_RIE[[#This Row],[R22]]&lt;&gt;"",Tabel_RIE[[#This Row],[R22]],Tabel_RIE[[#This Row],[R12]])</f>
        <v/>
      </c>
    </row>
    <row r="191" spans="2:39" ht="42" customHeight="1" x14ac:dyDescent="0.15">
      <c r="B191" s="163">
        <v>197</v>
      </c>
      <c r="C191" s="164"/>
      <c r="D191" s="165"/>
      <c r="E191" s="165"/>
      <c r="F191" s="165"/>
      <c r="G191" s="166"/>
      <c r="H191" s="166"/>
      <c r="I191" s="165"/>
      <c r="J191" s="165"/>
      <c r="K191" s="167"/>
      <c r="L191" s="168" t="str">
        <f>IF(Tabel_RIE[[#This Row],[E1]]&gt;0,VLOOKUP(Tabel_RIE[[#This Row],[E1]],Tabel_FK_E[],2,FALSE),"")</f>
        <v/>
      </c>
      <c r="M191" s="167"/>
      <c r="N191" s="169" t="str">
        <f>IF(Tabel_RIE[[#This Row],[B1]]&gt;0,VLOOKUP(Tabel_RIE[[#This Row],[B1]],Tabel_FK_B[],2,FALSE),"")</f>
        <v/>
      </c>
      <c r="O191" s="167"/>
      <c r="P191" s="169" t="str">
        <f>IF(Tabel_RIE[[#This Row],[W1]]&gt;0,VLOOKUP(Tabel_RIE[[#This Row],[W1]],Tabel_FK_W[],2,FALSE),"")</f>
        <v/>
      </c>
      <c r="Q19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1" s="171" t="str">
        <f>IF(OR(Tabel_RIE[[#This Row],[E12]]="",Tabel_RIE[[#This Row],[B12]]="",Tabel_RIE[[#This Row],[W12]]=""),"",Tabel_RIE[[#This Row],[E12]]*Tabel_RIE[[#This Row],[B12]]*Tabel_RIE[[#This Row],[W12]])</f>
        <v/>
      </c>
      <c r="S191" s="172" t="str">
        <f>IF(AND(Tabel_RIE[[#This Row],[E12]]="",Tabel_RIE[[#This Row],[R12]]=""),"",IF(AND(OR(Tabel_RIE[[#This Row],[E12]]="",Tabel_RIE[[#This Row],[E12]]&lt;15),OR(Tabel_RIE[[#This Row],[R12]]="",Tabel_RIE[[#This Row],[R12]]&lt;70)),"n.v.t.",IF(OR(Tabel_RIE[[#This Row],[E12]]&gt;=15,Tabel_RIE[[#This Row],[R12]]&gt;=70),"√","fout")))</f>
        <v/>
      </c>
      <c r="T191" s="173"/>
      <c r="U191" s="174"/>
      <c r="V191" s="174"/>
      <c r="W191" s="175"/>
      <c r="X191" s="176" t="str">
        <f t="shared" si="2"/>
        <v>Bronaanpak:
Collectieve maatregelen:
Individuele maatregelen:
PBM's:</v>
      </c>
      <c r="Y191" s="165"/>
      <c r="Z191" s="177"/>
      <c r="AA191" s="173"/>
      <c r="AB191" s="169" t="str">
        <f>IF(Tabel_RIE[[#This Row],[E2]]&gt;0,VLOOKUP(Tabel_RIE[[#This Row],[E2]],Tabel_FK_E[],2,FALSE),"")</f>
        <v/>
      </c>
      <c r="AC191" s="173"/>
      <c r="AD191" s="169" t="str">
        <f>IF(Tabel_RIE[[#This Row],[B2]]&gt;0,VLOOKUP(Tabel_RIE[[#This Row],[B2]],Tabel_FK_B[],2,FALSE),"")</f>
        <v/>
      </c>
      <c r="AE191" s="173"/>
      <c r="AF191" s="169" t="str">
        <f>IF(Tabel_RIE[[#This Row],[W2]]&gt;0,VLOOKUP(Tabel_RIE[[#This Row],[W2]],Tabel_FK_W[],2,FALSE),"")</f>
        <v/>
      </c>
      <c r="AG19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91" s="171"/>
      <c r="AI191" s="165"/>
      <c r="AJ191" s="175"/>
      <c r="AK19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1" s="178" t="str">
        <f>IF(AND(Tabel_RIE[[#This Row],[R12]]&gt;=70,Tabel_RIE[[#This Row],[R22]]&lt;70),"Ja","Nee")</f>
        <v>Ja</v>
      </c>
      <c r="AM191" s="178" t="str">
        <f>IF(Tabel_RIE[[#This Row],[R22]]&lt;&gt;"",Tabel_RIE[[#This Row],[R22]],Tabel_RIE[[#This Row],[R12]])</f>
        <v/>
      </c>
    </row>
    <row r="192" spans="2:39" ht="42" customHeight="1" x14ac:dyDescent="0.15">
      <c r="B192" s="163">
        <v>198</v>
      </c>
      <c r="C192" s="164"/>
      <c r="D192" s="165"/>
      <c r="E192" s="165"/>
      <c r="F192" s="165"/>
      <c r="G192" s="166"/>
      <c r="H192" s="166"/>
      <c r="I192" s="165"/>
      <c r="J192" s="165"/>
      <c r="K192" s="167"/>
      <c r="L192" s="168" t="str">
        <f>IF(Tabel_RIE[[#This Row],[E1]]&gt;0,VLOOKUP(Tabel_RIE[[#This Row],[E1]],Tabel_FK_E[],2,FALSE),"")</f>
        <v/>
      </c>
      <c r="M192" s="167"/>
      <c r="N192" s="169" t="str">
        <f>IF(Tabel_RIE[[#This Row],[B1]]&gt;0,VLOOKUP(Tabel_RIE[[#This Row],[B1]],Tabel_FK_B[],2,FALSE),"")</f>
        <v/>
      </c>
      <c r="O192" s="167"/>
      <c r="P192" s="169" t="str">
        <f>IF(Tabel_RIE[[#This Row],[W1]]&gt;0,VLOOKUP(Tabel_RIE[[#This Row],[W1]],Tabel_FK_W[],2,FALSE),"")</f>
        <v/>
      </c>
      <c r="Q19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2" s="171" t="str">
        <f>IF(OR(Tabel_RIE[[#This Row],[E12]]="",Tabel_RIE[[#This Row],[B12]]="",Tabel_RIE[[#This Row],[W12]]=""),"",Tabel_RIE[[#This Row],[E12]]*Tabel_RIE[[#This Row],[B12]]*Tabel_RIE[[#This Row],[W12]])</f>
        <v/>
      </c>
      <c r="S192" s="172" t="str">
        <f>IF(AND(Tabel_RIE[[#This Row],[E12]]="",Tabel_RIE[[#This Row],[R12]]=""),"",IF(AND(OR(Tabel_RIE[[#This Row],[E12]]="",Tabel_RIE[[#This Row],[E12]]&lt;15),OR(Tabel_RIE[[#This Row],[R12]]="",Tabel_RIE[[#This Row],[R12]]&lt;70)),"n.v.t.",IF(OR(Tabel_RIE[[#This Row],[E12]]&gt;=15,Tabel_RIE[[#This Row],[R12]]&gt;=70),"√","fout")))</f>
        <v/>
      </c>
      <c r="T192" s="173"/>
      <c r="U192" s="174"/>
      <c r="V192" s="174"/>
      <c r="W192" s="175"/>
      <c r="X192" s="176" t="str">
        <f t="shared" ref="X192:X244" si="3">$X$1</f>
        <v>Bronaanpak:
Collectieve maatregelen:
Individuele maatregelen:
PBM's:</v>
      </c>
      <c r="Y192" s="165"/>
      <c r="Z192" s="177"/>
      <c r="AA192" s="173"/>
      <c r="AB192" s="169" t="str">
        <f>IF(Tabel_RIE[[#This Row],[E2]]&gt;0,VLOOKUP(Tabel_RIE[[#This Row],[E2]],Tabel_FK_E[],2,FALSE),"")</f>
        <v/>
      </c>
      <c r="AC192" s="173"/>
      <c r="AD192" s="169" t="str">
        <f>IF(Tabel_RIE[[#This Row],[B2]]&gt;0,VLOOKUP(Tabel_RIE[[#This Row],[B2]],Tabel_FK_B[],2,FALSE),"")</f>
        <v/>
      </c>
      <c r="AE192" s="173"/>
      <c r="AF192" s="169" t="str">
        <f>IF(Tabel_RIE[[#This Row],[W2]]&gt;0,VLOOKUP(Tabel_RIE[[#This Row],[W2]],Tabel_FK_W[],2,FALSE),"")</f>
        <v/>
      </c>
      <c r="AG19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92" s="171"/>
      <c r="AI192" s="165"/>
      <c r="AJ192" s="175"/>
      <c r="AK19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2" s="178" t="str">
        <f>IF(AND(Tabel_RIE[[#This Row],[R12]]&gt;=70,Tabel_RIE[[#This Row],[R22]]&lt;70),"Ja","Nee")</f>
        <v>Ja</v>
      </c>
      <c r="AM192" s="178" t="str">
        <f>IF(Tabel_RIE[[#This Row],[R22]]&lt;&gt;"",Tabel_RIE[[#This Row],[R22]],Tabel_RIE[[#This Row],[R12]])</f>
        <v/>
      </c>
    </row>
    <row r="193" spans="2:39" ht="42" customHeight="1" x14ac:dyDescent="0.15">
      <c r="B193" s="163">
        <v>199</v>
      </c>
      <c r="C193" s="164"/>
      <c r="D193" s="165"/>
      <c r="E193" s="165"/>
      <c r="F193" s="165"/>
      <c r="G193" s="166"/>
      <c r="H193" s="166"/>
      <c r="I193" s="165"/>
      <c r="J193" s="165"/>
      <c r="K193" s="167"/>
      <c r="L193" s="168" t="str">
        <f>IF(Tabel_RIE[[#This Row],[E1]]&gt;0,VLOOKUP(Tabel_RIE[[#This Row],[E1]],Tabel_FK_E[],2,FALSE),"")</f>
        <v/>
      </c>
      <c r="M193" s="167"/>
      <c r="N193" s="169" t="str">
        <f>IF(Tabel_RIE[[#This Row],[B1]]&gt;0,VLOOKUP(Tabel_RIE[[#This Row],[B1]],Tabel_FK_B[],2,FALSE),"")</f>
        <v/>
      </c>
      <c r="O193" s="167"/>
      <c r="P193" s="169" t="str">
        <f>IF(Tabel_RIE[[#This Row],[W1]]&gt;0,VLOOKUP(Tabel_RIE[[#This Row],[W1]],Tabel_FK_W[],2,FALSE),"")</f>
        <v/>
      </c>
      <c r="Q19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3" s="171" t="str">
        <f>IF(OR(Tabel_RIE[[#This Row],[E12]]="",Tabel_RIE[[#This Row],[B12]]="",Tabel_RIE[[#This Row],[W12]]=""),"",Tabel_RIE[[#This Row],[E12]]*Tabel_RIE[[#This Row],[B12]]*Tabel_RIE[[#This Row],[W12]])</f>
        <v/>
      </c>
      <c r="S193" s="172" t="str">
        <f>IF(AND(Tabel_RIE[[#This Row],[E12]]="",Tabel_RIE[[#This Row],[R12]]=""),"",IF(AND(OR(Tabel_RIE[[#This Row],[E12]]="",Tabel_RIE[[#This Row],[E12]]&lt;15),OR(Tabel_RIE[[#This Row],[R12]]="",Tabel_RIE[[#This Row],[R12]]&lt;70)),"n.v.t.",IF(OR(Tabel_RIE[[#This Row],[E12]]&gt;=15,Tabel_RIE[[#This Row],[R12]]&gt;=70),"√","fout")))</f>
        <v/>
      </c>
      <c r="T193" s="173"/>
      <c r="U193" s="174"/>
      <c r="V193" s="174"/>
      <c r="W193" s="175"/>
      <c r="X193" s="176" t="str">
        <f t="shared" si="3"/>
        <v>Bronaanpak:
Collectieve maatregelen:
Individuele maatregelen:
PBM's:</v>
      </c>
      <c r="Y193" s="165"/>
      <c r="Z193" s="177"/>
      <c r="AA193" s="173"/>
      <c r="AB193" s="169" t="str">
        <f>IF(Tabel_RIE[[#This Row],[E2]]&gt;0,VLOOKUP(Tabel_RIE[[#This Row],[E2]],Tabel_FK_E[],2,FALSE),"")</f>
        <v/>
      </c>
      <c r="AC193" s="173"/>
      <c r="AD193" s="169" t="str">
        <f>IF(Tabel_RIE[[#This Row],[B2]]&gt;0,VLOOKUP(Tabel_RIE[[#This Row],[B2]],Tabel_FK_B[],2,FALSE),"")</f>
        <v/>
      </c>
      <c r="AE193" s="173"/>
      <c r="AF193" s="169" t="str">
        <f>IF(Tabel_RIE[[#This Row],[W2]]&gt;0,VLOOKUP(Tabel_RIE[[#This Row],[W2]],Tabel_FK_W[],2,FALSE),"")</f>
        <v/>
      </c>
      <c r="AG19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93" s="171"/>
      <c r="AI193" s="165"/>
      <c r="AJ193" s="175"/>
      <c r="AK19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3" s="178" t="str">
        <f>IF(AND(Tabel_RIE[[#This Row],[R12]]&gt;=70,Tabel_RIE[[#This Row],[R22]]&lt;70),"Ja","Nee")</f>
        <v>Ja</v>
      </c>
      <c r="AM193" s="178" t="str">
        <f>IF(Tabel_RIE[[#This Row],[R22]]&lt;&gt;"",Tabel_RIE[[#This Row],[R22]],Tabel_RIE[[#This Row],[R12]])</f>
        <v/>
      </c>
    </row>
    <row r="194" spans="2:39" ht="42" customHeight="1" x14ac:dyDescent="0.15">
      <c r="B194" s="163">
        <v>200</v>
      </c>
      <c r="C194" s="164"/>
      <c r="D194" s="165"/>
      <c r="E194" s="165"/>
      <c r="F194" s="165"/>
      <c r="G194" s="166"/>
      <c r="H194" s="166"/>
      <c r="I194" s="165"/>
      <c r="J194" s="165"/>
      <c r="K194" s="167"/>
      <c r="L194" s="168" t="str">
        <f>IF(Tabel_RIE[[#This Row],[E1]]&gt;0,VLOOKUP(Tabel_RIE[[#This Row],[E1]],Tabel_FK_E[],2,FALSE),"")</f>
        <v/>
      </c>
      <c r="M194" s="167"/>
      <c r="N194" s="169" t="str">
        <f>IF(Tabel_RIE[[#This Row],[B1]]&gt;0,VLOOKUP(Tabel_RIE[[#This Row],[B1]],Tabel_FK_B[],2,FALSE),"")</f>
        <v/>
      </c>
      <c r="O194" s="167"/>
      <c r="P194" s="169" t="str">
        <f>IF(Tabel_RIE[[#This Row],[W1]]&gt;0,VLOOKUP(Tabel_RIE[[#This Row],[W1]],Tabel_FK_W[],2,FALSE),"")</f>
        <v/>
      </c>
      <c r="Q19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4" s="171" t="str">
        <f>IF(OR(Tabel_RIE[[#This Row],[E12]]="",Tabel_RIE[[#This Row],[B12]]="",Tabel_RIE[[#This Row],[W12]]=""),"",Tabel_RIE[[#This Row],[E12]]*Tabel_RIE[[#This Row],[B12]]*Tabel_RIE[[#This Row],[W12]])</f>
        <v/>
      </c>
      <c r="S194" s="172" t="str">
        <f>IF(AND(Tabel_RIE[[#This Row],[E12]]="",Tabel_RIE[[#This Row],[R12]]=""),"",IF(AND(OR(Tabel_RIE[[#This Row],[E12]]="",Tabel_RIE[[#This Row],[E12]]&lt;15),OR(Tabel_RIE[[#This Row],[R12]]="",Tabel_RIE[[#This Row],[R12]]&lt;70)),"n.v.t.",IF(OR(Tabel_RIE[[#This Row],[E12]]&gt;=15,Tabel_RIE[[#This Row],[R12]]&gt;=70),"√","fout")))</f>
        <v/>
      </c>
      <c r="T194" s="173"/>
      <c r="U194" s="174"/>
      <c r="V194" s="174"/>
      <c r="W194" s="175"/>
      <c r="X194" s="176" t="str">
        <f t="shared" si="3"/>
        <v>Bronaanpak:
Collectieve maatregelen:
Individuele maatregelen:
PBM's:</v>
      </c>
      <c r="Y194" s="165"/>
      <c r="Z194" s="177"/>
      <c r="AA194" s="173"/>
      <c r="AB194" s="169" t="str">
        <f>IF(Tabel_RIE[[#This Row],[E2]]&gt;0,VLOOKUP(Tabel_RIE[[#This Row],[E2]],Tabel_FK_E[],2,FALSE),"")</f>
        <v/>
      </c>
      <c r="AC194" s="173"/>
      <c r="AD194" s="169" t="str">
        <f>IF(Tabel_RIE[[#This Row],[B2]]&gt;0,VLOOKUP(Tabel_RIE[[#This Row],[B2]],Tabel_FK_B[],2,FALSE),"")</f>
        <v/>
      </c>
      <c r="AE194" s="173"/>
      <c r="AF194" s="169" t="str">
        <f>IF(Tabel_RIE[[#This Row],[W2]]&gt;0,VLOOKUP(Tabel_RIE[[#This Row],[W2]],Tabel_FK_W[],2,FALSE),"")</f>
        <v/>
      </c>
      <c r="AG19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94" s="171"/>
      <c r="AI194" s="165"/>
      <c r="AJ194" s="175"/>
      <c r="AK19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4" s="178" t="str">
        <f>IF(AND(Tabel_RIE[[#This Row],[R12]]&gt;=70,Tabel_RIE[[#This Row],[R22]]&lt;70),"Ja","Nee")</f>
        <v>Ja</v>
      </c>
      <c r="AM194" s="178" t="str">
        <f>IF(Tabel_RIE[[#This Row],[R22]]&lt;&gt;"",Tabel_RIE[[#This Row],[R22]],Tabel_RIE[[#This Row],[R12]])</f>
        <v/>
      </c>
    </row>
    <row r="195" spans="2:39" ht="42" customHeight="1" x14ac:dyDescent="0.15">
      <c r="B195" s="163">
        <v>201</v>
      </c>
      <c r="C195" s="164"/>
      <c r="D195" s="165"/>
      <c r="E195" s="165"/>
      <c r="F195" s="165"/>
      <c r="G195" s="166"/>
      <c r="H195" s="166"/>
      <c r="I195" s="165"/>
      <c r="J195" s="165"/>
      <c r="K195" s="167"/>
      <c r="L195" s="168" t="str">
        <f>IF(Tabel_RIE[[#This Row],[E1]]&gt;0,VLOOKUP(Tabel_RIE[[#This Row],[E1]],Tabel_FK_E[],2,FALSE),"")</f>
        <v/>
      </c>
      <c r="M195" s="167"/>
      <c r="N195" s="169" t="str">
        <f>IF(Tabel_RIE[[#This Row],[B1]]&gt;0,VLOOKUP(Tabel_RIE[[#This Row],[B1]],Tabel_FK_B[],2,FALSE),"")</f>
        <v/>
      </c>
      <c r="O195" s="167"/>
      <c r="P195" s="169" t="str">
        <f>IF(Tabel_RIE[[#This Row],[W1]]&gt;0,VLOOKUP(Tabel_RIE[[#This Row],[W1]],Tabel_FK_W[],2,FALSE),"")</f>
        <v/>
      </c>
      <c r="Q19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5" s="171" t="str">
        <f>IF(OR(Tabel_RIE[[#This Row],[E12]]="",Tabel_RIE[[#This Row],[B12]]="",Tabel_RIE[[#This Row],[W12]]=""),"",Tabel_RIE[[#This Row],[E12]]*Tabel_RIE[[#This Row],[B12]]*Tabel_RIE[[#This Row],[W12]])</f>
        <v/>
      </c>
      <c r="S195" s="172" t="str">
        <f>IF(AND(Tabel_RIE[[#This Row],[E12]]="",Tabel_RIE[[#This Row],[R12]]=""),"",IF(AND(OR(Tabel_RIE[[#This Row],[E12]]="",Tabel_RIE[[#This Row],[E12]]&lt;15),OR(Tabel_RIE[[#This Row],[R12]]="",Tabel_RIE[[#This Row],[R12]]&lt;70)),"n.v.t.",IF(OR(Tabel_RIE[[#This Row],[E12]]&gt;=15,Tabel_RIE[[#This Row],[R12]]&gt;=70),"√","fout")))</f>
        <v/>
      </c>
      <c r="T195" s="173"/>
      <c r="U195" s="174"/>
      <c r="V195" s="174"/>
      <c r="W195" s="175"/>
      <c r="X195" s="176" t="str">
        <f t="shared" si="3"/>
        <v>Bronaanpak:
Collectieve maatregelen:
Individuele maatregelen:
PBM's:</v>
      </c>
      <c r="Y195" s="165"/>
      <c r="Z195" s="177"/>
      <c r="AA195" s="173"/>
      <c r="AB195" s="169" t="str">
        <f>IF(Tabel_RIE[[#This Row],[E2]]&gt;0,VLOOKUP(Tabel_RIE[[#This Row],[E2]],Tabel_FK_E[],2,FALSE),"")</f>
        <v/>
      </c>
      <c r="AC195" s="173"/>
      <c r="AD195" s="169" t="str">
        <f>IF(Tabel_RIE[[#This Row],[B2]]&gt;0,VLOOKUP(Tabel_RIE[[#This Row],[B2]],Tabel_FK_B[],2,FALSE),"")</f>
        <v/>
      </c>
      <c r="AE195" s="173"/>
      <c r="AF195" s="169" t="str">
        <f>IF(Tabel_RIE[[#This Row],[W2]]&gt;0,VLOOKUP(Tabel_RIE[[#This Row],[W2]],Tabel_FK_W[],2,FALSE),"")</f>
        <v/>
      </c>
      <c r="AG19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95" s="171"/>
      <c r="AI195" s="165"/>
      <c r="AJ195" s="175"/>
      <c r="AK19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5" s="178" t="str">
        <f>IF(AND(Tabel_RIE[[#This Row],[R12]]&gt;=70,Tabel_RIE[[#This Row],[R22]]&lt;70),"Ja","Nee")</f>
        <v>Ja</v>
      </c>
      <c r="AM195" s="178" t="str">
        <f>IF(Tabel_RIE[[#This Row],[R22]]&lt;&gt;"",Tabel_RIE[[#This Row],[R22]],Tabel_RIE[[#This Row],[R12]])</f>
        <v/>
      </c>
    </row>
    <row r="196" spans="2:39" ht="42" customHeight="1" x14ac:dyDescent="0.15">
      <c r="B196" s="163">
        <v>202</v>
      </c>
      <c r="C196" s="164"/>
      <c r="D196" s="165"/>
      <c r="E196" s="165"/>
      <c r="F196" s="165"/>
      <c r="G196" s="166"/>
      <c r="H196" s="166"/>
      <c r="I196" s="165"/>
      <c r="J196" s="165"/>
      <c r="K196" s="167"/>
      <c r="L196" s="168" t="str">
        <f>IF(Tabel_RIE[[#This Row],[E1]]&gt;0,VLOOKUP(Tabel_RIE[[#This Row],[E1]],Tabel_FK_E[],2,FALSE),"")</f>
        <v/>
      </c>
      <c r="M196" s="167"/>
      <c r="N196" s="169" t="str">
        <f>IF(Tabel_RIE[[#This Row],[B1]]&gt;0,VLOOKUP(Tabel_RIE[[#This Row],[B1]],Tabel_FK_B[],2,FALSE),"")</f>
        <v/>
      </c>
      <c r="O196" s="167"/>
      <c r="P196" s="169" t="str">
        <f>IF(Tabel_RIE[[#This Row],[W1]]&gt;0,VLOOKUP(Tabel_RIE[[#This Row],[W1]],Tabel_FK_W[],2,FALSE),"")</f>
        <v/>
      </c>
      <c r="Q19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6" s="171" t="str">
        <f>IF(OR(Tabel_RIE[[#This Row],[E12]]="",Tabel_RIE[[#This Row],[B12]]="",Tabel_RIE[[#This Row],[W12]]=""),"",Tabel_RIE[[#This Row],[E12]]*Tabel_RIE[[#This Row],[B12]]*Tabel_RIE[[#This Row],[W12]])</f>
        <v/>
      </c>
      <c r="S196" s="172" t="str">
        <f>IF(AND(Tabel_RIE[[#This Row],[E12]]="",Tabel_RIE[[#This Row],[R12]]=""),"",IF(AND(OR(Tabel_RIE[[#This Row],[E12]]="",Tabel_RIE[[#This Row],[E12]]&lt;15),OR(Tabel_RIE[[#This Row],[R12]]="",Tabel_RIE[[#This Row],[R12]]&lt;70)),"n.v.t.",IF(OR(Tabel_RIE[[#This Row],[E12]]&gt;=15,Tabel_RIE[[#This Row],[R12]]&gt;=70),"√","fout")))</f>
        <v/>
      </c>
      <c r="T196" s="173"/>
      <c r="U196" s="174"/>
      <c r="V196" s="174"/>
      <c r="W196" s="175"/>
      <c r="X196" s="176" t="str">
        <f t="shared" si="3"/>
        <v>Bronaanpak:
Collectieve maatregelen:
Individuele maatregelen:
PBM's:</v>
      </c>
      <c r="Y196" s="165"/>
      <c r="Z196" s="177"/>
      <c r="AA196" s="173"/>
      <c r="AB196" s="169" t="str">
        <f>IF(Tabel_RIE[[#This Row],[E2]]&gt;0,VLOOKUP(Tabel_RIE[[#This Row],[E2]],Tabel_FK_E[],2,FALSE),"")</f>
        <v/>
      </c>
      <c r="AC196" s="173"/>
      <c r="AD196" s="169" t="str">
        <f>IF(Tabel_RIE[[#This Row],[B2]]&gt;0,VLOOKUP(Tabel_RIE[[#This Row],[B2]],Tabel_FK_B[],2,FALSE),"")</f>
        <v/>
      </c>
      <c r="AE196" s="173"/>
      <c r="AF196" s="169" t="str">
        <f>IF(Tabel_RIE[[#This Row],[W2]]&gt;0,VLOOKUP(Tabel_RIE[[#This Row],[W2]],Tabel_FK_W[],2,FALSE),"")</f>
        <v/>
      </c>
      <c r="AG19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96" s="171"/>
      <c r="AI196" s="165"/>
      <c r="AJ196" s="175"/>
      <c r="AK19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6" s="178" t="str">
        <f>IF(AND(Tabel_RIE[[#This Row],[R12]]&gt;=70,Tabel_RIE[[#This Row],[R22]]&lt;70),"Ja","Nee")</f>
        <v>Ja</v>
      </c>
      <c r="AM196" s="178" t="str">
        <f>IF(Tabel_RIE[[#This Row],[R22]]&lt;&gt;"",Tabel_RIE[[#This Row],[R22]],Tabel_RIE[[#This Row],[R12]])</f>
        <v/>
      </c>
    </row>
    <row r="197" spans="2:39" ht="42" customHeight="1" x14ac:dyDescent="0.15">
      <c r="B197" s="163">
        <v>203</v>
      </c>
      <c r="C197" s="164"/>
      <c r="D197" s="165"/>
      <c r="E197" s="165"/>
      <c r="F197" s="165"/>
      <c r="G197" s="166"/>
      <c r="H197" s="166"/>
      <c r="I197" s="165"/>
      <c r="J197" s="165"/>
      <c r="K197" s="167"/>
      <c r="L197" s="168" t="str">
        <f>IF(Tabel_RIE[[#This Row],[E1]]&gt;0,VLOOKUP(Tabel_RIE[[#This Row],[E1]],Tabel_FK_E[],2,FALSE),"")</f>
        <v/>
      </c>
      <c r="M197" s="167"/>
      <c r="N197" s="169" t="str">
        <f>IF(Tabel_RIE[[#This Row],[B1]]&gt;0,VLOOKUP(Tabel_RIE[[#This Row],[B1]],Tabel_FK_B[],2,FALSE),"")</f>
        <v/>
      </c>
      <c r="O197" s="167"/>
      <c r="P197" s="169" t="str">
        <f>IF(Tabel_RIE[[#This Row],[W1]]&gt;0,VLOOKUP(Tabel_RIE[[#This Row],[W1]],Tabel_FK_W[],2,FALSE),"")</f>
        <v/>
      </c>
      <c r="Q19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7" s="171" t="str">
        <f>IF(OR(Tabel_RIE[[#This Row],[E12]]="",Tabel_RIE[[#This Row],[B12]]="",Tabel_RIE[[#This Row],[W12]]=""),"",Tabel_RIE[[#This Row],[E12]]*Tabel_RIE[[#This Row],[B12]]*Tabel_RIE[[#This Row],[W12]])</f>
        <v/>
      </c>
      <c r="S197" s="172" t="str">
        <f>IF(AND(Tabel_RIE[[#This Row],[E12]]="",Tabel_RIE[[#This Row],[R12]]=""),"",IF(AND(OR(Tabel_RIE[[#This Row],[E12]]="",Tabel_RIE[[#This Row],[E12]]&lt;15),OR(Tabel_RIE[[#This Row],[R12]]="",Tabel_RIE[[#This Row],[R12]]&lt;70)),"n.v.t.",IF(OR(Tabel_RIE[[#This Row],[E12]]&gt;=15,Tabel_RIE[[#This Row],[R12]]&gt;=70),"√","fout")))</f>
        <v/>
      </c>
      <c r="T197" s="173"/>
      <c r="U197" s="174"/>
      <c r="V197" s="174"/>
      <c r="W197" s="175"/>
      <c r="X197" s="176" t="str">
        <f t="shared" si="3"/>
        <v>Bronaanpak:
Collectieve maatregelen:
Individuele maatregelen:
PBM's:</v>
      </c>
      <c r="Y197" s="165"/>
      <c r="Z197" s="177"/>
      <c r="AA197" s="173"/>
      <c r="AB197" s="169" t="str">
        <f>IF(Tabel_RIE[[#This Row],[E2]]&gt;0,VLOOKUP(Tabel_RIE[[#This Row],[E2]],Tabel_FK_E[],2,FALSE),"")</f>
        <v/>
      </c>
      <c r="AC197" s="173"/>
      <c r="AD197" s="169" t="str">
        <f>IF(Tabel_RIE[[#This Row],[B2]]&gt;0,VLOOKUP(Tabel_RIE[[#This Row],[B2]],Tabel_FK_B[],2,FALSE),"")</f>
        <v/>
      </c>
      <c r="AE197" s="173"/>
      <c r="AF197" s="169" t="str">
        <f>IF(Tabel_RIE[[#This Row],[W2]]&gt;0,VLOOKUP(Tabel_RIE[[#This Row],[W2]],Tabel_FK_W[],2,FALSE),"")</f>
        <v/>
      </c>
      <c r="AG19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97" s="171"/>
      <c r="AI197" s="165"/>
      <c r="AJ197" s="175"/>
      <c r="AK19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7" s="178" t="str">
        <f>IF(AND(Tabel_RIE[[#This Row],[R12]]&gt;=70,Tabel_RIE[[#This Row],[R22]]&lt;70),"Ja","Nee")</f>
        <v>Ja</v>
      </c>
      <c r="AM197" s="178" t="str">
        <f>IF(Tabel_RIE[[#This Row],[R22]]&lt;&gt;"",Tabel_RIE[[#This Row],[R22]],Tabel_RIE[[#This Row],[R12]])</f>
        <v/>
      </c>
    </row>
    <row r="198" spans="2:39" ht="42" customHeight="1" x14ac:dyDescent="0.15">
      <c r="B198" s="163">
        <v>204</v>
      </c>
      <c r="C198" s="164"/>
      <c r="D198" s="165"/>
      <c r="E198" s="165"/>
      <c r="F198" s="165"/>
      <c r="G198" s="166"/>
      <c r="H198" s="166"/>
      <c r="I198" s="165"/>
      <c r="J198" s="165"/>
      <c r="K198" s="167"/>
      <c r="L198" s="168" t="str">
        <f>IF(Tabel_RIE[[#This Row],[E1]]&gt;0,VLOOKUP(Tabel_RIE[[#This Row],[E1]],Tabel_FK_E[],2,FALSE),"")</f>
        <v/>
      </c>
      <c r="M198" s="167"/>
      <c r="N198" s="169" t="str">
        <f>IF(Tabel_RIE[[#This Row],[B1]]&gt;0,VLOOKUP(Tabel_RIE[[#This Row],[B1]],Tabel_FK_B[],2,FALSE),"")</f>
        <v/>
      </c>
      <c r="O198" s="167"/>
      <c r="P198" s="169" t="str">
        <f>IF(Tabel_RIE[[#This Row],[W1]]&gt;0,VLOOKUP(Tabel_RIE[[#This Row],[W1]],Tabel_FK_W[],2,FALSE),"")</f>
        <v/>
      </c>
      <c r="Q19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8" s="171" t="str">
        <f>IF(OR(Tabel_RIE[[#This Row],[E12]]="",Tabel_RIE[[#This Row],[B12]]="",Tabel_RIE[[#This Row],[W12]]=""),"",Tabel_RIE[[#This Row],[E12]]*Tabel_RIE[[#This Row],[B12]]*Tabel_RIE[[#This Row],[W12]])</f>
        <v/>
      </c>
      <c r="S198" s="172" t="str">
        <f>IF(AND(Tabel_RIE[[#This Row],[E12]]="",Tabel_RIE[[#This Row],[R12]]=""),"",IF(AND(OR(Tabel_RIE[[#This Row],[E12]]="",Tabel_RIE[[#This Row],[E12]]&lt;15),OR(Tabel_RIE[[#This Row],[R12]]="",Tabel_RIE[[#This Row],[R12]]&lt;70)),"n.v.t.",IF(OR(Tabel_RIE[[#This Row],[E12]]&gt;=15,Tabel_RIE[[#This Row],[R12]]&gt;=70),"√","fout")))</f>
        <v/>
      </c>
      <c r="T198" s="173"/>
      <c r="U198" s="174"/>
      <c r="V198" s="174"/>
      <c r="W198" s="175"/>
      <c r="X198" s="176" t="str">
        <f t="shared" si="3"/>
        <v>Bronaanpak:
Collectieve maatregelen:
Individuele maatregelen:
PBM's:</v>
      </c>
      <c r="Y198" s="165"/>
      <c r="Z198" s="177"/>
      <c r="AA198" s="173"/>
      <c r="AB198" s="169" t="str">
        <f>IF(Tabel_RIE[[#This Row],[E2]]&gt;0,VLOOKUP(Tabel_RIE[[#This Row],[E2]],Tabel_FK_E[],2,FALSE),"")</f>
        <v/>
      </c>
      <c r="AC198" s="173"/>
      <c r="AD198" s="169" t="str">
        <f>IF(Tabel_RIE[[#This Row],[B2]]&gt;0,VLOOKUP(Tabel_RIE[[#This Row],[B2]],Tabel_FK_B[],2,FALSE),"")</f>
        <v/>
      </c>
      <c r="AE198" s="173"/>
      <c r="AF198" s="169" t="str">
        <f>IF(Tabel_RIE[[#This Row],[W2]]&gt;0,VLOOKUP(Tabel_RIE[[#This Row],[W2]],Tabel_FK_W[],2,FALSE),"")</f>
        <v/>
      </c>
      <c r="AG19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98" s="171"/>
      <c r="AI198" s="165"/>
      <c r="AJ198" s="175"/>
      <c r="AK19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8" s="178" t="str">
        <f>IF(AND(Tabel_RIE[[#This Row],[R12]]&gt;=70,Tabel_RIE[[#This Row],[R22]]&lt;70),"Ja","Nee")</f>
        <v>Ja</v>
      </c>
      <c r="AM198" s="178" t="str">
        <f>IF(Tabel_RIE[[#This Row],[R22]]&lt;&gt;"",Tabel_RIE[[#This Row],[R22]],Tabel_RIE[[#This Row],[R12]])</f>
        <v/>
      </c>
    </row>
    <row r="199" spans="2:39" ht="42" customHeight="1" x14ac:dyDescent="0.15">
      <c r="B199" s="163">
        <v>205</v>
      </c>
      <c r="C199" s="164"/>
      <c r="D199" s="165"/>
      <c r="E199" s="165"/>
      <c r="F199" s="165"/>
      <c r="G199" s="166"/>
      <c r="H199" s="166"/>
      <c r="I199" s="165"/>
      <c r="J199" s="165"/>
      <c r="K199" s="167"/>
      <c r="L199" s="168" t="str">
        <f>IF(Tabel_RIE[[#This Row],[E1]]&gt;0,VLOOKUP(Tabel_RIE[[#This Row],[E1]],Tabel_FK_E[],2,FALSE),"")</f>
        <v/>
      </c>
      <c r="M199" s="167"/>
      <c r="N199" s="169" t="str">
        <f>IF(Tabel_RIE[[#This Row],[B1]]&gt;0,VLOOKUP(Tabel_RIE[[#This Row],[B1]],Tabel_FK_B[],2,FALSE),"")</f>
        <v/>
      </c>
      <c r="O199" s="167"/>
      <c r="P199" s="169" t="str">
        <f>IF(Tabel_RIE[[#This Row],[W1]]&gt;0,VLOOKUP(Tabel_RIE[[#This Row],[W1]],Tabel_FK_W[],2,FALSE),"")</f>
        <v/>
      </c>
      <c r="Q19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9" s="171" t="str">
        <f>IF(OR(Tabel_RIE[[#This Row],[E12]]="",Tabel_RIE[[#This Row],[B12]]="",Tabel_RIE[[#This Row],[W12]]=""),"",Tabel_RIE[[#This Row],[E12]]*Tabel_RIE[[#This Row],[B12]]*Tabel_RIE[[#This Row],[W12]])</f>
        <v/>
      </c>
      <c r="S199" s="172" t="str">
        <f>IF(AND(Tabel_RIE[[#This Row],[E12]]="",Tabel_RIE[[#This Row],[R12]]=""),"",IF(AND(OR(Tabel_RIE[[#This Row],[E12]]="",Tabel_RIE[[#This Row],[E12]]&lt;15),OR(Tabel_RIE[[#This Row],[R12]]="",Tabel_RIE[[#This Row],[R12]]&lt;70)),"n.v.t.",IF(OR(Tabel_RIE[[#This Row],[E12]]&gt;=15,Tabel_RIE[[#This Row],[R12]]&gt;=70),"√","fout")))</f>
        <v/>
      </c>
      <c r="T199" s="173"/>
      <c r="U199" s="174"/>
      <c r="V199" s="174"/>
      <c r="W199" s="175"/>
      <c r="X199" s="176" t="str">
        <f t="shared" si="3"/>
        <v>Bronaanpak:
Collectieve maatregelen:
Individuele maatregelen:
PBM's:</v>
      </c>
      <c r="Y199" s="165"/>
      <c r="Z199" s="177"/>
      <c r="AA199" s="173"/>
      <c r="AB199" s="169" t="str">
        <f>IF(Tabel_RIE[[#This Row],[E2]]&gt;0,VLOOKUP(Tabel_RIE[[#This Row],[E2]],Tabel_FK_E[],2,FALSE),"")</f>
        <v/>
      </c>
      <c r="AC199" s="173"/>
      <c r="AD199" s="169" t="str">
        <f>IF(Tabel_RIE[[#This Row],[B2]]&gt;0,VLOOKUP(Tabel_RIE[[#This Row],[B2]],Tabel_FK_B[],2,FALSE),"")</f>
        <v/>
      </c>
      <c r="AE199" s="173"/>
      <c r="AF199" s="169" t="str">
        <f>IF(Tabel_RIE[[#This Row],[W2]]&gt;0,VLOOKUP(Tabel_RIE[[#This Row],[W2]],Tabel_FK_W[],2,FALSE),"")</f>
        <v/>
      </c>
      <c r="AG19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199" s="171"/>
      <c r="AI199" s="165"/>
      <c r="AJ199" s="175"/>
      <c r="AK19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199" s="178" t="str">
        <f>IF(AND(Tabel_RIE[[#This Row],[R12]]&gt;=70,Tabel_RIE[[#This Row],[R22]]&lt;70),"Ja","Nee")</f>
        <v>Ja</v>
      </c>
      <c r="AM199" s="178" t="str">
        <f>IF(Tabel_RIE[[#This Row],[R22]]&lt;&gt;"",Tabel_RIE[[#This Row],[R22]],Tabel_RIE[[#This Row],[R12]])</f>
        <v/>
      </c>
    </row>
    <row r="200" spans="2:39" ht="42" customHeight="1" x14ac:dyDescent="0.15">
      <c r="B200" s="163">
        <v>206</v>
      </c>
      <c r="C200" s="164"/>
      <c r="D200" s="165"/>
      <c r="E200" s="165"/>
      <c r="F200" s="165"/>
      <c r="G200" s="166"/>
      <c r="H200" s="166"/>
      <c r="I200" s="165"/>
      <c r="J200" s="165"/>
      <c r="K200" s="167"/>
      <c r="L200" s="168" t="str">
        <f>IF(Tabel_RIE[[#This Row],[E1]]&gt;0,VLOOKUP(Tabel_RIE[[#This Row],[E1]],Tabel_FK_E[],2,FALSE),"")</f>
        <v/>
      </c>
      <c r="M200" s="167"/>
      <c r="N200" s="169" t="str">
        <f>IF(Tabel_RIE[[#This Row],[B1]]&gt;0,VLOOKUP(Tabel_RIE[[#This Row],[B1]],Tabel_FK_B[],2,FALSE),"")</f>
        <v/>
      </c>
      <c r="O200" s="167"/>
      <c r="P200" s="169" t="str">
        <f>IF(Tabel_RIE[[#This Row],[W1]]&gt;0,VLOOKUP(Tabel_RIE[[#This Row],[W1]],Tabel_FK_W[],2,FALSE),"")</f>
        <v/>
      </c>
      <c r="Q20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0" s="171" t="str">
        <f>IF(OR(Tabel_RIE[[#This Row],[E12]]="",Tabel_RIE[[#This Row],[B12]]="",Tabel_RIE[[#This Row],[W12]]=""),"",Tabel_RIE[[#This Row],[E12]]*Tabel_RIE[[#This Row],[B12]]*Tabel_RIE[[#This Row],[W12]])</f>
        <v/>
      </c>
      <c r="S200" s="172" t="str">
        <f>IF(AND(Tabel_RIE[[#This Row],[E12]]="",Tabel_RIE[[#This Row],[R12]]=""),"",IF(AND(OR(Tabel_RIE[[#This Row],[E12]]="",Tabel_RIE[[#This Row],[E12]]&lt;15),OR(Tabel_RIE[[#This Row],[R12]]="",Tabel_RIE[[#This Row],[R12]]&lt;70)),"n.v.t.",IF(OR(Tabel_RIE[[#This Row],[E12]]&gt;=15,Tabel_RIE[[#This Row],[R12]]&gt;=70),"√","fout")))</f>
        <v/>
      </c>
      <c r="T200" s="173"/>
      <c r="U200" s="174"/>
      <c r="V200" s="174"/>
      <c r="W200" s="175"/>
      <c r="X200" s="176" t="str">
        <f t="shared" si="3"/>
        <v>Bronaanpak:
Collectieve maatregelen:
Individuele maatregelen:
PBM's:</v>
      </c>
      <c r="Y200" s="165"/>
      <c r="Z200" s="177"/>
      <c r="AA200" s="173"/>
      <c r="AB200" s="169" t="str">
        <f>IF(Tabel_RIE[[#This Row],[E2]]&gt;0,VLOOKUP(Tabel_RIE[[#This Row],[E2]],Tabel_FK_E[],2,FALSE),"")</f>
        <v/>
      </c>
      <c r="AC200" s="173"/>
      <c r="AD200" s="169" t="str">
        <f>IF(Tabel_RIE[[#This Row],[B2]]&gt;0,VLOOKUP(Tabel_RIE[[#This Row],[B2]],Tabel_FK_B[],2,FALSE),"")</f>
        <v/>
      </c>
      <c r="AE200" s="173"/>
      <c r="AF200" s="169" t="str">
        <f>IF(Tabel_RIE[[#This Row],[W2]]&gt;0,VLOOKUP(Tabel_RIE[[#This Row],[W2]],Tabel_FK_W[],2,FALSE),"")</f>
        <v/>
      </c>
      <c r="AG20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00" s="171"/>
      <c r="AI200" s="165"/>
      <c r="AJ200" s="175"/>
      <c r="AK20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0" s="178" t="str">
        <f>IF(AND(Tabel_RIE[[#This Row],[R12]]&gt;=70,Tabel_RIE[[#This Row],[R22]]&lt;70),"Ja","Nee")</f>
        <v>Ja</v>
      </c>
      <c r="AM200" s="178" t="str">
        <f>IF(Tabel_RIE[[#This Row],[R22]]&lt;&gt;"",Tabel_RIE[[#This Row],[R22]],Tabel_RIE[[#This Row],[R12]])</f>
        <v/>
      </c>
    </row>
    <row r="201" spans="2:39" ht="42" customHeight="1" x14ac:dyDescent="0.15">
      <c r="B201" s="163">
        <v>207</v>
      </c>
      <c r="C201" s="164"/>
      <c r="D201" s="165"/>
      <c r="E201" s="165"/>
      <c r="F201" s="165"/>
      <c r="G201" s="166"/>
      <c r="H201" s="166"/>
      <c r="I201" s="165"/>
      <c r="J201" s="165"/>
      <c r="K201" s="167"/>
      <c r="L201" s="168" t="str">
        <f>IF(Tabel_RIE[[#This Row],[E1]]&gt;0,VLOOKUP(Tabel_RIE[[#This Row],[E1]],Tabel_FK_E[],2,FALSE),"")</f>
        <v/>
      </c>
      <c r="M201" s="167"/>
      <c r="N201" s="169" t="str">
        <f>IF(Tabel_RIE[[#This Row],[B1]]&gt;0,VLOOKUP(Tabel_RIE[[#This Row],[B1]],Tabel_FK_B[],2,FALSE),"")</f>
        <v/>
      </c>
      <c r="O201" s="167"/>
      <c r="P201" s="169" t="str">
        <f>IF(Tabel_RIE[[#This Row],[W1]]&gt;0,VLOOKUP(Tabel_RIE[[#This Row],[W1]],Tabel_FK_W[],2,FALSE),"")</f>
        <v/>
      </c>
      <c r="Q20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1" s="171" t="str">
        <f>IF(OR(Tabel_RIE[[#This Row],[E12]]="",Tabel_RIE[[#This Row],[B12]]="",Tabel_RIE[[#This Row],[W12]]=""),"",Tabel_RIE[[#This Row],[E12]]*Tabel_RIE[[#This Row],[B12]]*Tabel_RIE[[#This Row],[W12]])</f>
        <v/>
      </c>
      <c r="S201" s="172" t="str">
        <f>IF(AND(Tabel_RIE[[#This Row],[E12]]="",Tabel_RIE[[#This Row],[R12]]=""),"",IF(AND(OR(Tabel_RIE[[#This Row],[E12]]="",Tabel_RIE[[#This Row],[E12]]&lt;15),OR(Tabel_RIE[[#This Row],[R12]]="",Tabel_RIE[[#This Row],[R12]]&lt;70)),"n.v.t.",IF(OR(Tabel_RIE[[#This Row],[E12]]&gt;=15,Tabel_RIE[[#This Row],[R12]]&gt;=70),"√","fout")))</f>
        <v/>
      </c>
      <c r="T201" s="173"/>
      <c r="U201" s="174"/>
      <c r="V201" s="174"/>
      <c r="W201" s="175"/>
      <c r="X201" s="176" t="str">
        <f t="shared" si="3"/>
        <v>Bronaanpak:
Collectieve maatregelen:
Individuele maatregelen:
PBM's:</v>
      </c>
      <c r="Y201" s="165"/>
      <c r="Z201" s="177"/>
      <c r="AA201" s="173"/>
      <c r="AB201" s="169" t="str">
        <f>IF(Tabel_RIE[[#This Row],[E2]]&gt;0,VLOOKUP(Tabel_RIE[[#This Row],[E2]],Tabel_FK_E[],2,FALSE),"")</f>
        <v/>
      </c>
      <c r="AC201" s="173"/>
      <c r="AD201" s="169" t="str">
        <f>IF(Tabel_RIE[[#This Row],[B2]]&gt;0,VLOOKUP(Tabel_RIE[[#This Row],[B2]],Tabel_FK_B[],2,FALSE),"")</f>
        <v/>
      </c>
      <c r="AE201" s="173"/>
      <c r="AF201" s="169" t="str">
        <f>IF(Tabel_RIE[[#This Row],[W2]]&gt;0,VLOOKUP(Tabel_RIE[[#This Row],[W2]],Tabel_FK_W[],2,FALSE),"")</f>
        <v/>
      </c>
      <c r="AG20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01" s="171"/>
      <c r="AI201" s="165"/>
      <c r="AJ201" s="175"/>
      <c r="AK20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1" s="178" t="str">
        <f>IF(AND(Tabel_RIE[[#This Row],[R12]]&gt;=70,Tabel_RIE[[#This Row],[R22]]&lt;70),"Ja","Nee")</f>
        <v>Ja</v>
      </c>
      <c r="AM201" s="178" t="str">
        <f>IF(Tabel_RIE[[#This Row],[R22]]&lt;&gt;"",Tabel_RIE[[#This Row],[R22]],Tabel_RIE[[#This Row],[R12]])</f>
        <v/>
      </c>
    </row>
    <row r="202" spans="2:39" ht="42" customHeight="1" x14ac:dyDescent="0.15">
      <c r="B202" s="163">
        <v>208</v>
      </c>
      <c r="C202" s="164"/>
      <c r="D202" s="165"/>
      <c r="E202" s="165"/>
      <c r="F202" s="165"/>
      <c r="G202" s="166"/>
      <c r="H202" s="166"/>
      <c r="I202" s="165"/>
      <c r="J202" s="165"/>
      <c r="K202" s="167"/>
      <c r="L202" s="168" t="str">
        <f>IF(Tabel_RIE[[#This Row],[E1]]&gt;0,VLOOKUP(Tabel_RIE[[#This Row],[E1]],Tabel_FK_E[],2,FALSE),"")</f>
        <v/>
      </c>
      <c r="M202" s="167"/>
      <c r="N202" s="169" t="str">
        <f>IF(Tabel_RIE[[#This Row],[B1]]&gt;0,VLOOKUP(Tabel_RIE[[#This Row],[B1]],Tabel_FK_B[],2,FALSE),"")</f>
        <v/>
      </c>
      <c r="O202" s="167"/>
      <c r="P202" s="169" t="str">
        <f>IF(Tabel_RIE[[#This Row],[W1]]&gt;0,VLOOKUP(Tabel_RIE[[#This Row],[W1]],Tabel_FK_W[],2,FALSE),"")</f>
        <v/>
      </c>
      <c r="Q20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2" s="171" t="str">
        <f>IF(OR(Tabel_RIE[[#This Row],[E12]]="",Tabel_RIE[[#This Row],[B12]]="",Tabel_RIE[[#This Row],[W12]]=""),"",Tabel_RIE[[#This Row],[E12]]*Tabel_RIE[[#This Row],[B12]]*Tabel_RIE[[#This Row],[W12]])</f>
        <v/>
      </c>
      <c r="S202" s="172" t="str">
        <f>IF(AND(Tabel_RIE[[#This Row],[E12]]="",Tabel_RIE[[#This Row],[R12]]=""),"",IF(AND(OR(Tabel_RIE[[#This Row],[E12]]="",Tabel_RIE[[#This Row],[E12]]&lt;15),OR(Tabel_RIE[[#This Row],[R12]]="",Tabel_RIE[[#This Row],[R12]]&lt;70)),"n.v.t.",IF(OR(Tabel_RIE[[#This Row],[E12]]&gt;=15,Tabel_RIE[[#This Row],[R12]]&gt;=70),"√","fout")))</f>
        <v/>
      </c>
      <c r="T202" s="173"/>
      <c r="U202" s="174"/>
      <c r="V202" s="174"/>
      <c r="W202" s="175"/>
      <c r="X202" s="176" t="str">
        <f t="shared" si="3"/>
        <v>Bronaanpak:
Collectieve maatregelen:
Individuele maatregelen:
PBM's:</v>
      </c>
      <c r="Y202" s="165"/>
      <c r="Z202" s="177"/>
      <c r="AA202" s="173"/>
      <c r="AB202" s="169" t="str">
        <f>IF(Tabel_RIE[[#This Row],[E2]]&gt;0,VLOOKUP(Tabel_RIE[[#This Row],[E2]],Tabel_FK_E[],2,FALSE),"")</f>
        <v/>
      </c>
      <c r="AC202" s="173"/>
      <c r="AD202" s="169" t="str">
        <f>IF(Tabel_RIE[[#This Row],[B2]]&gt;0,VLOOKUP(Tabel_RIE[[#This Row],[B2]],Tabel_FK_B[],2,FALSE),"")</f>
        <v/>
      </c>
      <c r="AE202" s="173"/>
      <c r="AF202" s="169" t="str">
        <f>IF(Tabel_RIE[[#This Row],[W2]]&gt;0,VLOOKUP(Tabel_RIE[[#This Row],[W2]],Tabel_FK_W[],2,FALSE),"")</f>
        <v/>
      </c>
      <c r="AG20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02" s="171"/>
      <c r="AI202" s="165"/>
      <c r="AJ202" s="175"/>
      <c r="AK20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2" s="178" t="str">
        <f>IF(AND(Tabel_RIE[[#This Row],[R12]]&gt;=70,Tabel_RIE[[#This Row],[R22]]&lt;70),"Ja","Nee")</f>
        <v>Ja</v>
      </c>
      <c r="AM202" s="178" t="str">
        <f>IF(Tabel_RIE[[#This Row],[R22]]&lt;&gt;"",Tabel_RIE[[#This Row],[R22]],Tabel_RIE[[#This Row],[R12]])</f>
        <v/>
      </c>
    </row>
    <row r="203" spans="2:39" ht="42" customHeight="1" x14ac:dyDescent="0.15">
      <c r="B203" s="163">
        <v>209</v>
      </c>
      <c r="C203" s="164"/>
      <c r="D203" s="165"/>
      <c r="E203" s="165"/>
      <c r="F203" s="165"/>
      <c r="G203" s="166"/>
      <c r="H203" s="166"/>
      <c r="I203" s="165"/>
      <c r="J203" s="165"/>
      <c r="K203" s="167"/>
      <c r="L203" s="168" t="str">
        <f>IF(Tabel_RIE[[#This Row],[E1]]&gt;0,VLOOKUP(Tabel_RIE[[#This Row],[E1]],Tabel_FK_E[],2,FALSE),"")</f>
        <v/>
      </c>
      <c r="M203" s="167"/>
      <c r="N203" s="169" t="str">
        <f>IF(Tabel_RIE[[#This Row],[B1]]&gt;0,VLOOKUP(Tabel_RIE[[#This Row],[B1]],Tabel_FK_B[],2,FALSE),"")</f>
        <v/>
      </c>
      <c r="O203" s="167"/>
      <c r="P203" s="169" t="str">
        <f>IF(Tabel_RIE[[#This Row],[W1]]&gt;0,VLOOKUP(Tabel_RIE[[#This Row],[W1]],Tabel_FK_W[],2,FALSE),"")</f>
        <v/>
      </c>
      <c r="Q20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3" s="171" t="str">
        <f>IF(OR(Tabel_RIE[[#This Row],[E12]]="",Tabel_RIE[[#This Row],[B12]]="",Tabel_RIE[[#This Row],[W12]]=""),"",Tabel_RIE[[#This Row],[E12]]*Tabel_RIE[[#This Row],[B12]]*Tabel_RIE[[#This Row],[W12]])</f>
        <v/>
      </c>
      <c r="S203" s="172" t="str">
        <f>IF(AND(Tabel_RIE[[#This Row],[E12]]="",Tabel_RIE[[#This Row],[R12]]=""),"",IF(AND(OR(Tabel_RIE[[#This Row],[E12]]="",Tabel_RIE[[#This Row],[E12]]&lt;15),OR(Tabel_RIE[[#This Row],[R12]]="",Tabel_RIE[[#This Row],[R12]]&lt;70)),"n.v.t.",IF(OR(Tabel_RIE[[#This Row],[E12]]&gt;=15,Tabel_RIE[[#This Row],[R12]]&gt;=70),"√","fout")))</f>
        <v/>
      </c>
      <c r="T203" s="173"/>
      <c r="U203" s="174"/>
      <c r="V203" s="174"/>
      <c r="W203" s="175"/>
      <c r="X203" s="176" t="str">
        <f t="shared" si="3"/>
        <v>Bronaanpak:
Collectieve maatregelen:
Individuele maatregelen:
PBM's:</v>
      </c>
      <c r="Y203" s="165"/>
      <c r="Z203" s="177"/>
      <c r="AA203" s="173"/>
      <c r="AB203" s="169" t="str">
        <f>IF(Tabel_RIE[[#This Row],[E2]]&gt;0,VLOOKUP(Tabel_RIE[[#This Row],[E2]],Tabel_FK_E[],2,FALSE),"")</f>
        <v/>
      </c>
      <c r="AC203" s="173"/>
      <c r="AD203" s="169" t="str">
        <f>IF(Tabel_RIE[[#This Row],[B2]]&gt;0,VLOOKUP(Tabel_RIE[[#This Row],[B2]],Tabel_FK_B[],2,FALSE),"")</f>
        <v/>
      </c>
      <c r="AE203" s="173"/>
      <c r="AF203" s="169" t="str">
        <f>IF(Tabel_RIE[[#This Row],[W2]]&gt;0,VLOOKUP(Tabel_RIE[[#This Row],[W2]],Tabel_FK_W[],2,FALSE),"")</f>
        <v/>
      </c>
      <c r="AG20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03" s="171"/>
      <c r="AI203" s="165"/>
      <c r="AJ203" s="175"/>
      <c r="AK20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3" s="178" t="str">
        <f>IF(AND(Tabel_RIE[[#This Row],[R12]]&gt;=70,Tabel_RIE[[#This Row],[R22]]&lt;70),"Ja","Nee")</f>
        <v>Ja</v>
      </c>
      <c r="AM203" s="178" t="str">
        <f>IF(Tabel_RIE[[#This Row],[R22]]&lt;&gt;"",Tabel_RIE[[#This Row],[R22]],Tabel_RIE[[#This Row],[R12]])</f>
        <v/>
      </c>
    </row>
    <row r="204" spans="2:39" ht="42" customHeight="1" x14ac:dyDescent="0.15">
      <c r="B204" s="163">
        <v>210</v>
      </c>
      <c r="C204" s="164"/>
      <c r="D204" s="165"/>
      <c r="E204" s="165"/>
      <c r="F204" s="165"/>
      <c r="G204" s="166"/>
      <c r="H204" s="166"/>
      <c r="I204" s="165"/>
      <c r="J204" s="165"/>
      <c r="K204" s="167"/>
      <c r="L204" s="168" t="str">
        <f>IF(Tabel_RIE[[#This Row],[E1]]&gt;0,VLOOKUP(Tabel_RIE[[#This Row],[E1]],Tabel_FK_E[],2,FALSE),"")</f>
        <v/>
      </c>
      <c r="M204" s="167"/>
      <c r="N204" s="169" t="str">
        <f>IF(Tabel_RIE[[#This Row],[B1]]&gt;0,VLOOKUP(Tabel_RIE[[#This Row],[B1]],Tabel_FK_B[],2,FALSE),"")</f>
        <v/>
      </c>
      <c r="O204" s="167"/>
      <c r="P204" s="169" t="str">
        <f>IF(Tabel_RIE[[#This Row],[W1]]&gt;0,VLOOKUP(Tabel_RIE[[#This Row],[W1]],Tabel_FK_W[],2,FALSE),"")</f>
        <v/>
      </c>
      <c r="Q20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4" s="171" t="str">
        <f>IF(OR(Tabel_RIE[[#This Row],[E12]]="",Tabel_RIE[[#This Row],[B12]]="",Tabel_RIE[[#This Row],[W12]]=""),"",Tabel_RIE[[#This Row],[E12]]*Tabel_RIE[[#This Row],[B12]]*Tabel_RIE[[#This Row],[W12]])</f>
        <v/>
      </c>
      <c r="S204" s="172" t="str">
        <f>IF(AND(Tabel_RIE[[#This Row],[E12]]="",Tabel_RIE[[#This Row],[R12]]=""),"",IF(AND(OR(Tabel_RIE[[#This Row],[E12]]="",Tabel_RIE[[#This Row],[E12]]&lt;15),OR(Tabel_RIE[[#This Row],[R12]]="",Tabel_RIE[[#This Row],[R12]]&lt;70)),"n.v.t.",IF(OR(Tabel_RIE[[#This Row],[E12]]&gt;=15,Tabel_RIE[[#This Row],[R12]]&gt;=70),"√","fout")))</f>
        <v/>
      </c>
      <c r="T204" s="173"/>
      <c r="U204" s="174"/>
      <c r="V204" s="174"/>
      <c r="W204" s="175"/>
      <c r="X204" s="176" t="str">
        <f t="shared" si="3"/>
        <v>Bronaanpak:
Collectieve maatregelen:
Individuele maatregelen:
PBM's:</v>
      </c>
      <c r="Y204" s="165"/>
      <c r="Z204" s="177"/>
      <c r="AA204" s="173"/>
      <c r="AB204" s="169" t="str">
        <f>IF(Tabel_RIE[[#This Row],[E2]]&gt;0,VLOOKUP(Tabel_RIE[[#This Row],[E2]],Tabel_FK_E[],2,FALSE),"")</f>
        <v/>
      </c>
      <c r="AC204" s="173"/>
      <c r="AD204" s="169" t="str">
        <f>IF(Tabel_RIE[[#This Row],[B2]]&gt;0,VLOOKUP(Tabel_RIE[[#This Row],[B2]],Tabel_FK_B[],2,FALSE),"")</f>
        <v/>
      </c>
      <c r="AE204" s="173"/>
      <c r="AF204" s="169" t="str">
        <f>IF(Tabel_RIE[[#This Row],[W2]]&gt;0,VLOOKUP(Tabel_RIE[[#This Row],[W2]],Tabel_FK_W[],2,FALSE),"")</f>
        <v/>
      </c>
      <c r="AG20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04" s="171"/>
      <c r="AI204" s="165"/>
      <c r="AJ204" s="175"/>
      <c r="AK20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4" s="178" t="str">
        <f>IF(AND(Tabel_RIE[[#This Row],[R12]]&gt;=70,Tabel_RIE[[#This Row],[R22]]&lt;70),"Ja","Nee")</f>
        <v>Ja</v>
      </c>
      <c r="AM204" s="178" t="str">
        <f>IF(Tabel_RIE[[#This Row],[R22]]&lt;&gt;"",Tabel_RIE[[#This Row],[R22]],Tabel_RIE[[#This Row],[R12]])</f>
        <v/>
      </c>
    </row>
    <row r="205" spans="2:39" ht="42" customHeight="1" x14ac:dyDescent="0.15">
      <c r="B205" s="163">
        <v>211</v>
      </c>
      <c r="C205" s="164"/>
      <c r="D205" s="165"/>
      <c r="E205" s="165"/>
      <c r="F205" s="165"/>
      <c r="G205" s="166"/>
      <c r="H205" s="166"/>
      <c r="I205" s="165"/>
      <c r="J205" s="165"/>
      <c r="K205" s="167"/>
      <c r="L205" s="168" t="str">
        <f>IF(Tabel_RIE[[#This Row],[E1]]&gt;0,VLOOKUP(Tabel_RIE[[#This Row],[E1]],Tabel_FK_E[],2,FALSE),"")</f>
        <v/>
      </c>
      <c r="M205" s="167"/>
      <c r="N205" s="169" t="str">
        <f>IF(Tabel_RIE[[#This Row],[B1]]&gt;0,VLOOKUP(Tabel_RIE[[#This Row],[B1]],Tabel_FK_B[],2,FALSE),"")</f>
        <v/>
      </c>
      <c r="O205" s="167"/>
      <c r="P205" s="169" t="str">
        <f>IF(Tabel_RIE[[#This Row],[W1]]&gt;0,VLOOKUP(Tabel_RIE[[#This Row],[W1]],Tabel_FK_W[],2,FALSE),"")</f>
        <v/>
      </c>
      <c r="Q20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5" s="171" t="str">
        <f>IF(OR(Tabel_RIE[[#This Row],[E12]]="",Tabel_RIE[[#This Row],[B12]]="",Tabel_RIE[[#This Row],[W12]]=""),"",Tabel_RIE[[#This Row],[E12]]*Tabel_RIE[[#This Row],[B12]]*Tabel_RIE[[#This Row],[W12]])</f>
        <v/>
      </c>
      <c r="S205" s="172" t="str">
        <f>IF(AND(Tabel_RIE[[#This Row],[E12]]="",Tabel_RIE[[#This Row],[R12]]=""),"",IF(AND(OR(Tabel_RIE[[#This Row],[E12]]="",Tabel_RIE[[#This Row],[E12]]&lt;15),OR(Tabel_RIE[[#This Row],[R12]]="",Tabel_RIE[[#This Row],[R12]]&lt;70)),"n.v.t.",IF(OR(Tabel_RIE[[#This Row],[E12]]&gt;=15,Tabel_RIE[[#This Row],[R12]]&gt;=70),"√","fout")))</f>
        <v/>
      </c>
      <c r="T205" s="173"/>
      <c r="U205" s="174"/>
      <c r="V205" s="174"/>
      <c r="W205" s="175"/>
      <c r="X205" s="176" t="str">
        <f t="shared" si="3"/>
        <v>Bronaanpak:
Collectieve maatregelen:
Individuele maatregelen:
PBM's:</v>
      </c>
      <c r="Y205" s="165"/>
      <c r="Z205" s="177"/>
      <c r="AA205" s="173"/>
      <c r="AB205" s="169" t="str">
        <f>IF(Tabel_RIE[[#This Row],[E2]]&gt;0,VLOOKUP(Tabel_RIE[[#This Row],[E2]],Tabel_FK_E[],2,FALSE),"")</f>
        <v/>
      </c>
      <c r="AC205" s="173"/>
      <c r="AD205" s="169" t="str">
        <f>IF(Tabel_RIE[[#This Row],[B2]]&gt;0,VLOOKUP(Tabel_RIE[[#This Row],[B2]],Tabel_FK_B[],2,FALSE),"")</f>
        <v/>
      </c>
      <c r="AE205" s="173"/>
      <c r="AF205" s="169" t="str">
        <f>IF(Tabel_RIE[[#This Row],[W2]]&gt;0,VLOOKUP(Tabel_RIE[[#This Row],[W2]],Tabel_FK_W[],2,FALSE),"")</f>
        <v/>
      </c>
      <c r="AG20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05" s="171"/>
      <c r="AI205" s="165"/>
      <c r="AJ205" s="175"/>
      <c r="AK20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5" s="178" t="str">
        <f>IF(AND(Tabel_RIE[[#This Row],[R12]]&gt;=70,Tabel_RIE[[#This Row],[R22]]&lt;70),"Ja","Nee")</f>
        <v>Ja</v>
      </c>
      <c r="AM205" s="178" t="str">
        <f>IF(Tabel_RIE[[#This Row],[R22]]&lt;&gt;"",Tabel_RIE[[#This Row],[R22]],Tabel_RIE[[#This Row],[R12]])</f>
        <v/>
      </c>
    </row>
    <row r="206" spans="2:39" ht="42" customHeight="1" x14ac:dyDescent="0.15">
      <c r="B206" s="163">
        <v>212</v>
      </c>
      <c r="C206" s="164"/>
      <c r="D206" s="165"/>
      <c r="E206" s="165"/>
      <c r="F206" s="165"/>
      <c r="G206" s="166"/>
      <c r="H206" s="166"/>
      <c r="I206" s="165"/>
      <c r="J206" s="165"/>
      <c r="K206" s="167"/>
      <c r="L206" s="168" t="str">
        <f>IF(Tabel_RIE[[#This Row],[E1]]&gt;0,VLOOKUP(Tabel_RIE[[#This Row],[E1]],Tabel_FK_E[],2,FALSE),"")</f>
        <v/>
      </c>
      <c r="M206" s="167"/>
      <c r="N206" s="169" t="str">
        <f>IF(Tabel_RIE[[#This Row],[B1]]&gt;0,VLOOKUP(Tabel_RIE[[#This Row],[B1]],Tabel_FK_B[],2,FALSE),"")</f>
        <v/>
      </c>
      <c r="O206" s="167"/>
      <c r="P206" s="169" t="str">
        <f>IF(Tabel_RIE[[#This Row],[W1]]&gt;0,VLOOKUP(Tabel_RIE[[#This Row],[W1]],Tabel_FK_W[],2,FALSE),"")</f>
        <v/>
      </c>
      <c r="Q20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6" s="171" t="str">
        <f>IF(OR(Tabel_RIE[[#This Row],[E12]]="",Tabel_RIE[[#This Row],[B12]]="",Tabel_RIE[[#This Row],[W12]]=""),"",Tabel_RIE[[#This Row],[E12]]*Tabel_RIE[[#This Row],[B12]]*Tabel_RIE[[#This Row],[W12]])</f>
        <v/>
      </c>
      <c r="S206" s="172" t="str">
        <f>IF(AND(Tabel_RIE[[#This Row],[E12]]="",Tabel_RIE[[#This Row],[R12]]=""),"",IF(AND(OR(Tabel_RIE[[#This Row],[E12]]="",Tabel_RIE[[#This Row],[E12]]&lt;15),OR(Tabel_RIE[[#This Row],[R12]]="",Tabel_RIE[[#This Row],[R12]]&lt;70)),"n.v.t.",IF(OR(Tabel_RIE[[#This Row],[E12]]&gt;=15,Tabel_RIE[[#This Row],[R12]]&gt;=70),"√","fout")))</f>
        <v/>
      </c>
      <c r="T206" s="173"/>
      <c r="U206" s="174"/>
      <c r="V206" s="174"/>
      <c r="W206" s="175"/>
      <c r="X206" s="176" t="str">
        <f t="shared" si="3"/>
        <v>Bronaanpak:
Collectieve maatregelen:
Individuele maatregelen:
PBM's:</v>
      </c>
      <c r="Y206" s="165"/>
      <c r="Z206" s="177"/>
      <c r="AA206" s="173"/>
      <c r="AB206" s="169" t="str">
        <f>IF(Tabel_RIE[[#This Row],[E2]]&gt;0,VLOOKUP(Tabel_RIE[[#This Row],[E2]],Tabel_FK_E[],2,FALSE),"")</f>
        <v/>
      </c>
      <c r="AC206" s="173"/>
      <c r="AD206" s="169" t="str">
        <f>IF(Tabel_RIE[[#This Row],[B2]]&gt;0,VLOOKUP(Tabel_RIE[[#This Row],[B2]],Tabel_FK_B[],2,FALSE),"")</f>
        <v/>
      </c>
      <c r="AE206" s="173"/>
      <c r="AF206" s="169" t="str">
        <f>IF(Tabel_RIE[[#This Row],[W2]]&gt;0,VLOOKUP(Tabel_RIE[[#This Row],[W2]],Tabel_FK_W[],2,FALSE),"")</f>
        <v/>
      </c>
      <c r="AG20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06" s="171"/>
      <c r="AI206" s="165"/>
      <c r="AJ206" s="175"/>
      <c r="AK20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6" s="178" t="str">
        <f>IF(AND(Tabel_RIE[[#This Row],[R12]]&gt;=70,Tabel_RIE[[#This Row],[R22]]&lt;70),"Ja","Nee")</f>
        <v>Ja</v>
      </c>
      <c r="AM206" s="178" t="str">
        <f>IF(Tabel_RIE[[#This Row],[R22]]&lt;&gt;"",Tabel_RIE[[#This Row],[R22]],Tabel_RIE[[#This Row],[R12]])</f>
        <v/>
      </c>
    </row>
    <row r="207" spans="2:39" ht="42" customHeight="1" x14ac:dyDescent="0.15">
      <c r="B207" s="163">
        <v>213</v>
      </c>
      <c r="C207" s="164"/>
      <c r="D207" s="165"/>
      <c r="E207" s="165"/>
      <c r="F207" s="165"/>
      <c r="G207" s="166"/>
      <c r="H207" s="166"/>
      <c r="I207" s="165"/>
      <c r="J207" s="165"/>
      <c r="K207" s="167"/>
      <c r="L207" s="168" t="str">
        <f>IF(Tabel_RIE[[#This Row],[E1]]&gt;0,VLOOKUP(Tabel_RIE[[#This Row],[E1]],Tabel_FK_E[],2,FALSE),"")</f>
        <v/>
      </c>
      <c r="M207" s="167"/>
      <c r="N207" s="169" t="str">
        <f>IF(Tabel_RIE[[#This Row],[B1]]&gt;0,VLOOKUP(Tabel_RIE[[#This Row],[B1]],Tabel_FK_B[],2,FALSE),"")</f>
        <v/>
      </c>
      <c r="O207" s="167"/>
      <c r="P207" s="169" t="str">
        <f>IF(Tabel_RIE[[#This Row],[W1]]&gt;0,VLOOKUP(Tabel_RIE[[#This Row],[W1]],Tabel_FK_W[],2,FALSE),"")</f>
        <v/>
      </c>
      <c r="Q20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7" s="171" t="str">
        <f>IF(OR(Tabel_RIE[[#This Row],[E12]]="",Tabel_RIE[[#This Row],[B12]]="",Tabel_RIE[[#This Row],[W12]]=""),"",Tabel_RIE[[#This Row],[E12]]*Tabel_RIE[[#This Row],[B12]]*Tabel_RIE[[#This Row],[W12]])</f>
        <v/>
      </c>
      <c r="S207" s="172" t="str">
        <f>IF(AND(Tabel_RIE[[#This Row],[E12]]="",Tabel_RIE[[#This Row],[R12]]=""),"",IF(AND(OR(Tabel_RIE[[#This Row],[E12]]="",Tabel_RIE[[#This Row],[E12]]&lt;15),OR(Tabel_RIE[[#This Row],[R12]]="",Tabel_RIE[[#This Row],[R12]]&lt;70)),"n.v.t.",IF(OR(Tabel_RIE[[#This Row],[E12]]&gt;=15,Tabel_RIE[[#This Row],[R12]]&gt;=70),"√","fout")))</f>
        <v/>
      </c>
      <c r="T207" s="173"/>
      <c r="U207" s="174"/>
      <c r="V207" s="174"/>
      <c r="W207" s="175"/>
      <c r="X207" s="176" t="str">
        <f t="shared" si="3"/>
        <v>Bronaanpak:
Collectieve maatregelen:
Individuele maatregelen:
PBM's:</v>
      </c>
      <c r="Y207" s="165"/>
      <c r="Z207" s="177"/>
      <c r="AA207" s="173"/>
      <c r="AB207" s="169" t="str">
        <f>IF(Tabel_RIE[[#This Row],[E2]]&gt;0,VLOOKUP(Tabel_RIE[[#This Row],[E2]],Tabel_FK_E[],2,FALSE),"")</f>
        <v/>
      </c>
      <c r="AC207" s="173"/>
      <c r="AD207" s="169" t="str">
        <f>IF(Tabel_RIE[[#This Row],[B2]]&gt;0,VLOOKUP(Tabel_RIE[[#This Row],[B2]],Tabel_FK_B[],2,FALSE),"")</f>
        <v/>
      </c>
      <c r="AE207" s="173"/>
      <c r="AF207" s="169" t="str">
        <f>IF(Tabel_RIE[[#This Row],[W2]]&gt;0,VLOOKUP(Tabel_RIE[[#This Row],[W2]],Tabel_FK_W[],2,FALSE),"")</f>
        <v/>
      </c>
      <c r="AG20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07" s="171"/>
      <c r="AI207" s="165"/>
      <c r="AJ207" s="175"/>
      <c r="AK20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7" s="178" t="str">
        <f>IF(AND(Tabel_RIE[[#This Row],[R12]]&gt;=70,Tabel_RIE[[#This Row],[R22]]&lt;70),"Ja","Nee")</f>
        <v>Ja</v>
      </c>
      <c r="AM207" s="178" t="str">
        <f>IF(Tabel_RIE[[#This Row],[R22]]&lt;&gt;"",Tabel_RIE[[#This Row],[R22]],Tabel_RIE[[#This Row],[R12]])</f>
        <v/>
      </c>
    </row>
    <row r="208" spans="2:39" ht="42" customHeight="1" x14ac:dyDescent="0.15">
      <c r="B208" s="163">
        <v>214</v>
      </c>
      <c r="C208" s="164"/>
      <c r="D208" s="165"/>
      <c r="E208" s="165"/>
      <c r="F208" s="165"/>
      <c r="G208" s="166"/>
      <c r="H208" s="166"/>
      <c r="I208" s="165"/>
      <c r="J208" s="165"/>
      <c r="K208" s="167"/>
      <c r="L208" s="168" t="str">
        <f>IF(Tabel_RIE[[#This Row],[E1]]&gt;0,VLOOKUP(Tabel_RIE[[#This Row],[E1]],Tabel_FK_E[],2,FALSE),"")</f>
        <v/>
      </c>
      <c r="M208" s="167"/>
      <c r="N208" s="169" t="str">
        <f>IF(Tabel_RIE[[#This Row],[B1]]&gt;0,VLOOKUP(Tabel_RIE[[#This Row],[B1]],Tabel_FK_B[],2,FALSE),"")</f>
        <v/>
      </c>
      <c r="O208" s="167"/>
      <c r="P208" s="169" t="str">
        <f>IF(Tabel_RIE[[#This Row],[W1]]&gt;0,VLOOKUP(Tabel_RIE[[#This Row],[W1]],Tabel_FK_W[],2,FALSE),"")</f>
        <v/>
      </c>
      <c r="Q20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8" s="171" t="str">
        <f>IF(OR(Tabel_RIE[[#This Row],[E12]]="",Tabel_RIE[[#This Row],[B12]]="",Tabel_RIE[[#This Row],[W12]]=""),"",Tabel_RIE[[#This Row],[E12]]*Tabel_RIE[[#This Row],[B12]]*Tabel_RIE[[#This Row],[W12]])</f>
        <v/>
      </c>
      <c r="S208" s="172" t="str">
        <f>IF(AND(Tabel_RIE[[#This Row],[E12]]="",Tabel_RIE[[#This Row],[R12]]=""),"",IF(AND(OR(Tabel_RIE[[#This Row],[E12]]="",Tabel_RIE[[#This Row],[E12]]&lt;15),OR(Tabel_RIE[[#This Row],[R12]]="",Tabel_RIE[[#This Row],[R12]]&lt;70)),"n.v.t.",IF(OR(Tabel_RIE[[#This Row],[E12]]&gt;=15,Tabel_RIE[[#This Row],[R12]]&gt;=70),"√","fout")))</f>
        <v/>
      </c>
      <c r="T208" s="173"/>
      <c r="U208" s="174"/>
      <c r="V208" s="174"/>
      <c r="W208" s="175"/>
      <c r="X208" s="176" t="str">
        <f t="shared" si="3"/>
        <v>Bronaanpak:
Collectieve maatregelen:
Individuele maatregelen:
PBM's:</v>
      </c>
      <c r="Y208" s="165"/>
      <c r="Z208" s="177"/>
      <c r="AA208" s="173"/>
      <c r="AB208" s="169" t="str">
        <f>IF(Tabel_RIE[[#This Row],[E2]]&gt;0,VLOOKUP(Tabel_RIE[[#This Row],[E2]],Tabel_FK_E[],2,FALSE),"")</f>
        <v/>
      </c>
      <c r="AC208" s="173"/>
      <c r="AD208" s="169" t="str">
        <f>IF(Tabel_RIE[[#This Row],[B2]]&gt;0,VLOOKUP(Tabel_RIE[[#This Row],[B2]],Tabel_FK_B[],2,FALSE),"")</f>
        <v/>
      </c>
      <c r="AE208" s="173"/>
      <c r="AF208" s="169" t="str">
        <f>IF(Tabel_RIE[[#This Row],[W2]]&gt;0,VLOOKUP(Tabel_RIE[[#This Row],[W2]],Tabel_FK_W[],2,FALSE),"")</f>
        <v/>
      </c>
      <c r="AG20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08" s="171"/>
      <c r="AI208" s="165"/>
      <c r="AJ208" s="175"/>
      <c r="AK20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8" s="178" t="str">
        <f>IF(AND(Tabel_RIE[[#This Row],[R12]]&gt;=70,Tabel_RIE[[#This Row],[R22]]&lt;70),"Ja","Nee")</f>
        <v>Ja</v>
      </c>
      <c r="AM208" s="178" t="str">
        <f>IF(Tabel_RIE[[#This Row],[R22]]&lt;&gt;"",Tabel_RIE[[#This Row],[R22]],Tabel_RIE[[#This Row],[R12]])</f>
        <v/>
      </c>
    </row>
    <row r="209" spans="2:39" ht="42" customHeight="1" x14ac:dyDescent="0.15">
      <c r="B209" s="163">
        <v>215</v>
      </c>
      <c r="C209" s="164"/>
      <c r="D209" s="165"/>
      <c r="E209" s="165"/>
      <c r="F209" s="165"/>
      <c r="G209" s="166"/>
      <c r="H209" s="166"/>
      <c r="I209" s="165"/>
      <c r="J209" s="165"/>
      <c r="K209" s="167"/>
      <c r="L209" s="168" t="str">
        <f>IF(Tabel_RIE[[#This Row],[E1]]&gt;0,VLOOKUP(Tabel_RIE[[#This Row],[E1]],Tabel_FK_E[],2,FALSE),"")</f>
        <v/>
      </c>
      <c r="M209" s="167"/>
      <c r="N209" s="169" t="str">
        <f>IF(Tabel_RIE[[#This Row],[B1]]&gt;0,VLOOKUP(Tabel_RIE[[#This Row],[B1]],Tabel_FK_B[],2,FALSE),"")</f>
        <v/>
      </c>
      <c r="O209" s="167"/>
      <c r="P209" s="169" t="str">
        <f>IF(Tabel_RIE[[#This Row],[W1]]&gt;0,VLOOKUP(Tabel_RIE[[#This Row],[W1]],Tabel_FK_W[],2,FALSE),"")</f>
        <v/>
      </c>
      <c r="Q20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9" s="171" t="str">
        <f>IF(OR(Tabel_RIE[[#This Row],[E12]]="",Tabel_RIE[[#This Row],[B12]]="",Tabel_RIE[[#This Row],[W12]]=""),"",Tabel_RIE[[#This Row],[E12]]*Tabel_RIE[[#This Row],[B12]]*Tabel_RIE[[#This Row],[W12]])</f>
        <v/>
      </c>
      <c r="S209" s="172" t="str">
        <f>IF(AND(Tabel_RIE[[#This Row],[E12]]="",Tabel_RIE[[#This Row],[R12]]=""),"",IF(AND(OR(Tabel_RIE[[#This Row],[E12]]="",Tabel_RIE[[#This Row],[E12]]&lt;15),OR(Tabel_RIE[[#This Row],[R12]]="",Tabel_RIE[[#This Row],[R12]]&lt;70)),"n.v.t.",IF(OR(Tabel_RIE[[#This Row],[E12]]&gt;=15,Tabel_RIE[[#This Row],[R12]]&gt;=70),"√","fout")))</f>
        <v/>
      </c>
      <c r="T209" s="173"/>
      <c r="U209" s="174"/>
      <c r="V209" s="174"/>
      <c r="W209" s="175"/>
      <c r="X209" s="176" t="str">
        <f t="shared" si="3"/>
        <v>Bronaanpak:
Collectieve maatregelen:
Individuele maatregelen:
PBM's:</v>
      </c>
      <c r="Y209" s="165"/>
      <c r="Z209" s="177"/>
      <c r="AA209" s="173"/>
      <c r="AB209" s="169" t="str">
        <f>IF(Tabel_RIE[[#This Row],[E2]]&gt;0,VLOOKUP(Tabel_RIE[[#This Row],[E2]],Tabel_FK_E[],2,FALSE),"")</f>
        <v/>
      </c>
      <c r="AC209" s="173"/>
      <c r="AD209" s="169" t="str">
        <f>IF(Tabel_RIE[[#This Row],[B2]]&gt;0,VLOOKUP(Tabel_RIE[[#This Row],[B2]],Tabel_FK_B[],2,FALSE),"")</f>
        <v/>
      </c>
      <c r="AE209" s="173"/>
      <c r="AF209" s="169" t="str">
        <f>IF(Tabel_RIE[[#This Row],[W2]]&gt;0,VLOOKUP(Tabel_RIE[[#This Row],[W2]],Tabel_FK_W[],2,FALSE),"")</f>
        <v/>
      </c>
      <c r="AG20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09" s="171"/>
      <c r="AI209" s="165"/>
      <c r="AJ209" s="175"/>
      <c r="AK20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09" s="178" t="str">
        <f>IF(AND(Tabel_RIE[[#This Row],[R12]]&gt;=70,Tabel_RIE[[#This Row],[R22]]&lt;70),"Ja","Nee")</f>
        <v>Ja</v>
      </c>
      <c r="AM209" s="178" t="str">
        <f>IF(Tabel_RIE[[#This Row],[R22]]&lt;&gt;"",Tabel_RIE[[#This Row],[R22]],Tabel_RIE[[#This Row],[R12]])</f>
        <v/>
      </c>
    </row>
    <row r="210" spans="2:39" ht="42" customHeight="1" x14ac:dyDescent="0.15">
      <c r="B210" s="163">
        <v>216</v>
      </c>
      <c r="C210" s="164"/>
      <c r="D210" s="165"/>
      <c r="E210" s="165"/>
      <c r="F210" s="165"/>
      <c r="G210" s="166"/>
      <c r="H210" s="166"/>
      <c r="I210" s="165"/>
      <c r="J210" s="165"/>
      <c r="K210" s="167"/>
      <c r="L210" s="168" t="str">
        <f>IF(Tabel_RIE[[#This Row],[E1]]&gt;0,VLOOKUP(Tabel_RIE[[#This Row],[E1]],Tabel_FK_E[],2,FALSE),"")</f>
        <v/>
      </c>
      <c r="M210" s="167"/>
      <c r="N210" s="169" t="str">
        <f>IF(Tabel_RIE[[#This Row],[B1]]&gt;0,VLOOKUP(Tabel_RIE[[#This Row],[B1]],Tabel_FK_B[],2,FALSE),"")</f>
        <v/>
      </c>
      <c r="O210" s="167"/>
      <c r="P210" s="169" t="str">
        <f>IF(Tabel_RIE[[#This Row],[W1]]&gt;0,VLOOKUP(Tabel_RIE[[#This Row],[W1]],Tabel_FK_W[],2,FALSE),"")</f>
        <v/>
      </c>
      <c r="Q21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0" s="171" t="str">
        <f>IF(OR(Tabel_RIE[[#This Row],[E12]]="",Tabel_RIE[[#This Row],[B12]]="",Tabel_RIE[[#This Row],[W12]]=""),"",Tabel_RIE[[#This Row],[E12]]*Tabel_RIE[[#This Row],[B12]]*Tabel_RIE[[#This Row],[W12]])</f>
        <v/>
      </c>
      <c r="S210" s="172" t="str">
        <f>IF(AND(Tabel_RIE[[#This Row],[E12]]="",Tabel_RIE[[#This Row],[R12]]=""),"",IF(AND(OR(Tabel_RIE[[#This Row],[E12]]="",Tabel_RIE[[#This Row],[E12]]&lt;15),OR(Tabel_RIE[[#This Row],[R12]]="",Tabel_RIE[[#This Row],[R12]]&lt;70)),"n.v.t.",IF(OR(Tabel_RIE[[#This Row],[E12]]&gt;=15,Tabel_RIE[[#This Row],[R12]]&gt;=70),"√","fout")))</f>
        <v/>
      </c>
      <c r="T210" s="173"/>
      <c r="U210" s="174"/>
      <c r="V210" s="174"/>
      <c r="W210" s="175"/>
      <c r="X210" s="176" t="str">
        <f t="shared" si="3"/>
        <v>Bronaanpak:
Collectieve maatregelen:
Individuele maatregelen:
PBM's:</v>
      </c>
      <c r="Y210" s="165"/>
      <c r="Z210" s="177"/>
      <c r="AA210" s="173"/>
      <c r="AB210" s="169" t="str">
        <f>IF(Tabel_RIE[[#This Row],[E2]]&gt;0,VLOOKUP(Tabel_RIE[[#This Row],[E2]],Tabel_FK_E[],2,FALSE),"")</f>
        <v/>
      </c>
      <c r="AC210" s="173"/>
      <c r="AD210" s="169" t="str">
        <f>IF(Tabel_RIE[[#This Row],[B2]]&gt;0,VLOOKUP(Tabel_RIE[[#This Row],[B2]],Tabel_FK_B[],2,FALSE),"")</f>
        <v/>
      </c>
      <c r="AE210" s="173"/>
      <c r="AF210" s="169" t="str">
        <f>IF(Tabel_RIE[[#This Row],[W2]]&gt;0,VLOOKUP(Tabel_RIE[[#This Row],[W2]],Tabel_FK_W[],2,FALSE),"")</f>
        <v/>
      </c>
      <c r="AG21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10" s="171"/>
      <c r="AI210" s="165"/>
      <c r="AJ210" s="175"/>
      <c r="AK21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0" s="178" t="str">
        <f>IF(AND(Tabel_RIE[[#This Row],[R12]]&gt;=70,Tabel_RIE[[#This Row],[R22]]&lt;70),"Ja","Nee")</f>
        <v>Ja</v>
      </c>
      <c r="AM210" s="178" t="str">
        <f>IF(Tabel_RIE[[#This Row],[R22]]&lt;&gt;"",Tabel_RIE[[#This Row],[R22]],Tabel_RIE[[#This Row],[R12]])</f>
        <v/>
      </c>
    </row>
    <row r="211" spans="2:39" ht="42" customHeight="1" x14ac:dyDescent="0.15">
      <c r="B211" s="163">
        <v>217</v>
      </c>
      <c r="C211" s="164"/>
      <c r="D211" s="165"/>
      <c r="E211" s="165"/>
      <c r="F211" s="165"/>
      <c r="G211" s="166"/>
      <c r="H211" s="166"/>
      <c r="I211" s="165"/>
      <c r="J211" s="165"/>
      <c r="K211" s="167"/>
      <c r="L211" s="168" t="str">
        <f>IF(Tabel_RIE[[#This Row],[E1]]&gt;0,VLOOKUP(Tabel_RIE[[#This Row],[E1]],Tabel_FK_E[],2,FALSE),"")</f>
        <v/>
      </c>
      <c r="M211" s="167"/>
      <c r="N211" s="169" t="str">
        <f>IF(Tabel_RIE[[#This Row],[B1]]&gt;0,VLOOKUP(Tabel_RIE[[#This Row],[B1]],Tabel_FK_B[],2,FALSE),"")</f>
        <v/>
      </c>
      <c r="O211" s="167"/>
      <c r="P211" s="169" t="str">
        <f>IF(Tabel_RIE[[#This Row],[W1]]&gt;0,VLOOKUP(Tabel_RIE[[#This Row],[W1]],Tabel_FK_W[],2,FALSE),"")</f>
        <v/>
      </c>
      <c r="Q21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1" s="171" t="str">
        <f>IF(OR(Tabel_RIE[[#This Row],[E12]]="",Tabel_RIE[[#This Row],[B12]]="",Tabel_RIE[[#This Row],[W12]]=""),"",Tabel_RIE[[#This Row],[E12]]*Tabel_RIE[[#This Row],[B12]]*Tabel_RIE[[#This Row],[W12]])</f>
        <v/>
      </c>
      <c r="S211" s="172" t="str">
        <f>IF(AND(Tabel_RIE[[#This Row],[E12]]="",Tabel_RIE[[#This Row],[R12]]=""),"",IF(AND(OR(Tabel_RIE[[#This Row],[E12]]="",Tabel_RIE[[#This Row],[E12]]&lt;15),OR(Tabel_RIE[[#This Row],[R12]]="",Tabel_RIE[[#This Row],[R12]]&lt;70)),"n.v.t.",IF(OR(Tabel_RIE[[#This Row],[E12]]&gt;=15,Tabel_RIE[[#This Row],[R12]]&gt;=70),"√","fout")))</f>
        <v/>
      </c>
      <c r="T211" s="173"/>
      <c r="U211" s="174"/>
      <c r="V211" s="174"/>
      <c r="W211" s="175"/>
      <c r="X211" s="176" t="str">
        <f t="shared" si="3"/>
        <v>Bronaanpak:
Collectieve maatregelen:
Individuele maatregelen:
PBM's:</v>
      </c>
      <c r="Y211" s="165"/>
      <c r="Z211" s="177"/>
      <c r="AA211" s="173"/>
      <c r="AB211" s="169" t="str">
        <f>IF(Tabel_RIE[[#This Row],[E2]]&gt;0,VLOOKUP(Tabel_RIE[[#This Row],[E2]],Tabel_FK_E[],2,FALSE),"")</f>
        <v/>
      </c>
      <c r="AC211" s="173"/>
      <c r="AD211" s="169" t="str">
        <f>IF(Tabel_RIE[[#This Row],[B2]]&gt;0,VLOOKUP(Tabel_RIE[[#This Row],[B2]],Tabel_FK_B[],2,FALSE),"")</f>
        <v/>
      </c>
      <c r="AE211" s="173"/>
      <c r="AF211" s="169" t="str">
        <f>IF(Tabel_RIE[[#This Row],[W2]]&gt;0,VLOOKUP(Tabel_RIE[[#This Row],[W2]],Tabel_FK_W[],2,FALSE),"")</f>
        <v/>
      </c>
      <c r="AG21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11" s="171"/>
      <c r="AI211" s="165"/>
      <c r="AJ211" s="175"/>
      <c r="AK21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1" s="178" t="str">
        <f>IF(AND(Tabel_RIE[[#This Row],[R12]]&gt;=70,Tabel_RIE[[#This Row],[R22]]&lt;70),"Ja","Nee")</f>
        <v>Ja</v>
      </c>
      <c r="AM211" s="178" t="str">
        <f>IF(Tabel_RIE[[#This Row],[R22]]&lt;&gt;"",Tabel_RIE[[#This Row],[R22]],Tabel_RIE[[#This Row],[R12]])</f>
        <v/>
      </c>
    </row>
    <row r="212" spans="2:39" ht="42" customHeight="1" x14ac:dyDescent="0.15">
      <c r="B212" s="163">
        <v>218</v>
      </c>
      <c r="C212" s="164"/>
      <c r="D212" s="165"/>
      <c r="E212" s="165"/>
      <c r="F212" s="165"/>
      <c r="G212" s="166"/>
      <c r="H212" s="166"/>
      <c r="I212" s="165"/>
      <c r="J212" s="165"/>
      <c r="K212" s="167"/>
      <c r="L212" s="168" t="str">
        <f>IF(Tabel_RIE[[#This Row],[E1]]&gt;0,VLOOKUP(Tabel_RIE[[#This Row],[E1]],Tabel_FK_E[],2,FALSE),"")</f>
        <v/>
      </c>
      <c r="M212" s="167"/>
      <c r="N212" s="169" t="str">
        <f>IF(Tabel_RIE[[#This Row],[B1]]&gt;0,VLOOKUP(Tabel_RIE[[#This Row],[B1]],Tabel_FK_B[],2,FALSE),"")</f>
        <v/>
      </c>
      <c r="O212" s="167"/>
      <c r="P212" s="169" t="str">
        <f>IF(Tabel_RIE[[#This Row],[W1]]&gt;0,VLOOKUP(Tabel_RIE[[#This Row],[W1]],Tabel_FK_W[],2,FALSE),"")</f>
        <v/>
      </c>
      <c r="Q21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2" s="171" t="str">
        <f>IF(OR(Tabel_RIE[[#This Row],[E12]]="",Tabel_RIE[[#This Row],[B12]]="",Tabel_RIE[[#This Row],[W12]]=""),"",Tabel_RIE[[#This Row],[E12]]*Tabel_RIE[[#This Row],[B12]]*Tabel_RIE[[#This Row],[W12]])</f>
        <v/>
      </c>
      <c r="S212" s="172" t="str">
        <f>IF(AND(Tabel_RIE[[#This Row],[E12]]="",Tabel_RIE[[#This Row],[R12]]=""),"",IF(AND(OR(Tabel_RIE[[#This Row],[E12]]="",Tabel_RIE[[#This Row],[E12]]&lt;15),OR(Tabel_RIE[[#This Row],[R12]]="",Tabel_RIE[[#This Row],[R12]]&lt;70)),"n.v.t.",IF(OR(Tabel_RIE[[#This Row],[E12]]&gt;=15,Tabel_RIE[[#This Row],[R12]]&gt;=70),"√","fout")))</f>
        <v/>
      </c>
      <c r="T212" s="173"/>
      <c r="U212" s="174"/>
      <c r="V212" s="174"/>
      <c r="W212" s="175"/>
      <c r="X212" s="176" t="str">
        <f t="shared" si="3"/>
        <v>Bronaanpak:
Collectieve maatregelen:
Individuele maatregelen:
PBM's:</v>
      </c>
      <c r="Y212" s="165"/>
      <c r="Z212" s="177"/>
      <c r="AA212" s="173"/>
      <c r="AB212" s="169" t="str">
        <f>IF(Tabel_RIE[[#This Row],[E2]]&gt;0,VLOOKUP(Tabel_RIE[[#This Row],[E2]],Tabel_FK_E[],2,FALSE),"")</f>
        <v/>
      </c>
      <c r="AC212" s="173"/>
      <c r="AD212" s="169" t="str">
        <f>IF(Tabel_RIE[[#This Row],[B2]]&gt;0,VLOOKUP(Tabel_RIE[[#This Row],[B2]],Tabel_FK_B[],2,FALSE),"")</f>
        <v/>
      </c>
      <c r="AE212" s="173"/>
      <c r="AF212" s="169" t="str">
        <f>IF(Tabel_RIE[[#This Row],[W2]]&gt;0,VLOOKUP(Tabel_RIE[[#This Row],[W2]],Tabel_FK_W[],2,FALSE),"")</f>
        <v/>
      </c>
      <c r="AG21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12" s="171"/>
      <c r="AI212" s="165"/>
      <c r="AJ212" s="175"/>
      <c r="AK21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2" s="178" t="str">
        <f>IF(AND(Tabel_RIE[[#This Row],[R12]]&gt;=70,Tabel_RIE[[#This Row],[R22]]&lt;70),"Ja","Nee")</f>
        <v>Ja</v>
      </c>
      <c r="AM212" s="178" t="str">
        <f>IF(Tabel_RIE[[#This Row],[R22]]&lt;&gt;"",Tabel_RIE[[#This Row],[R22]],Tabel_RIE[[#This Row],[R12]])</f>
        <v/>
      </c>
    </row>
    <row r="213" spans="2:39" ht="42" customHeight="1" x14ac:dyDescent="0.15">
      <c r="B213" s="163">
        <v>219</v>
      </c>
      <c r="C213" s="164"/>
      <c r="D213" s="165"/>
      <c r="E213" s="165"/>
      <c r="F213" s="165"/>
      <c r="G213" s="166"/>
      <c r="H213" s="166"/>
      <c r="I213" s="165"/>
      <c r="J213" s="165"/>
      <c r="K213" s="167"/>
      <c r="L213" s="168" t="str">
        <f>IF(Tabel_RIE[[#This Row],[E1]]&gt;0,VLOOKUP(Tabel_RIE[[#This Row],[E1]],Tabel_FK_E[],2,FALSE),"")</f>
        <v/>
      </c>
      <c r="M213" s="167"/>
      <c r="N213" s="169" t="str">
        <f>IF(Tabel_RIE[[#This Row],[B1]]&gt;0,VLOOKUP(Tabel_RIE[[#This Row],[B1]],Tabel_FK_B[],2,FALSE),"")</f>
        <v/>
      </c>
      <c r="O213" s="167"/>
      <c r="P213" s="169" t="str">
        <f>IF(Tabel_RIE[[#This Row],[W1]]&gt;0,VLOOKUP(Tabel_RIE[[#This Row],[W1]],Tabel_FK_W[],2,FALSE),"")</f>
        <v/>
      </c>
      <c r="Q21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3" s="171" t="str">
        <f>IF(OR(Tabel_RIE[[#This Row],[E12]]="",Tabel_RIE[[#This Row],[B12]]="",Tabel_RIE[[#This Row],[W12]]=""),"",Tabel_RIE[[#This Row],[E12]]*Tabel_RIE[[#This Row],[B12]]*Tabel_RIE[[#This Row],[W12]])</f>
        <v/>
      </c>
      <c r="S213" s="172" t="str">
        <f>IF(AND(Tabel_RIE[[#This Row],[E12]]="",Tabel_RIE[[#This Row],[R12]]=""),"",IF(AND(OR(Tabel_RIE[[#This Row],[E12]]="",Tabel_RIE[[#This Row],[E12]]&lt;15),OR(Tabel_RIE[[#This Row],[R12]]="",Tabel_RIE[[#This Row],[R12]]&lt;70)),"n.v.t.",IF(OR(Tabel_RIE[[#This Row],[E12]]&gt;=15,Tabel_RIE[[#This Row],[R12]]&gt;=70),"√","fout")))</f>
        <v/>
      </c>
      <c r="T213" s="173"/>
      <c r="U213" s="174"/>
      <c r="V213" s="174"/>
      <c r="W213" s="175"/>
      <c r="X213" s="176" t="str">
        <f t="shared" si="3"/>
        <v>Bronaanpak:
Collectieve maatregelen:
Individuele maatregelen:
PBM's:</v>
      </c>
      <c r="Y213" s="165"/>
      <c r="Z213" s="177"/>
      <c r="AA213" s="173"/>
      <c r="AB213" s="169" t="str">
        <f>IF(Tabel_RIE[[#This Row],[E2]]&gt;0,VLOOKUP(Tabel_RIE[[#This Row],[E2]],Tabel_FK_E[],2,FALSE),"")</f>
        <v/>
      </c>
      <c r="AC213" s="173"/>
      <c r="AD213" s="169" t="str">
        <f>IF(Tabel_RIE[[#This Row],[B2]]&gt;0,VLOOKUP(Tabel_RIE[[#This Row],[B2]],Tabel_FK_B[],2,FALSE),"")</f>
        <v/>
      </c>
      <c r="AE213" s="173"/>
      <c r="AF213" s="169" t="str">
        <f>IF(Tabel_RIE[[#This Row],[W2]]&gt;0,VLOOKUP(Tabel_RIE[[#This Row],[W2]],Tabel_FK_W[],2,FALSE),"")</f>
        <v/>
      </c>
      <c r="AG21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13" s="171"/>
      <c r="AI213" s="165"/>
      <c r="AJ213" s="175"/>
      <c r="AK21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3" s="178" t="str">
        <f>IF(AND(Tabel_RIE[[#This Row],[R12]]&gt;=70,Tabel_RIE[[#This Row],[R22]]&lt;70),"Ja","Nee")</f>
        <v>Ja</v>
      </c>
      <c r="AM213" s="178" t="str">
        <f>IF(Tabel_RIE[[#This Row],[R22]]&lt;&gt;"",Tabel_RIE[[#This Row],[R22]],Tabel_RIE[[#This Row],[R12]])</f>
        <v/>
      </c>
    </row>
    <row r="214" spans="2:39" ht="42" customHeight="1" x14ac:dyDescent="0.15">
      <c r="B214" s="163">
        <v>220</v>
      </c>
      <c r="C214" s="164"/>
      <c r="D214" s="165"/>
      <c r="E214" s="165"/>
      <c r="F214" s="165"/>
      <c r="G214" s="166"/>
      <c r="H214" s="166"/>
      <c r="I214" s="165"/>
      <c r="J214" s="165"/>
      <c r="K214" s="167"/>
      <c r="L214" s="168" t="str">
        <f>IF(Tabel_RIE[[#This Row],[E1]]&gt;0,VLOOKUP(Tabel_RIE[[#This Row],[E1]],Tabel_FK_E[],2,FALSE),"")</f>
        <v/>
      </c>
      <c r="M214" s="167"/>
      <c r="N214" s="169" t="str">
        <f>IF(Tabel_RIE[[#This Row],[B1]]&gt;0,VLOOKUP(Tabel_RIE[[#This Row],[B1]],Tabel_FK_B[],2,FALSE),"")</f>
        <v/>
      </c>
      <c r="O214" s="167"/>
      <c r="P214" s="169" t="str">
        <f>IF(Tabel_RIE[[#This Row],[W1]]&gt;0,VLOOKUP(Tabel_RIE[[#This Row],[W1]],Tabel_FK_W[],2,FALSE),"")</f>
        <v/>
      </c>
      <c r="Q21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4" s="171" t="str">
        <f>IF(OR(Tabel_RIE[[#This Row],[E12]]="",Tabel_RIE[[#This Row],[B12]]="",Tabel_RIE[[#This Row],[W12]]=""),"",Tabel_RIE[[#This Row],[E12]]*Tabel_RIE[[#This Row],[B12]]*Tabel_RIE[[#This Row],[W12]])</f>
        <v/>
      </c>
      <c r="S214" s="172" t="str">
        <f>IF(AND(Tabel_RIE[[#This Row],[E12]]="",Tabel_RIE[[#This Row],[R12]]=""),"",IF(AND(OR(Tabel_RIE[[#This Row],[E12]]="",Tabel_RIE[[#This Row],[E12]]&lt;15),OR(Tabel_RIE[[#This Row],[R12]]="",Tabel_RIE[[#This Row],[R12]]&lt;70)),"n.v.t.",IF(OR(Tabel_RIE[[#This Row],[E12]]&gt;=15,Tabel_RIE[[#This Row],[R12]]&gt;=70),"√","fout")))</f>
        <v/>
      </c>
      <c r="T214" s="173"/>
      <c r="U214" s="174"/>
      <c r="V214" s="174"/>
      <c r="W214" s="175"/>
      <c r="X214" s="176" t="str">
        <f t="shared" si="3"/>
        <v>Bronaanpak:
Collectieve maatregelen:
Individuele maatregelen:
PBM's:</v>
      </c>
      <c r="Y214" s="165"/>
      <c r="Z214" s="177"/>
      <c r="AA214" s="173"/>
      <c r="AB214" s="169" t="str">
        <f>IF(Tabel_RIE[[#This Row],[E2]]&gt;0,VLOOKUP(Tabel_RIE[[#This Row],[E2]],Tabel_FK_E[],2,FALSE),"")</f>
        <v/>
      </c>
      <c r="AC214" s="173"/>
      <c r="AD214" s="169" t="str">
        <f>IF(Tabel_RIE[[#This Row],[B2]]&gt;0,VLOOKUP(Tabel_RIE[[#This Row],[B2]],Tabel_FK_B[],2,FALSE),"")</f>
        <v/>
      </c>
      <c r="AE214" s="173"/>
      <c r="AF214" s="169" t="str">
        <f>IF(Tabel_RIE[[#This Row],[W2]]&gt;0,VLOOKUP(Tabel_RIE[[#This Row],[W2]],Tabel_FK_W[],2,FALSE),"")</f>
        <v/>
      </c>
      <c r="AG21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14" s="171"/>
      <c r="AI214" s="165"/>
      <c r="AJ214" s="175"/>
      <c r="AK21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4" s="178" t="str">
        <f>IF(AND(Tabel_RIE[[#This Row],[R12]]&gt;=70,Tabel_RIE[[#This Row],[R22]]&lt;70),"Ja","Nee")</f>
        <v>Ja</v>
      </c>
      <c r="AM214" s="178" t="str">
        <f>IF(Tabel_RIE[[#This Row],[R22]]&lt;&gt;"",Tabel_RIE[[#This Row],[R22]],Tabel_RIE[[#This Row],[R12]])</f>
        <v/>
      </c>
    </row>
    <row r="215" spans="2:39" ht="42" customHeight="1" x14ac:dyDescent="0.15">
      <c r="B215" s="163">
        <v>221</v>
      </c>
      <c r="C215" s="164"/>
      <c r="D215" s="165"/>
      <c r="E215" s="165"/>
      <c r="F215" s="165"/>
      <c r="G215" s="166"/>
      <c r="H215" s="166"/>
      <c r="I215" s="165"/>
      <c r="J215" s="165"/>
      <c r="K215" s="167"/>
      <c r="L215" s="168" t="str">
        <f>IF(Tabel_RIE[[#This Row],[E1]]&gt;0,VLOOKUP(Tabel_RIE[[#This Row],[E1]],Tabel_FK_E[],2,FALSE),"")</f>
        <v/>
      </c>
      <c r="M215" s="167"/>
      <c r="N215" s="169" t="str">
        <f>IF(Tabel_RIE[[#This Row],[B1]]&gt;0,VLOOKUP(Tabel_RIE[[#This Row],[B1]],Tabel_FK_B[],2,FALSE),"")</f>
        <v/>
      </c>
      <c r="O215" s="167"/>
      <c r="P215" s="169" t="str">
        <f>IF(Tabel_RIE[[#This Row],[W1]]&gt;0,VLOOKUP(Tabel_RIE[[#This Row],[W1]],Tabel_FK_W[],2,FALSE),"")</f>
        <v/>
      </c>
      <c r="Q21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5" s="171" t="str">
        <f>IF(OR(Tabel_RIE[[#This Row],[E12]]="",Tabel_RIE[[#This Row],[B12]]="",Tabel_RIE[[#This Row],[W12]]=""),"",Tabel_RIE[[#This Row],[E12]]*Tabel_RIE[[#This Row],[B12]]*Tabel_RIE[[#This Row],[W12]])</f>
        <v/>
      </c>
      <c r="S215" s="172" t="str">
        <f>IF(AND(Tabel_RIE[[#This Row],[E12]]="",Tabel_RIE[[#This Row],[R12]]=""),"",IF(AND(OR(Tabel_RIE[[#This Row],[E12]]="",Tabel_RIE[[#This Row],[E12]]&lt;15),OR(Tabel_RIE[[#This Row],[R12]]="",Tabel_RIE[[#This Row],[R12]]&lt;70)),"n.v.t.",IF(OR(Tabel_RIE[[#This Row],[E12]]&gt;=15,Tabel_RIE[[#This Row],[R12]]&gt;=70),"√","fout")))</f>
        <v/>
      </c>
      <c r="T215" s="173"/>
      <c r="U215" s="174"/>
      <c r="V215" s="174"/>
      <c r="W215" s="175"/>
      <c r="X215" s="176" t="str">
        <f t="shared" si="3"/>
        <v>Bronaanpak:
Collectieve maatregelen:
Individuele maatregelen:
PBM's:</v>
      </c>
      <c r="Y215" s="165"/>
      <c r="Z215" s="177"/>
      <c r="AA215" s="173"/>
      <c r="AB215" s="169" t="str">
        <f>IF(Tabel_RIE[[#This Row],[E2]]&gt;0,VLOOKUP(Tabel_RIE[[#This Row],[E2]],Tabel_FK_E[],2,FALSE),"")</f>
        <v/>
      </c>
      <c r="AC215" s="173"/>
      <c r="AD215" s="169" t="str">
        <f>IF(Tabel_RIE[[#This Row],[B2]]&gt;0,VLOOKUP(Tabel_RIE[[#This Row],[B2]],Tabel_FK_B[],2,FALSE),"")</f>
        <v/>
      </c>
      <c r="AE215" s="173"/>
      <c r="AF215" s="169" t="str">
        <f>IF(Tabel_RIE[[#This Row],[W2]]&gt;0,VLOOKUP(Tabel_RIE[[#This Row],[W2]],Tabel_FK_W[],2,FALSE),"")</f>
        <v/>
      </c>
      <c r="AG21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15" s="171"/>
      <c r="AI215" s="165"/>
      <c r="AJ215" s="175"/>
      <c r="AK21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5" s="178" t="str">
        <f>IF(AND(Tabel_RIE[[#This Row],[R12]]&gt;=70,Tabel_RIE[[#This Row],[R22]]&lt;70),"Ja","Nee")</f>
        <v>Ja</v>
      </c>
      <c r="AM215" s="178" t="str">
        <f>IF(Tabel_RIE[[#This Row],[R22]]&lt;&gt;"",Tabel_RIE[[#This Row],[R22]],Tabel_RIE[[#This Row],[R12]])</f>
        <v/>
      </c>
    </row>
    <row r="216" spans="2:39" ht="42" customHeight="1" x14ac:dyDescent="0.15">
      <c r="B216" s="163">
        <v>222</v>
      </c>
      <c r="C216" s="164"/>
      <c r="D216" s="165"/>
      <c r="E216" s="165"/>
      <c r="F216" s="165"/>
      <c r="G216" s="166"/>
      <c r="H216" s="166"/>
      <c r="I216" s="165"/>
      <c r="J216" s="165"/>
      <c r="K216" s="167"/>
      <c r="L216" s="168" t="str">
        <f>IF(Tabel_RIE[[#This Row],[E1]]&gt;0,VLOOKUP(Tabel_RIE[[#This Row],[E1]],Tabel_FK_E[],2,FALSE),"")</f>
        <v/>
      </c>
      <c r="M216" s="167"/>
      <c r="N216" s="169" t="str">
        <f>IF(Tabel_RIE[[#This Row],[B1]]&gt;0,VLOOKUP(Tabel_RIE[[#This Row],[B1]],Tabel_FK_B[],2,FALSE),"")</f>
        <v/>
      </c>
      <c r="O216" s="167"/>
      <c r="P216" s="169" t="str">
        <f>IF(Tabel_RIE[[#This Row],[W1]]&gt;0,VLOOKUP(Tabel_RIE[[#This Row],[W1]],Tabel_FK_W[],2,FALSE),"")</f>
        <v/>
      </c>
      <c r="Q21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6" s="171" t="str">
        <f>IF(OR(Tabel_RIE[[#This Row],[E12]]="",Tabel_RIE[[#This Row],[B12]]="",Tabel_RIE[[#This Row],[W12]]=""),"",Tabel_RIE[[#This Row],[E12]]*Tabel_RIE[[#This Row],[B12]]*Tabel_RIE[[#This Row],[W12]])</f>
        <v/>
      </c>
      <c r="S216" s="172" t="str">
        <f>IF(AND(Tabel_RIE[[#This Row],[E12]]="",Tabel_RIE[[#This Row],[R12]]=""),"",IF(AND(OR(Tabel_RIE[[#This Row],[E12]]="",Tabel_RIE[[#This Row],[E12]]&lt;15),OR(Tabel_RIE[[#This Row],[R12]]="",Tabel_RIE[[#This Row],[R12]]&lt;70)),"n.v.t.",IF(OR(Tabel_RIE[[#This Row],[E12]]&gt;=15,Tabel_RIE[[#This Row],[R12]]&gt;=70),"√","fout")))</f>
        <v/>
      </c>
      <c r="T216" s="173"/>
      <c r="U216" s="174"/>
      <c r="V216" s="174"/>
      <c r="W216" s="175"/>
      <c r="X216" s="176" t="str">
        <f t="shared" si="3"/>
        <v>Bronaanpak:
Collectieve maatregelen:
Individuele maatregelen:
PBM's:</v>
      </c>
      <c r="Y216" s="165"/>
      <c r="Z216" s="177"/>
      <c r="AA216" s="173"/>
      <c r="AB216" s="169" t="str">
        <f>IF(Tabel_RIE[[#This Row],[E2]]&gt;0,VLOOKUP(Tabel_RIE[[#This Row],[E2]],Tabel_FK_E[],2,FALSE),"")</f>
        <v/>
      </c>
      <c r="AC216" s="173"/>
      <c r="AD216" s="169" t="str">
        <f>IF(Tabel_RIE[[#This Row],[B2]]&gt;0,VLOOKUP(Tabel_RIE[[#This Row],[B2]],Tabel_FK_B[],2,FALSE),"")</f>
        <v/>
      </c>
      <c r="AE216" s="173"/>
      <c r="AF216" s="169" t="str">
        <f>IF(Tabel_RIE[[#This Row],[W2]]&gt;0,VLOOKUP(Tabel_RIE[[#This Row],[W2]],Tabel_FK_W[],2,FALSE),"")</f>
        <v/>
      </c>
      <c r="AG21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16" s="171"/>
      <c r="AI216" s="165"/>
      <c r="AJ216" s="175"/>
      <c r="AK21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6" s="178" t="str">
        <f>IF(AND(Tabel_RIE[[#This Row],[R12]]&gt;=70,Tabel_RIE[[#This Row],[R22]]&lt;70),"Ja","Nee")</f>
        <v>Ja</v>
      </c>
      <c r="AM216" s="178" t="str">
        <f>IF(Tabel_RIE[[#This Row],[R22]]&lt;&gt;"",Tabel_RIE[[#This Row],[R22]],Tabel_RIE[[#This Row],[R12]])</f>
        <v/>
      </c>
    </row>
    <row r="217" spans="2:39" ht="42" customHeight="1" x14ac:dyDescent="0.15">
      <c r="B217" s="163">
        <v>223</v>
      </c>
      <c r="C217" s="164"/>
      <c r="D217" s="165"/>
      <c r="E217" s="165"/>
      <c r="F217" s="165"/>
      <c r="G217" s="166"/>
      <c r="H217" s="166"/>
      <c r="I217" s="165"/>
      <c r="J217" s="165"/>
      <c r="K217" s="167"/>
      <c r="L217" s="168" t="str">
        <f>IF(Tabel_RIE[[#This Row],[E1]]&gt;0,VLOOKUP(Tabel_RIE[[#This Row],[E1]],Tabel_FK_E[],2,FALSE),"")</f>
        <v/>
      </c>
      <c r="M217" s="167"/>
      <c r="N217" s="169" t="str">
        <f>IF(Tabel_RIE[[#This Row],[B1]]&gt;0,VLOOKUP(Tabel_RIE[[#This Row],[B1]],Tabel_FK_B[],2,FALSE),"")</f>
        <v/>
      </c>
      <c r="O217" s="167"/>
      <c r="P217" s="169" t="str">
        <f>IF(Tabel_RIE[[#This Row],[W1]]&gt;0,VLOOKUP(Tabel_RIE[[#This Row],[W1]],Tabel_FK_W[],2,FALSE),"")</f>
        <v/>
      </c>
      <c r="Q21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7" s="171" t="str">
        <f>IF(OR(Tabel_RIE[[#This Row],[E12]]="",Tabel_RIE[[#This Row],[B12]]="",Tabel_RIE[[#This Row],[W12]]=""),"",Tabel_RIE[[#This Row],[E12]]*Tabel_RIE[[#This Row],[B12]]*Tabel_RIE[[#This Row],[W12]])</f>
        <v/>
      </c>
      <c r="S217" s="172" t="str">
        <f>IF(AND(Tabel_RIE[[#This Row],[E12]]="",Tabel_RIE[[#This Row],[R12]]=""),"",IF(AND(OR(Tabel_RIE[[#This Row],[E12]]="",Tabel_RIE[[#This Row],[E12]]&lt;15),OR(Tabel_RIE[[#This Row],[R12]]="",Tabel_RIE[[#This Row],[R12]]&lt;70)),"n.v.t.",IF(OR(Tabel_RIE[[#This Row],[E12]]&gt;=15,Tabel_RIE[[#This Row],[R12]]&gt;=70),"√","fout")))</f>
        <v/>
      </c>
      <c r="T217" s="173"/>
      <c r="U217" s="174"/>
      <c r="V217" s="174"/>
      <c r="W217" s="175"/>
      <c r="X217" s="176" t="str">
        <f t="shared" si="3"/>
        <v>Bronaanpak:
Collectieve maatregelen:
Individuele maatregelen:
PBM's:</v>
      </c>
      <c r="Y217" s="165"/>
      <c r="Z217" s="177"/>
      <c r="AA217" s="173"/>
      <c r="AB217" s="169" t="str">
        <f>IF(Tabel_RIE[[#This Row],[E2]]&gt;0,VLOOKUP(Tabel_RIE[[#This Row],[E2]],Tabel_FK_E[],2,FALSE),"")</f>
        <v/>
      </c>
      <c r="AC217" s="173"/>
      <c r="AD217" s="169" t="str">
        <f>IF(Tabel_RIE[[#This Row],[B2]]&gt;0,VLOOKUP(Tabel_RIE[[#This Row],[B2]],Tabel_FK_B[],2,FALSE),"")</f>
        <v/>
      </c>
      <c r="AE217" s="173"/>
      <c r="AF217" s="169" t="str">
        <f>IF(Tabel_RIE[[#This Row],[W2]]&gt;0,VLOOKUP(Tabel_RIE[[#This Row],[W2]],Tabel_FK_W[],2,FALSE),"")</f>
        <v/>
      </c>
      <c r="AG21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17" s="171"/>
      <c r="AI217" s="165"/>
      <c r="AJ217" s="175"/>
      <c r="AK21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7" s="178" t="str">
        <f>IF(AND(Tabel_RIE[[#This Row],[R12]]&gt;=70,Tabel_RIE[[#This Row],[R22]]&lt;70),"Ja","Nee")</f>
        <v>Ja</v>
      </c>
      <c r="AM217" s="178" t="str">
        <f>IF(Tabel_RIE[[#This Row],[R22]]&lt;&gt;"",Tabel_RIE[[#This Row],[R22]],Tabel_RIE[[#This Row],[R12]])</f>
        <v/>
      </c>
    </row>
    <row r="218" spans="2:39" ht="42" customHeight="1" x14ac:dyDescent="0.15">
      <c r="B218" s="163">
        <v>224</v>
      </c>
      <c r="C218" s="164"/>
      <c r="D218" s="165"/>
      <c r="E218" s="165"/>
      <c r="F218" s="165"/>
      <c r="G218" s="166"/>
      <c r="H218" s="166"/>
      <c r="I218" s="165"/>
      <c r="J218" s="165"/>
      <c r="K218" s="167"/>
      <c r="L218" s="168" t="str">
        <f>IF(Tabel_RIE[[#This Row],[E1]]&gt;0,VLOOKUP(Tabel_RIE[[#This Row],[E1]],Tabel_FK_E[],2,FALSE),"")</f>
        <v/>
      </c>
      <c r="M218" s="167"/>
      <c r="N218" s="169" t="str">
        <f>IF(Tabel_RIE[[#This Row],[B1]]&gt;0,VLOOKUP(Tabel_RIE[[#This Row],[B1]],Tabel_FK_B[],2,FALSE),"")</f>
        <v/>
      </c>
      <c r="O218" s="167"/>
      <c r="P218" s="169" t="str">
        <f>IF(Tabel_RIE[[#This Row],[W1]]&gt;0,VLOOKUP(Tabel_RIE[[#This Row],[W1]],Tabel_FK_W[],2,FALSE),"")</f>
        <v/>
      </c>
      <c r="Q21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8" s="171" t="str">
        <f>IF(OR(Tabel_RIE[[#This Row],[E12]]="",Tabel_RIE[[#This Row],[B12]]="",Tabel_RIE[[#This Row],[W12]]=""),"",Tabel_RIE[[#This Row],[E12]]*Tabel_RIE[[#This Row],[B12]]*Tabel_RIE[[#This Row],[W12]])</f>
        <v/>
      </c>
      <c r="S218" s="172" t="str">
        <f>IF(AND(Tabel_RIE[[#This Row],[E12]]="",Tabel_RIE[[#This Row],[R12]]=""),"",IF(AND(OR(Tabel_RIE[[#This Row],[E12]]="",Tabel_RIE[[#This Row],[E12]]&lt;15),OR(Tabel_RIE[[#This Row],[R12]]="",Tabel_RIE[[#This Row],[R12]]&lt;70)),"n.v.t.",IF(OR(Tabel_RIE[[#This Row],[E12]]&gt;=15,Tabel_RIE[[#This Row],[R12]]&gt;=70),"√","fout")))</f>
        <v/>
      </c>
      <c r="T218" s="173"/>
      <c r="U218" s="174"/>
      <c r="V218" s="174"/>
      <c r="W218" s="175"/>
      <c r="X218" s="176" t="str">
        <f t="shared" si="3"/>
        <v>Bronaanpak:
Collectieve maatregelen:
Individuele maatregelen:
PBM's:</v>
      </c>
      <c r="Y218" s="165"/>
      <c r="Z218" s="177"/>
      <c r="AA218" s="173"/>
      <c r="AB218" s="169" t="str">
        <f>IF(Tabel_RIE[[#This Row],[E2]]&gt;0,VLOOKUP(Tabel_RIE[[#This Row],[E2]],Tabel_FK_E[],2,FALSE),"")</f>
        <v/>
      </c>
      <c r="AC218" s="173"/>
      <c r="AD218" s="169" t="str">
        <f>IF(Tabel_RIE[[#This Row],[B2]]&gt;0,VLOOKUP(Tabel_RIE[[#This Row],[B2]],Tabel_FK_B[],2,FALSE),"")</f>
        <v/>
      </c>
      <c r="AE218" s="173"/>
      <c r="AF218" s="169" t="str">
        <f>IF(Tabel_RIE[[#This Row],[W2]]&gt;0,VLOOKUP(Tabel_RIE[[#This Row],[W2]],Tabel_FK_W[],2,FALSE),"")</f>
        <v/>
      </c>
      <c r="AG21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18" s="171"/>
      <c r="AI218" s="165"/>
      <c r="AJ218" s="175"/>
      <c r="AK21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8" s="178" t="str">
        <f>IF(AND(Tabel_RIE[[#This Row],[R12]]&gt;=70,Tabel_RIE[[#This Row],[R22]]&lt;70),"Ja","Nee")</f>
        <v>Ja</v>
      </c>
      <c r="AM218" s="178" t="str">
        <f>IF(Tabel_RIE[[#This Row],[R22]]&lt;&gt;"",Tabel_RIE[[#This Row],[R22]],Tabel_RIE[[#This Row],[R12]])</f>
        <v/>
      </c>
    </row>
    <row r="219" spans="2:39" ht="42" customHeight="1" x14ac:dyDescent="0.15">
      <c r="B219" s="163">
        <v>225</v>
      </c>
      <c r="C219" s="164"/>
      <c r="D219" s="165"/>
      <c r="E219" s="165"/>
      <c r="F219" s="165"/>
      <c r="G219" s="166"/>
      <c r="H219" s="166"/>
      <c r="I219" s="165"/>
      <c r="J219" s="165"/>
      <c r="K219" s="167"/>
      <c r="L219" s="168" t="str">
        <f>IF(Tabel_RIE[[#This Row],[E1]]&gt;0,VLOOKUP(Tabel_RIE[[#This Row],[E1]],Tabel_FK_E[],2,FALSE),"")</f>
        <v/>
      </c>
      <c r="M219" s="167"/>
      <c r="N219" s="169" t="str">
        <f>IF(Tabel_RIE[[#This Row],[B1]]&gt;0,VLOOKUP(Tabel_RIE[[#This Row],[B1]],Tabel_FK_B[],2,FALSE),"")</f>
        <v/>
      </c>
      <c r="O219" s="167"/>
      <c r="P219" s="169" t="str">
        <f>IF(Tabel_RIE[[#This Row],[W1]]&gt;0,VLOOKUP(Tabel_RIE[[#This Row],[W1]],Tabel_FK_W[],2,FALSE),"")</f>
        <v/>
      </c>
      <c r="Q21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9" s="171" t="str">
        <f>IF(OR(Tabel_RIE[[#This Row],[E12]]="",Tabel_RIE[[#This Row],[B12]]="",Tabel_RIE[[#This Row],[W12]]=""),"",Tabel_RIE[[#This Row],[E12]]*Tabel_RIE[[#This Row],[B12]]*Tabel_RIE[[#This Row],[W12]])</f>
        <v/>
      </c>
      <c r="S219" s="172" t="str">
        <f>IF(AND(Tabel_RIE[[#This Row],[E12]]="",Tabel_RIE[[#This Row],[R12]]=""),"",IF(AND(OR(Tabel_RIE[[#This Row],[E12]]="",Tabel_RIE[[#This Row],[E12]]&lt;15),OR(Tabel_RIE[[#This Row],[R12]]="",Tabel_RIE[[#This Row],[R12]]&lt;70)),"n.v.t.",IF(OR(Tabel_RIE[[#This Row],[E12]]&gt;=15,Tabel_RIE[[#This Row],[R12]]&gt;=70),"√","fout")))</f>
        <v/>
      </c>
      <c r="T219" s="173"/>
      <c r="U219" s="174"/>
      <c r="V219" s="174"/>
      <c r="W219" s="175"/>
      <c r="X219" s="176" t="str">
        <f t="shared" si="3"/>
        <v>Bronaanpak:
Collectieve maatregelen:
Individuele maatregelen:
PBM's:</v>
      </c>
      <c r="Y219" s="165"/>
      <c r="Z219" s="177"/>
      <c r="AA219" s="173"/>
      <c r="AB219" s="169" t="str">
        <f>IF(Tabel_RIE[[#This Row],[E2]]&gt;0,VLOOKUP(Tabel_RIE[[#This Row],[E2]],Tabel_FK_E[],2,FALSE),"")</f>
        <v/>
      </c>
      <c r="AC219" s="173"/>
      <c r="AD219" s="169" t="str">
        <f>IF(Tabel_RIE[[#This Row],[B2]]&gt;0,VLOOKUP(Tabel_RIE[[#This Row],[B2]],Tabel_FK_B[],2,FALSE),"")</f>
        <v/>
      </c>
      <c r="AE219" s="173"/>
      <c r="AF219" s="169" t="str">
        <f>IF(Tabel_RIE[[#This Row],[W2]]&gt;0,VLOOKUP(Tabel_RIE[[#This Row],[W2]],Tabel_FK_W[],2,FALSE),"")</f>
        <v/>
      </c>
      <c r="AG21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19" s="171"/>
      <c r="AI219" s="165"/>
      <c r="AJ219" s="175"/>
      <c r="AK21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19" s="178" t="str">
        <f>IF(AND(Tabel_RIE[[#This Row],[R12]]&gt;=70,Tabel_RIE[[#This Row],[R22]]&lt;70),"Ja","Nee")</f>
        <v>Ja</v>
      </c>
      <c r="AM219" s="178" t="str">
        <f>IF(Tabel_RIE[[#This Row],[R22]]&lt;&gt;"",Tabel_RIE[[#This Row],[R22]],Tabel_RIE[[#This Row],[R12]])</f>
        <v/>
      </c>
    </row>
    <row r="220" spans="2:39" ht="42" customHeight="1" x14ac:dyDescent="0.15">
      <c r="B220" s="163">
        <v>226</v>
      </c>
      <c r="C220" s="164"/>
      <c r="D220" s="165"/>
      <c r="E220" s="165"/>
      <c r="F220" s="165"/>
      <c r="G220" s="166"/>
      <c r="H220" s="166"/>
      <c r="I220" s="165"/>
      <c r="J220" s="165"/>
      <c r="K220" s="167"/>
      <c r="L220" s="168" t="str">
        <f>IF(Tabel_RIE[[#This Row],[E1]]&gt;0,VLOOKUP(Tabel_RIE[[#This Row],[E1]],Tabel_FK_E[],2,FALSE),"")</f>
        <v/>
      </c>
      <c r="M220" s="167"/>
      <c r="N220" s="169" t="str">
        <f>IF(Tabel_RIE[[#This Row],[B1]]&gt;0,VLOOKUP(Tabel_RIE[[#This Row],[B1]],Tabel_FK_B[],2,FALSE),"")</f>
        <v/>
      </c>
      <c r="O220" s="167"/>
      <c r="P220" s="169" t="str">
        <f>IF(Tabel_RIE[[#This Row],[W1]]&gt;0,VLOOKUP(Tabel_RIE[[#This Row],[W1]],Tabel_FK_W[],2,FALSE),"")</f>
        <v/>
      </c>
      <c r="Q22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0" s="171" t="str">
        <f>IF(OR(Tabel_RIE[[#This Row],[E12]]="",Tabel_RIE[[#This Row],[B12]]="",Tabel_RIE[[#This Row],[W12]]=""),"",Tabel_RIE[[#This Row],[E12]]*Tabel_RIE[[#This Row],[B12]]*Tabel_RIE[[#This Row],[W12]])</f>
        <v/>
      </c>
      <c r="S220" s="172" t="str">
        <f>IF(AND(Tabel_RIE[[#This Row],[E12]]="",Tabel_RIE[[#This Row],[R12]]=""),"",IF(AND(OR(Tabel_RIE[[#This Row],[E12]]="",Tabel_RIE[[#This Row],[E12]]&lt;15),OR(Tabel_RIE[[#This Row],[R12]]="",Tabel_RIE[[#This Row],[R12]]&lt;70)),"n.v.t.",IF(OR(Tabel_RIE[[#This Row],[E12]]&gt;=15,Tabel_RIE[[#This Row],[R12]]&gt;=70),"√","fout")))</f>
        <v/>
      </c>
      <c r="T220" s="173"/>
      <c r="U220" s="174"/>
      <c r="V220" s="174"/>
      <c r="W220" s="175"/>
      <c r="X220" s="176" t="str">
        <f t="shared" si="3"/>
        <v>Bronaanpak:
Collectieve maatregelen:
Individuele maatregelen:
PBM's:</v>
      </c>
      <c r="Y220" s="165"/>
      <c r="Z220" s="177"/>
      <c r="AA220" s="173"/>
      <c r="AB220" s="169" t="str">
        <f>IF(Tabel_RIE[[#This Row],[E2]]&gt;0,VLOOKUP(Tabel_RIE[[#This Row],[E2]],Tabel_FK_E[],2,FALSE),"")</f>
        <v/>
      </c>
      <c r="AC220" s="173"/>
      <c r="AD220" s="169" t="str">
        <f>IF(Tabel_RIE[[#This Row],[B2]]&gt;0,VLOOKUP(Tabel_RIE[[#This Row],[B2]],Tabel_FK_B[],2,FALSE),"")</f>
        <v/>
      </c>
      <c r="AE220" s="173"/>
      <c r="AF220" s="169" t="str">
        <f>IF(Tabel_RIE[[#This Row],[W2]]&gt;0,VLOOKUP(Tabel_RIE[[#This Row],[W2]],Tabel_FK_W[],2,FALSE),"")</f>
        <v/>
      </c>
      <c r="AG22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20" s="171"/>
      <c r="AI220" s="165"/>
      <c r="AJ220" s="175"/>
      <c r="AK22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0" s="178" t="str">
        <f>IF(AND(Tabel_RIE[[#This Row],[R12]]&gt;=70,Tabel_RIE[[#This Row],[R22]]&lt;70),"Ja","Nee")</f>
        <v>Ja</v>
      </c>
      <c r="AM220" s="178" t="str">
        <f>IF(Tabel_RIE[[#This Row],[R22]]&lt;&gt;"",Tabel_RIE[[#This Row],[R22]],Tabel_RIE[[#This Row],[R12]])</f>
        <v/>
      </c>
    </row>
    <row r="221" spans="2:39" ht="42" customHeight="1" x14ac:dyDescent="0.15">
      <c r="B221" s="163">
        <v>227</v>
      </c>
      <c r="C221" s="164"/>
      <c r="D221" s="165"/>
      <c r="E221" s="165"/>
      <c r="F221" s="165"/>
      <c r="G221" s="166"/>
      <c r="H221" s="166"/>
      <c r="I221" s="165"/>
      <c r="J221" s="165"/>
      <c r="K221" s="167"/>
      <c r="L221" s="168" t="str">
        <f>IF(Tabel_RIE[[#This Row],[E1]]&gt;0,VLOOKUP(Tabel_RIE[[#This Row],[E1]],Tabel_FK_E[],2,FALSE),"")</f>
        <v/>
      </c>
      <c r="M221" s="167"/>
      <c r="N221" s="169" t="str">
        <f>IF(Tabel_RIE[[#This Row],[B1]]&gt;0,VLOOKUP(Tabel_RIE[[#This Row],[B1]],Tabel_FK_B[],2,FALSE),"")</f>
        <v/>
      </c>
      <c r="O221" s="167"/>
      <c r="P221" s="169" t="str">
        <f>IF(Tabel_RIE[[#This Row],[W1]]&gt;0,VLOOKUP(Tabel_RIE[[#This Row],[W1]],Tabel_FK_W[],2,FALSE),"")</f>
        <v/>
      </c>
      <c r="Q22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1" s="171" t="str">
        <f>IF(OR(Tabel_RIE[[#This Row],[E12]]="",Tabel_RIE[[#This Row],[B12]]="",Tabel_RIE[[#This Row],[W12]]=""),"",Tabel_RIE[[#This Row],[E12]]*Tabel_RIE[[#This Row],[B12]]*Tabel_RIE[[#This Row],[W12]])</f>
        <v/>
      </c>
      <c r="S221" s="172" t="str">
        <f>IF(AND(Tabel_RIE[[#This Row],[E12]]="",Tabel_RIE[[#This Row],[R12]]=""),"",IF(AND(OR(Tabel_RIE[[#This Row],[E12]]="",Tabel_RIE[[#This Row],[E12]]&lt;15),OR(Tabel_RIE[[#This Row],[R12]]="",Tabel_RIE[[#This Row],[R12]]&lt;70)),"n.v.t.",IF(OR(Tabel_RIE[[#This Row],[E12]]&gt;=15,Tabel_RIE[[#This Row],[R12]]&gt;=70),"√","fout")))</f>
        <v/>
      </c>
      <c r="T221" s="173"/>
      <c r="U221" s="174"/>
      <c r="V221" s="174"/>
      <c r="W221" s="175"/>
      <c r="X221" s="176" t="str">
        <f t="shared" si="3"/>
        <v>Bronaanpak:
Collectieve maatregelen:
Individuele maatregelen:
PBM's:</v>
      </c>
      <c r="Y221" s="165"/>
      <c r="Z221" s="177"/>
      <c r="AA221" s="173"/>
      <c r="AB221" s="169" t="str">
        <f>IF(Tabel_RIE[[#This Row],[E2]]&gt;0,VLOOKUP(Tabel_RIE[[#This Row],[E2]],Tabel_FK_E[],2,FALSE),"")</f>
        <v/>
      </c>
      <c r="AC221" s="173"/>
      <c r="AD221" s="169" t="str">
        <f>IF(Tabel_RIE[[#This Row],[B2]]&gt;0,VLOOKUP(Tabel_RIE[[#This Row],[B2]],Tabel_FK_B[],2,FALSE),"")</f>
        <v/>
      </c>
      <c r="AE221" s="173"/>
      <c r="AF221" s="169" t="str">
        <f>IF(Tabel_RIE[[#This Row],[W2]]&gt;0,VLOOKUP(Tabel_RIE[[#This Row],[W2]],Tabel_FK_W[],2,FALSE),"")</f>
        <v/>
      </c>
      <c r="AG22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21" s="171"/>
      <c r="AI221" s="165"/>
      <c r="AJ221" s="175"/>
      <c r="AK22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1" s="178" t="str">
        <f>IF(AND(Tabel_RIE[[#This Row],[R12]]&gt;=70,Tabel_RIE[[#This Row],[R22]]&lt;70),"Ja","Nee")</f>
        <v>Ja</v>
      </c>
      <c r="AM221" s="178" t="str">
        <f>IF(Tabel_RIE[[#This Row],[R22]]&lt;&gt;"",Tabel_RIE[[#This Row],[R22]],Tabel_RIE[[#This Row],[R12]])</f>
        <v/>
      </c>
    </row>
    <row r="222" spans="2:39" ht="42" customHeight="1" x14ac:dyDescent="0.15">
      <c r="B222" s="163">
        <v>228</v>
      </c>
      <c r="C222" s="164"/>
      <c r="D222" s="165"/>
      <c r="E222" s="165"/>
      <c r="F222" s="165"/>
      <c r="G222" s="166"/>
      <c r="H222" s="166"/>
      <c r="I222" s="165"/>
      <c r="J222" s="165"/>
      <c r="K222" s="167"/>
      <c r="L222" s="168" t="str">
        <f>IF(Tabel_RIE[[#This Row],[E1]]&gt;0,VLOOKUP(Tabel_RIE[[#This Row],[E1]],Tabel_FK_E[],2,FALSE),"")</f>
        <v/>
      </c>
      <c r="M222" s="167"/>
      <c r="N222" s="169" t="str">
        <f>IF(Tabel_RIE[[#This Row],[B1]]&gt;0,VLOOKUP(Tabel_RIE[[#This Row],[B1]],Tabel_FK_B[],2,FALSE),"")</f>
        <v/>
      </c>
      <c r="O222" s="167"/>
      <c r="P222" s="169" t="str">
        <f>IF(Tabel_RIE[[#This Row],[W1]]&gt;0,VLOOKUP(Tabel_RIE[[#This Row],[W1]],Tabel_FK_W[],2,FALSE),"")</f>
        <v/>
      </c>
      <c r="Q22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2" s="171" t="str">
        <f>IF(OR(Tabel_RIE[[#This Row],[E12]]="",Tabel_RIE[[#This Row],[B12]]="",Tabel_RIE[[#This Row],[W12]]=""),"",Tabel_RIE[[#This Row],[E12]]*Tabel_RIE[[#This Row],[B12]]*Tabel_RIE[[#This Row],[W12]])</f>
        <v/>
      </c>
      <c r="S222" s="172" t="str">
        <f>IF(AND(Tabel_RIE[[#This Row],[E12]]="",Tabel_RIE[[#This Row],[R12]]=""),"",IF(AND(OR(Tabel_RIE[[#This Row],[E12]]="",Tabel_RIE[[#This Row],[E12]]&lt;15),OR(Tabel_RIE[[#This Row],[R12]]="",Tabel_RIE[[#This Row],[R12]]&lt;70)),"n.v.t.",IF(OR(Tabel_RIE[[#This Row],[E12]]&gt;=15,Tabel_RIE[[#This Row],[R12]]&gt;=70),"√","fout")))</f>
        <v/>
      </c>
      <c r="T222" s="173"/>
      <c r="U222" s="174"/>
      <c r="V222" s="174"/>
      <c r="W222" s="175"/>
      <c r="X222" s="176" t="str">
        <f t="shared" si="3"/>
        <v>Bronaanpak:
Collectieve maatregelen:
Individuele maatregelen:
PBM's:</v>
      </c>
      <c r="Y222" s="165"/>
      <c r="Z222" s="177"/>
      <c r="AA222" s="173"/>
      <c r="AB222" s="169" t="str">
        <f>IF(Tabel_RIE[[#This Row],[E2]]&gt;0,VLOOKUP(Tabel_RIE[[#This Row],[E2]],Tabel_FK_E[],2,FALSE),"")</f>
        <v/>
      </c>
      <c r="AC222" s="173"/>
      <c r="AD222" s="169" t="str">
        <f>IF(Tabel_RIE[[#This Row],[B2]]&gt;0,VLOOKUP(Tabel_RIE[[#This Row],[B2]],Tabel_FK_B[],2,FALSE),"")</f>
        <v/>
      </c>
      <c r="AE222" s="173"/>
      <c r="AF222" s="169" t="str">
        <f>IF(Tabel_RIE[[#This Row],[W2]]&gt;0,VLOOKUP(Tabel_RIE[[#This Row],[W2]],Tabel_FK_W[],2,FALSE),"")</f>
        <v/>
      </c>
      <c r="AG22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22" s="171"/>
      <c r="AI222" s="165"/>
      <c r="AJ222" s="175"/>
      <c r="AK22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2" s="178" t="str">
        <f>IF(AND(Tabel_RIE[[#This Row],[R12]]&gt;=70,Tabel_RIE[[#This Row],[R22]]&lt;70),"Ja","Nee")</f>
        <v>Ja</v>
      </c>
      <c r="AM222" s="178" t="str">
        <f>IF(Tabel_RIE[[#This Row],[R22]]&lt;&gt;"",Tabel_RIE[[#This Row],[R22]],Tabel_RIE[[#This Row],[R12]])</f>
        <v/>
      </c>
    </row>
    <row r="223" spans="2:39" ht="42" customHeight="1" x14ac:dyDescent="0.15">
      <c r="B223" s="163">
        <v>229</v>
      </c>
      <c r="C223" s="164"/>
      <c r="D223" s="165"/>
      <c r="E223" s="165"/>
      <c r="F223" s="165"/>
      <c r="G223" s="166"/>
      <c r="H223" s="166"/>
      <c r="I223" s="165"/>
      <c r="J223" s="165"/>
      <c r="K223" s="167"/>
      <c r="L223" s="168" t="str">
        <f>IF(Tabel_RIE[[#This Row],[E1]]&gt;0,VLOOKUP(Tabel_RIE[[#This Row],[E1]],Tabel_FK_E[],2,FALSE),"")</f>
        <v/>
      </c>
      <c r="M223" s="167"/>
      <c r="N223" s="169" t="str">
        <f>IF(Tabel_RIE[[#This Row],[B1]]&gt;0,VLOOKUP(Tabel_RIE[[#This Row],[B1]],Tabel_FK_B[],2,FALSE),"")</f>
        <v/>
      </c>
      <c r="O223" s="167"/>
      <c r="P223" s="169" t="str">
        <f>IF(Tabel_RIE[[#This Row],[W1]]&gt;0,VLOOKUP(Tabel_RIE[[#This Row],[W1]],Tabel_FK_W[],2,FALSE),"")</f>
        <v/>
      </c>
      <c r="Q22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3" s="171" t="str">
        <f>IF(OR(Tabel_RIE[[#This Row],[E12]]="",Tabel_RIE[[#This Row],[B12]]="",Tabel_RIE[[#This Row],[W12]]=""),"",Tabel_RIE[[#This Row],[E12]]*Tabel_RIE[[#This Row],[B12]]*Tabel_RIE[[#This Row],[W12]])</f>
        <v/>
      </c>
      <c r="S223" s="172" t="str">
        <f>IF(AND(Tabel_RIE[[#This Row],[E12]]="",Tabel_RIE[[#This Row],[R12]]=""),"",IF(AND(OR(Tabel_RIE[[#This Row],[E12]]="",Tabel_RIE[[#This Row],[E12]]&lt;15),OR(Tabel_RIE[[#This Row],[R12]]="",Tabel_RIE[[#This Row],[R12]]&lt;70)),"n.v.t.",IF(OR(Tabel_RIE[[#This Row],[E12]]&gt;=15,Tabel_RIE[[#This Row],[R12]]&gt;=70),"√","fout")))</f>
        <v/>
      </c>
      <c r="T223" s="173"/>
      <c r="U223" s="174"/>
      <c r="V223" s="174"/>
      <c r="W223" s="175"/>
      <c r="X223" s="176" t="str">
        <f t="shared" si="3"/>
        <v>Bronaanpak:
Collectieve maatregelen:
Individuele maatregelen:
PBM's:</v>
      </c>
      <c r="Y223" s="165"/>
      <c r="Z223" s="177"/>
      <c r="AA223" s="173"/>
      <c r="AB223" s="169" t="str">
        <f>IF(Tabel_RIE[[#This Row],[E2]]&gt;0,VLOOKUP(Tabel_RIE[[#This Row],[E2]],Tabel_FK_E[],2,FALSE),"")</f>
        <v/>
      </c>
      <c r="AC223" s="173"/>
      <c r="AD223" s="169" t="str">
        <f>IF(Tabel_RIE[[#This Row],[B2]]&gt;0,VLOOKUP(Tabel_RIE[[#This Row],[B2]],Tabel_FK_B[],2,FALSE),"")</f>
        <v/>
      </c>
      <c r="AE223" s="173"/>
      <c r="AF223" s="169" t="str">
        <f>IF(Tabel_RIE[[#This Row],[W2]]&gt;0,VLOOKUP(Tabel_RIE[[#This Row],[W2]],Tabel_FK_W[],2,FALSE),"")</f>
        <v/>
      </c>
      <c r="AG22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23" s="171"/>
      <c r="AI223" s="165"/>
      <c r="AJ223" s="175"/>
      <c r="AK22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3" s="178" t="str">
        <f>IF(AND(Tabel_RIE[[#This Row],[R12]]&gt;=70,Tabel_RIE[[#This Row],[R22]]&lt;70),"Ja","Nee")</f>
        <v>Ja</v>
      </c>
      <c r="AM223" s="178" t="str">
        <f>IF(Tabel_RIE[[#This Row],[R22]]&lt;&gt;"",Tabel_RIE[[#This Row],[R22]],Tabel_RIE[[#This Row],[R12]])</f>
        <v/>
      </c>
    </row>
    <row r="224" spans="2:39" ht="42" customHeight="1" x14ac:dyDescent="0.15">
      <c r="B224" s="163">
        <v>230</v>
      </c>
      <c r="C224" s="164"/>
      <c r="D224" s="165"/>
      <c r="E224" s="165"/>
      <c r="F224" s="165"/>
      <c r="G224" s="166"/>
      <c r="H224" s="166"/>
      <c r="I224" s="165"/>
      <c r="J224" s="165"/>
      <c r="K224" s="167"/>
      <c r="L224" s="168" t="str">
        <f>IF(Tabel_RIE[[#This Row],[E1]]&gt;0,VLOOKUP(Tabel_RIE[[#This Row],[E1]],Tabel_FK_E[],2,FALSE),"")</f>
        <v/>
      </c>
      <c r="M224" s="167"/>
      <c r="N224" s="169" t="str">
        <f>IF(Tabel_RIE[[#This Row],[B1]]&gt;0,VLOOKUP(Tabel_RIE[[#This Row],[B1]],Tabel_FK_B[],2,FALSE),"")</f>
        <v/>
      </c>
      <c r="O224" s="167"/>
      <c r="P224" s="169" t="str">
        <f>IF(Tabel_RIE[[#This Row],[W1]]&gt;0,VLOOKUP(Tabel_RIE[[#This Row],[W1]],Tabel_FK_W[],2,FALSE),"")</f>
        <v/>
      </c>
      <c r="Q22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4" s="171" t="str">
        <f>IF(OR(Tabel_RIE[[#This Row],[E12]]="",Tabel_RIE[[#This Row],[B12]]="",Tabel_RIE[[#This Row],[W12]]=""),"",Tabel_RIE[[#This Row],[E12]]*Tabel_RIE[[#This Row],[B12]]*Tabel_RIE[[#This Row],[W12]])</f>
        <v/>
      </c>
      <c r="S224" s="172" t="str">
        <f>IF(AND(Tabel_RIE[[#This Row],[E12]]="",Tabel_RIE[[#This Row],[R12]]=""),"",IF(AND(OR(Tabel_RIE[[#This Row],[E12]]="",Tabel_RIE[[#This Row],[E12]]&lt;15),OR(Tabel_RIE[[#This Row],[R12]]="",Tabel_RIE[[#This Row],[R12]]&lt;70)),"n.v.t.",IF(OR(Tabel_RIE[[#This Row],[E12]]&gt;=15,Tabel_RIE[[#This Row],[R12]]&gt;=70),"√","fout")))</f>
        <v/>
      </c>
      <c r="T224" s="173"/>
      <c r="U224" s="174"/>
      <c r="V224" s="174"/>
      <c r="W224" s="175"/>
      <c r="X224" s="176" t="str">
        <f t="shared" si="3"/>
        <v>Bronaanpak:
Collectieve maatregelen:
Individuele maatregelen:
PBM's:</v>
      </c>
      <c r="Y224" s="165"/>
      <c r="Z224" s="177"/>
      <c r="AA224" s="173"/>
      <c r="AB224" s="169" t="str">
        <f>IF(Tabel_RIE[[#This Row],[E2]]&gt;0,VLOOKUP(Tabel_RIE[[#This Row],[E2]],Tabel_FK_E[],2,FALSE),"")</f>
        <v/>
      </c>
      <c r="AC224" s="173"/>
      <c r="AD224" s="169" t="str">
        <f>IF(Tabel_RIE[[#This Row],[B2]]&gt;0,VLOOKUP(Tabel_RIE[[#This Row],[B2]],Tabel_FK_B[],2,FALSE),"")</f>
        <v/>
      </c>
      <c r="AE224" s="173"/>
      <c r="AF224" s="169" t="str">
        <f>IF(Tabel_RIE[[#This Row],[W2]]&gt;0,VLOOKUP(Tabel_RIE[[#This Row],[W2]],Tabel_FK_W[],2,FALSE),"")</f>
        <v/>
      </c>
      <c r="AG22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24" s="171"/>
      <c r="AI224" s="165"/>
      <c r="AJ224" s="175"/>
      <c r="AK22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4" s="178" t="str">
        <f>IF(AND(Tabel_RIE[[#This Row],[R12]]&gt;=70,Tabel_RIE[[#This Row],[R22]]&lt;70),"Ja","Nee")</f>
        <v>Ja</v>
      </c>
      <c r="AM224" s="178" t="str">
        <f>IF(Tabel_RIE[[#This Row],[R22]]&lt;&gt;"",Tabel_RIE[[#This Row],[R22]],Tabel_RIE[[#This Row],[R12]])</f>
        <v/>
      </c>
    </row>
    <row r="225" spans="2:39" ht="42" customHeight="1" x14ac:dyDescent="0.15">
      <c r="B225" s="163">
        <v>231</v>
      </c>
      <c r="C225" s="164"/>
      <c r="D225" s="165"/>
      <c r="E225" s="165"/>
      <c r="F225" s="165"/>
      <c r="G225" s="166"/>
      <c r="H225" s="166"/>
      <c r="I225" s="165"/>
      <c r="J225" s="165"/>
      <c r="K225" s="167"/>
      <c r="L225" s="168" t="str">
        <f>IF(Tabel_RIE[[#This Row],[E1]]&gt;0,VLOOKUP(Tabel_RIE[[#This Row],[E1]],Tabel_FK_E[],2,FALSE),"")</f>
        <v/>
      </c>
      <c r="M225" s="167"/>
      <c r="N225" s="169" t="str">
        <f>IF(Tabel_RIE[[#This Row],[B1]]&gt;0,VLOOKUP(Tabel_RIE[[#This Row],[B1]],Tabel_FK_B[],2,FALSE),"")</f>
        <v/>
      </c>
      <c r="O225" s="167"/>
      <c r="P225" s="169" t="str">
        <f>IF(Tabel_RIE[[#This Row],[W1]]&gt;0,VLOOKUP(Tabel_RIE[[#This Row],[W1]],Tabel_FK_W[],2,FALSE),"")</f>
        <v/>
      </c>
      <c r="Q22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5" s="171" t="str">
        <f>IF(OR(Tabel_RIE[[#This Row],[E12]]="",Tabel_RIE[[#This Row],[B12]]="",Tabel_RIE[[#This Row],[W12]]=""),"",Tabel_RIE[[#This Row],[E12]]*Tabel_RIE[[#This Row],[B12]]*Tabel_RIE[[#This Row],[W12]])</f>
        <v/>
      </c>
      <c r="S225" s="172" t="str">
        <f>IF(AND(Tabel_RIE[[#This Row],[E12]]="",Tabel_RIE[[#This Row],[R12]]=""),"",IF(AND(OR(Tabel_RIE[[#This Row],[E12]]="",Tabel_RIE[[#This Row],[E12]]&lt;15),OR(Tabel_RIE[[#This Row],[R12]]="",Tabel_RIE[[#This Row],[R12]]&lt;70)),"n.v.t.",IF(OR(Tabel_RIE[[#This Row],[E12]]&gt;=15,Tabel_RIE[[#This Row],[R12]]&gt;=70),"√","fout")))</f>
        <v/>
      </c>
      <c r="T225" s="173"/>
      <c r="U225" s="174"/>
      <c r="V225" s="174"/>
      <c r="W225" s="175"/>
      <c r="X225" s="176" t="str">
        <f t="shared" si="3"/>
        <v>Bronaanpak:
Collectieve maatregelen:
Individuele maatregelen:
PBM's:</v>
      </c>
      <c r="Y225" s="165"/>
      <c r="Z225" s="177"/>
      <c r="AA225" s="173"/>
      <c r="AB225" s="169" t="str">
        <f>IF(Tabel_RIE[[#This Row],[E2]]&gt;0,VLOOKUP(Tabel_RIE[[#This Row],[E2]],Tabel_FK_E[],2,FALSE),"")</f>
        <v/>
      </c>
      <c r="AC225" s="173"/>
      <c r="AD225" s="169" t="str">
        <f>IF(Tabel_RIE[[#This Row],[B2]]&gt;0,VLOOKUP(Tabel_RIE[[#This Row],[B2]],Tabel_FK_B[],2,FALSE),"")</f>
        <v/>
      </c>
      <c r="AE225" s="173"/>
      <c r="AF225" s="169" t="str">
        <f>IF(Tabel_RIE[[#This Row],[W2]]&gt;0,VLOOKUP(Tabel_RIE[[#This Row],[W2]],Tabel_FK_W[],2,FALSE),"")</f>
        <v/>
      </c>
      <c r="AG22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25" s="171"/>
      <c r="AI225" s="165"/>
      <c r="AJ225" s="175"/>
      <c r="AK22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5" s="178" t="str">
        <f>IF(AND(Tabel_RIE[[#This Row],[R12]]&gt;=70,Tabel_RIE[[#This Row],[R22]]&lt;70),"Ja","Nee")</f>
        <v>Ja</v>
      </c>
      <c r="AM225" s="178" t="str">
        <f>IF(Tabel_RIE[[#This Row],[R22]]&lt;&gt;"",Tabel_RIE[[#This Row],[R22]],Tabel_RIE[[#This Row],[R12]])</f>
        <v/>
      </c>
    </row>
    <row r="226" spans="2:39" ht="42" customHeight="1" x14ac:dyDescent="0.15">
      <c r="B226" s="163">
        <v>232</v>
      </c>
      <c r="C226" s="164"/>
      <c r="D226" s="165"/>
      <c r="E226" s="165"/>
      <c r="F226" s="165"/>
      <c r="G226" s="166"/>
      <c r="H226" s="166"/>
      <c r="I226" s="165"/>
      <c r="J226" s="165"/>
      <c r="K226" s="167"/>
      <c r="L226" s="168" t="str">
        <f>IF(Tabel_RIE[[#This Row],[E1]]&gt;0,VLOOKUP(Tabel_RIE[[#This Row],[E1]],Tabel_FK_E[],2,FALSE),"")</f>
        <v/>
      </c>
      <c r="M226" s="167"/>
      <c r="N226" s="169" t="str">
        <f>IF(Tabel_RIE[[#This Row],[B1]]&gt;0,VLOOKUP(Tabel_RIE[[#This Row],[B1]],Tabel_FK_B[],2,FALSE),"")</f>
        <v/>
      </c>
      <c r="O226" s="167"/>
      <c r="P226" s="169" t="str">
        <f>IF(Tabel_RIE[[#This Row],[W1]]&gt;0,VLOOKUP(Tabel_RIE[[#This Row],[W1]],Tabel_FK_W[],2,FALSE),"")</f>
        <v/>
      </c>
      <c r="Q22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6" s="171" t="str">
        <f>IF(OR(Tabel_RIE[[#This Row],[E12]]="",Tabel_RIE[[#This Row],[B12]]="",Tabel_RIE[[#This Row],[W12]]=""),"",Tabel_RIE[[#This Row],[E12]]*Tabel_RIE[[#This Row],[B12]]*Tabel_RIE[[#This Row],[W12]])</f>
        <v/>
      </c>
      <c r="S226" s="172" t="str">
        <f>IF(AND(Tabel_RIE[[#This Row],[E12]]="",Tabel_RIE[[#This Row],[R12]]=""),"",IF(AND(OR(Tabel_RIE[[#This Row],[E12]]="",Tabel_RIE[[#This Row],[E12]]&lt;15),OR(Tabel_RIE[[#This Row],[R12]]="",Tabel_RIE[[#This Row],[R12]]&lt;70)),"n.v.t.",IF(OR(Tabel_RIE[[#This Row],[E12]]&gt;=15,Tabel_RIE[[#This Row],[R12]]&gt;=70),"√","fout")))</f>
        <v/>
      </c>
      <c r="T226" s="173"/>
      <c r="U226" s="174"/>
      <c r="V226" s="174"/>
      <c r="W226" s="175"/>
      <c r="X226" s="176" t="str">
        <f t="shared" si="3"/>
        <v>Bronaanpak:
Collectieve maatregelen:
Individuele maatregelen:
PBM's:</v>
      </c>
      <c r="Y226" s="165"/>
      <c r="Z226" s="177"/>
      <c r="AA226" s="173"/>
      <c r="AB226" s="169" t="str">
        <f>IF(Tabel_RIE[[#This Row],[E2]]&gt;0,VLOOKUP(Tabel_RIE[[#This Row],[E2]],Tabel_FK_E[],2,FALSE),"")</f>
        <v/>
      </c>
      <c r="AC226" s="173"/>
      <c r="AD226" s="169" t="str">
        <f>IF(Tabel_RIE[[#This Row],[B2]]&gt;0,VLOOKUP(Tabel_RIE[[#This Row],[B2]],Tabel_FK_B[],2,FALSE),"")</f>
        <v/>
      </c>
      <c r="AE226" s="173"/>
      <c r="AF226" s="169" t="str">
        <f>IF(Tabel_RIE[[#This Row],[W2]]&gt;0,VLOOKUP(Tabel_RIE[[#This Row],[W2]],Tabel_FK_W[],2,FALSE),"")</f>
        <v/>
      </c>
      <c r="AG22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26" s="171"/>
      <c r="AI226" s="165"/>
      <c r="AJ226" s="175"/>
      <c r="AK22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6" s="178" t="str">
        <f>IF(AND(Tabel_RIE[[#This Row],[R12]]&gt;=70,Tabel_RIE[[#This Row],[R22]]&lt;70),"Ja","Nee")</f>
        <v>Ja</v>
      </c>
      <c r="AM226" s="178" t="str">
        <f>IF(Tabel_RIE[[#This Row],[R22]]&lt;&gt;"",Tabel_RIE[[#This Row],[R22]],Tabel_RIE[[#This Row],[R12]])</f>
        <v/>
      </c>
    </row>
    <row r="227" spans="2:39" ht="42" customHeight="1" x14ac:dyDescent="0.15">
      <c r="B227" s="163">
        <v>233</v>
      </c>
      <c r="C227" s="164"/>
      <c r="D227" s="165"/>
      <c r="E227" s="165"/>
      <c r="F227" s="165"/>
      <c r="G227" s="166"/>
      <c r="H227" s="166"/>
      <c r="I227" s="165"/>
      <c r="J227" s="165"/>
      <c r="K227" s="167"/>
      <c r="L227" s="168" t="str">
        <f>IF(Tabel_RIE[[#This Row],[E1]]&gt;0,VLOOKUP(Tabel_RIE[[#This Row],[E1]],Tabel_FK_E[],2,FALSE),"")</f>
        <v/>
      </c>
      <c r="M227" s="167"/>
      <c r="N227" s="169" t="str">
        <f>IF(Tabel_RIE[[#This Row],[B1]]&gt;0,VLOOKUP(Tabel_RIE[[#This Row],[B1]],Tabel_FK_B[],2,FALSE),"")</f>
        <v/>
      </c>
      <c r="O227" s="167"/>
      <c r="P227" s="169" t="str">
        <f>IF(Tabel_RIE[[#This Row],[W1]]&gt;0,VLOOKUP(Tabel_RIE[[#This Row],[W1]],Tabel_FK_W[],2,FALSE),"")</f>
        <v/>
      </c>
      <c r="Q22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7" s="171" t="str">
        <f>IF(OR(Tabel_RIE[[#This Row],[E12]]="",Tabel_RIE[[#This Row],[B12]]="",Tabel_RIE[[#This Row],[W12]]=""),"",Tabel_RIE[[#This Row],[E12]]*Tabel_RIE[[#This Row],[B12]]*Tabel_RIE[[#This Row],[W12]])</f>
        <v/>
      </c>
      <c r="S227" s="172" t="str">
        <f>IF(AND(Tabel_RIE[[#This Row],[E12]]="",Tabel_RIE[[#This Row],[R12]]=""),"",IF(AND(OR(Tabel_RIE[[#This Row],[E12]]="",Tabel_RIE[[#This Row],[E12]]&lt;15),OR(Tabel_RIE[[#This Row],[R12]]="",Tabel_RIE[[#This Row],[R12]]&lt;70)),"n.v.t.",IF(OR(Tabel_RIE[[#This Row],[E12]]&gt;=15,Tabel_RIE[[#This Row],[R12]]&gt;=70),"√","fout")))</f>
        <v/>
      </c>
      <c r="T227" s="173"/>
      <c r="U227" s="174"/>
      <c r="V227" s="174"/>
      <c r="W227" s="175"/>
      <c r="X227" s="176" t="str">
        <f t="shared" si="3"/>
        <v>Bronaanpak:
Collectieve maatregelen:
Individuele maatregelen:
PBM's:</v>
      </c>
      <c r="Y227" s="165"/>
      <c r="Z227" s="177"/>
      <c r="AA227" s="173"/>
      <c r="AB227" s="169" t="str">
        <f>IF(Tabel_RIE[[#This Row],[E2]]&gt;0,VLOOKUP(Tabel_RIE[[#This Row],[E2]],Tabel_FK_E[],2,FALSE),"")</f>
        <v/>
      </c>
      <c r="AC227" s="173"/>
      <c r="AD227" s="169" t="str">
        <f>IF(Tabel_RIE[[#This Row],[B2]]&gt;0,VLOOKUP(Tabel_RIE[[#This Row],[B2]],Tabel_FK_B[],2,FALSE),"")</f>
        <v/>
      </c>
      <c r="AE227" s="173"/>
      <c r="AF227" s="169" t="str">
        <f>IF(Tabel_RIE[[#This Row],[W2]]&gt;0,VLOOKUP(Tabel_RIE[[#This Row],[W2]],Tabel_FK_W[],2,FALSE),"")</f>
        <v/>
      </c>
      <c r="AG22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27" s="171"/>
      <c r="AI227" s="165"/>
      <c r="AJ227" s="175"/>
      <c r="AK22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7" s="178" t="str">
        <f>IF(AND(Tabel_RIE[[#This Row],[R12]]&gt;=70,Tabel_RIE[[#This Row],[R22]]&lt;70),"Ja","Nee")</f>
        <v>Ja</v>
      </c>
      <c r="AM227" s="178" t="str">
        <f>IF(Tabel_RIE[[#This Row],[R22]]&lt;&gt;"",Tabel_RIE[[#This Row],[R22]],Tabel_RIE[[#This Row],[R12]])</f>
        <v/>
      </c>
    </row>
    <row r="228" spans="2:39" ht="42" customHeight="1" x14ac:dyDescent="0.15">
      <c r="B228" s="163">
        <v>234</v>
      </c>
      <c r="C228" s="164"/>
      <c r="D228" s="165"/>
      <c r="E228" s="165"/>
      <c r="F228" s="165"/>
      <c r="G228" s="166"/>
      <c r="H228" s="166"/>
      <c r="I228" s="165"/>
      <c r="J228" s="165"/>
      <c r="K228" s="167"/>
      <c r="L228" s="168" t="str">
        <f>IF(Tabel_RIE[[#This Row],[E1]]&gt;0,VLOOKUP(Tabel_RIE[[#This Row],[E1]],Tabel_FK_E[],2,FALSE),"")</f>
        <v/>
      </c>
      <c r="M228" s="167"/>
      <c r="N228" s="169" t="str">
        <f>IF(Tabel_RIE[[#This Row],[B1]]&gt;0,VLOOKUP(Tabel_RIE[[#This Row],[B1]],Tabel_FK_B[],2,FALSE),"")</f>
        <v/>
      </c>
      <c r="O228" s="167"/>
      <c r="P228" s="169" t="str">
        <f>IF(Tabel_RIE[[#This Row],[W1]]&gt;0,VLOOKUP(Tabel_RIE[[#This Row],[W1]],Tabel_FK_W[],2,FALSE),"")</f>
        <v/>
      </c>
      <c r="Q22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8" s="171" t="str">
        <f>IF(OR(Tabel_RIE[[#This Row],[E12]]="",Tabel_RIE[[#This Row],[B12]]="",Tabel_RIE[[#This Row],[W12]]=""),"",Tabel_RIE[[#This Row],[E12]]*Tabel_RIE[[#This Row],[B12]]*Tabel_RIE[[#This Row],[W12]])</f>
        <v/>
      </c>
      <c r="S228" s="172" t="str">
        <f>IF(AND(Tabel_RIE[[#This Row],[E12]]="",Tabel_RIE[[#This Row],[R12]]=""),"",IF(AND(OR(Tabel_RIE[[#This Row],[E12]]="",Tabel_RIE[[#This Row],[E12]]&lt;15),OR(Tabel_RIE[[#This Row],[R12]]="",Tabel_RIE[[#This Row],[R12]]&lt;70)),"n.v.t.",IF(OR(Tabel_RIE[[#This Row],[E12]]&gt;=15,Tabel_RIE[[#This Row],[R12]]&gt;=70),"√","fout")))</f>
        <v/>
      </c>
      <c r="T228" s="173"/>
      <c r="U228" s="174"/>
      <c r="V228" s="174"/>
      <c r="W228" s="175"/>
      <c r="X228" s="176" t="str">
        <f t="shared" si="3"/>
        <v>Bronaanpak:
Collectieve maatregelen:
Individuele maatregelen:
PBM's:</v>
      </c>
      <c r="Y228" s="165"/>
      <c r="Z228" s="177"/>
      <c r="AA228" s="173"/>
      <c r="AB228" s="169" t="str">
        <f>IF(Tabel_RIE[[#This Row],[E2]]&gt;0,VLOOKUP(Tabel_RIE[[#This Row],[E2]],Tabel_FK_E[],2,FALSE),"")</f>
        <v/>
      </c>
      <c r="AC228" s="173"/>
      <c r="AD228" s="169" t="str">
        <f>IF(Tabel_RIE[[#This Row],[B2]]&gt;0,VLOOKUP(Tabel_RIE[[#This Row],[B2]],Tabel_FK_B[],2,FALSE),"")</f>
        <v/>
      </c>
      <c r="AE228" s="173"/>
      <c r="AF228" s="169" t="str">
        <f>IF(Tabel_RIE[[#This Row],[W2]]&gt;0,VLOOKUP(Tabel_RIE[[#This Row],[W2]],Tabel_FK_W[],2,FALSE),"")</f>
        <v/>
      </c>
      <c r="AG22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28" s="171"/>
      <c r="AI228" s="165"/>
      <c r="AJ228" s="175"/>
      <c r="AK22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8" s="178" t="str">
        <f>IF(AND(Tabel_RIE[[#This Row],[R12]]&gt;=70,Tabel_RIE[[#This Row],[R22]]&lt;70),"Ja","Nee")</f>
        <v>Ja</v>
      </c>
      <c r="AM228" s="178" t="str">
        <f>IF(Tabel_RIE[[#This Row],[R22]]&lt;&gt;"",Tabel_RIE[[#This Row],[R22]],Tabel_RIE[[#This Row],[R12]])</f>
        <v/>
      </c>
    </row>
    <row r="229" spans="2:39" ht="42" customHeight="1" x14ac:dyDescent="0.15">
      <c r="B229" s="163">
        <v>235</v>
      </c>
      <c r="C229" s="164"/>
      <c r="D229" s="165"/>
      <c r="E229" s="165"/>
      <c r="F229" s="165"/>
      <c r="G229" s="166"/>
      <c r="H229" s="166"/>
      <c r="I229" s="165"/>
      <c r="J229" s="165"/>
      <c r="K229" s="167"/>
      <c r="L229" s="168" t="str">
        <f>IF(Tabel_RIE[[#This Row],[E1]]&gt;0,VLOOKUP(Tabel_RIE[[#This Row],[E1]],Tabel_FK_E[],2,FALSE),"")</f>
        <v/>
      </c>
      <c r="M229" s="167"/>
      <c r="N229" s="169" t="str">
        <f>IF(Tabel_RIE[[#This Row],[B1]]&gt;0,VLOOKUP(Tabel_RIE[[#This Row],[B1]],Tabel_FK_B[],2,FALSE),"")</f>
        <v/>
      </c>
      <c r="O229" s="167"/>
      <c r="P229" s="169" t="str">
        <f>IF(Tabel_RIE[[#This Row],[W1]]&gt;0,VLOOKUP(Tabel_RIE[[#This Row],[W1]],Tabel_FK_W[],2,FALSE),"")</f>
        <v/>
      </c>
      <c r="Q22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9" s="171" t="str">
        <f>IF(OR(Tabel_RIE[[#This Row],[E12]]="",Tabel_RIE[[#This Row],[B12]]="",Tabel_RIE[[#This Row],[W12]]=""),"",Tabel_RIE[[#This Row],[E12]]*Tabel_RIE[[#This Row],[B12]]*Tabel_RIE[[#This Row],[W12]])</f>
        <v/>
      </c>
      <c r="S229" s="172" t="str">
        <f>IF(AND(Tabel_RIE[[#This Row],[E12]]="",Tabel_RIE[[#This Row],[R12]]=""),"",IF(AND(OR(Tabel_RIE[[#This Row],[E12]]="",Tabel_RIE[[#This Row],[E12]]&lt;15),OR(Tabel_RIE[[#This Row],[R12]]="",Tabel_RIE[[#This Row],[R12]]&lt;70)),"n.v.t.",IF(OR(Tabel_RIE[[#This Row],[E12]]&gt;=15,Tabel_RIE[[#This Row],[R12]]&gt;=70),"√","fout")))</f>
        <v/>
      </c>
      <c r="T229" s="173"/>
      <c r="U229" s="174"/>
      <c r="V229" s="174"/>
      <c r="W229" s="175"/>
      <c r="X229" s="176" t="str">
        <f t="shared" si="3"/>
        <v>Bronaanpak:
Collectieve maatregelen:
Individuele maatregelen:
PBM's:</v>
      </c>
      <c r="Y229" s="165"/>
      <c r="Z229" s="177"/>
      <c r="AA229" s="173"/>
      <c r="AB229" s="169" t="str">
        <f>IF(Tabel_RIE[[#This Row],[E2]]&gt;0,VLOOKUP(Tabel_RIE[[#This Row],[E2]],Tabel_FK_E[],2,FALSE),"")</f>
        <v/>
      </c>
      <c r="AC229" s="173"/>
      <c r="AD229" s="169" t="str">
        <f>IF(Tabel_RIE[[#This Row],[B2]]&gt;0,VLOOKUP(Tabel_RIE[[#This Row],[B2]],Tabel_FK_B[],2,FALSE),"")</f>
        <v/>
      </c>
      <c r="AE229" s="173"/>
      <c r="AF229" s="169" t="str">
        <f>IF(Tabel_RIE[[#This Row],[W2]]&gt;0,VLOOKUP(Tabel_RIE[[#This Row],[W2]],Tabel_FK_W[],2,FALSE),"")</f>
        <v/>
      </c>
      <c r="AG22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29" s="171"/>
      <c r="AI229" s="165"/>
      <c r="AJ229" s="175"/>
      <c r="AK22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29" s="178" t="str">
        <f>IF(AND(Tabel_RIE[[#This Row],[R12]]&gt;=70,Tabel_RIE[[#This Row],[R22]]&lt;70),"Ja","Nee")</f>
        <v>Ja</v>
      </c>
      <c r="AM229" s="178" t="str">
        <f>IF(Tabel_RIE[[#This Row],[R22]]&lt;&gt;"",Tabel_RIE[[#This Row],[R22]],Tabel_RIE[[#This Row],[R12]])</f>
        <v/>
      </c>
    </row>
    <row r="230" spans="2:39" ht="42" customHeight="1" x14ac:dyDescent="0.15">
      <c r="B230" s="163">
        <v>236</v>
      </c>
      <c r="C230" s="164"/>
      <c r="D230" s="165"/>
      <c r="E230" s="165"/>
      <c r="F230" s="165"/>
      <c r="G230" s="166"/>
      <c r="H230" s="166"/>
      <c r="I230" s="165"/>
      <c r="J230" s="165"/>
      <c r="K230" s="167"/>
      <c r="L230" s="168" t="str">
        <f>IF(Tabel_RIE[[#This Row],[E1]]&gt;0,VLOOKUP(Tabel_RIE[[#This Row],[E1]],Tabel_FK_E[],2,FALSE),"")</f>
        <v/>
      </c>
      <c r="M230" s="167"/>
      <c r="N230" s="169" t="str">
        <f>IF(Tabel_RIE[[#This Row],[B1]]&gt;0,VLOOKUP(Tabel_RIE[[#This Row],[B1]],Tabel_FK_B[],2,FALSE),"")</f>
        <v/>
      </c>
      <c r="O230" s="167"/>
      <c r="P230" s="169" t="str">
        <f>IF(Tabel_RIE[[#This Row],[W1]]&gt;0,VLOOKUP(Tabel_RIE[[#This Row],[W1]],Tabel_FK_W[],2,FALSE),"")</f>
        <v/>
      </c>
      <c r="Q23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0" s="171" t="str">
        <f>IF(OR(Tabel_RIE[[#This Row],[E12]]="",Tabel_RIE[[#This Row],[B12]]="",Tabel_RIE[[#This Row],[W12]]=""),"",Tabel_RIE[[#This Row],[E12]]*Tabel_RIE[[#This Row],[B12]]*Tabel_RIE[[#This Row],[W12]])</f>
        <v/>
      </c>
      <c r="S230" s="172" t="str">
        <f>IF(AND(Tabel_RIE[[#This Row],[E12]]="",Tabel_RIE[[#This Row],[R12]]=""),"",IF(AND(OR(Tabel_RIE[[#This Row],[E12]]="",Tabel_RIE[[#This Row],[E12]]&lt;15),OR(Tabel_RIE[[#This Row],[R12]]="",Tabel_RIE[[#This Row],[R12]]&lt;70)),"n.v.t.",IF(OR(Tabel_RIE[[#This Row],[E12]]&gt;=15,Tabel_RIE[[#This Row],[R12]]&gt;=70),"√","fout")))</f>
        <v/>
      </c>
      <c r="T230" s="173"/>
      <c r="U230" s="174"/>
      <c r="V230" s="174"/>
      <c r="W230" s="175"/>
      <c r="X230" s="176" t="str">
        <f t="shared" si="3"/>
        <v>Bronaanpak:
Collectieve maatregelen:
Individuele maatregelen:
PBM's:</v>
      </c>
      <c r="Y230" s="165"/>
      <c r="Z230" s="177"/>
      <c r="AA230" s="173"/>
      <c r="AB230" s="169" t="str">
        <f>IF(Tabel_RIE[[#This Row],[E2]]&gt;0,VLOOKUP(Tabel_RIE[[#This Row],[E2]],Tabel_FK_E[],2,FALSE),"")</f>
        <v/>
      </c>
      <c r="AC230" s="173"/>
      <c r="AD230" s="169" t="str">
        <f>IF(Tabel_RIE[[#This Row],[B2]]&gt;0,VLOOKUP(Tabel_RIE[[#This Row],[B2]],Tabel_FK_B[],2,FALSE),"")</f>
        <v/>
      </c>
      <c r="AE230" s="173"/>
      <c r="AF230" s="169" t="str">
        <f>IF(Tabel_RIE[[#This Row],[W2]]&gt;0,VLOOKUP(Tabel_RIE[[#This Row],[W2]],Tabel_FK_W[],2,FALSE),"")</f>
        <v/>
      </c>
      <c r="AG23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30" s="171"/>
      <c r="AI230" s="165"/>
      <c r="AJ230" s="175"/>
      <c r="AK23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0" s="178" t="str">
        <f>IF(AND(Tabel_RIE[[#This Row],[R12]]&gt;=70,Tabel_RIE[[#This Row],[R22]]&lt;70),"Ja","Nee")</f>
        <v>Ja</v>
      </c>
      <c r="AM230" s="178" t="str">
        <f>IF(Tabel_RIE[[#This Row],[R22]]&lt;&gt;"",Tabel_RIE[[#This Row],[R22]],Tabel_RIE[[#This Row],[R12]])</f>
        <v/>
      </c>
    </row>
    <row r="231" spans="2:39" ht="42" customHeight="1" x14ac:dyDescent="0.15">
      <c r="B231" s="163">
        <v>237</v>
      </c>
      <c r="C231" s="164"/>
      <c r="D231" s="165"/>
      <c r="E231" s="165"/>
      <c r="F231" s="165"/>
      <c r="G231" s="166"/>
      <c r="H231" s="166"/>
      <c r="I231" s="165"/>
      <c r="J231" s="165"/>
      <c r="K231" s="167"/>
      <c r="L231" s="168" t="str">
        <f>IF(Tabel_RIE[[#This Row],[E1]]&gt;0,VLOOKUP(Tabel_RIE[[#This Row],[E1]],Tabel_FK_E[],2,FALSE),"")</f>
        <v/>
      </c>
      <c r="M231" s="167"/>
      <c r="N231" s="169" t="str">
        <f>IF(Tabel_RIE[[#This Row],[B1]]&gt;0,VLOOKUP(Tabel_RIE[[#This Row],[B1]],Tabel_FK_B[],2,FALSE),"")</f>
        <v/>
      </c>
      <c r="O231" s="167"/>
      <c r="P231" s="169" t="str">
        <f>IF(Tabel_RIE[[#This Row],[W1]]&gt;0,VLOOKUP(Tabel_RIE[[#This Row],[W1]],Tabel_FK_W[],2,FALSE),"")</f>
        <v/>
      </c>
      <c r="Q23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1" s="171" t="str">
        <f>IF(OR(Tabel_RIE[[#This Row],[E12]]="",Tabel_RIE[[#This Row],[B12]]="",Tabel_RIE[[#This Row],[W12]]=""),"",Tabel_RIE[[#This Row],[E12]]*Tabel_RIE[[#This Row],[B12]]*Tabel_RIE[[#This Row],[W12]])</f>
        <v/>
      </c>
      <c r="S231" s="172" t="str">
        <f>IF(AND(Tabel_RIE[[#This Row],[E12]]="",Tabel_RIE[[#This Row],[R12]]=""),"",IF(AND(OR(Tabel_RIE[[#This Row],[E12]]="",Tabel_RIE[[#This Row],[E12]]&lt;15),OR(Tabel_RIE[[#This Row],[R12]]="",Tabel_RIE[[#This Row],[R12]]&lt;70)),"n.v.t.",IF(OR(Tabel_RIE[[#This Row],[E12]]&gt;=15,Tabel_RIE[[#This Row],[R12]]&gt;=70),"√","fout")))</f>
        <v/>
      </c>
      <c r="T231" s="173"/>
      <c r="U231" s="174"/>
      <c r="V231" s="174"/>
      <c r="W231" s="175"/>
      <c r="X231" s="176" t="str">
        <f t="shared" si="3"/>
        <v>Bronaanpak:
Collectieve maatregelen:
Individuele maatregelen:
PBM's:</v>
      </c>
      <c r="Y231" s="165"/>
      <c r="Z231" s="177"/>
      <c r="AA231" s="173"/>
      <c r="AB231" s="169" t="str">
        <f>IF(Tabel_RIE[[#This Row],[E2]]&gt;0,VLOOKUP(Tabel_RIE[[#This Row],[E2]],Tabel_FK_E[],2,FALSE),"")</f>
        <v/>
      </c>
      <c r="AC231" s="173"/>
      <c r="AD231" s="169" t="str">
        <f>IF(Tabel_RIE[[#This Row],[B2]]&gt;0,VLOOKUP(Tabel_RIE[[#This Row],[B2]],Tabel_FK_B[],2,FALSE),"")</f>
        <v/>
      </c>
      <c r="AE231" s="173"/>
      <c r="AF231" s="169" t="str">
        <f>IF(Tabel_RIE[[#This Row],[W2]]&gt;0,VLOOKUP(Tabel_RIE[[#This Row],[W2]],Tabel_FK_W[],2,FALSE),"")</f>
        <v/>
      </c>
      <c r="AG23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31" s="171"/>
      <c r="AI231" s="165"/>
      <c r="AJ231" s="175"/>
      <c r="AK23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1" s="178" t="str">
        <f>IF(AND(Tabel_RIE[[#This Row],[R12]]&gt;=70,Tabel_RIE[[#This Row],[R22]]&lt;70),"Ja","Nee")</f>
        <v>Ja</v>
      </c>
      <c r="AM231" s="178" t="str">
        <f>IF(Tabel_RIE[[#This Row],[R22]]&lt;&gt;"",Tabel_RIE[[#This Row],[R22]],Tabel_RIE[[#This Row],[R12]])</f>
        <v/>
      </c>
    </row>
    <row r="232" spans="2:39" ht="42" customHeight="1" x14ac:dyDescent="0.15">
      <c r="B232" s="163">
        <v>238</v>
      </c>
      <c r="C232" s="164"/>
      <c r="D232" s="165"/>
      <c r="E232" s="165"/>
      <c r="F232" s="165"/>
      <c r="G232" s="166"/>
      <c r="H232" s="166"/>
      <c r="I232" s="165"/>
      <c r="J232" s="165"/>
      <c r="K232" s="167"/>
      <c r="L232" s="168" t="str">
        <f>IF(Tabel_RIE[[#This Row],[E1]]&gt;0,VLOOKUP(Tabel_RIE[[#This Row],[E1]],Tabel_FK_E[],2,FALSE),"")</f>
        <v/>
      </c>
      <c r="M232" s="167"/>
      <c r="N232" s="169" t="str">
        <f>IF(Tabel_RIE[[#This Row],[B1]]&gt;0,VLOOKUP(Tabel_RIE[[#This Row],[B1]],Tabel_FK_B[],2,FALSE),"")</f>
        <v/>
      </c>
      <c r="O232" s="167"/>
      <c r="P232" s="169" t="str">
        <f>IF(Tabel_RIE[[#This Row],[W1]]&gt;0,VLOOKUP(Tabel_RIE[[#This Row],[W1]],Tabel_FK_W[],2,FALSE),"")</f>
        <v/>
      </c>
      <c r="Q23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2" s="171" t="str">
        <f>IF(OR(Tabel_RIE[[#This Row],[E12]]="",Tabel_RIE[[#This Row],[B12]]="",Tabel_RIE[[#This Row],[W12]]=""),"",Tabel_RIE[[#This Row],[E12]]*Tabel_RIE[[#This Row],[B12]]*Tabel_RIE[[#This Row],[W12]])</f>
        <v/>
      </c>
      <c r="S232" s="172" t="str">
        <f>IF(AND(Tabel_RIE[[#This Row],[E12]]="",Tabel_RIE[[#This Row],[R12]]=""),"",IF(AND(OR(Tabel_RIE[[#This Row],[E12]]="",Tabel_RIE[[#This Row],[E12]]&lt;15),OR(Tabel_RIE[[#This Row],[R12]]="",Tabel_RIE[[#This Row],[R12]]&lt;70)),"n.v.t.",IF(OR(Tabel_RIE[[#This Row],[E12]]&gt;=15,Tabel_RIE[[#This Row],[R12]]&gt;=70),"√","fout")))</f>
        <v/>
      </c>
      <c r="T232" s="173"/>
      <c r="U232" s="174"/>
      <c r="V232" s="174"/>
      <c r="W232" s="175"/>
      <c r="X232" s="176" t="str">
        <f t="shared" si="3"/>
        <v>Bronaanpak:
Collectieve maatregelen:
Individuele maatregelen:
PBM's:</v>
      </c>
      <c r="Y232" s="165"/>
      <c r="Z232" s="177"/>
      <c r="AA232" s="173"/>
      <c r="AB232" s="169" t="str">
        <f>IF(Tabel_RIE[[#This Row],[E2]]&gt;0,VLOOKUP(Tabel_RIE[[#This Row],[E2]],Tabel_FK_E[],2,FALSE),"")</f>
        <v/>
      </c>
      <c r="AC232" s="173"/>
      <c r="AD232" s="169" t="str">
        <f>IF(Tabel_RIE[[#This Row],[B2]]&gt;0,VLOOKUP(Tabel_RIE[[#This Row],[B2]],Tabel_FK_B[],2,FALSE),"")</f>
        <v/>
      </c>
      <c r="AE232" s="173"/>
      <c r="AF232" s="169" t="str">
        <f>IF(Tabel_RIE[[#This Row],[W2]]&gt;0,VLOOKUP(Tabel_RIE[[#This Row],[W2]],Tabel_FK_W[],2,FALSE),"")</f>
        <v/>
      </c>
      <c r="AG23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32" s="171"/>
      <c r="AI232" s="165"/>
      <c r="AJ232" s="175"/>
      <c r="AK23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2" s="178" t="str">
        <f>IF(AND(Tabel_RIE[[#This Row],[R12]]&gt;=70,Tabel_RIE[[#This Row],[R22]]&lt;70),"Ja","Nee")</f>
        <v>Ja</v>
      </c>
      <c r="AM232" s="178" t="str">
        <f>IF(Tabel_RIE[[#This Row],[R22]]&lt;&gt;"",Tabel_RIE[[#This Row],[R22]],Tabel_RIE[[#This Row],[R12]])</f>
        <v/>
      </c>
    </row>
    <row r="233" spans="2:39" ht="42" customHeight="1" x14ac:dyDescent="0.15">
      <c r="B233" s="163">
        <v>239</v>
      </c>
      <c r="C233" s="164"/>
      <c r="D233" s="165"/>
      <c r="E233" s="165"/>
      <c r="F233" s="165"/>
      <c r="G233" s="166"/>
      <c r="H233" s="166"/>
      <c r="I233" s="165"/>
      <c r="J233" s="165"/>
      <c r="K233" s="167"/>
      <c r="L233" s="168" t="str">
        <f>IF(Tabel_RIE[[#This Row],[E1]]&gt;0,VLOOKUP(Tabel_RIE[[#This Row],[E1]],Tabel_FK_E[],2,FALSE),"")</f>
        <v/>
      </c>
      <c r="M233" s="167"/>
      <c r="N233" s="169" t="str">
        <f>IF(Tabel_RIE[[#This Row],[B1]]&gt;0,VLOOKUP(Tabel_RIE[[#This Row],[B1]],Tabel_FK_B[],2,FALSE),"")</f>
        <v/>
      </c>
      <c r="O233" s="167"/>
      <c r="P233" s="169" t="str">
        <f>IF(Tabel_RIE[[#This Row],[W1]]&gt;0,VLOOKUP(Tabel_RIE[[#This Row],[W1]],Tabel_FK_W[],2,FALSE),"")</f>
        <v/>
      </c>
      <c r="Q23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3" s="171" t="str">
        <f>IF(OR(Tabel_RIE[[#This Row],[E12]]="",Tabel_RIE[[#This Row],[B12]]="",Tabel_RIE[[#This Row],[W12]]=""),"",Tabel_RIE[[#This Row],[E12]]*Tabel_RIE[[#This Row],[B12]]*Tabel_RIE[[#This Row],[W12]])</f>
        <v/>
      </c>
      <c r="S233" s="172" t="str">
        <f>IF(AND(Tabel_RIE[[#This Row],[E12]]="",Tabel_RIE[[#This Row],[R12]]=""),"",IF(AND(OR(Tabel_RIE[[#This Row],[E12]]="",Tabel_RIE[[#This Row],[E12]]&lt;15),OR(Tabel_RIE[[#This Row],[R12]]="",Tabel_RIE[[#This Row],[R12]]&lt;70)),"n.v.t.",IF(OR(Tabel_RIE[[#This Row],[E12]]&gt;=15,Tabel_RIE[[#This Row],[R12]]&gt;=70),"√","fout")))</f>
        <v/>
      </c>
      <c r="T233" s="173"/>
      <c r="U233" s="174"/>
      <c r="V233" s="174"/>
      <c r="W233" s="175"/>
      <c r="X233" s="176" t="str">
        <f t="shared" si="3"/>
        <v>Bronaanpak:
Collectieve maatregelen:
Individuele maatregelen:
PBM's:</v>
      </c>
      <c r="Y233" s="165"/>
      <c r="Z233" s="177"/>
      <c r="AA233" s="173"/>
      <c r="AB233" s="169" t="str">
        <f>IF(Tabel_RIE[[#This Row],[E2]]&gt;0,VLOOKUP(Tabel_RIE[[#This Row],[E2]],Tabel_FK_E[],2,FALSE),"")</f>
        <v/>
      </c>
      <c r="AC233" s="173"/>
      <c r="AD233" s="169" t="str">
        <f>IF(Tabel_RIE[[#This Row],[B2]]&gt;0,VLOOKUP(Tabel_RIE[[#This Row],[B2]],Tabel_FK_B[],2,FALSE),"")</f>
        <v/>
      </c>
      <c r="AE233" s="173"/>
      <c r="AF233" s="169" t="str">
        <f>IF(Tabel_RIE[[#This Row],[W2]]&gt;0,VLOOKUP(Tabel_RIE[[#This Row],[W2]],Tabel_FK_W[],2,FALSE),"")</f>
        <v/>
      </c>
      <c r="AG23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33" s="171"/>
      <c r="AI233" s="165"/>
      <c r="AJ233" s="175"/>
      <c r="AK23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3" s="178" t="str">
        <f>IF(AND(Tabel_RIE[[#This Row],[R12]]&gt;=70,Tabel_RIE[[#This Row],[R22]]&lt;70),"Ja","Nee")</f>
        <v>Ja</v>
      </c>
      <c r="AM233" s="178" t="str">
        <f>IF(Tabel_RIE[[#This Row],[R22]]&lt;&gt;"",Tabel_RIE[[#This Row],[R22]],Tabel_RIE[[#This Row],[R12]])</f>
        <v/>
      </c>
    </row>
    <row r="234" spans="2:39" ht="42" customHeight="1" x14ac:dyDescent="0.15">
      <c r="B234" s="163">
        <v>240</v>
      </c>
      <c r="C234" s="164"/>
      <c r="D234" s="165"/>
      <c r="E234" s="165"/>
      <c r="F234" s="165"/>
      <c r="G234" s="166"/>
      <c r="H234" s="166"/>
      <c r="I234" s="165"/>
      <c r="J234" s="165"/>
      <c r="K234" s="167"/>
      <c r="L234" s="168" t="str">
        <f>IF(Tabel_RIE[[#This Row],[E1]]&gt;0,VLOOKUP(Tabel_RIE[[#This Row],[E1]],Tabel_FK_E[],2,FALSE),"")</f>
        <v/>
      </c>
      <c r="M234" s="167"/>
      <c r="N234" s="169" t="str">
        <f>IF(Tabel_RIE[[#This Row],[B1]]&gt;0,VLOOKUP(Tabel_RIE[[#This Row],[B1]],Tabel_FK_B[],2,FALSE),"")</f>
        <v/>
      </c>
      <c r="O234" s="167"/>
      <c r="P234" s="169" t="str">
        <f>IF(Tabel_RIE[[#This Row],[W1]]&gt;0,VLOOKUP(Tabel_RIE[[#This Row],[W1]],Tabel_FK_W[],2,FALSE),"")</f>
        <v/>
      </c>
      <c r="Q23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4" s="171" t="str">
        <f>IF(OR(Tabel_RIE[[#This Row],[E12]]="",Tabel_RIE[[#This Row],[B12]]="",Tabel_RIE[[#This Row],[W12]]=""),"",Tabel_RIE[[#This Row],[E12]]*Tabel_RIE[[#This Row],[B12]]*Tabel_RIE[[#This Row],[W12]])</f>
        <v/>
      </c>
      <c r="S234" s="172" t="str">
        <f>IF(AND(Tabel_RIE[[#This Row],[E12]]="",Tabel_RIE[[#This Row],[R12]]=""),"",IF(AND(OR(Tabel_RIE[[#This Row],[E12]]="",Tabel_RIE[[#This Row],[E12]]&lt;15),OR(Tabel_RIE[[#This Row],[R12]]="",Tabel_RIE[[#This Row],[R12]]&lt;70)),"n.v.t.",IF(OR(Tabel_RIE[[#This Row],[E12]]&gt;=15,Tabel_RIE[[#This Row],[R12]]&gt;=70),"√","fout")))</f>
        <v/>
      </c>
      <c r="T234" s="173"/>
      <c r="U234" s="174"/>
      <c r="V234" s="174"/>
      <c r="W234" s="175"/>
      <c r="X234" s="176" t="str">
        <f t="shared" si="3"/>
        <v>Bronaanpak:
Collectieve maatregelen:
Individuele maatregelen:
PBM's:</v>
      </c>
      <c r="Y234" s="165"/>
      <c r="Z234" s="177"/>
      <c r="AA234" s="173"/>
      <c r="AB234" s="169" t="str">
        <f>IF(Tabel_RIE[[#This Row],[E2]]&gt;0,VLOOKUP(Tabel_RIE[[#This Row],[E2]],Tabel_FK_E[],2,FALSE),"")</f>
        <v/>
      </c>
      <c r="AC234" s="173"/>
      <c r="AD234" s="169" t="str">
        <f>IF(Tabel_RIE[[#This Row],[B2]]&gt;0,VLOOKUP(Tabel_RIE[[#This Row],[B2]],Tabel_FK_B[],2,FALSE),"")</f>
        <v/>
      </c>
      <c r="AE234" s="173"/>
      <c r="AF234" s="169" t="str">
        <f>IF(Tabel_RIE[[#This Row],[W2]]&gt;0,VLOOKUP(Tabel_RIE[[#This Row],[W2]],Tabel_FK_W[],2,FALSE),"")</f>
        <v/>
      </c>
      <c r="AG23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34" s="171"/>
      <c r="AI234" s="165"/>
      <c r="AJ234" s="175"/>
      <c r="AK23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4" s="178" t="str">
        <f>IF(AND(Tabel_RIE[[#This Row],[R12]]&gt;=70,Tabel_RIE[[#This Row],[R22]]&lt;70),"Ja","Nee")</f>
        <v>Ja</v>
      </c>
      <c r="AM234" s="178" t="str">
        <f>IF(Tabel_RIE[[#This Row],[R22]]&lt;&gt;"",Tabel_RIE[[#This Row],[R22]],Tabel_RIE[[#This Row],[R12]])</f>
        <v/>
      </c>
    </row>
    <row r="235" spans="2:39" ht="42" customHeight="1" x14ac:dyDescent="0.15">
      <c r="B235" s="163">
        <v>241</v>
      </c>
      <c r="C235" s="164"/>
      <c r="D235" s="165"/>
      <c r="E235" s="165"/>
      <c r="F235" s="165"/>
      <c r="G235" s="166"/>
      <c r="H235" s="166"/>
      <c r="I235" s="165"/>
      <c r="J235" s="165"/>
      <c r="K235" s="167"/>
      <c r="L235" s="168" t="str">
        <f>IF(Tabel_RIE[[#This Row],[E1]]&gt;0,VLOOKUP(Tabel_RIE[[#This Row],[E1]],Tabel_FK_E[],2,FALSE),"")</f>
        <v/>
      </c>
      <c r="M235" s="167"/>
      <c r="N235" s="169" t="str">
        <f>IF(Tabel_RIE[[#This Row],[B1]]&gt;0,VLOOKUP(Tabel_RIE[[#This Row],[B1]],Tabel_FK_B[],2,FALSE),"")</f>
        <v/>
      </c>
      <c r="O235" s="167"/>
      <c r="P235" s="169" t="str">
        <f>IF(Tabel_RIE[[#This Row],[W1]]&gt;0,VLOOKUP(Tabel_RIE[[#This Row],[W1]],Tabel_FK_W[],2,FALSE),"")</f>
        <v/>
      </c>
      <c r="Q235"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5" s="171" t="str">
        <f>IF(OR(Tabel_RIE[[#This Row],[E12]]="",Tabel_RIE[[#This Row],[B12]]="",Tabel_RIE[[#This Row],[W12]]=""),"",Tabel_RIE[[#This Row],[E12]]*Tabel_RIE[[#This Row],[B12]]*Tabel_RIE[[#This Row],[W12]])</f>
        <v/>
      </c>
      <c r="S235" s="172" t="str">
        <f>IF(AND(Tabel_RIE[[#This Row],[E12]]="",Tabel_RIE[[#This Row],[R12]]=""),"",IF(AND(OR(Tabel_RIE[[#This Row],[E12]]="",Tabel_RIE[[#This Row],[E12]]&lt;15),OR(Tabel_RIE[[#This Row],[R12]]="",Tabel_RIE[[#This Row],[R12]]&lt;70)),"n.v.t.",IF(OR(Tabel_RIE[[#This Row],[E12]]&gt;=15,Tabel_RIE[[#This Row],[R12]]&gt;=70),"√","fout")))</f>
        <v/>
      </c>
      <c r="T235" s="173"/>
      <c r="U235" s="174"/>
      <c r="V235" s="174"/>
      <c r="W235" s="175"/>
      <c r="X235" s="176" t="str">
        <f t="shared" si="3"/>
        <v>Bronaanpak:
Collectieve maatregelen:
Individuele maatregelen:
PBM's:</v>
      </c>
      <c r="Y235" s="165"/>
      <c r="Z235" s="177"/>
      <c r="AA235" s="173"/>
      <c r="AB235" s="169" t="str">
        <f>IF(Tabel_RIE[[#This Row],[E2]]&gt;0,VLOOKUP(Tabel_RIE[[#This Row],[E2]],Tabel_FK_E[],2,FALSE),"")</f>
        <v/>
      </c>
      <c r="AC235" s="173"/>
      <c r="AD235" s="169" t="str">
        <f>IF(Tabel_RIE[[#This Row],[B2]]&gt;0,VLOOKUP(Tabel_RIE[[#This Row],[B2]],Tabel_FK_B[],2,FALSE),"")</f>
        <v/>
      </c>
      <c r="AE235" s="173"/>
      <c r="AF235" s="169" t="str">
        <f>IF(Tabel_RIE[[#This Row],[W2]]&gt;0,VLOOKUP(Tabel_RIE[[#This Row],[W2]],Tabel_FK_W[],2,FALSE),"")</f>
        <v/>
      </c>
      <c r="AG235"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35" s="171"/>
      <c r="AI235" s="165"/>
      <c r="AJ235" s="175"/>
      <c r="AK235"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5" s="178" t="str">
        <f>IF(AND(Tabel_RIE[[#This Row],[R12]]&gt;=70,Tabel_RIE[[#This Row],[R22]]&lt;70),"Ja","Nee")</f>
        <v>Ja</v>
      </c>
      <c r="AM235" s="178" t="str">
        <f>IF(Tabel_RIE[[#This Row],[R22]]&lt;&gt;"",Tabel_RIE[[#This Row],[R22]],Tabel_RIE[[#This Row],[R12]])</f>
        <v/>
      </c>
    </row>
    <row r="236" spans="2:39" ht="42" customHeight="1" x14ac:dyDescent="0.15">
      <c r="B236" s="163">
        <v>242</v>
      </c>
      <c r="C236" s="164"/>
      <c r="D236" s="165"/>
      <c r="E236" s="165"/>
      <c r="F236" s="165"/>
      <c r="G236" s="166"/>
      <c r="H236" s="166"/>
      <c r="I236" s="165"/>
      <c r="J236" s="165"/>
      <c r="K236" s="167"/>
      <c r="L236" s="168" t="str">
        <f>IF(Tabel_RIE[[#This Row],[E1]]&gt;0,VLOOKUP(Tabel_RIE[[#This Row],[E1]],Tabel_FK_E[],2,FALSE),"")</f>
        <v/>
      </c>
      <c r="M236" s="167"/>
      <c r="N236" s="169" t="str">
        <f>IF(Tabel_RIE[[#This Row],[B1]]&gt;0,VLOOKUP(Tabel_RIE[[#This Row],[B1]],Tabel_FK_B[],2,FALSE),"")</f>
        <v/>
      </c>
      <c r="O236" s="167"/>
      <c r="P236" s="169" t="str">
        <f>IF(Tabel_RIE[[#This Row],[W1]]&gt;0,VLOOKUP(Tabel_RIE[[#This Row],[W1]],Tabel_FK_W[],2,FALSE),"")</f>
        <v/>
      </c>
      <c r="Q236"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6" s="171" t="str">
        <f>IF(OR(Tabel_RIE[[#This Row],[E12]]="",Tabel_RIE[[#This Row],[B12]]="",Tabel_RIE[[#This Row],[W12]]=""),"",Tabel_RIE[[#This Row],[E12]]*Tabel_RIE[[#This Row],[B12]]*Tabel_RIE[[#This Row],[W12]])</f>
        <v/>
      </c>
      <c r="S236" s="172" t="str">
        <f>IF(AND(Tabel_RIE[[#This Row],[E12]]="",Tabel_RIE[[#This Row],[R12]]=""),"",IF(AND(OR(Tabel_RIE[[#This Row],[E12]]="",Tabel_RIE[[#This Row],[E12]]&lt;15),OR(Tabel_RIE[[#This Row],[R12]]="",Tabel_RIE[[#This Row],[R12]]&lt;70)),"n.v.t.",IF(OR(Tabel_RIE[[#This Row],[E12]]&gt;=15,Tabel_RIE[[#This Row],[R12]]&gt;=70),"√","fout")))</f>
        <v/>
      </c>
      <c r="T236" s="173"/>
      <c r="U236" s="174"/>
      <c r="V236" s="174"/>
      <c r="W236" s="175"/>
      <c r="X236" s="176" t="str">
        <f t="shared" si="3"/>
        <v>Bronaanpak:
Collectieve maatregelen:
Individuele maatregelen:
PBM's:</v>
      </c>
      <c r="Y236" s="165"/>
      <c r="Z236" s="177"/>
      <c r="AA236" s="173"/>
      <c r="AB236" s="169" t="str">
        <f>IF(Tabel_RIE[[#This Row],[E2]]&gt;0,VLOOKUP(Tabel_RIE[[#This Row],[E2]],Tabel_FK_E[],2,FALSE),"")</f>
        <v/>
      </c>
      <c r="AC236" s="173"/>
      <c r="AD236" s="169" t="str">
        <f>IF(Tabel_RIE[[#This Row],[B2]]&gt;0,VLOOKUP(Tabel_RIE[[#This Row],[B2]],Tabel_FK_B[],2,FALSE),"")</f>
        <v/>
      </c>
      <c r="AE236" s="173"/>
      <c r="AF236" s="169" t="str">
        <f>IF(Tabel_RIE[[#This Row],[W2]]&gt;0,VLOOKUP(Tabel_RIE[[#This Row],[W2]],Tabel_FK_W[],2,FALSE),"")</f>
        <v/>
      </c>
      <c r="AG236"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36" s="171"/>
      <c r="AI236" s="165"/>
      <c r="AJ236" s="175"/>
      <c r="AK236"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6" s="178" t="str">
        <f>IF(AND(Tabel_RIE[[#This Row],[R12]]&gt;=70,Tabel_RIE[[#This Row],[R22]]&lt;70),"Ja","Nee")</f>
        <v>Ja</v>
      </c>
      <c r="AM236" s="178" t="str">
        <f>IF(Tabel_RIE[[#This Row],[R22]]&lt;&gt;"",Tabel_RIE[[#This Row],[R22]],Tabel_RIE[[#This Row],[R12]])</f>
        <v/>
      </c>
    </row>
    <row r="237" spans="2:39" ht="42" customHeight="1" x14ac:dyDescent="0.15">
      <c r="B237" s="163">
        <v>243</v>
      </c>
      <c r="C237" s="164"/>
      <c r="D237" s="165"/>
      <c r="E237" s="165"/>
      <c r="F237" s="165"/>
      <c r="G237" s="166"/>
      <c r="H237" s="166"/>
      <c r="I237" s="165"/>
      <c r="J237" s="165"/>
      <c r="K237" s="167"/>
      <c r="L237" s="168" t="str">
        <f>IF(Tabel_RIE[[#This Row],[E1]]&gt;0,VLOOKUP(Tabel_RIE[[#This Row],[E1]],Tabel_FK_E[],2,FALSE),"")</f>
        <v/>
      </c>
      <c r="M237" s="167"/>
      <c r="N237" s="169" t="str">
        <f>IF(Tabel_RIE[[#This Row],[B1]]&gt;0,VLOOKUP(Tabel_RIE[[#This Row],[B1]],Tabel_FK_B[],2,FALSE),"")</f>
        <v/>
      </c>
      <c r="O237" s="167"/>
      <c r="P237" s="169" t="str">
        <f>IF(Tabel_RIE[[#This Row],[W1]]&gt;0,VLOOKUP(Tabel_RIE[[#This Row],[W1]],Tabel_FK_W[],2,FALSE),"")</f>
        <v/>
      </c>
      <c r="Q237"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7" s="171" t="str">
        <f>IF(OR(Tabel_RIE[[#This Row],[E12]]="",Tabel_RIE[[#This Row],[B12]]="",Tabel_RIE[[#This Row],[W12]]=""),"",Tabel_RIE[[#This Row],[E12]]*Tabel_RIE[[#This Row],[B12]]*Tabel_RIE[[#This Row],[W12]])</f>
        <v/>
      </c>
      <c r="S237" s="172" t="str">
        <f>IF(AND(Tabel_RIE[[#This Row],[E12]]="",Tabel_RIE[[#This Row],[R12]]=""),"",IF(AND(OR(Tabel_RIE[[#This Row],[E12]]="",Tabel_RIE[[#This Row],[E12]]&lt;15),OR(Tabel_RIE[[#This Row],[R12]]="",Tabel_RIE[[#This Row],[R12]]&lt;70)),"n.v.t.",IF(OR(Tabel_RIE[[#This Row],[E12]]&gt;=15,Tabel_RIE[[#This Row],[R12]]&gt;=70),"√","fout")))</f>
        <v/>
      </c>
      <c r="T237" s="173"/>
      <c r="U237" s="174"/>
      <c r="V237" s="174"/>
      <c r="W237" s="175"/>
      <c r="X237" s="176" t="str">
        <f t="shared" si="3"/>
        <v>Bronaanpak:
Collectieve maatregelen:
Individuele maatregelen:
PBM's:</v>
      </c>
      <c r="Y237" s="165"/>
      <c r="Z237" s="177"/>
      <c r="AA237" s="173"/>
      <c r="AB237" s="169" t="str">
        <f>IF(Tabel_RIE[[#This Row],[E2]]&gt;0,VLOOKUP(Tabel_RIE[[#This Row],[E2]],Tabel_FK_E[],2,FALSE),"")</f>
        <v/>
      </c>
      <c r="AC237" s="173"/>
      <c r="AD237" s="169" t="str">
        <f>IF(Tabel_RIE[[#This Row],[B2]]&gt;0,VLOOKUP(Tabel_RIE[[#This Row],[B2]],Tabel_FK_B[],2,FALSE),"")</f>
        <v/>
      </c>
      <c r="AE237" s="173"/>
      <c r="AF237" s="169" t="str">
        <f>IF(Tabel_RIE[[#This Row],[W2]]&gt;0,VLOOKUP(Tabel_RIE[[#This Row],[W2]],Tabel_FK_W[],2,FALSE),"")</f>
        <v/>
      </c>
      <c r="AG237"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37" s="171"/>
      <c r="AI237" s="165"/>
      <c r="AJ237" s="175"/>
      <c r="AK237"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7" s="178" t="str">
        <f>IF(AND(Tabel_RIE[[#This Row],[R12]]&gt;=70,Tabel_RIE[[#This Row],[R22]]&lt;70),"Ja","Nee")</f>
        <v>Ja</v>
      </c>
      <c r="AM237" s="178" t="str">
        <f>IF(Tabel_RIE[[#This Row],[R22]]&lt;&gt;"",Tabel_RIE[[#This Row],[R22]],Tabel_RIE[[#This Row],[R12]])</f>
        <v/>
      </c>
    </row>
    <row r="238" spans="2:39" ht="42" customHeight="1" x14ac:dyDescent="0.15">
      <c r="B238" s="163">
        <v>244</v>
      </c>
      <c r="C238" s="164"/>
      <c r="D238" s="165"/>
      <c r="E238" s="165"/>
      <c r="F238" s="165"/>
      <c r="G238" s="166"/>
      <c r="H238" s="166"/>
      <c r="I238" s="165"/>
      <c r="J238" s="165"/>
      <c r="K238" s="167"/>
      <c r="L238" s="168" t="str">
        <f>IF(Tabel_RIE[[#This Row],[E1]]&gt;0,VLOOKUP(Tabel_RIE[[#This Row],[E1]],Tabel_FK_E[],2,FALSE),"")</f>
        <v/>
      </c>
      <c r="M238" s="167"/>
      <c r="N238" s="169" t="str">
        <f>IF(Tabel_RIE[[#This Row],[B1]]&gt;0,VLOOKUP(Tabel_RIE[[#This Row],[B1]],Tabel_FK_B[],2,FALSE),"")</f>
        <v/>
      </c>
      <c r="O238" s="167"/>
      <c r="P238" s="169" t="str">
        <f>IF(Tabel_RIE[[#This Row],[W1]]&gt;0,VLOOKUP(Tabel_RIE[[#This Row],[W1]],Tabel_FK_W[],2,FALSE),"")</f>
        <v/>
      </c>
      <c r="Q238"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8" s="171" t="str">
        <f>IF(OR(Tabel_RIE[[#This Row],[E12]]="",Tabel_RIE[[#This Row],[B12]]="",Tabel_RIE[[#This Row],[W12]]=""),"",Tabel_RIE[[#This Row],[E12]]*Tabel_RIE[[#This Row],[B12]]*Tabel_RIE[[#This Row],[W12]])</f>
        <v/>
      </c>
      <c r="S238" s="172" t="str">
        <f>IF(AND(Tabel_RIE[[#This Row],[E12]]="",Tabel_RIE[[#This Row],[R12]]=""),"",IF(AND(OR(Tabel_RIE[[#This Row],[E12]]="",Tabel_RIE[[#This Row],[E12]]&lt;15),OR(Tabel_RIE[[#This Row],[R12]]="",Tabel_RIE[[#This Row],[R12]]&lt;70)),"n.v.t.",IF(OR(Tabel_RIE[[#This Row],[E12]]&gt;=15,Tabel_RIE[[#This Row],[R12]]&gt;=70),"√","fout")))</f>
        <v/>
      </c>
      <c r="T238" s="173"/>
      <c r="U238" s="174"/>
      <c r="V238" s="174"/>
      <c r="W238" s="175"/>
      <c r="X238" s="176" t="str">
        <f t="shared" si="3"/>
        <v>Bronaanpak:
Collectieve maatregelen:
Individuele maatregelen:
PBM's:</v>
      </c>
      <c r="Y238" s="165"/>
      <c r="Z238" s="177"/>
      <c r="AA238" s="173"/>
      <c r="AB238" s="169" t="str">
        <f>IF(Tabel_RIE[[#This Row],[E2]]&gt;0,VLOOKUP(Tabel_RIE[[#This Row],[E2]],Tabel_FK_E[],2,FALSE),"")</f>
        <v/>
      </c>
      <c r="AC238" s="173"/>
      <c r="AD238" s="169" t="str">
        <f>IF(Tabel_RIE[[#This Row],[B2]]&gt;0,VLOOKUP(Tabel_RIE[[#This Row],[B2]],Tabel_FK_B[],2,FALSE),"")</f>
        <v/>
      </c>
      <c r="AE238" s="173"/>
      <c r="AF238" s="169" t="str">
        <f>IF(Tabel_RIE[[#This Row],[W2]]&gt;0,VLOOKUP(Tabel_RIE[[#This Row],[W2]],Tabel_FK_W[],2,FALSE),"")</f>
        <v/>
      </c>
      <c r="AG238"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38" s="171"/>
      <c r="AI238" s="165"/>
      <c r="AJ238" s="175"/>
      <c r="AK238"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8" s="178" t="str">
        <f>IF(AND(Tabel_RIE[[#This Row],[R12]]&gt;=70,Tabel_RIE[[#This Row],[R22]]&lt;70),"Ja","Nee")</f>
        <v>Ja</v>
      </c>
      <c r="AM238" s="178" t="str">
        <f>IF(Tabel_RIE[[#This Row],[R22]]&lt;&gt;"",Tabel_RIE[[#This Row],[R22]],Tabel_RIE[[#This Row],[R12]])</f>
        <v/>
      </c>
    </row>
    <row r="239" spans="2:39" ht="42" customHeight="1" x14ac:dyDescent="0.15">
      <c r="B239" s="163">
        <v>245</v>
      </c>
      <c r="C239" s="164"/>
      <c r="D239" s="165"/>
      <c r="E239" s="165"/>
      <c r="F239" s="165"/>
      <c r="G239" s="166"/>
      <c r="H239" s="166"/>
      <c r="I239" s="165"/>
      <c r="J239" s="165"/>
      <c r="K239" s="167"/>
      <c r="L239" s="168" t="str">
        <f>IF(Tabel_RIE[[#This Row],[E1]]&gt;0,VLOOKUP(Tabel_RIE[[#This Row],[E1]],Tabel_FK_E[],2,FALSE),"")</f>
        <v/>
      </c>
      <c r="M239" s="167"/>
      <c r="N239" s="169" t="str">
        <f>IF(Tabel_RIE[[#This Row],[B1]]&gt;0,VLOOKUP(Tabel_RIE[[#This Row],[B1]],Tabel_FK_B[],2,FALSE),"")</f>
        <v/>
      </c>
      <c r="O239" s="167"/>
      <c r="P239" s="169" t="str">
        <f>IF(Tabel_RIE[[#This Row],[W1]]&gt;0,VLOOKUP(Tabel_RIE[[#This Row],[W1]],Tabel_FK_W[],2,FALSE),"")</f>
        <v/>
      </c>
      <c r="Q239"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9" s="171" t="str">
        <f>IF(OR(Tabel_RIE[[#This Row],[E12]]="",Tabel_RIE[[#This Row],[B12]]="",Tabel_RIE[[#This Row],[W12]]=""),"",Tabel_RIE[[#This Row],[E12]]*Tabel_RIE[[#This Row],[B12]]*Tabel_RIE[[#This Row],[W12]])</f>
        <v/>
      </c>
      <c r="S239" s="172" t="str">
        <f>IF(AND(Tabel_RIE[[#This Row],[E12]]="",Tabel_RIE[[#This Row],[R12]]=""),"",IF(AND(OR(Tabel_RIE[[#This Row],[E12]]="",Tabel_RIE[[#This Row],[E12]]&lt;15),OR(Tabel_RIE[[#This Row],[R12]]="",Tabel_RIE[[#This Row],[R12]]&lt;70)),"n.v.t.",IF(OR(Tabel_RIE[[#This Row],[E12]]&gt;=15,Tabel_RIE[[#This Row],[R12]]&gt;=70),"√","fout")))</f>
        <v/>
      </c>
      <c r="T239" s="173"/>
      <c r="U239" s="174"/>
      <c r="V239" s="174"/>
      <c r="W239" s="175"/>
      <c r="X239" s="176" t="str">
        <f t="shared" si="3"/>
        <v>Bronaanpak:
Collectieve maatregelen:
Individuele maatregelen:
PBM's:</v>
      </c>
      <c r="Y239" s="165"/>
      <c r="Z239" s="177"/>
      <c r="AA239" s="173"/>
      <c r="AB239" s="169" t="str">
        <f>IF(Tabel_RIE[[#This Row],[E2]]&gt;0,VLOOKUP(Tabel_RIE[[#This Row],[E2]],Tabel_FK_E[],2,FALSE),"")</f>
        <v/>
      </c>
      <c r="AC239" s="173"/>
      <c r="AD239" s="169" t="str">
        <f>IF(Tabel_RIE[[#This Row],[B2]]&gt;0,VLOOKUP(Tabel_RIE[[#This Row],[B2]],Tabel_FK_B[],2,FALSE),"")</f>
        <v/>
      </c>
      <c r="AE239" s="173"/>
      <c r="AF239" s="169" t="str">
        <f>IF(Tabel_RIE[[#This Row],[W2]]&gt;0,VLOOKUP(Tabel_RIE[[#This Row],[W2]],Tabel_FK_W[],2,FALSE),"")</f>
        <v/>
      </c>
      <c r="AG239"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39" s="171"/>
      <c r="AI239" s="165"/>
      <c r="AJ239" s="175"/>
      <c r="AK239"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39" s="178" t="str">
        <f>IF(AND(Tabel_RIE[[#This Row],[R12]]&gt;=70,Tabel_RIE[[#This Row],[R22]]&lt;70),"Ja","Nee")</f>
        <v>Ja</v>
      </c>
      <c r="AM239" s="178" t="str">
        <f>IF(Tabel_RIE[[#This Row],[R22]]&lt;&gt;"",Tabel_RIE[[#This Row],[R22]],Tabel_RIE[[#This Row],[R12]])</f>
        <v/>
      </c>
    </row>
    <row r="240" spans="2:39" ht="42" customHeight="1" x14ac:dyDescent="0.15">
      <c r="B240" s="163">
        <v>246</v>
      </c>
      <c r="C240" s="164"/>
      <c r="D240" s="165"/>
      <c r="E240" s="165"/>
      <c r="F240" s="165"/>
      <c r="G240" s="166"/>
      <c r="H240" s="166"/>
      <c r="I240" s="165"/>
      <c r="J240" s="165"/>
      <c r="K240" s="167"/>
      <c r="L240" s="168" t="str">
        <f>IF(Tabel_RIE[[#This Row],[E1]]&gt;0,VLOOKUP(Tabel_RIE[[#This Row],[E1]],Tabel_FK_E[],2,FALSE),"")</f>
        <v/>
      </c>
      <c r="M240" s="167"/>
      <c r="N240" s="169" t="str">
        <f>IF(Tabel_RIE[[#This Row],[B1]]&gt;0,VLOOKUP(Tabel_RIE[[#This Row],[B1]],Tabel_FK_B[],2,FALSE),"")</f>
        <v/>
      </c>
      <c r="O240" s="167"/>
      <c r="P240" s="169" t="str">
        <f>IF(Tabel_RIE[[#This Row],[W1]]&gt;0,VLOOKUP(Tabel_RIE[[#This Row],[W1]],Tabel_FK_W[],2,FALSE),"")</f>
        <v/>
      </c>
      <c r="Q240"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0" s="171" t="str">
        <f>IF(OR(Tabel_RIE[[#This Row],[E12]]="",Tabel_RIE[[#This Row],[B12]]="",Tabel_RIE[[#This Row],[W12]]=""),"",Tabel_RIE[[#This Row],[E12]]*Tabel_RIE[[#This Row],[B12]]*Tabel_RIE[[#This Row],[W12]])</f>
        <v/>
      </c>
      <c r="S240" s="172" t="str">
        <f>IF(AND(Tabel_RIE[[#This Row],[E12]]="",Tabel_RIE[[#This Row],[R12]]=""),"",IF(AND(OR(Tabel_RIE[[#This Row],[E12]]="",Tabel_RIE[[#This Row],[E12]]&lt;15),OR(Tabel_RIE[[#This Row],[R12]]="",Tabel_RIE[[#This Row],[R12]]&lt;70)),"n.v.t.",IF(OR(Tabel_RIE[[#This Row],[E12]]&gt;=15,Tabel_RIE[[#This Row],[R12]]&gt;=70),"√","fout")))</f>
        <v/>
      </c>
      <c r="T240" s="173"/>
      <c r="U240" s="174"/>
      <c r="V240" s="174"/>
      <c r="W240" s="175"/>
      <c r="X240" s="176" t="str">
        <f t="shared" si="3"/>
        <v>Bronaanpak:
Collectieve maatregelen:
Individuele maatregelen:
PBM's:</v>
      </c>
      <c r="Y240" s="165"/>
      <c r="Z240" s="177"/>
      <c r="AA240" s="173"/>
      <c r="AB240" s="169" t="str">
        <f>IF(Tabel_RIE[[#This Row],[E2]]&gt;0,VLOOKUP(Tabel_RIE[[#This Row],[E2]],Tabel_FK_E[],2,FALSE),"")</f>
        <v/>
      </c>
      <c r="AC240" s="173"/>
      <c r="AD240" s="169" t="str">
        <f>IF(Tabel_RIE[[#This Row],[B2]]&gt;0,VLOOKUP(Tabel_RIE[[#This Row],[B2]],Tabel_FK_B[],2,FALSE),"")</f>
        <v/>
      </c>
      <c r="AE240" s="173"/>
      <c r="AF240" s="169" t="str">
        <f>IF(Tabel_RIE[[#This Row],[W2]]&gt;0,VLOOKUP(Tabel_RIE[[#This Row],[W2]],Tabel_FK_W[],2,FALSE),"")</f>
        <v/>
      </c>
      <c r="AG240"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40" s="171"/>
      <c r="AI240" s="165"/>
      <c r="AJ240" s="175"/>
      <c r="AK240"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0" s="178" t="str">
        <f>IF(AND(Tabel_RIE[[#This Row],[R12]]&gt;=70,Tabel_RIE[[#This Row],[R22]]&lt;70),"Ja","Nee")</f>
        <v>Ja</v>
      </c>
      <c r="AM240" s="178" t="str">
        <f>IF(Tabel_RIE[[#This Row],[R22]]&lt;&gt;"",Tabel_RIE[[#This Row],[R22]],Tabel_RIE[[#This Row],[R12]])</f>
        <v/>
      </c>
    </row>
    <row r="241" spans="2:39" ht="42" customHeight="1" x14ac:dyDescent="0.15">
      <c r="B241" s="163">
        <v>247</v>
      </c>
      <c r="C241" s="164"/>
      <c r="D241" s="165"/>
      <c r="E241" s="165"/>
      <c r="F241" s="165"/>
      <c r="G241" s="166"/>
      <c r="H241" s="166"/>
      <c r="I241" s="165"/>
      <c r="J241" s="165"/>
      <c r="K241" s="167"/>
      <c r="L241" s="168" t="str">
        <f>IF(Tabel_RIE[[#This Row],[E1]]&gt;0,VLOOKUP(Tabel_RIE[[#This Row],[E1]],Tabel_FK_E[],2,FALSE),"")</f>
        <v/>
      </c>
      <c r="M241" s="167"/>
      <c r="N241" s="169" t="str">
        <f>IF(Tabel_RIE[[#This Row],[B1]]&gt;0,VLOOKUP(Tabel_RIE[[#This Row],[B1]],Tabel_FK_B[],2,FALSE),"")</f>
        <v/>
      </c>
      <c r="O241" s="167"/>
      <c r="P241" s="169" t="str">
        <f>IF(Tabel_RIE[[#This Row],[W1]]&gt;0,VLOOKUP(Tabel_RIE[[#This Row],[W1]],Tabel_FK_W[],2,FALSE),"")</f>
        <v/>
      </c>
      <c r="Q241"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1" s="171" t="str">
        <f>IF(OR(Tabel_RIE[[#This Row],[E12]]="",Tabel_RIE[[#This Row],[B12]]="",Tabel_RIE[[#This Row],[W12]]=""),"",Tabel_RIE[[#This Row],[E12]]*Tabel_RIE[[#This Row],[B12]]*Tabel_RIE[[#This Row],[W12]])</f>
        <v/>
      </c>
      <c r="S241" s="172" t="str">
        <f>IF(AND(Tabel_RIE[[#This Row],[E12]]="",Tabel_RIE[[#This Row],[R12]]=""),"",IF(AND(OR(Tabel_RIE[[#This Row],[E12]]="",Tabel_RIE[[#This Row],[E12]]&lt;15),OR(Tabel_RIE[[#This Row],[R12]]="",Tabel_RIE[[#This Row],[R12]]&lt;70)),"n.v.t.",IF(OR(Tabel_RIE[[#This Row],[E12]]&gt;=15,Tabel_RIE[[#This Row],[R12]]&gt;=70),"√","fout")))</f>
        <v/>
      </c>
      <c r="T241" s="173"/>
      <c r="U241" s="174"/>
      <c r="V241" s="174"/>
      <c r="W241" s="175"/>
      <c r="X241" s="176" t="str">
        <f t="shared" si="3"/>
        <v>Bronaanpak:
Collectieve maatregelen:
Individuele maatregelen:
PBM's:</v>
      </c>
      <c r="Y241" s="165"/>
      <c r="Z241" s="177"/>
      <c r="AA241" s="173"/>
      <c r="AB241" s="169" t="str">
        <f>IF(Tabel_RIE[[#This Row],[E2]]&gt;0,VLOOKUP(Tabel_RIE[[#This Row],[E2]],Tabel_FK_E[],2,FALSE),"")</f>
        <v/>
      </c>
      <c r="AC241" s="173"/>
      <c r="AD241" s="169" t="str">
        <f>IF(Tabel_RIE[[#This Row],[B2]]&gt;0,VLOOKUP(Tabel_RIE[[#This Row],[B2]],Tabel_FK_B[],2,FALSE),"")</f>
        <v/>
      </c>
      <c r="AE241" s="173"/>
      <c r="AF241" s="169" t="str">
        <f>IF(Tabel_RIE[[#This Row],[W2]]&gt;0,VLOOKUP(Tabel_RIE[[#This Row],[W2]],Tabel_FK_W[],2,FALSE),"")</f>
        <v/>
      </c>
      <c r="AG241"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41" s="171"/>
      <c r="AI241" s="165"/>
      <c r="AJ241" s="175"/>
      <c r="AK241"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1" s="178" t="str">
        <f>IF(AND(Tabel_RIE[[#This Row],[R12]]&gt;=70,Tabel_RIE[[#This Row],[R22]]&lt;70),"Ja","Nee")</f>
        <v>Ja</v>
      </c>
      <c r="AM241" s="178" t="str">
        <f>IF(Tabel_RIE[[#This Row],[R22]]&lt;&gt;"",Tabel_RIE[[#This Row],[R22]],Tabel_RIE[[#This Row],[R12]])</f>
        <v/>
      </c>
    </row>
    <row r="242" spans="2:39" ht="42" customHeight="1" x14ac:dyDescent="0.15">
      <c r="B242" s="163">
        <v>248</v>
      </c>
      <c r="C242" s="164"/>
      <c r="D242" s="165"/>
      <c r="E242" s="165"/>
      <c r="F242" s="165"/>
      <c r="G242" s="166"/>
      <c r="H242" s="166"/>
      <c r="I242" s="165"/>
      <c r="J242" s="165"/>
      <c r="K242" s="167"/>
      <c r="L242" s="168" t="str">
        <f>IF(Tabel_RIE[[#This Row],[E1]]&gt;0,VLOOKUP(Tabel_RIE[[#This Row],[E1]],Tabel_FK_E[],2,FALSE),"")</f>
        <v/>
      </c>
      <c r="M242" s="167"/>
      <c r="N242" s="169" t="str">
        <f>IF(Tabel_RIE[[#This Row],[B1]]&gt;0,VLOOKUP(Tabel_RIE[[#This Row],[B1]],Tabel_FK_B[],2,FALSE),"")</f>
        <v/>
      </c>
      <c r="O242" s="167"/>
      <c r="P242" s="169" t="str">
        <f>IF(Tabel_RIE[[#This Row],[W1]]&gt;0,VLOOKUP(Tabel_RIE[[#This Row],[W1]],Tabel_FK_W[],2,FALSE),"")</f>
        <v/>
      </c>
      <c r="Q242"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2" s="171" t="str">
        <f>IF(OR(Tabel_RIE[[#This Row],[E12]]="",Tabel_RIE[[#This Row],[B12]]="",Tabel_RIE[[#This Row],[W12]]=""),"",Tabel_RIE[[#This Row],[E12]]*Tabel_RIE[[#This Row],[B12]]*Tabel_RIE[[#This Row],[W12]])</f>
        <v/>
      </c>
      <c r="S242" s="172" t="str">
        <f>IF(AND(Tabel_RIE[[#This Row],[E12]]="",Tabel_RIE[[#This Row],[R12]]=""),"",IF(AND(OR(Tabel_RIE[[#This Row],[E12]]="",Tabel_RIE[[#This Row],[E12]]&lt;15),OR(Tabel_RIE[[#This Row],[R12]]="",Tabel_RIE[[#This Row],[R12]]&lt;70)),"n.v.t.",IF(OR(Tabel_RIE[[#This Row],[E12]]&gt;=15,Tabel_RIE[[#This Row],[R12]]&gt;=70),"√","fout")))</f>
        <v/>
      </c>
      <c r="T242" s="173"/>
      <c r="U242" s="174"/>
      <c r="V242" s="174"/>
      <c r="W242" s="175"/>
      <c r="X242" s="176" t="str">
        <f t="shared" si="3"/>
        <v>Bronaanpak:
Collectieve maatregelen:
Individuele maatregelen:
PBM's:</v>
      </c>
      <c r="Y242" s="165"/>
      <c r="Z242" s="177"/>
      <c r="AA242" s="173"/>
      <c r="AB242" s="169" t="str">
        <f>IF(Tabel_RIE[[#This Row],[E2]]&gt;0,VLOOKUP(Tabel_RIE[[#This Row],[E2]],Tabel_FK_E[],2,FALSE),"")</f>
        <v/>
      </c>
      <c r="AC242" s="173"/>
      <c r="AD242" s="169" t="str">
        <f>IF(Tabel_RIE[[#This Row],[B2]]&gt;0,VLOOKUP(Tabel_RIE[[#This Row],[B2]],Tabel_FK_B[],2,FALSE),"")</f>
        <v/>
      </c>
      <c r="AE242" s="173"/>
      <c r="AF242" s="169" t="str">
        <f>IF(Tabel_RIE[[#This Row],[W2]]&gt;0,VLOOKUP(Tabel_RIE[[#This Row],[W2]],Tabel_FK_W[],2,FALSE),"")</f>
        <v/>
      </c>
      <c r="AG242"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42" s="171"/>
      <c r="AI242" s="165"/>
      <c r="AJ242" s="175"/>
      <c r="AK242"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2" s="178" t="str">
        <f>IF(AND(Tabel_RIE[[#This Row],[R12]]&gt;=70,Tabel_RIE[[#This Row],[R22]]&lt;70),"Ja","Nee")</f>
        <v>Ja</v>
      </c>
      <c r="AM242" s="178" t="str">
        <f>IF(Tabel_RIE[[#This Row],[R22]]&lt;&gt;"",Tabel_RIE[[#This Row],[R22]],Tabel_RIE[[#This Row],[R12]])</f>
        <v/>
      </c>
    </row>
    <row r="243" spans="2:39" ht="42" customHeight="1" x14ac:dyDescent="0.15">
      <c r="B243" s="163">
        <v>249</v>
      </c>
      <c r="C243" s="164"/>
      <c r="D243" s="165"/>
      <c r="E243" s="165"/>
      <c r="F243" s="165"/>
      <c r="G243" s="166"/>
      <c r="H243" s="166"/>
      <c r="I243" s="165"/>
      <c r="J243" s="165"/>
      <c r="K243" s="167"/>
      <c r="L243" s="168" t="str">
        <f>IF(Tabel_RIE[[#This Row],[E1]]&gt;0,VLOOKUP(Tabel_RIE[[#This Row],[E1]],Tabel_FK_E[],2,FALSE),"")</f>
        <v/>
      </c>
      <c r="M243" s="167"/>
      <c r="N243" s="169" t="str">
        <f>IF(Tabel_RIE[[#This Row],[B1]]&gt;0,VLOOKUP(Tabel_RIE[[#This Row],[B1]],Tabel_FK_B[],2,FALSE),"")</f>
        <v/>
      </c>
      <c r="O243" s="167"/>
      <c r="P243" s="169" t="str">
        <f>IF(Tabel_RIE[[#This Row],[W1]]&gt;0,VLOOKUP(Tabel_RIE[[#This Row],[W1]],Tabel_FK_W[],2,FALSE),"")</f>
        <v/>
      </c>
      <c r="Q243"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3" s="171" t="str">
        <f>IF(OR(Tabel_RIE[[#This Row],[E12]]="",Tabel_RIE[[#This Row],[B12]]="",Tabel_RIE[[#This Row],[W12]]=""),"",Tabel_RIE[[#This Row],[E12]]*Tabel_RIE[[#This Row],[B12]]*Tabel_RIE[[#This Row],[W12]])</f>
        <v/>
      </c>
      <c r="S243" s="172" t="str">
        <f>IF(AND(Tabel_RIE[[#This Row],[E12]]="",Tabel_RIE[[#This Row],[R12]]=""),"",IF(AND(OR(Tabel_RIE[[#This Row],[E12]]="",Tabel_RIE[[#This Row],[E12]]&lt;15),OR(Tabel_RIE[[#This Row],[R12]]="",Tabel_RIE[[#This Row],[R12]]&lt;70)),"n.v.t.",IF(OR(Tabel_RIE[[#This Row],[E12]]&gt;=15,Tabel_RIE[[#This Row],[R12]]&gt;=70),"√","fout")))</f>
        <v/>
      </c>
      <c r="T243" s="173"/>
      <c r="U243" s="174"/>
      <c r="V243" s="174"/>
      <c r="W243" s="175"/>
      <c r="X243" s="176" t="str">
        <f t="shared" si="3"/>
        <v>Bronaanpak:
Collectieve maatregelen:
Individuele maatregelen:
PBM's:</v>
      </c>
      <c r="Y243" s="165"/>
      <c r="Z243" s="177"/>
      <c r="AA243" s="173"/>
      <c r="AB243" s="169" t="str">
        <f>IF(Tabel_RIE[[#This Row],[E2]]&gt;0,VLOOKUP(Tabel_RIE[[#This Row],[E2]],Tabel_FK_E[],2,FALSE),"")</f>
        <v/>
      </c>
      <c r="AC243" s="173"/>
      <c r="AD243" s="169" t="str">
        <f>IF(Tabel_RIE[[#This Row],[B2]]&gt;0,VLOOKUP(Tabel_RIE[[#This Row],[B2]],Tabel_FK_B[],2,FALSE),"")</f>
        <v/>
      </c>
      <c r="AE243" s="173"/>
      <c r="AF243" s="169" t="str">
        <f>IF(Tabel_RIE[[#This Row],[W2]]&gt;0,VLOOKUP(Tabel_RIE[[#This Row],[W2]],Tabel_FK_W[],2,FALSE),"")</f>
        <v/>
      </c>
      <c r="AG243"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43" s="171"/>
      <c r="AI243" s="165"/>
      <c r="AJ243" s="175"/>
      <c r="AK243"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3" s="178" t="str">
        <f>IF(AND(Tabel_RIE[[#This Row],[R12]]&gt;=70,Tabel_RIE[[#This Row],[R22]]&lt;70),"Ja","Nee")</f>
        <v>Ja</v>
      </c>
      <c r="AM243" s="178" t="str">
        <f>IF(Tabel_RIE[[#This Row],[R22]]&lt;&gt;"",Tabel_RIE[[#This Row],[R22]],Tabel_RIE[[#This Row],[R12]])</f>
        <v/>
      </c>
    </row>
    <row r="244" spans="2:39" ht="42" customHeight="1" x14ac:dyDescent="0.15">
      <c r="B244" s="163">
        <v>250</v>
      </c>
      <c r="C244" s="164"/>
      <c r="D244" s="165"/>
      <c r="E244" s="165"/>
      <c r="F244" s="165"/>
      <c r="G244" s="166"/>
      <c r="H244" s="166"/>
      <c r="I244" s="165"/>
      <c r="J244" s="165"/>
      <c r="K244" s="167"/>
      <c r="L244" s="168" t="str">
        <f>IF(Tabel_RIE[[#This Row],[E1]]&gt;0,VLOOKUP(Tabel_RIE[[#This Row],[E1]],Tabel_FK_E[],2,FALSE),"")</f>
        <v/>
      </c>
      <c r="M244" s="167"/>
      <c r="N244" s="169" t="str">
        <f>IF(Tabel_RIE[[#This Row],[B1]]&gt;0,VLOOKUP(Tabel_RIE[[#This Row],[B1]],Tabel_FK_B[],2,FALSE),"")</f>
        <v/>
      </c>
      <c r="O244" s="167"/>
      <c r="P244" s="169" t="str">
        <f>IF(Tabel_RIE[[#This Row],[W1]]&gt;0,VLOOKUP(Tabel_RIE[[#This Row],[W1]],Tabel_FK_W[],2,FALSE),"")</f>
        <v/>
      </c>
      <c r="Q244" s="17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4" s="171" t="str">
        <f>IF(OR(Tabel_RIE[[#This Row],[E12]]="",Tabel_RIE[[#This Row],[B12]]="",Tabel_RIE[[#This Row],[W12]]=""),"",Tabel_RIE[[#This Row],[E12]]*Tabel_RIE[[#This Row],[B12]]*Tabel_RIE[[#This Row],[W12]])</f>
        <v/>
      </c>
      <c r="S244" s="172" t="str">
        <f>IF(AND(Tabel_RIE[[#This Row],[E12]]="",Tabel_RIE[[#This Row],[R12]]=""),"",IF(AND(OR(Tabel_RIE[[#This Row],[E12]]="",Tabel_RIE[[#This Row],[E12]]&lt;15),OR(Tabel_RIE[[#This Row],[R12]]="",Tabel_RIE[[#This Row],[R12]]&lt;70)),"n.v.t.",IF(OR(Tabel_RIE[[#This Row],[E12]]&gt;=15,Tabel_RIE[[#This Row],[R12]]&gt;=70),"√","fout")))</f>
        <v/>
      </c>
      <c r="T244" s="173"/>
      <c r="U244" s="174"/>
      <c r="V244" s="174"/>
      <c r="W244" s="175"/>
      <c r="X244" s="176" t="str">
        <f t="shared" si="3"/>
        <v>Bronaanpak:
Collectieve maatregelen:
Individuele maatregelen:
PBM's:</v>
      </c>
      <c r="Y244" s="165"/>
      <c r="Z244" s="177"/>
      <c r="AA244" s="173"/>
      <c r="AB244" s="169" t="str">
        <f>IF(Tabel_RIE[[#This Row],[E2]]&gt;0,VLOOKUP(Tabel_RIE[[#This Row],[E2]],Tabel_FK_E[],2,FALSE),"")</f>
        <v/>
      </c>
      <c r="AC244" s="173"/>
      <c r="AD244" s="169" t="str">
        <f>IF(Tabel_RIE[[#This Row],[B2]]&gt;0,VLOOKUP(Tabel_RIE[[#This Row],[B2]],Tabel_FK_B[],2,FALSE),"")</f>
        <v/>
      </c>
      <c r="AE244" s="173"/>
      <c r="AF244" s="169" t="str">
        <f>IF(Tabel_RIE[[#This Row],[W2]]&gt;0,VLOOKUP(Tabel_RIE[[#This Row],[W2]],Tabel_FK_W[],2,FALSE),"")</f>
        <v/>
      </c>
      <c r="AG244" s="1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Row],[R22]]&gt;=400,"70-200","fout"))))),Tabel_FK_R[],4,FALSE)))</f>
        <v/>
      </c>
      <c r="AH244" s="171"/>
      <c r="AI244" s="165"/>
      <c r="AJ244" s="175"/>
      <c r="AK244" s="178" t="str">
        <f>IF(AND(Tabel_RIE[[#This Row],[Locatie / specifieke plek]]&lt;&gt;"",Tabel_RIE[[#This Row],[Gevaar]]&lt;&gt;"",Tabel_RIE[[#This Row],[Risico / beschrijving]]&lt;&gt;"",Tabel_RIE[[#This Row],[Mogelijke oorzaken]]&lt;&gt;"",Tabel_RIE[[#This Row],[Mogelijke effecten]]&lt;&gt;"",Tabel_RIE[[#This Row],[R12]]&lt;&gt;"",Tabel_RIE[[#This Row],[Allocatie]]&lt;&gt;""),"Ja","Nee")</f>
        <v>Nee</v>
      </c>
      <c r="AL244" s="178" t="str">
        <f>IF(AND(Tabel_RIE[[#This Row],[R12]]&gt;=70,Tabel_RIE[[#This Row],[R22]]&lt;70),"Ja","Nee")</f>
        <v>Ja</v>
      </c>
      <c r="AM244" s="178" t="str">
        <f>IF(Tabel_RIE[[#This Row],[R22]]&lt;&gt;"",Tabel_RIE[[#This Row],[R22]],Tabel_RIE[[#This Row],[R12]])</f>
        <v/>
      </c>
    </row>
  </sheetData>
  <mergeCells count="35">
    <mergeCell ref="B1:H1"/>
    <mergeCell ref="Q5:R5"/>
    <mergeCell ref="AG5:AH5"/>
    <mergeCell ref="X5:Y5"/>
    <mergeCell ref="B3:B4"/>
    <mergeCell ref="C3:C4"/>
    <mergeCell ref="D3:D4"/>
    <mergeCell ref="E3:E4"/>
    <mergeCell ref="F3:F4"/>
    <mergeCell ref="G3:G4"/>
    <mergeCell ref="H3:H4"/>
    <mergeCell ref="I3:I4"/>
    <mergeCell ref="J3:J4"/>
    <mergeCell ref="S3:S4"/>
    <mergeCell ref="T3:T4"/>
    <mergeCell ref="U3:U4"/>
    <mergeCell ref="M4:N4"/>
    <mergeCell ref="O4:P4"/>
    <mergeCell ref="Q4:R4"/>
    <mergeCell ref="AA4:AB4"/>
    <mergeCell ref="K3:R3"/>
    <mergeCell ref="X3:Y4"/>
    <mergeCell ref="Z3:Z4"/>
    <mergeCell ref="AA3:AH3"/>
    <mergeCell ref="K4:L4"/>
    <mergeCell ref="AC4:AD4"/>
    <mergeCell ref="V3:V4"/>
    <mergeCell ref="Q1:Q2"/>
    <mergeCell ref="W3:W4"/>
    <mergeCell ref="AE4:AF4"/>
    <mergeCell ref="AG4:AH4"/>
    <mergeCell ref="X2:AJ2"/>
    <mergeCell ref="AI3:AI4"/>
    <mergeCell ref="AJ3:AJ4"/>
    <mergeCell ref="S1:S2"/>
  </mergeCells>
  <conditionalFormatting sqref="AH7:AH244">
    <cfRule type="containsBlanks" priority="236" stopIfTrue="1">
      <formula>LEN(TRIM(AH7))=0</formula>
    </cfRule>
    <cfRule type="expression" dxfId="127" priority="237">
      <formula>AH7&lt;20</formula>
    </cfRule>
    <cfRule type="expression" dxfId="126" priority="238">
      <formula>AND(AH7&gt;=20,AH7&lt;70)</formula>
    </cfRule>
    <cfRule type="expression" dxfId="125" priority="239">
      <formula>AND(AH7&gt;=70,AH7&lt;200)</formula>
    </cfRule>
    <cfRule type="expression" dxfId="124" priority="2539">
      <formula>AND(AH7&gt;=200,AH7&lt;400)</formula>
    </cfRule>
    <cfRule type="expression" dxfId="123" priority="2540">
      <formula>AH7&gt;400</formula>
    </cfRule>
  </conditionalFormatting>
  <conditionalFormatting sqref="R7:R244">
    <cfRule type="containsBlanks" priority="2" stopIfTrue="1">
      <formula>LEN(TRIM(R7))=0</formula>
    </cfRule>
    <cfRule type="expression" dxfId="122" priority="3">
      <formula>R7&lt;20</formula>
    </cfRule>
    <cfRule type="expression" dxfId="121" priority="5">
      <formula>AND(R7&gt;=20,R7&lt;70)</formula>
    </cfRule>
    <cfRule type="expression" dxfId="120" priority="6">
      <formula>AND(R7&gt;=70,R7&lt;200)</formula>
    </cfRule>
    <cfRule type="expression" dxfId="119" priority="7">
      <formula>AND(R7&gt;=200,R7&lt;400)</formula>
    </cfRule>
    <cfRule type="expression" dxfId="118" priority="8">
      <formula>R7&gt;=400</formula>
    </cfRule>
  </conditionalFormatting>
  <conditionalFormatting sqref="S7:S244">
    <cfRule type="containsText" dxfId="117" priority="1" operator="containsText" text="√">
      <formula>NOT(ISERROR(SEARCH("√",S7)))</formula>
    </cfRule>
  </conditionalFormatting>
  <dataValidations count="28">
    <dataValidation allowBlank="1" showInputMessage="1" showErrorMessage="1" promptTitle="Voorbeeld datum" prompt="3-9-2020" sqref="AJ5"/>
    <dataValidation allowBlank="1" showInputMessage="1" showErrorMessage="1" promptTitle="Voorbeeld veiligheidsdomein" prompt="1. Arbeidsveiligheid_x000a_2. Verkeersveiligheid_x000a_3. Sociale veiligheid_x000a_4. ..." sqref="D5"/>
    <dataValidation errorStyle="information" allowBlank="1" showInputMessage="1" showErrorMessage="1" promptTitle="Voorbeeld locatie / plek" prompt="1.  boven bordes A4 / hectometerpaal  xxx_x000a_2. aan Boord werkschepen en vloedlijn op strand / pieren van vluchthaven Neeltje Jans" sqref="F5"/>
    <dataValidation allowBlank="1" showInputMessage="1" showErrorMessage="1" promptTitle="Voorbeeld gevaar" prompt="1. Onafgeschermd bordes op een hoogte van 12 meter_x000a_2. Werken nabij water " sqref="G5"/>
    <dataValidation allowBlank="1" showInputMessage="1" showErrorMessage="1" promptTitle="Voorbeeld risico/beschrijving" prompt="1. Vallen van hoogte_x000a_2. Te water raken / gegrepen worden door golven" sqref="H5"/>
    <dataValidation allowBlank="1" showInputMessage="1" showErrorMessage="1" promptTitle="Voorbeeld bij mogelijke oorzaken" prompt="1. Geen afscherming aanwezig_x000a_2. Golfslag, glad scheepsdek, verrast door getijdewerking / stroomgebied" sqref="I5"/>
    <dataValidation allowBlank="1" showInputMessage="1" showErrorMessage="1" promptTitle="Voorbeeld bij mogelijke effecten" prompt="1. Een dode, accuut of op termijn_x000a_2. Onderkoeling, lichamelijk letsel, overlijden" sqref="J5"/>
    <dataValidation allowBlank="1" showInputMessage="1" showErrorMessage="1" promptTitle="Voorbeeld bron" prompt="1. IVD_x000a_2. Risicosessie 15 mrt 2019" sqref="C5"/>
    <dataValidation allowBlank="1" showInputMessage="1" showErrorMessage="1" promptTitle="Voorbeeld blootstelling" prompt="1: B = 1 (zelden, enkele maanden per jaar)_x000a_2: B = 6" sqref="M5:N5 AC5:AD5"/>
    <dataValidation allowBlank="1" showInputMessage="1" showErrorMessage="1" promptTitle="Voorbeeld Risicodossier" prompt="1. v_x000a_2. v" sqref="S5"/>
    <dataValidation allowBlank="1" showInputMessage="1" showErrorMessage="1" promptTitle="Voorbeeld allocatie" prompt="1. ON (=Opdrachtnemer)_x000a_2. ON" sqref="T5"/>
    <dataValidation allowBlank="1" showInputMessage="1" showErrorMessage="1" promptTitle="Voorbeeld aandachtspunten" prompt="1. zie toelichting_x000a_2. Goed zeemanschap, aanvullende eisen in te zetten materieel / materiaal, PBM, incidentenprocedure" sqref="U5"/>
    <dataValidation allowBlank="1" showInputMessage="1" showErrorMessage="1" promptTitle="Voorbeeld (invul)datum" prompt="3-9-2020" sqref="W5"/>
    <dataValidation allowBlank="1" showInputMessage="1" showErrorMessage="1" promptTitle="Voorbeeld actiehouder" prompt="1. V&amp;G coordinator Uitvoering_x000a_2. " sqref="Z5"/>
    <dataValidation allowBlank="1" showInputMessage="1" showErrorMessage="1" promptTitle="Voorbeeld restrisico" prompt="1. De lijn breekt, omdat die bijvoorbeeld niet voldoet_x000a_2. " sqref="AI5"/>
    <dataValidation allowBlank="1" showInputMessage="1" showErrorMessage="1" promptTitle="Voorbeeld waarschijnlijkheid" prompt="1: W = 6 (zeer wel mogelijk)_x000a_2: W = 6 " sqref="O5:P5 AE5:AF5"/>
    <dataValidation allowBlank="1" showInputMessage="1" showErrorMessage="1" promptTitle="Voorbeeld effect" prompt="1: E = 15_x000a_2: E = 7" sqref="K5 AA5"/>
    <dataValidation allowBlank="1" showInputMessage="1" showErrorMessage="1" promptTitle="Voorbeeld werkzaamheden" prompt="1. Plaatsen van verlichting_x000a_2. Aan boord begeven van een werkschip" sqref="E5"/>
    <dataValidation allowBlank="1" showInputMessage="1" showErrorMessage="1" promptTitle="Voorbeeld risico (groote)" prompt="1: R = 180 (oranje): risico substantieel. Maatregelen vereist._x000a_2: R =  300 (rood): risico hoog. Onmiddelijke maatregelen vereist." sqref="Q5:R5 AG5:AH5"/>
    <dataValidation allowBlank="1" showErrorMessage="1" sqref="K4:R4"/>
    <dataValidation type="list" allowBlank="1" showInputMessage="1" showErrorMessage="1" sqref="D7">
      <formula1>Veiligheidsdomeinen</formula1>
    </dataValidation>
    <dataValidation allowBlank="1" showInputMessage="1" showErrorMessage="1" promptTitle="Voorbeeld maatregelen" prompt="1. ontwerp van het bouwplaats aanpassen om voertuigen/machines van personen te scheiden_x000a_2. fysieke barrière tussen rijdende voertuigen en personen_x000a_3. eenrichtingsverkeer op de bouwplaats om achteruit rijden van voertuigen te voorkomen" sqref="X5:Y5"/>
    <dataValidation allowBlank="1" showInputMessage="1" showErrorMessage="1" promptTitle="Voorbeeld aandachtspunten" prompt="1. nog niets gepland_x000a_2. Ingepland_x000a_3. In uitvoering_x000a_4. Afgerond" sqref="V5"/>
    <dataValidation type="list" allowBlank="1" showErrorMessage="1" sqref="K7:K244 AA7:AA244">
      <formula1>FK_E</formula1>
    </dataValidation>
    <dataValidation type="list" allowBlank="1" showInputMessage="1" showErrorMessage="1" sqref="M7:M244 AC7:AC244">
      <formula1>FK_B</formula1>
    </dataValidation>
    <dataValidation type="list" allowBlank="1" showInputMessage="1" showErrorMessage="1" sqref="O7:O244 AE7:AE244">
      <formula1>FK_W</formula1>
    </dataValidation>
    <dataValidation type="list" allowBlank="1" showInputMessage="1" showErrorMessage="1" sqref="V7:V244">
      <formula1>"nog niets gepland,Ingepland,In uitvoering,Afgerond"</formula1>
    </dataValidation>
    <dataValidation type="list" allowBlank="1" showInputMessage="1" showErrorMessage="1" sqref="T7:T244">
      <formula1>"ON,OG,OG-Projectmanager,OG-Technisch Manager,OG-Contractmanager,OG-Omgevingsmanager,OG-Manager Projectbeheersing,OG-Informatie Voorzienings-manager"</formula1>
    </dataValidation>
  </dataValidations>
  <hyperlinks>
    <hyperlink ref="D3" location="Veiligheidsdomein!A1" tooltip="Vul hier het relevante veiligheidsdomein in. Klik hier voor meer informatie. " display="Veiligheidsdomein"/>
    <hyperlink ref="F3" location="'Locatie_Specifieke plek'!A1" tooltip="In deze kolom geef je aan om welke werkzaamheden en welke locatie het gaat binnen het project. Daarnaast maak je voor die locatie specifiek op welke plek het risico geldt." display="'Locatie_Specifieke plek'!A1"/>
    <hyperlink ref="G3" location="Gevaar_Risico_Oorzaak_Effect!A1" tooltip="Vul in deze kolom welk gevaar aanwezig is. Klik hier voor meer informatie." display="Gevaar"/>
    <hyperlink ref="H3" location="Risico_Oorzaak_Effect!A1" tooltip="Vul in deze kolom het risico waaraan medewerkers blootgesteld worden. Klik hier voor meer informatie." display="Risico/beschrijving"/>
    <hyperlink ref="I3" location="Risico_Oorzaak_Effect!A1" tooltip="Vul in deze kolom de oorzaak in waardoor het risico zich voor kan doen. Klik hier voor meer informatie." display="Mogelijke oorzaken"/>
    <hyperlink ref="J3" location="Risico_Oorzaak_Effect!A1" tooltip="Vul in deze kolom wat realistisch gezien het effect is als het risico zich voordoet. Klik hier voor meer informatie." display="Mogelijke effecten"/>
    <hyperlink ref="T3" location="Allocatie!A1" tooltip="Vul in deze kolom of dit een Opdrachtgever (OG) of Opdrachtnemer (ON) risico is. Klik hier voor meer informatie." display="Allocatie"/>
    <hyperlink ref="C3" location="'Bron '!A1" tooltip="Vermeld in kolom “bron” waar het geïnventariseerde risico ter sprake is gekomen. Klik hier voor meer informatie." display="Bron"/>
    <hyperlink ref="S3" location="Risicodossier!A1" tooltip="De kolom “Opnemen in risicodossier” wordt automatisch ingevuld op basis van de uitkomst in kolom R. Klik hier voor meer informatie." display="Opnemen in risicodossier?"/>
    <hyperlink ref="E3" location="Werkzaamheden!A1" tooltip="Vul hier (indien van toepassing) het type werkzaamheden in. Klik op de cel voor meer informatie" display="Werkzaamheden"/>
    <hyperlink ref="K3:R3" location="'VS, Fine &amp; Kinney'!A1" tooltip="Vul hier de waarden in voor Effect, Blootstelling en Waarschijnlijkheid. Klik hier voor meer informatie." display="Fine &amp; Kinney"/>
    <hyperlink ref="C5" location="vb_bron" tooltip="klik op deze cel om voorbeelden te zien" display="»voorbeeld«"/>
    <hyperlink ref="D5" location="vb_veiligheidsdomein" tooltip="klik op deze cel om voorbeelden te zien" display="»voorbeeld«"/>
    <hyperlink ref="E5" location="vb_werkzaamheden_activiteit" tooltip="klik op deze cel om voorbeelden te zien" display="»voorbeeld«"/>
    <hyperlink ref="F5" location="vb_locatie_specifiek_plek" tooltip="klik op deze cel om voorbeelden te zien" display="»voorbeeld«"/>
    <hyperlink ref="G5" location="vb_gevaar" tooltip="klik op deze cel om voorbeelden te zien" display="»voorbeeld«"/>
    <hyperlink ref="H5" location="vb_risico_beschrijving" tooltip="klik op deze cel om voorbeelden te zien" display="»voorbeeld«"/>
    <hyperlink ref="I5" location="vb_mogelijke_oorzaken" tooltip="klik op deze cel om voorbeelden te zien" display="»voorbeeld«"/>
    <hyperlink ref="J5" location="vb_mogelijke_effecten" tooltip="klik op deze cel om voorbeelden te zien" display="»voorbeeld«"/>
    <hyperlink ref="K5" location="vb_e1" tooltip="klik op deze cel om voorbeelden te zien" display="»vb«"/>
    <hyperlink ref="M5" location="vb_b1" tooltip="klik op deze cel om voorbeelden te zien" display="»vb«"/>
    <hyperlink ref="O5" location="vb_w1" tooltip="klik op deze cel om voorbeelden te zien" display="»vb«"/>
    <hyperlink ref="Q5" location="vb_r12" tooltip="klik op deze cel om voorbeelden te zien" display="»vb«"/>
    <hyperlink ref="S5" location="vb_opnemen_in_risicodossier" tooltip="klik op deze cel om voorbeelden te zien" display="»voorbeeld«"/>
    <hyperlink ref="T5" location="vb_allocatie" tooltip="klik op deze cel om voorbeelden te zien" display="»voorbeeld«"/>
    <hyperlink ref="W5" location="vb_invuldatum" tooltip="klik op deze cel om voorbeelden te zien" display="»voorbeeld«"/>
    <hyperlink ref="X5:Y5" location="vb_maatregelen" tooltip="klik op deze cel om voorbeelden te zien" display="»voorbeeld«"/>
    <hyperlink ref="AJ5" location="vb_datum" tooltip="klik op deze cel om voorbeelden te zien" display="»voorbeeld«"/>
    <hyperlink ref="B5" location="vb_nr" tooltip="klik op de cellen in deze rij voor bijpassende voorbeelden" display="?"/>
    <hyperlink ref="AA5" location="vb_e2" tooltip="klik op deze cel om voorbeelden te zien" display="»vb«"/>
    <hyperlink ref="AC5" location="vb_b2" tooltip="klik op deze cel om voorbeelden te zien" display="»vb«"/>
    <hyperlink ref="AE5" location="vb_w2" tooltip="klik op deze cel om voorbeelden te zien" display="»vb«"/>
    <hyperlink ref="AI5" location="vb_restrisicos" tooltip="klik op deze cel om voorbeelden te zien" display="»voorbeeld«"/>
    <hyperlink ref="Z5" location="vb_actiehouder" tooltip="klik op deze cel om voorbeelden te zien" display="»voorbeeld«"/>
    <hyperlink ref="U5" location="vb_maatregelen_of_contracteis" tooltip="klik op deze cel om voorbeelden te zien" display="»voorbeeld«"/>
    <hyperlink ref="U3" location="Maatregelen!A1" tooltip="Klik hier voor meer informatie" display="Maatregelen en contracteis                                                             (alleen voor allocatie OG)"/>
    <hyperlink ref="AG5" location="vb_r12" tooltip="klik op deze cel om voorbeelden te zien" display="»vb«"/>
    <hyperlink ref="S3:S4" location="'SCB-toets'!A1" tooltip="De kolom “Risicodossier” wordt automatisch ingevuld op basis van de uitkomst in kolom R. Klik hier voor meer informatie." display="Risicodossier"/>
    <hyperlink ref="G3:G4" location="Gevaar_Risico_Oorzaak_Effect!A1" tooltip="Vul in deze kolom welk gevaar aanwezig is. Klik hier voor meer informatie." display="Gevaar"/>
    <hyperlink ref="H3:H4" location="Gevaar_Risico_Oorzaak_Effect!A1" tooltip="Vul in deze kolom het risico waaraan medewerkers blootgesteld worden. Beschrijf of het een objectrisico of samenlooprisico is. Klik hier voor meer informatie." display="Risico/beschrijving"/>
    <hyperlink ref="I3:I4" location="Gevaar_Risico_Oorzaak_Effect!A1" tooltip="Vul in deze kolom de oorzaak in waardoor het risico zich voor kan doen. Klik hier voor meer informatie." display="Mogelijke oorzaken"/>
    <hyperlink ref="J3:J4" location="Gevaar_Risico_Oorzaak_Effect!A1" tooltip="Vul in deze kolom wat realistisch gezien het effect is als het risico zich voordoet. Klik hier voor meer informatie." display="Mogelijke effecten"/>
    <hyperlink ref="V5" location="vb_status_allocatie_og" tooltip="klik op deze cel om voorbeelden te zien" display="»voorbeeld«"/>
    <hyperlink ref="V3:V4" location="Status!A1" display="Status!A1"/>
  </hyperlinks>
  <pageMargins left="0.70866141732283472" right="0.70866141732283472" top="0.74803149606299213" bottom="0.74803149606299213" header="0.31496062992125984" footer="0.31496062992125984"/>
  <pageSetup paperSize="9" scale="24" fitToHeight="0" orientation="landscape" r:id="rId1"/>
  <customProperties>
    <customPr name="EpmWorksheetKeyString_GUID" r:id="rId2"/>
  </customProperties>
  <drawing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Veiligheidsdomein!$B$11:$B$22</xm:f>
          </x14:formula1>
          <xm:sqref>D8:D10 D12:D17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tabColor rgb="FF00B0F0"/>
    <pageSetUpPr fitToPage="1"/>
  </sheetPr>
  <dimension ref="B1:X63"/>
  <sheetViews>
    <sheetView showGridLines="0" showRowColHeaders="0" view="pageBreakPreview" zoomScaleNormal="100" zoomScaleSheetLayoutView="100" workbookViewId="0"/>
  </sheetViews>
  <sheetFormatPr defaultRowHeight="11.25" x14ac:dyDescent="0.15"/>
  <cols>
    <col min="1" max="1" width="2.625" customWidth="1"/>
    <col min="17" max="17" width="2.625" customWidth="1"/>
    <col min="21" max="21" width="9" customWidth="1"/>
    <col min="22" max="22" width="43.125" style="1" bestFit="1" customWidth="1"/>
    <col min="23" max="23" width="12" style="1" bestFit="1" customWidth="1"/>
    <col min="24" max="24" width="19.75" style="1" bestFit="1" customWidth="1"/>
  </cols>
  <sheetData>
    <row r="1" spans="2:24" ht="84.75" customHeight="1" x14ac:dyDescent="0.15">
      <c r="B1" s="225" t="s">
        <v>222</v>
      </c>
      <c r="C1" s="226"/>
      <c r="D1" s="226"/>
      <c r="E1" s="226"/>
      <c r="F1" s="226"/>
      <c r="G1" s="226"/>
      <c r="H1" s="226"/>
      <c r="I1" s="226"/>
      <c r="J1" s="226"/>
      <c r="K1" s="226"/>
      <c r="L1" s="226"/>
      <c r="M1" s="226"/>
      <c r="N1" s="226"/>
      <c r="O1" s="226"/>
      <c r="P1" s="226"/>
    </row>
    <row r="2" spans="2:24" x14ac:dyDescent="0.15">
      <c r="B2" s="1"/>
      <c r="C2" s="4"/>
      <c r="D2" s="10"/>
      <c r="E2" s="11"/>
    </row>
    <row r="3" spans="2:24" x14ac:dyDescent="0.15">
      <c r="V3" s="20"/>
      <c r="W3" s="20" t="s">
        <v>116</v>
      </c>
      <c r="X3" s="20" t="s">
        <v>117</v>
      </c>
    </row>
    <row r="4" spans="2:24" x14ac:dyDescent="0.15">
      <c r="V4" s="18" t="s">
        <v>123</v>
      </c>
      <c r="W4" s="19">
        <f>COUNTIF(Tabel_RIE[R12],"&gt;=400")</f>
        <v>1</v>
      </c>
      <c r="X4" s="19">
        <f>COUNTIF(Tabel_RIE[R-actueel],"&gt;=400")</f>
        <v>1</v>
      </c>
    </row>
    <row r="5" spans="2:24" x14ac:dyDescent="0.15">
      <c r="V5" s="18" t="s">
        <v>124</v>
      </c>
      <c r="W5" s="19">
        <f>COUNTIFS(Tabel_RIE[R12],"&gt;=200",Tabel_RIE[R12],"&lt;400")</f>
        <v>1</v>
      </c>
      <c r="X5" s="19">
        <f>COUNTIFS(Tabel_RIE[R-actueel],"&gt;=200",Tabel_RIE[R-actueel],"&lt;400")</f>
        <v>1</v>
      </c>
    </row>
    <row r="6" spans="2:24" x14ac:dyDescent="0.15">
      <c r="V6" s="18" t="s">
        <v>125</v>
      </c>
      <c r="W6" s="19">
        <f>COUNTIFS(Tabel_RIE[R12],"&gt;=70",Tabel_RIE[R12],"&lt;200")</f>
        <v>2</v>
      </c>
      <c r="X6" s="19">
        <f>COUNTIFS(Tabel_RIE[R-actueel],"&gt;=70",Tabel_RIE[R-actueel],"&lt;200")</f>
        <v>2</v>
      </c>
    </row>
    <row r="7" spans="2:24" x14ac:dyDescent="0.15">
      <c r="V7" s="18" t="s">
        <v>126</v>
      </c>
      <c r="W7" s="19">
        <f>COUNTIFS(Tabel_RIE[R12],"&gt;=20",Tabel_RIE[R12],"&lt;70")</f>
        <v>8</v>
      </c>
      <c r="X7" s="19">
        <f>COUNTIFS(Tabel_RIE[R-actueel],"&gt;=20",Tabel_RIE[R-actueel],"&lt;70")</f>
        <v>8</v>
      </c>
    </row>
    <row r="8" spans="2:24" x14ac:dyDescent="0.15">
      <c r="V8" s="18" t="s">
        <v>110</v>
      </c>
      <c r="W8" s="19">
        <f>COUNTIF(Tabel_RIE[R12],"&lt;20")</f>
        <v>2</v>
      </c>
      <c r="X8" s="19">
        <f>COUNTIF(Tabel_RIE[R-actueel],"&lt;20")</f>
        <v>2</v>
      </c>
    </row>
    <row r="34" spans="22:23" x14ac:dyDescent="0.15">
      <c r="V34" s="20"/>
      <c r="W34" s="21" t="s">
        <v>129</v>
      </c>
    </row>
    <row r="35" spans="22:23" x14ac:dyDescent="0.15">
      <c r="V35" s="17" t="s">
        <v>127</v>
      </c>
      <c r="W35" s="15">
        <f>COUNTIF(Tabel_RIE[R-volledig],"Ja")</f>
        <v>8</v>
      </c>
    </row>
    <row r="36" spans="22:23" x14ac:dyDescent="0.15">
      <c r="V36" s="17" t="s">
        <v>128</v>
      </c>
      <c r="W36" s="15">
        <f>COUNTIF(Tabel_RIE[R-volledig],"Nee")</f>
        <v>230</v>
      </c>
    </row>
    <row r="39" spans="22:23" x14ac:dyDescent="0.15">
      <c r="V39" s="20"/>
      <c r="W39" s="21" t="s">
        <v>129</v>
      </c>
    </row>
    <row r="40" spans="22:23" x14ac:dyDescent="0.15">
      <c r="V40" s="17" t="s">
        <v>130</v>
      </c>
      <c r="W40" s="15">
        <f>COUNTIF(Tabel_RIE[Reductie],"Ja")</f>
        <v>227</v>
      </c>
    </row>
    <row r="41" spans="22:23" x14ac:dyDescent="0.15">
      <c r="V41" s="17" t="s">
        <v>131</v>
      </c>
      <c r="W41" s="15">
        <f>COUNTIF(Tabel_RIE[Reductie],"Nee")</f>
        <v>11</v>
      </c>
    </row>
    <row r="48" spans="22:23" x14ac:dyDescent="0.15">
      <c r="V48" s="20"/>
      <c r="W48" s="21" t="s">
        <v>129</v>
      </c>
    </row>
    <row r="49" spans="22:23" x14ac:dyDescent="0.15">
      <c r="V49" s="17" t="s">
        <v>112</v>
      </c>
      <c r="W49" s="16" t="e">
        <f>COUNTIF(#REF!,V49)</f>
        <v>#REF!</v>
      </c>
    </row>
    <row r="50" spans="22:23" x14ac:dyDescent="0.15">
      <c r="V50" s="17" t="s">
        <v>120</v>
      </c>
      <c r="W50" s="16" t="e">
        <f>COUNTIF(#REF!,V50)</f>
        <v>#REF!</v>
      </c>
    </row>
    <row r="51" spans="22:23" x14ac:dyDescent="0.15">
      <c r="V51" s="17" t="s">
        <v>121</v>
      </c>
      <c r="W51" s="16" t="e">
        <f>COUNTIF(#REF!,V51)</f>
        <v>#REF!</v>
      </c>
    </row>
    <row r="52" spans="22:23" x14ac:dyDescent="0.15">
      <c r="V52" s="17" t="s">
        <v>122</v>
      </c>
      <c r="W52" s="16" t="e">
        <f>COUNTIF(#REF!,V52)</f>
        <v>#REF!</v>
      </c>
    </row>
    <row r="58" spans="22:23" x14ac:dyDescent="0.15">
      <c r="V58" s="20"/>
      <c r="W58" s="21" t="s">
        <v>129</v>
      </c>
    </row>
    <row r="59" spans="22:23" x14ac:dyDescent="0.15">
      <c r="V59" s="17" t="s">
        <v>68</v>
      </c>
      <c r="W59" s="16">
        <f>COUNTIF(Tabel_RIE[E1],V59)</f>
        <v>0</v>
      </c>
    </row>
    <row r="60" spans="22:23" x14ac:dyDescent="0.15">
      <c r="V60" s="17" t="s">
        <v>69</v>
      </c>
      <c r="W60" s="16">
        <f>COUNTIF(Tabel_RIE[E1],V60)</f>
        <v>5</v>
      </c>
    </row>
    <row r="61" spans="22:23" x14ac:dyDescent="0.15">
      <c r="V61" s="17" t="s">
        <v>70</v>
      </c>
      <c r="W61" s="16">
        <f>COUNTIF(Tabel_RIE[E1],V61)</f>
        <v>6</v>
      </c>
    </row>
    <row r="62" spans="22:23" x14ac:dyDescent="0.15">
      <c r="V62" s="17" t="s">
        <v>71</v>
      </c>
      <c r="W62" s="16">
        <f>COUNTIF(Tabel_RIE[E1],V62)</f>
        <v>3</v>
      </c>
    </row>
    <row r="63" spans="22:23" x14ac:dyDescent="0.15">
      <c r="V63" s="17" t="s">
        <v>72</v>
      </c>
      <c r="W63" s="16">
        <f>COUNTIF(Tabel_RIE[E1],V63)</f>
        <v>0</v>
      </c>
    </row>
  </sheetData>
  <mergeCells count="1">
    <mergeCell ref="B1:P1"/>
  </mergeCells>
  <pageMargins left="0.7" right="0.7" top="0.75" bottom="0.75" header="0.3" footer="0.3"/>
  <pageSetup paperSize="9" scale="6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
    <tabColor theme="2" tint="0.59999389629810485"/>
    <pageSetUpPr fitToPage="1"/>
  </sheetPr>
  <dimension ref="B2:B19"/>
  <sheetViews>
    <sheetView showGridLines="0" workbookViewId="0"/>
  </sheetViews>
  <sheetFormatPr defaultRowHeight="11.25" x14ac:dyDescent="0.15"/>
  <cols>
    <col min="1" max="1" width="9" style="1"/>
    <col min="2" max="2" width="105.625" style="1" customWidth="1"/>
    <col min="3" max="16384" width="9" style="1"/>
  </cols>
  <sheetData>
    <row r="2" spans="2:2" ht="57" customHeight="1" x14ac:dyDescent="0.15"/>
    <row r="3" spans="2:2" ht="27" x14ac:dyDescent="0.35">
      <c r="B3" s="8" t="s">
        <v>19</v>
      </c>
    </row>
    <row r="5" spans="2:2" s="67" customFormat="1" ht="165" x14ac:dyDescent="0.2">
      <c r="B5" s="58" t="s">
        <v>232</v>
      </c>
    </row>
    <row r="6" spans="2:2" s="67" customFormat="1" ht="11.25" customHeight="1" x14ac:dyDescent="0.2">
      <c r="B6" s="58"/>
    </row>
    <row r="7" spans="2:2" s="67" customFormat="1" ht="57" customHeight="1" x14ac:dyDescent="0.2"/>
    <row r="8" spans="2:2" s="67" customFormat="1" ht="15" x14ac:dyDescent="0.2"/>
    <row r="9" spans="2:2" s="67" customFormat="1" ht="15" x14ac:dyDescent="0.2"/>
    <row r="10" spans="2:2" s="67" customFormat="1" ht="15" x14ac:dyDescent="0.2"/>
    <row r="11" spans="2:2" s="67" customFormat="1" ht="15" x14ac:dyDescent="0.2"/>
    <row r="12" spans="2:2" s="67" customFormat="1" ht="15" x14ac:dyDescent="0.2"/>
    <row r="13" spans="2:2" s="67" customFormat="1" ht="15" x14ac:dyDescent="0.2"/>
    <row r="14" spans="2:2" s="67" customFormat="1" ht="15" x14ac:dyDescent="0.2"/>
    <row r="15" spans="2:2" s="67" customFormat="1" ht="15" x14ac:dyDescent="0.2"/>
    <row r="16" spans="2:2" s="67" customFormat="1" ht="15" x14ac:dyDescent="0.2"/>
    <row r="17" s="67" customFormat="1" ht="15" x14ac:dyDescent="0.2"/>
    <row r="18" s="67" customFormat="1" ht="15" x14ac:dyDescent="0.2"/>
    <row r="19" s="67" customFormat="1" ht="15" x14ac:dyDescent="0.2"/>
  </sheetData>
  <sheetProtection algorithmName="SHA-512" hashValue="g9vXLbGXCzo5B/VoTwsrXlgxQoJqaK2CoUnBTrfGMHSLwtB/Hebfzq99ePlVM/t5d6FB5+RlsY6p2EvPScDVMA==" saltValue="hvB9yrU6EC2WaZxqi3LhPw==" spinCount="100000" sheet="1" objects="1" scenarios="1"/>
  <pageMargins left="0.7" right="0.7" top="0.75" bottom="0.75" header="0.3" footer="0.3"/>
  <pageSetup paperSize="9" scale="8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tabColor theme="2" tint="0.59999389629810485"/>
    <pageSetUpPr fitToPage="1"/>
  </sheetPr>
  <dimension ref="B2:H23"/>
  <sheetViews>
    <sheetView showGridLines="0" zoomScaleNormal="100" workbookViewId="0">
      <selection activeCell="B23" sqref="B23"/>
    </sheetView>
  </sheetViews>
  <sheetFormatPr defaultRowHeight="11.25" x14ac:dyDescent="0.15"/>
  <cols>
    <col min="1" max="1" width="9" style="1"/>
    <col min="2" max="2" width="27.625" style="1" customWidth="1"/>
    <col min="3" max="3" width="78.625" style="1" customWidth="1"/>
    <col min="4" max="7" width="9" style="1"/>
    <col min="8" max="8" width="105.625" style="1" hidden="1" customWidth="1"/>
    <col min="9" max="16384" width="9" style="1"/>
  </cols>
  <sheetData>
    <row r="2" spans="2:8" ht="57" customHeight="1" x14ac:dyDescent="0.15"/>
    <row r="3" spans="2:8" ht="27" x14ac:dyDescent="0.35">
      <c r="B3" s="8" t="s">
        <v>0</v>
      </c>
    </row>
    <row r="5" spans="2:8" ht="30" x14ac:dyDescent="0.15">
      <c r="B5" s="227" t="s">
        <v>31</v>
      </c>
      <c r="C5" s="228"/>
      <c r="H5" s="61" t="str">
        <f t="shared" ref="H5:H7" si="0">B5</f>
        <v xml:space="preserve">Kies in kolom “Veiligheidsdomein” uit het keuzemenu de relevante veiligheidsdomein die betrekking heeft op het risico. </v>
      </c>
    </row>
    <row r="6" spans="2:8" ht="15" x14ac:dyDescent="0.15">
      <c r="B6" s="61"/>
      <c r="C6" s="62"/>
      <c r="H6" s="61"/>
    </row>
    <row r="7" spans="2:8" ht="15" x14ac:dyDescent="0.15">
      <c r="B7" s="229" t="s">
        <v>133</v>
      </c>
      <c r="C7" s="230"/>
      <c r="H7" s="61" t="str">
        <f t="shared" si="0"/>
        <v>Definities veiligheidsdomeinen</v>
      </c>
    </row>
    <row r="8" spans="2:8" ht="11.25" customHeight="1" x14ac:dyDescent="0.15">
      <c r="B8" s="63"/>
      <c r="C8" s="64"/>
      <c r="H8" s="61"/>
    </row>
    <row r="9" spans="2:8" ht="30" x14ac:dyDescent="0.15">
      <c r="B9" s="227" t="s">
        <v>146</v>
      </c>
      <c r="C9" s="228"/>
      <c r="H9" s="61" t="str">
        <f>B9</f>
        <v>NB Onderstaande veiligheidsdomeinen zijn van toepassing gedurende alle levensfasen van een object (kunstwerk, (vaar)wegvak, machine, installatie, etc.)</v>
      </c>
    </row>
    <row r="11" spans="2:8" ht="60" x14ac:dyDescent="0.15">
      <c r="B11" s="65" t="s">
        <v>134</v>
      </c>
      <c r="C11" s="66" t="s">
        <v>230</v>
      </c>
    </row>
    <row r="12" spans="2:8" ht="45" x14ac:dyDescent="0.15">
      <c r="B12" s="65" t="s">
        <v>135</v>
      </c>
      <c r="C12" s="66" t="s">
        <v>147</v>
      </c>
    </row>
    <row r="13" spans="2:8" ht="45" x14ac:dyDescent="0.15">
      <c r="B13" s="65" t="s">
        <v>136</v>
      </c>
      <c r="C13" s="66" t="s">
        <v>148</v>
      </c>
    </row>
    <row r="14" spans="2:8" ht="45" x14ac:dyDescent="0.15">
      <c r="B14" s="65" t="s">
        <v>137</v>
      </c>
      <c r="C14" s="66" t="s">
        <v>149</v>
      </c>
    </row>
    <row r="15" spans="2:8" ht="60" x14ac:dyDescent="0.15">
      <c r="B15" s="65" t="s">
        <v>138</v>
      </c>
      <c r="C15" s="66" t="s">
        <v>155</v>
      </c>
    </row>
    <row r="16" spans="2:8" ht="30" customHeight="1" x14ac:dyDescent="0.15">
      <c r="B16" s="65" t="s">
        <v>139</v>
      </c>
      <c r="C16" s="66" t="s">
        <v>231</v>
      </c>
    </row>
    <row r="17" spans="2:3" ht="45" x14ac:dyDescent="0.15">
      <c r="B17" s="65" t="s">
        <v>140</v>
      </c>
      <c r="C17" s="66" t="s">
        <v>150</v>
      </c>
    </row>
    <row r="18" spans="2:3" ht="45" x14ac:dyDescent="0.15">
      <c r="B18" s="65" t="s">
        <v>141</v>
      </c>
      <c r="C18" s="66" t="s">
        <v>151</v>
      </c>
    </row>
    <row r="19" spans="2:3" ht="45" x14ac:dyDescent="0.15">
      <c r="B19" s="65" t="s">
        <v>142</v>
      </c>
      <c r="C19" s="66" t="s">
        <v>152</v>
      </c>
    </row>
    <row r="20" spans="2:3" ht="75" x14ac:dyDescent="0.15">
      <c r="B20" s="65" t="s">
        <v>143</v>
      </c>
      <c r="C20" s="66" t="s">
        <v>153</v>
      </c>
    </row>
    <row r="21" spans="2:3" ht="15" x14ac:dyDescent="0.15">
      <c r="B21" s="65" t="s">
        <v>144</v>
      </c>
      <c r="C21" s="66" t="s">
        <v>229</v>
      </c>
    </row>
    <row r="22" spans="2:3" ht="75" x14ac:dyDescent="0.15">
      <c r="B22" s="65" t="s">
        <v>145</v>
      </c>
      <c r="C22" s="66" t="s">
        <v>154</v>
      </c>
    </row>
    <row r="23" spans="2:3" ht="57" customHeight="1" x14ac:dyDescent="0.15"/>
  </sheetData>
  <sheetProtection algorithmName="SHA-512" hashValue="oynkn6i3GxOgkA3Yk2vkfPJwpm5nJjVwltvVG+fSrgq1g71nZrbMJGhymn6Z6Ce20fMr6PC00A9FTILm0gUOww==" saltValue="FcligmaEuaHosWfNi26LDg==" spinCount="100000" sheet="1" objects="1" scenarios="1"/>
  <mergeCells count="3">
    <mergeCell ref="B5:C5"/>
    <mergeCell ref="B7:C7"/>
    <mergeCell ref="B9:C9"/>
  </mergeCells>
  <pageMargins left="0.7" right="0.7" top="0.75" bottom="0.75" header="0.3" footer="0.3"/>
  <pageSetup paperSize="9" scale="80" orientation="portrait" horizontalDpi="90" verticalDpi="9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tabColor theme="2" tint="0.59999389629810485"/>
    <pageSetUpPr fitToPage="1"/>
  </sheetPr>
  <dimension ref="B2:I14"/>
  <sheetViews>
    <sheetView showGridLines="0" workbookViewId="0">
      <selection activeCell="Q12" sqref="Q12"/>
    </sheetView>
  </sheetViews>
  <sheetFormatPr defaultRowHeight="11.25" x14ac:dyDescent="0.15"/>
  <cols>
    <col min="1" max="1" width="9" style="1"/>
    <col min="2" max="2" width="40.625" style="1" customWidth="1"/>
    <col min="3" max="3" width="65.625" style="1" customWidth="1"/>
    <col min="4" max="7" width="9" style="1"/>
    <col min="8" max="8" width="105.625" style="1" hidden="1" customWidth="1"/>
    <col min="9" max="16384" width="9" style="1"/>
  </cols>
  <sheetData>
    <row r="2" spans="2:9" ht="57" customHeight="1" x14ac:dyDescent="0.15"/>
    <row r="3" spans="2:9" ht="27" x14ac:dyDescent="0.35">
      <c r="B3" s="8" t="s">
        <v>57</v>
      </c>
    </row>
    <row r="5" spans="2:9" ht="111.75" customHeight="1" x14ac:dyDescent="0.15">
      <c r="B5" s="231" t="s">
        <v>249</v>
      </c>
      <c r="C5" s="232"/>
      <c r="H5" s="58" t="str">
        <f>B5</f>
        <v>Vermeld in kolom “Werkzaamheden / activiteit” welke werkzaamheden of activiteit verricht gaan worden. 
Wees specifiek en volledig in de omschrijving zodat de situatie duidelijk is. Dit is later essentieel voor de risicobeoordeling en afweging. 
Voorbeelden:</v>
      </c>
      <c r="I5" s="68"/>
    </row>
    <row r="6" spans="2:9" ht="11.25" customHeight="1" x14ac:dyDescent="0.15">
      <c r="B6" s="58"/>
      <c r="C6" s="68"/>
      <c r="H6" s="58"/>
      <c r="I6" s="68"/>
    </row>
    <row r="7" spans="2:9" ht="15" x14ac:dyDescent="0.2">
      <c r="B7" s="23" t="s">
        <v>36</v>
      </c>
    </row>
    <row r="8" spans="2:9" ht="30" x14ac:dyDescent="0.2">
      <c r="B8" s="22" t="s">
        <v>226</v>
      </c>
    </row>
    <row r="9" spans="2:9" ht="30" x14ac:dyDescent="0.2">
      <c r="B9" s="22" t="s">
        <v>156</v>
      </c>
    </row>
    <row r="10" spans="2:9" ht="30" x14ac:dyDescent="0.2">
      <c r="B10" s="22" t="s">
        <v>157</v>
      </c>
    </row>
    <row r="11" spans="2:9" ht="30" x14ac:dyDescent="0.2">
      <c r="B11" s="22" t="s">
        <v>158</v>
      </c>
    </row>
    <row r="12" spans="2:9" ht="30" x14ac:dyDescent="0.2">
      <c r="B12" s="22" t="s">
        <v>227</v>
      </c>
    </row>
    <row r="13" spans="2:9" ht="11.25" customHeight="1" x14ac:dyDescent="0.15"/>
    <row r="14" spans="2:9" ht="57" customHeight="1" x14ac:dyDescent="0.15"/>
  </sheetData>
  <sheetProtection algorithmName="SHA-512" hashValue="cHUU/3HNm0BstntEwy0uKAfa27lBad6Fxq9lvKPfWvzpMfnBaavAe4gLmeo6pxVmid5kC5w886rfhwgx/TXAiA==" saltValue="hjvY1UTwnr6Tazm1tSBmdQ==" spinCount="100000" sheet="1" objects="1" scenarios="1"/>
  <mergeCells count="1">
    <mergeCell ref="B5:C5"/>
  </mergeCells>
  <pageMargins left="0.7" right="0.7" top="0.75" bottom="0.75" header="0.3" footer="0.3"/>
  <pageSetup paperSize="9" scale="8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tabColor theme="2" tint="0.59999389629810485"/>
    <pageSetUpPr fitToPage="1"/>
  </sheetPr>
  <dimension ref="B2:H14"/>
  <sheetViews>
    <sheetView showGridLines="0" topLeftCell="A4" workbookViewId="0">
      <selection activeCell="M5" sqref="M5"/>
    </sheetView>
  </sheetViews>
  <sheetFormatPr defaultRowHeight="11.25" x14ac:dyDescent="0.15"/>
  <cols>
    <col min="1" max="1" width="9" style="1"/>
    <col min="2" max="3" width="40.625" style="1" customWidth="1"/>
    <col min="4" max="4" width="15.625" style="1" customWidth="1"/>
    <col min="5" max="7" width="9" style="1"/>
    <col min="8" max="8" width="105.625" style="1" hidden="1" customWidth="1"/>
    <col min="9" max="16384" width="9" style="1"/>
  </cols>
  <sheetData>
    <row r="2" spans="2:8" ht="57" customHeight="1" x14ac:dyDescent="0.15"/>
    <row r="3" spans="2:8" ht="27" x14ac:dyDescent="0.35">
      <c r="B3" s="8" t="s">
        <v>38</v>
      </c>
    </row>
    <row r="5" spans="2:8" ht="308.25" customHeight="1" x14ac:dyDescent="0.2">
      <c r="B5" s="231" t="s">
        <v>250</v>
      </c>
      <c r="C5" s="232"/>
      <c r="D5" s="232"/>
      <c r="H5" s="9" t="str">
        <f>B5</f>
        <v>Vermeld in kolom “locatie / specifieke plek” waar de werkzaamheden verricht gaan worden.
Bij het identificeren van risico’s moet in de omschrijving duidelijk zijn op welke specifieke plek het risico zich exact bevindt. Er mogen hier geen twijfels over bestaan, zodat er geen mogelijkheid meer bestaat voor aannames en verkeerde interpretaties. Dit is later essentieel voor de risicobeoordeling en afweging.
Hiermee wordt voorkomen dat tijdens de realisatie medewerkers nog steeds blootgesteld worden aan het betreffende risico doordat er geen beheersmaatregelen genomen zijn op een van de locatie(s) waar blootstelling aan het risico kan plaatsvinden.
TIPS:
• geef het nummer van de hectometerpaal en/of de afstand tot dichtstbijzijnde paal;
• beschrijf de specifieke details van de plek waar het risico bestaat;
• beschrijf duidelijke herkenningspunten van de plek waar het risico bestaat;
• als er kaarten/luchtfoto’s beschikbaar zijn, markeer op de foto de plek aan waar het risico bestaat.
Voorbeelden:</v>
      </c>
    </row>
    <row r="6" spans="2:8" ht="15" x14ac:dyDescent="0.2">
      <c r="B6" s="58"/>
      <c r="C6" s="68"/>
      <c r="D6" s="68"/>
      <c r="H6" s="9"/>
    </row>
    <row r="7" spans="2:8" ht="15" x14ac:dyDescent="0.15">
      <c r="B7" s="25" t="s">
        <v>36</v>
      </c>
      <c r="C7" s="25" t="s">
        <v>38</v>
      </c>
    </row>
    <row r="8" spans="2:8" ht="30" x14ac:dyDescent="0.15">
      <c r="B8" s="55" t="s">
        <v>226</v>
      </c>
      <c r="C8" s="55" t="s">
        <v>159</v>
      </c>
    </row>
    <row r="9" spans="2:8" ht="30" x14ac:dyDescent="0.15">
      <c r="B9" s="55" t="s">
        <v>156</v>
      </c>
      <c r="C9" s="55" t="s">
        <v>160</v>
      </c>
    </row>
    <row r="10" spans="2:8" ht="30" x14ac:dyDescent="0.15">
      <c r="B10" s="55" t="s">
        <v>157</v>
      </c>
      <c r="C10" s="55" t="s">
        <v>161</v>
      </c>
    </row>
    <row r="11" spans="2:8" ht="30" x14ac:dyDescent="0.15">
      <c r="B11" s="55" t="s">
        <v>158</v>
      </c>
      <c r="C11" s="55" t="s">
        <v>162</v>
      </c>
    </row>
    <row r="12" spans="2:8" ht="30" x14ac:dyDescent="0.15">
      <c r="B12" s="55" t="s">
        <v>227</v>
      </c>
      <c r="C12" s="55" t="s">
        <v>163</v>
      </c>
    </row>
    <row r="13" spans="2:8" ht="11.25" customHeight="1" x14ac:dyDescent="0.15"/>
    <row r="14" spans="2:8" ht="57" customHeight="1" x14ac:dyDescent="0.15"/>
  </sheetData>
  <sheetProtection algorithmName="SHA-512" hashValue="+rsQICePqVqoQSFYmDozBVG0XU6UueDZqtPhgiQuuquZV8lYWSgFhOmBG9CH7FV/+hBTF7ASUqJwQE5IkK59hg==" saltValue="78xAfavWFoXexVvStGNbTw==" spinCount="100000" sheet="1" objects="1" scenarios="1"/>
  <mergeCells count="1">
    <mergeCell ref="B5:D5"/>
  </mergeCells>
  <pageMargins left="0.7" right="0.7" top="0.75" bottom="0.75" header="0.3" footer="0.3"/>
  <pageSetup paperSize="9" scale="88"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tabColor theme="2" tint="0.59999389629810485"/>
    <pageSetUpPr fitToPage="1"/>
  </sheetPr>
  <dimension ref="B1:Q40"/>
  <sheetViews>
    <sheetView showGridLines="0" topLeftCell="A22" zoomScaleNormal="100" workbookViewId="0"/>
  </sheetViews>
  <sheetFormatPr defaultRowHeight="11.25" x14ac:dyDescent="0.15"/>
  <cols>
    <col min="1" max="1" width="9" style="1"/>
    <col min="2" max="2" width="18.125" style="68" customWidth="1"/>
    <col min="3" max="7" width="18.125" style="1" customWidth="1"/>
    <col min="8" max="11" width="9" style="1"/>
    <col min="12" max="12" width="107.625" style="1" hidden="1" customWidth="1"/>
    <col min="13" max="16384" width="9" style="1"/>
  </cols>
  <sheetData>
    <row r="1" spans="2:17" x14ac:dyDescent="0.15">
      <c r="B1" s="13"/>
      <c r="C1"/>
      <c r="D1"/>
      <c r="E1"/>
      <c r="F1"/>
      <c r="G1"/>
    </row>
    <row r="2" spans="2:17" ht="45.75" customHeight="1" x14ac:dyDescent="0.15">
      <c r="B2" s="13"/>
      <c r="C2"/>
      <c r="D2"/>
      <c r="E2"/>
      <c r="F2"/>
      <c r="G2"/>
    </row>
    <row r="3" spans="2:17" ht="27" x14ac:dyDescent="0.35">
      <c r="B3" s="7" t="s">
        <v>37</v>
      </c>
      <c r="C3"/>
      <c r="D3"/>
      <c r="E3"/>
      <c r="F3"/>
      <c r="G3"/>
    </row>
    <row r="4" spans="2:17" ht="11.25" customHeight="1" x14ac:dyDescent="0.35">
      <c r="B4" s="7"/>
      <c r="C4"/>
      <c r="D4"/>
      <c r="E4"/>
      <c r="F4"/>
      <c r="G4"/>
    </row>
    <row r="5" spans="2:17" ht="150" x14ac:dyDescent="0.15">
      <c r="B5" s="233" t="s">
        <v>233</v>
      </c>
      <c r="C5" s="233"/>
      <c r="D5" s="233"/>
      <c r="E5" s="233"/>
      <c r="F5" s="233"/>
      <c r="G5" s="233"/>
      <c r="L5" s="69" t="str">
        <f>B5</f>
        <v>Vermeld in kolom "Gevaar" de bron, situatie of handeling die mogelijk tot letsel kan leiden.
Vermeld in kolom “Risico” de gevaarlijke gebeurtenis of blootstelling die zich voor kan doen.
Vermeld in kolom “Oorzaak” waardoor de bron van het gevaar, situatie of handeling veroorzaakt wordt.
Vermeld in kolom “Effect” wat realistisch gezien het gevolg is als de gevaarlijke gebeurtenis of blootstelling (risico) zich voordoet.
De beschrijving van de oorzaak moet helpen bij de omschrijving van een maatregel. De kolommen gevaar, risico, oorzaak en effect zijn nauw met elkaar verbonden. Benoem in de kolom risico of het om een objectrisico of een samenlooprisico gaat.</v>
      </c>
      <c r="M5" s="70"/>
      <c r="N5" s="70"/>
      <c r="O5" s="70"/>
      <c r="P5" s="70"/>
      <c r="Q5" s="70"/>
    </row>
    <row r="6" spans="2:17" ht="11.25" customHeight="1" x14ac:dyDescent="0.35">
      <c r="B6" s="12"/>
      <c r="C6"/>
      <c r="D6"/>
      <c r="E6"/>
      <c r="F6"/>
      <c r="G6"/>
    </row>
    <row r="7" spans="2:17" ht="45" customHeight="1" x14ac:dyDescent="0.15">
      <c r="B7" s="233" t="s">
        <v>235</v>
      </c>
      <c r="C7" s="233"/>
      <c r="D7" s="233"/>
      <c r="E7" s="233"/>
      <c r="F7" s="233"/>
      <c r="G7" s="233"/>
      <c r="L7" s="71" t="str">
        <f t="shared" ref="L7:L12" si="0">B7</f>
        <v>Definitie van gevaar
Bron, situatie of handeling die mogelijk tot menselijk letsel of ziekte (fysiek of mentaal) kan leiden of een combinatie daarvan*."</v>
      </c>
      <c r="M7" s="68"/>
      <c r="N7" s="68"/>
      <c r="O7" s="68"/>
      <c r="P7" s="68"/>
      <c r="Q7" s="68"/>
    </row>
    <row r="8" spans="2:17" ht="105" customHeight="1" x14ac:dyDescent="0.15">
      <c r="B8" s="233" t="s">
        <v>234</v>
      </c>
      <c r="C8" s="233"/>
      <c r="D8" s="233"/>
      <c r="E8" s="233"/>
      <c r="F8" s="233"/>
      <c r="G8" s="233"/>
      <c r="L8" s="58" t="str">
        <f t="shared" si="0"/>
        <v xml:space="preserve">Gevaren zijn intrinsieke eigenschappen van materialen, machines, stoffen en dergelijke. Het gaat dan om bijvoorbeeld materialen die de potentie hebben letsel of schade toe te brengen. Als dat gebeurt, kan daarbij sprake zijn van overdracht van energie. Bijvoorbeeld door bewegende onderdelen van machines, vallen van hoogte, vrijkomen van gevaarlijke stoffen of micro-organismen. Maar of dat ook gebeurt, hangt af van de aanwezigheid van mensen en andere objecten. Zonder die factoren blijft een gevaar (slechts) een gevaar en vormt dit geen risico, want er kan geen letsel of schade optreden. </v>
      </c>
      <c r="M8" s="68"/>
      <c r="N8" s="68"/>
      <c r="O8" s="68"/>
      <c r="P8" s="68"/>
      <c r="Q8" s="68"/>
    </row>
    <row r="9" spans="2:17" ht="11.25" customHeight="1" x14ac:dyDescent="0.15">
      <c r="B9" s="234" t="s">
        <v>167</v>
      </c>
      <c r="C9" s="234"/>
      <c r="D9" s="234"/>
      <c r="E9" s="234"/>
      <c r="F9" s="234"/>
      <c r="G9" s="234"/>
      <c r="L9" s="72" t="str">
        <f t="shared" si="0"/>
        <v>* Bron: Wat maakt gevaar tot risico?, Het begrip ‘risico’ verklaard, Wim van Alphen, 2016, Dick Oosthuizen en Gerben Feslinga</v>
      </c>
      <c r="M9" s="73"/>
      <c r="N9" s="73"/>
      <c r="O9" s="73"/>
      <c r="P9" s="73"/>
      <c r="Q9" s="73"/>
    </row>
    <row r="10" spans="2:17" ht="11.25" customHeight="1" x14ac:dyDescent="0.15">
      <c r="B10" s="76"/>
      <c r="C10" s="27"/>
      <c r="D10" s="27"/>
      <c r="E10" s="27"/>
      <c r="F10" s="27"/>
      <c r="G10" s="27"/>
    </row>
    <row r="11" spans="2:17" ht="45" customHeight="1" x14ac:dyDescent="0.15">
      <c r="B11" s="233" t="s">
        <v>236</v>
      </c>
      <c r="C11" s="233"/>
      <c r="D11" s="233"/>
      <c r="E11" s="233"/>
      <c r="F11" s="233"/>
      <c r="G11" s="233"/>
      <c r="L11" s="71" t="str">
        <f t="shared" si="0"/>
        <v>Definitie van risico
Combinatie van de waarschijnlijkheid dat een gevaarlijke gebeurtenis of blootstelling zich voordoet en de ernst van het letsel of de ziekte die daardoor kan worden veroorzaakt."</v>
      </c>
      <c r="M11" s="58"/>
      <c r="N11" s="58"/>
      <c r="O11" s="58"/>
      <c r="P11" s="58"/>
      <c r="Q11" s="58"/>
    </row>
    <row r="12" spans="2:17" ht="90" customHeight="1" x14ac:dyDescent="0.15">
      <c r="B12" s="233" t="s">
        <v>168</v>
      </c>
      <c r="C12" s="233"/>
      <c r="D12" s="233"/>
      <c r="E12" s="233"/>
      <c r="F12" s="233"/>
      <c r="G12" s="233"/>
      <c r="L12" s="58" t="str">
        <f t="shared" si="0"/>
        <v>Over het algemeen bepalen de omstandigheden en de aanwezigheid van mensen en andere objecten in de directe omgeving van de gevaarbronnen dus of bepaalde gevaren zich daadwerkelijk tot een risico kunnen ontwikkelen. De grootte van het risico wordt daarbij bepaald door de waarschijnlijkheid van het optreden van een bepaalde gebeurtenis en de blootstellingsfrequentie, de blootstellingsduur en het aantal mensen en materialen in de directe nabijheid van de gevaarbron. Zoals gezegd vormen de gevaren zonder die factoren geen risico’s.</v>
      </c>
      <c r="M12" s="68"/>
      <c r="N12" s="68"/>
      <c r="O12" s="68"/>
      <c r="P12" s="68"/>
      <c r="Q12" s="68"/>
    </row>
    <row r="13" spans="2:17" ht="11.25" customHeight="1" x14ac:dyDescent="0.15">
      <c r="B13" s="14"/>
      <c r="C13" s="77"/>
      <c r="D13" s="77"/>
      <c r="E13" s="77"/>
      <c r="F13" s="77"/>
      <c r="G13" s="77"/>
      <c r="L13" s="58"/>
      <c r="M13" s="68"/>
      <c r="N13" s="68"/>
      <c r="O13" s="68"/>
      <c r="P13" s="68"/>
      <c r="Q13" s="68"/>
    </row>
    <row r="14" spans="2:17" ht="25.5" x14ac:dyDescent="0.15">
      <c r="B14" s="26" t="s">
        <v>36</v>
      </c>
      <c r="C14" s="26" t="s">
        <v>164</v>
      </c>
      <c r="D14" s="26" t="s">
        <v>23</v>
      </c>
      <c r="E14" s="26" t="s">
        <v>48</v>
      </c>
      <c r="F14" s="26" t="s">
        <v>165</v>
      </c>
      <c r="G14" s="26" t="s">
        <v>166</v>
      </c>
    </row>
    <row r="15" spans="2:17" ht="51" x14ac:dyDescent="0.15">
      <c r="B15" s="24" t="s">
        <v>226</v>
      </c>
      <c r="C15" s="24" t="s">
        <v>159</v>
      </c>
      <c r="D15" s="24" t="s">
        <v>169</v>
      </c>
      <c r="E15" s="24" t="s">
        <v>174</v>
      </c>
      <c r="F15" s="24" t="s">
        <v>179</v>
      </c>
      <c r="G15" s="24" t="s">
        <v>183</v>
      </c>
    </row>
    <row r="16" spans="2:17" ht="38.25" x14ac:dyDescent="0.15">
      <c r="B16" s="24" t="s">
        <v>156</v>
      </c>
      <c r="C16" s="24" t="s">
        <v>160</v>
      </c>
      <c r="D16" s="24" t="s">
        <v>170</v>
      </c>
      <c r="E16" s="24" t="s">
        <v>175</v>
      </c>
      <c r="F16" s="24" t="s">
        <v>180</v>
      </c>
      <c r="G16" s="24" t="s">
        <v>184</v>
      </c>
    </row>
    <row r="17" spans="2:7" ht="63.75" x14ac:dyDescent="0.15">
      <c r="B17" s="24" t="s">
        <v>157</v>
      </c>
      <c r="C17" s="24" t="s">
        <v>161</v>
      </c>
      <c r="D17" s="24" t="s">
        <v>171</v>
      </c>
      <c r="E17" s="24" t="s">
        <v>176</v>
      </c>
      <c r="F17" s="24" t="s">
        <v>181</v>
      </c>
      <c r="G17" s="24" t="s">
        <v>185</v>
      </c>
    </row>
    <row r="18" spans="2:7" ht="51" x14ac:dyDescent="0.15">
      <c r="B18" s="24" t="s">
        <v>158</v>
      </c>
      <c r="C18" s="24" t="s">
        <v>162</v>
      </c>
      <c r="D18" s="24" t="s">
        <v>172</v>
      </c>
      <c r="E18" s="24" t="s">
        <v>177</v>
      </c>
      <c r="F18" s="24" t="s">
        <v>228</v>
      </c>
      <c r="G18" s="24" t="s">
        <v>184</v>
      </c>
    </row>
    <row r="19" spans="2:7" ht="51" x14ac:dyDescent="0.15">
      <c r="B19" s="24" t="s">
        <v>237</v>
      </c>
      <c r="C19" s="24" t="s">
        <v>163</v>
      </c>
      <c r="D19" s="24" t="s">
        <v>173</v>
      </c>
      <c r="E19" s="24" t="s">
        <v>178</v>
      </c>
      <c r="F19" s="24" t="s">
        <v>182</v>
      </c>
      <c r="G19" s="24" t="s">
        <v>183</v>
      </c>
    </row>
    <row r="21" spans="2:7" ht="57" customHeight="1" x14ac:dyDescent="0.15"/>
    <row r="22" spans="2:7" ht="15" x14ac:dyDescent="0.2">
      <c r="B22" s="9"/>
    </row>
    <row r="23" spans="2:7" ht="15" x14ac:dyDescent="0.2">
      <c r="B23" s="9"/>
    </row>
    <row r="24" spans="2:7" ht="15" x14ac:dyDescent="0.2">
      <c r="B24" s="9"/>
    </row>
    <row r="25" spans="2:7" ht="15" x14ac:dyDescent="0.2">
      <c r="B25" s="9"/>
    </row>
    <row r="26" spans="2:7" ht="15" x14ac:dyDescent="0.2">
      <c r="B26" s="9"/>
    </row>
    <row r="27" spans="2:7" ht="15" x14ac:dyDescent="0.2">
      <c r="B27" s="9"/>
    </row>
    <row r="28" spans="2:7" ht="15" x14ac:dyDescent="0.2">
      <c r="B28" s="9"/>
    </row>
    <row r="29" spans="2:7" ht="15" x14ac:dyDescent="0.2">
      <c r="B29" s="9"/>
    </row>
    <row r="30" spans="2:7" ht="15" x14ac:dyDescent="0.2">
      <c r="B30" s="9"/>
    </row>
    <row r="31" spans="2:7" ht="15" x14ac:dyDescent="0.2">
      <c r="B31" s="9"/>
    </row>
    <row r="32" spans="2:7" ht="15" x14ac:dyDescent="0.2">
      <c r="B32" s="9"/>
    </row>
    <row r="33" spans="2:2" ht="15" x14ac:dyDescent="0.2">
      <c r="B33" s="9"/>
    </row>
    <row r="34" spans="2:2" ht="15" x14ac:dyDescent="0.2">
      <c r="B34" s="9"/>
    </row>
    <row r="35" spans="2:2" x14ac:dyDescent="0.15">
      <c r="B35" s="1"/>
    </row>
    <row r="36" spans="2:2" ht="15" x14ac:dyDescent="0.2">
      <c r="B36" s="9"/>
    </row>
    <row r="37" spans="2:2" ht="15" x14ac:dyDescent="0.2">
      <c r="B37" s="9"/>
    </row>
    <row r="38" spans="2:2" ht="15" x14ac:dyDescent="0.2">
      <c r="B38" s="9"/>
    </row>
    <row r="39" spans="2:2" ht="15" x14ac:dyDescent="0.2">
      <c r="B39" s="9"/>
    </row>
    <row r="40" spans="2:2" ht="15" x14ac:dyDescent="0.2">
      <c r="B40" s="9"/>
    </row>
  </sheetData>
  <sheetProtection algorithmName="SHA-512" hashValue="gU7keWHIXNwC8v+E+dMhMEDPtgMJMnQPNakyIIjG01Q+vmVb7sA44FDMLxmRdbNdjElM7YM+sBAZFvNhnobuPQ==" saltValue="nAWPVJCLvlo4YHmqx8dx8A==" spinCount="100000" sheet="1" objects="1" scenarios="1"/>
  <mergeCells count="6">
    <mergeCell ref="B12:G12"/>
    <mergeCell ref="B5:G5"/>
    <mergeCell ref="B7:G7"/>
    <mergeCell ref="B11:G11"/>
    <mergeCell ref="B9:G9"/>
    <mergeCell ref="B8:G8"/>
  </mergeCells>
  <pageMargins left="0.7" right="0.7" top="0.75" bottom="0.75" header="0.3" footer="0.3"/>
  <pageSetup paperSize="9" scale="83"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59999389629810485"/>
  </sheetPr>
  <dimension ref="A1"/>
  <sheetViews>
    <sheetView workbookViewId="0">
      <selection activeCell="A2" sqref="A2"/>
    </sheetView>
  </sheetViews>
  <sheetFormatPr defaultRowHeight="11.25" x14ac:dyDescent="0.1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59999389629810485"/>
  </sheetPr>
  <dimension ref="A1"/>
  <sheetViews>
    <sheetView workbookViewId="0"/>
  </sheetViews>
  <sheetFormatPr defaultRowHeight="11.25" x14ac:dyDescent="0.1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59999389629810485"/>
  </sheetPr>
  <dimension ref="A1"/>
  <sheetViews>
    <sheetView workbookViewId="0"/>
  </sheetViews>
  <sheetFormatPr defaultRowHeight="11.25" x14ac:dyDescent="0.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59999389629810485"/>
  </sheetPr>
  <dimension ref="A1"/>
  <sheetViews>
    <sheetView workbookViewId="0"/>
  </sheetViews>
  <sheetFormatPr defaultRowHeight="11.25" x14ac:dyDescent="0.1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tabColor theme="2" tint="0.59999389629810485"/>
    <pageSetUpPr fitToPage="1"/>
  </sheetPr>
  <dimension ref="B1:H28"/>
  <sheetViews>
    <sheetView showGridLines="0" workbookViewId="0"/>
  </sheetViews>
  <sheetFormatPr defaultRowHeight="11.25" x14ac:dyDescent="0.15"/>
  <cols>
    <col min="1" max="1" width="9" style="1"/>
    <col min="2" max="2" width="32.625" style="1" customWidth="1"/>
    <col min="3" max="3" width="48.625" style="1" customWidth="1"/>
    <col min="4" max="4" width="25.625" style="1" customWidth="1"/>
    <col min="5" max="7" width="9" style="1"/>
    <col min="8" max="8" width="74.125" style="1" hidden="1" customWidth="1"/>
    <col min="9" max="16384" width="9" style="1"/>
  </cols>
  <sheetData>
    <row r="1" spans="2:8" ht="11.25" customHeight="1" x14ac:dyDescent="0.15"/>
    <row r="2" spans="2:8" ht="57" customHeight="1" x14ac:dyDescent="0.15"/>
    <row r="3" spans="2:8" ht="28.5" customHeight="1" x14ac:dyDescent="0.35">
      <c r="B3" s="8" t="s">
        <v>32</v>
      </c>
    </row>
    <row r="5" spans="2:8" ht="90" x14ac:dyDescent="0.15">
      <c r="B5" s="238" t="s">
        <v>73</v>
      </c>
      <c r="C5" s="238"/>
      <c r="H5" s="57" t="str">
        <f>B5</f>
        <v xml:space="preserve">Selecteer in kolom “BRF” de relevante Basis Risico Factor (BRF)
Als er meerdere BRF’s van toepassing zijn dan selecteer je de optie “meerdere BRF’s”
Definitie van de BRF’s:
</v>
      </c>
    </row>
    <row r="6" spans="2:8" ht="15" x14ac:dyDescent="0.15">
      <c r="B6" s="56" t="s">
        <v>29</v>
      </c>
      <c r="C6" s="237" t="s">
        <v>40</v>
      </c>
      <c r="D6" s="236"/>
      <c r="H6" s="57" t="str">
        <f>C6</f>
        <v>Omschrijving</v>
      </c>
    </row>
    <row r="7" spans="2:8" ht="90" x14ac:dyDescent="0.15">
      <c r="B7" s="55" t="s">
        <v>74</v>
      </c>
      <c r="C7" s="235" t="s">
        <v>75</v>
      </c>
      <c r="D7" s="236"/>
      <c r="H7" s="57" t="str">
        <f t="shared" ref="H7:H17" si="0">C7</f>
        <v xml:space="preserve">Onduidelijkheden in de organisatiestructuur, met betrekking tot bevoegdheden en verantwoordelijkheden. De organisatiestructuur past niet (meer) in de huidige manier van werken. Dit kan te maken hebben met coördinatie, supervisie en de mogelijkheden voor terugkoppeling in de bestaande bedrijfsstructuur.
</v>
      </c>
    </row>
    <row r="8" spans="2:8" ht="75" x14ac:dyDescent="0.15">
      <c r="B8" s="55" t="s">
        <v>76</v>
      </c>
      <c r="C8" s="235" t="s">
        <v>77</v>
      </c>
      <c r="D8" s="236"/>
      <c r="H8" s="57" t="str">
        <f t="shared" si="0"/>
        <v xml:space="preserve">De strijdigheid van verschillende doelstellingen. Bijvoorbeeld ten aanzien van productie, veiligheid, planning en economische belangen. Of de conflicten tussen de doelstellingen van individuen, groepen en het gehele bedrijf.
</v>
      </c>
    </row>
    <row r="9" spans="2:8" ht="90" x14ac:dyDescent="0.15">
      <c r="B9" s="55" t="s">
        <v>78</v>
      </c>
      <c r="C9" s="235" t="s">
        <v>79</v>
      </c>
      <c r="D9" s="236"/>
      <c r="H9" s="57" t="str">
        <f t="shared" si="0"/>
        <v xml:space="preserve">Onduidelijke of gebrekkige communicatie: de doelgroep is bekend, maar het ‘verzonden bericht’ bereikt deze groep te laat of helemaal niet. Dit kan te maken hebben met de boodschap of de communicatiemiddelen. De noodzakelijke informatie wordt niet of te laat verstuurd of verkeerd geïnterpreteerd.
</v>
      </c>
    </row>
    <row r="10" spans="2:8" ht="75" x14ac:dyDescent="0.15">
      <c r="B10" s="55" t="s">
        <v>80</v>
      </c>
      <c r="C10" s="235" t="s">
        <v>81</v>
      </c>
      <c r="D10" s="236"/>
      <c r="H10" s="57" t="str">
        <f t="shared" si="0"/>
        <v xml:space="preserve">Het al dan niet voorhanden zijn van nauwkeurige, relevante en begrijpelijke regelgeving (richtlijnen, procedures, instructies, handleidingen). En of deze ook werkelijk bekend zijn, gebruikt en aangepast worden aan nieuwe situaties.
</v>
      </c>
    </row>
    <row r="11" spans="2:8" ht="60" x14ac:dyDescent="0.15">
      <c r="B11" s="55" t="s">
        <v>82</v>
      </c>
      <c r="C11" s="235" t="s">
        <v>83</v>
      </c>
      <c r="D11" s="236"/>
      <c r="H11" s="57" t="str">
        <f t="shared" si="0"/>
        <v xml:space="preserve">Het verstrekken van de juiste training en instructie aan diegenen die dit daadwerkelijk nodig hebben en de gelegenheid geven om ervaring op te doen.
</v>
      </c>
    </row>
    <row r="12" spans="2:8" ht="60" x14ac:dyDescent="0.15">
      <c r="B12" s="55" t="s">
        <v>84</v>
      </c>
      <c r="C12" s="235" t="s">
        <v>85</v>
      </c>
      <c r="D12" s="236"/>
      <c r="H12" s="57" t="str">
        <f t="shared" si="0"/>
        <v xml:space="preserve">De wijze waarop materiaal is ontworpen en componenten zijn samengesteld kunnen operaties moeizaam doen verlopen of oneigenlijk gebruik in de hand werken.
</v>
      </c>
    </row>
    <row r="13" spans="2:8" ht="60" x14ac:dyDescent="0.15">
      <c r="B13" s="55" t="s">
        <v>86</v>
      </c>
      <c r="C13" s="235" t="s">
        <v>89</v>
      </c>
      <c r="D13" s="236"/>
      <c r="H13" s="57" t="str">
        <f t="shared" si="0"/>
        <v xml:space="preserve">Kwaliteit, conditie, beschikbaarheid en actualiteit versus verwachte levensduur van materialen, gereedschappen en componenten van installaties.
</v>
      </c>
    </row>
    <row r="14" spans="2:8" ht="60" x14ac:dyDescent="0.15">
      <c r="B14" s="55" t="s">
        <v>87</v>
      </c>
      <c r="C14" s="235" t="s">
        <v>88</v>
      </c>
      <c r="D14" s="236"/>
      <c r="H14" s="57" t="str">
        <f t="shared" si="0"/>
        <v xml:space="preserve">De effectiviteit van de onderhoudsstrategie met betrekking tot planning, beschikbaarheid van mensen en middelen en vormen van onderhoud.
</v>
      </c>
    </row>
    <row r="15" spans="2:8" ht="60" x14ac:dyDescent="0.15">
      <c r="B15" s="55" t="s">
        <v>90</v>
      </c>
      <c r="C15" s="235" t="s">
        <v>91</v>
      </c>
      <c r="D15" s="236"/>
      <c r="H15" s="57" t="str">
        <f t="shared" si="0"/>
        <v xml:space="preserve">Orde en netheid van de werkomgeving. Hieronder valt ook het beschikbaar zijn van faciliteiten voor het opruimen, schoonmaken en het verwijderen van afval.
</v>
      </c>
    </row>
    <row r="16" spans="2:8" ht="75" x14ac:dyDescent="0.15">
      <c r="B16" s="55" t="s">
        <v>92</v>
      </c>
      <c r="C16" s="235" t="s">
        <v>93</v>
      </c>
      <c r="D16" s="236"/>
      <c r="H16" s="57" t="str">
        <f>C16</f>
        <v xml:space="preserve">De omstandigheden waaronder mensen werken: fysieke werkomstandigheden (hitte, kou, lawaai, duisternis etc.) en medisch, psychisch en sociaal bepaalde factoren (ziekte, misbruik, verslaving, negatief gedrag, attitudes, sfeer in het bedrijf etc.).
</v>
      </c>
    </row>
    <row r="17" spans="2:8" ht="75" x14ac:dyDescent="0.15">
      <c r="B17" s="55" t="s">
        <v>94</v>
      </c>
      <c r="C17" s="235" t="s">
        <v>95</v>
      </c>
      <c r="D17" s="236"/>
      <c r="H17" s="57" t="str">
        <f t="shared" si="0"/>
        <v xml:space="preserve">Systeemfouten met betrekking tot detectie, waarschuwingsmethoden, herstel, beperking, ontsnapping en evacuatie, evenals het gebruik van beschermingsmiddelen en het voorbereid zijn op noodsituaties.
</v>
      </c>
    </row>
    <row r="18" spans="2:8" ht="15" x14ac:dyDescent="0.15">
      <c r="B18" s="58"/>
      <c r="H18" s="57"/>
    </row>
    <row r="19" spans="2:8" ht="15" x14ac:dyDescent="0.2">
      <c r="B19" s="67" t="s">
        <v>20</v>
      </c>
    </row>
    <row r="21" spans="2:8" ht="15" x14ac:dyDescent="0.15">
      <c r="B21" s="74" t="s">
        <v>165</v>
      </c>
      <c r="C21" s="74" t="s">
        <v>186</v>
      </c>
    </row>
    <row r="22" spans="2:8" ht="15" x14ac:dyDescent="0.15">
      <c r="B22" s="75" t="s">
        <v>179</v>
      </c>
      <c r="C22" s="75" t="s">
        <v>84</v>
      </c>
    </row>
    <row r="23" spans="2:8" ht="15" x14ac:dyDescent="0.15">
      <c r="B23" s="75" t="s">
        <v>170</v>
      </c>
      <c r="C23" s="75" t="s">
        <v>87</v>
      </c>
    </row>
    <row r="24" spans="2:8" ht="30" x14ac:dyDescent="0.15">
      <c r="B24" s="75" t="s">
        <v>187</v>
      </c>
      <c r="C24" s="75" t="s">
        <v>84</v>
      </c>
    </row>
    <row r="25" spans="2:8" ht="30" x14ac:dyDescent="0.15">
      <c r="B25" s="75" t="s">
        <v>188</v>
      </c>
      <c r="C25" s="75" t="s">
        <v>190</v>
      </c>
    </row>
    <row r="26" spans="2:8" ht="30" x14ac:dyDescent="0.15">
      <c r="B26" s="75" t="s">
        <v>189</v>
      </c>
      <c r="C26" s="75" t="s">
        <v>94</v>
      </c>
    </row>
    <row r="28" spans="2:8" ht="57" customHeight="1" x14ac:dyDescent="0.15"/>
  </sheetData>
  <mergeCells count="13">
    <mergeCell ref="B5:C5"/>
    <mergeCell ref="C7:D7"/>
    <mergeCell ref="C8:D8"/>
    <mergeCell ref="C9:D9"/>
    <mergeCell ref="C15:D15"/>
    <mergeCell ref="C16:D16"/>
    <mergeCell ref="C17:D17"/>
    <mergeCell ref="C6:D6"/>
    <mergeCell ref="C10:D10"/>
    <mergeCell ref="C11:D11"/>
    <mergeCell ref="C12:D12"/>
    <mergeCell ref="C13:D13"/>
    <mergeCell ref="C14:D14"/>
  </mergeCells>
  <pageMargins left="0.7" right="0.7" top="0.75" bottom="0.75" header="0.3" footer="0.3"/>
  <pageSetup scale="58" orientation="portrait" horizontalDpi="90" verticalDpi="9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tabColor theme="2" tint="0.59999389629810485"/>
    <pageSetUpPr fitToPage="1"/>
  </sheetPr>
  <dimension ref="A1:L47"/>
  <sheetViews>
    <sheetView showGridLines="0" topLeftCell="A19" zoomScaleNormal="100" zoomScaleSheetLayoutView="100" workbookViewId="0">
      <selection activeCell="C15" sqref="C15"/>
    </sheetView>
  </sheetViews>
  <sheetFormatPr defaultColWidth="9" defaultRowHeight="11.25" x14ac:dyDescent="0.15"/>
  <cols>
    <col min="1" max="1" width="9" style="1"/>
    <col min="2" max="2" width="57.625" style="1" customWidth="1"/>
    <col min="3" max="3" width="30.625" style="1" customWidth="1"/>
    <col min="4" max="4" width="18.625" style="1" customWidth="1"/>
    <col min="5" max="5" width="4.625" style="1" customWidth="1"/>
    <col min="6" max="6" width="18.625" style="1" customWidth="1"/>
    <col min="7" max="7" width="14.625" style="1" customWidth="1"/>
    <col min="8" max="8" width="57.625" style="1" customWidth="1"/>
    <col min="9" max="9" width="7.625" style="1" customWidth="1"/>
    <col min="10" max="10" width="4.625" style="1" customWidth="1"/>
    <col min="11" max="12" width="105.625" style="1" hidden="1" customWidth="1"/>
    <col min="13" max="16384" width="9" style="1"/>
  </cols>
  <sheetData>
    <row r="1" spans="1:12" ht="11.25" customHeight="1" x14ac:dyDescent="0.2">
      <c r="A1" s="2"/>
    </row>
    <row r="2" spans="1:12" ht="57" customHeight="1" x14ac:dyDescent="0.15"/>
    <row r="3" spans="1:12" ht="27" x14ac:dyDescent="0.35">
      <c r="B3" s="8" t="s">
        <v>198</v>
      </c>
    </row>
    <row r="4" spans="1:12" ht="11.25" customHeight="1" x14ac:dyDescent="0.35">
      <c r="B4" s="8"/>
    </row>
    <row r="5" spans="1:12" ht="78.75" customHeight="1" x14ac:dyDescent="0.15">
      <c r="B5" s="231" t="s">
        <v>238</v>
      </c>
      <c r="C5" s="231"/>
      <c r="D5" s="240"/>
      <c r="E5" s="3"/>
      <c r="F5" s="239" t="s">
        <v>240</v>
      </c>
      <c r="G5" s="232"/>
      <c r="H5" s="232"/>
      <c r="I5" s="232"/>
      <c r="K5" s="58" t="str">
        <f>B5</f>
        <v xml:space="preserve">Maak een goede inschatting van het effect van het risico, de waarschijnlijkheid dat het risico optreedt en de mate waarin medewerkers worden blootgesteld aan het risico. Vul in de kolommen W, B en E onder “Fine &amp; Kinney” de waarden in.
De evaluatie van de vastgestelde risico's vindt plaats op basis van de risico ranking-methode zoals die is ontwikkeld door Fine en Kinney. Deze methode gaat uit van de formule: 
Risico (R) = Blootstelling (B) x Waarschijnlijkheid (W) x Effect (E)
Aan de letters B, W en E wordt op basis van een omschrijving een numerieke waarde toegekend. In onderstaande tabellen zijn deze voor elk van de letters weergegeven.
</v>
      </c>
      <c r="L5" s="58" t="str">
        <f>F5</f>
        <v>Nadat voor elk voorkomend risico de B, W en E waarden zijn vastgesteld, worden deze waarden met elkaar vermenigvuldigd. De uitkomst hiervan is de risicoscore R. De betekenis van deze score en de mate van prioriteit die beheersing van het betreffende risico hierdoor krijgt, is weergegeven in onderstaande tabel. Deze betekenis wordt ook naast de risicoscore in het sjabloon weergegeven.</v>
      </c>
    </row>
    <row r="6" spans="1:12" ht="15" x14ac:dyDescent="0.2">
      <c r="B6" s="241"/>
      <c r="C6" s="241"/>
      <c r="D6" s="241"/>
      <c r="E6" s="3"/>
      <c r="F6" s="59"/>
      <c r="G6" s="68"/>
      <c r="H6" s="68"/>
      <c r="I6" s="68"/>
      <c r="K6" s="9"/>
    </row>
    <row r="7" spans="1:12" ht="15" x14ac:dyDescent="0.2">
      <c r="B7" s="241"/>
      <c r="C7" s="241"/>
      <c r="D7" s="241"/>
      <c r="E7" s="3"/>
      <c r="F7" s="50" t="s">
        <v>197</v>
      </c>
      <c r="G7" s="51" t="s">
        <v>48</v>
      </c>
      <c r="H7" s="52" t="s">
        <v>54</v>
      </c>
      <c r="I7" s="68"/>
      <c r="K7" s="9"/>
    </row>
    <row r="8" spans="1:12" ht="15" x14ac:dyDescent="0.2">
      <c r="B8" s="241"/>
      <c r="C8" s="241"/>
      <c r="D8" s="241"/>
      <c r="E8" s="3"/>
      <c r="F8" s="39" t="s">
        <v>43</v>
      </c>
      <c r="G8" s="40" t="s">
        <v>49</v>
      </c>
      <c r="H8" s="41" t="s">
        <v>217</v>
      </c>
      <c r="I8" s="68"/>
      <c r="K8" s="9"/>
    </row>
    <row r="9" spans="1:12" ht="15" x14ac:dyDescent="0.2">
      <c r="B9" s="241"/>
      <c r="C9" s="241"/>
      <c r="D9" s="241"/>
      <c r="E9" s="3"/>
      <c r="F9" s="42" t="s">
        <v>44</v>
      </c>
      <c r="G9" s="40" t="s">
        <v>50</v>
      </c>
      <c r="H9" s="41" t="s">
        <v>216</v>
      </c>
      <c r="I9" s="68"/>
      <c r="K9" s="9"/>
    </row>
    <row r="10" spans="1:12" ht="15" x14ac:dyDescent="0.2">
      <c r="B10" s="241"/>
      <c r="C10" s="241"/>
      <c r="D10" s="241"/>
      <c r="E10" s="3"/>
      <c r="F10" s="43" t="s">
        <v>45</v>
      </c>
      <c r="G10" s="40" t="s">
        <v>51</v>
      </c>
      <c r="H10" s="41" t="s">
        <v>215</v>
      </c>
      <c r="I10" s="68"/>
      <c r="K10" s="9"/>
    </row>
    <row r="11" spans="1:12" ht="15" x14ac:dyDescent="0.2">
      <c r="B11" s="241"/>
      <c r="C11" s="241"/>
      <c r="D11" s="241"/>
      <c r="E11" s="3"/>
      <c r="F11" s="44" t="s">
        <v>46</v>
      </c>
      <c r="G11" s="40" t="s">
        <v>52</v>
      </c>
      <c r="H11" s="41" t="s">
        <v>214</v>
      </c>
      <c r="I11" s="68"/>
      <c r="K11" s="9"/>
    </row>
    <row r="12" spans="1:12" ht="15" x14ac:dyDescent="0.15">
      <c r="B12" s="241"/>
      <c r="C12" s="241"/>
      <c r="D12" s="241"/>
      <c r="F12" s="45" t="s">
        <v>47</v>
      </c>
      <c r="G12" s="46" t="s">
        <v>53</v>
      </c>
      <c r="H12" s="47" t="s">
        <v>55</v>
      </c>
      <c r="K12" s="58"/>
    </row>
    <row r="13" spans="1:12" x14ac:dyDescent="0.15">
      <c r="I13" s="29"/>
    </row>
    <row r="14" spans="1:12" ht="15" x14ac:dyDescent="0.2">
      <c r="B14" s="48" t="s">
        <v>40</v>
      </c>
      <c r="C14" s="49" t="s">
        <v>200</v>
      </c>
      <c r="F14" s="239" t="s">
        <v>241</v>
      </c>
      <c r="G14" s="232"/>
      <c r="H14" s="232"/>
      <c r="I14" s="232"/>
    </row>
    <row r="15" spans="1:12" ht="15" x14ac:dyDescent="0.2">
      <c r="B15" s="30" t="s">
        <v>68</v>
      </c>
      <c r="C15" s="31">
        <v>1</v>
      </c>
      <c r="F15" s="241"/>
      <c r="G15" s="241"/>
      <c r="H15" s="241"/>
      <c r="I15" s="241"/>
    </row>
    <row r="16" spans="1:12" ht="15" x14ac:dyDescent="0.2">
      <c r="A16" s="3"/>
      <c r="B16" s="30" t="s">
        <v>69</v>
      </c>
      <c r="C16" s="31">
        <v>3</v>
      </c>
      <c r="F16" s="241"/>
      <c r="G16" s="241"/>
      <c r="H16" s="241"/>
      <c r="I16" s="241"/>
    </row>
    <row r="17" spans="2:3" ht="15" x14ac:dyDescent="0.2">
      <c r="B17" s="30" t="s">
        <v>70</v>
      </c>
      <c r="C17" s="31">
        <v>7</v>
      </c>
    </row>
    <row r="18" spans="2:3" ht="15" x14ac:dyDescent="0.2">
      <c r="B18" s="30" t="s">
        <v>71</v>
      </c>
      <c r="C18" s="31">
        <v>15</v>
      </c>
    </row>
    <row r="19" spans="2:3" ht="15" x14ac:dyDescent="0.2">
      <c r="B19" s="32" t="s">
        <v>72</v>
      </c>
      <c r="C19" s="33">
        <v>40</v>
      </c>
    </row>
    <row r="20" spans="2:3" ht="15" x14ac:dyDescent="0.2">
      <c r="B20" s="28"/>
      <c r="C20" s="34"/>
    </row>
    <row r="21" spans="2:3" ht="15" x14ac:dyDescent="0.2">
      <c r="B21" s="48" t="s">
        <v>40</v>
      </c>
      <c r="C21" s="53" t="s">
        <v>41</v>
      </c>
    </row>
    <row r="22" spans="2:3" ht="15" x14ac:dyDescent="0.2">
      <c r="B22" s="35" t="s">
        <v>99</v>
      </c>
      <c r="C22" s="36">
        <v>0.5</v>
      </c>
    </row>
    <row r="23" spans="2:3" ht="15" x14ac:dyDescent="0.2">
      <c r="B23" s="35" t="s">
        <v>100</v>
      </c>
      <c r="C23" s="36">
        <v>1</v>
      </c>
    </row>
    <row r="24" spans="2:3" ht="15" x14ac:dyDescent="0.2">
      <c r="B24" s="35" t="s">
        <v>101</v>
      </c>
      <c r="C24" s="36">
        <v>2</v>
      </c>
    </row>
    <row r="25" spans="2:3" ht="15" x14ac:dyDescent="0.2">
      <c r="B25" s="35" t="s">
        <v>102</v>
      </c>
      <c r="C25" s="36">
        <v>3</v>
      </c>
    </row>
    <row r="26" spans="2:3" ht="15" x14ac:dyDescent="0.2">
      <c r="B26" s="35" t="s">
        <v>103</v>
      </c>
      <c r="C26" s="36">
        <v>6</v>
      </c>
    </row>
    <row r="27" spans="2:3" ht="15" x14ac:dyDescent="0.2">
      <c r="B27" s="37" t="s">
        <v>104</v>
      </c>
      <c r="C27" s="38">
        <v>10</v>
      </c>
    </row>
    <row r="28" spans="2:3" ht="15" x14ac:dyDescent="0.2">
      <c r="B28" s="28"/>
      <c r="C28" s="34"/>
    </row>
    <row r="29" spans="2:3" ht="15" x14ac:dyDescent="0.2">
      <c r="B29" s="54" t="s">
        <v>40</v>
      </c>
      <c r="C29" s="53" t="s">
        <v>42</v>
      </c>
    </row>
    <row r="30" spans="2:3" ht="15" x14ac:dyDescent="0.2">
      <c r="B30" s="35" t="s">
        <v>196</v>
      </c>
      <c r="C30" s="36">
        <v>0.1</v>
      </c>
    </row>
    <row r="31" spans="2:3" ht="15" x14ac:dyDescent="0.2">
      <c r="B31" s="35" t="s">
        <v>195</v>
      </c>
      <c r="C31" s="36">
        <v>0.2</v>
      </c>
    </row>
    <row r="32" spans="2:3" ht="15" x14ac:dyDescent="0.2">
      <c r="B32" s="35" t="s">
        <v>194</v>
      </c>
      <c r="C32" s="36">
        <v>0.5</v>
      </c>
    </row>
    <row r="33" spans="2:4" ht="15" x14ac:dyDescent="0.2">
      <c r="B33" s="35" t="s">
        <v>193</v>
      </c>
      <c r="C33" s="36">
        <v>1</v>
      </c>
    </row>
    <row r="34" spans="2:4" ht="15" x14ac:dyDescent="0.2">
      <c r="B34" s="35" t="s">
        <v>192</v>
      </c>
      <c r="C34" s="36">
        <v>3</v>
      </c>
    </row>
    <row r="35" spans="2:4" ht="15" x14ac:dyDescent="0.2">
      <c r="B35" s="35" t="s">
        <v>191</v>
      </c>
      <c r="C35" s="36">
        <v>6</v>
      </c>
    </row>
    <row r="36" spans="2:4" ht="15" x14ac:dyDescent="0.2">
      <c r="B36" s="37" t="s">
        <v>132</v>
      </c>
      <c r="C36" s="38">
        <v>10</v>
      </c>
    </row>
    <row r="37" spans="2:4" ht="15" customHeight="1" x14ac:dyDescent="0.15">
      <c r="B37" s="6"/>
      <c r="C37" s="5"/>
    </row>
    <row r="38" spans="2:4" ht="201" customHeight="1" x14ac:dyDescent="0.15">
      <c r="B38" s="231" t="s">
        <v>239</v>
      </c>
      <c r="C38" s="231"/>
      <c r="D38" s="240"/>
    </row>
    <row r="39" spans="2:4" x14ac:dyDescent="0.15">
      <c r="B39" s="6"/>
      <c r="C39" s="5"/>
    </row>
    <row r="40" spans="2:4" ht="57" customHeight="1" x14ac:dyDescent="0.15">
      <c r="C40" s="5"/>
    </row>
    <row r="41" spans="2:4" x14ac:dyDescent="0.15">
      <c r="B41" s="6"/>
      <c r="C41" s="5"/>
    </row>
    <row r="42" spans="2:4" x14ac:dyDescent="0.15">
      <c r="C42" s="5"/>
    </row>
    <row r="45" spans="2:4" x14ac:dyDescent="0.15">
      <c r="C45" s="5"/>
    </row>
    <row r="46" spans="2:4" x14ac:dyDescent="0.15">
      <c r="C46" s="5"/>
    </row>
    <row r="47" spans="2:4" x14ac:dyDescent="0.15">
      <c r="C47" s="5"/>
    </row>
  </sheetData>
  <sheetProtection algorithmName="SHA-512" hashValue="Q/bvhgzKuRbx7UO2SIjBh7ukbRhDBeV1qJReYKBE0zdD1UIkyTHb3mcHtLLCUjtsnaLBvJROgJx6E1GZ2igofg==" saltValue="eTegtfZzMMoMQu3GwUhpiw==" spinCount="100000" sheet="1" objects="1" scenarios="1"/>
  <mergeCells count="4">
    <mergeCell ref="F5:I5"/>
    <mergeCell ref="B38:D38"/>
    <mergeCell ref="B5:D12"/>
    <mergeCell ref="F14:I16"/>
  </mergeCells>
  <pageMargins left="0.7" right="0.7" top="0.75" bottom="0.75" header="0.3" footer="0.3"/>
  <pageSetup paperSize="9" scale="72" fitToWidth="2" orientation="portrait" r:id="rId1"/>
  <customProperties>
    <customPr name="EpmWorksheetKeyString_GUID" r:id="rId2"/>
  </customProperties>
  <drawing r:id="rId3"/>
  <tableParts count="4">
    <tablePart r:id="rId4"/>
    <tablePart r:id="rId5"/>
    <tablePart r:id="rId6"/>
    <tablePart r:id="rId7"/>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5">
    <tabColor theme="2" tint="0.59999389629810485"/>
    <pageSetUpPr fitToPage="1"/>
  </sheetPr>
  <dimension ref="B1:B7"/>
  <sheetViews>
    <sheetView showGridLines="0" workbookViewId="0">
      <selection activeCell="B5" sqref="B5"/>
    </sheetView>
  </sheetViews>
  <sheetFormatPr defaultRowHeight="11.25" x14ac:dyDescent="0.15"/>
  <cols>
    <col min="1" max="1" width="9" style="1"/>
    <col min="2" max="2" width="107.25" style="1" customWidth="1"/>
    <col min="3" max="16384" width="9" style="1"/>
  </cols>
  <sheetData>
    <row r="1" spans="2:2" ht="11.25" customHeight="1" x14ac:dyDescent="0.15"/>
    <row r="2" spans="2:2" ht="57" customHeight="1" x14ac:dyDescent="0.15"/>
    <row r="3" spans="2:2" ht="27" x14ac:dyDescent="0.35">
      <c r="B3" s="8" t="s">
        <v>251</v>
      </c>
    </row>
    <row r="5" spans="2:2" ht="195" x14ac:dyDescent="0.15">
      <c r="B5" s="58" t="s">
        <v>252</v>
      </c>
    </row>
    <row r="7" spans="2:2" ht="57" customHeight="1" x14ac:dyDescent="0.15"/>
  </sheetData>
  <sheetProtection algorithmName="SHA-512" hashValue="j83XxAQfRkTUVT5eRFLD8f5eQA+VK5DHgntwjI54/oqWYTqU8O4pRmYmq+5dERmRwJCP29382mUOISjCOAY74Q==" saltValue="9Go73nVHeRbpBUoieGNIjw==" spinCount="100000" sheet="1" objects="1" scenarios="1"/>
  <pageMargins left="0.7" right="0.7" top="0.75" bottom="0.75" header="0.3" footer="0.3"/>
  <pageSetup scale="88" orientation="portrait" horizontalDpi="90" verticalDpi="9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tabColor theme="2" tint="0.59999389629810485"/>
    <pageSetUpPr fitToPage="1"/>
  </sheetPr>
  <dimension ref="B2:B47"/>
  <sheetViews>
    <sheetView showGridLines="0" topLeftCell="A7" workbookViewId="0"/>
  </sheetViews>
  <sheetFormatPr defaultRowHeight="11.25" x14ac:dyDescent="0.15"/>
  <cols>
    <col min="1" max="1" width="9" style="1"/>
    <col min="2" max="2" width="105.625" style="1" customWidth="1"/>
    <col min="3" max="16384" width="9" style="1"/>
  </cols>
  <sheetData>
    <row r="2" spans="2:2" ht="57" customHeight="1" x14ac:dyDescent="0.15"/>
    <row r="3" spans="2:2" ht="27" x14ac:dyDescent="0.35">
      <c r="B3" s="8" t="s">
        <v>4</v>
      </c>
    </row>
    <row r="5" spans="2:2" ht="137.25" customHeight="1" x14ac:dyDescent="0.15">
      <c r="B5" s="162" t="s">
        <v>244</v>
      </c>
    </row>
    <row r="6" spans="2:2" ht="105" x14ac:dyDescent="0.15">
      <c r="B6" s="162" t="s">
        <v>245</v>
      </c>
    </row>
    <row r="7" spans="2:2" ht="15" x14ac:dyDescent="0.15">
      <c r="B7" s="58"/>
    </row>
    <row r="8" spans="2:2" ht="11.25" customHeight="1" x14ac:dyDescent="0.2">
      <c r="B8" s="67"/>
    </row>
    <row r="22" spans="2:2" x14ac:dyDescent="0.15">
      <c r="B22" s="68"/>
    </row>
    <row r="47" ht="57" customHeight="1" x14ac:dyDescent="0.15"/>
  </sheetData>
  <sheetProtection algorithmName="SHA-512" hashValue="x4ELU9tQLjd7pTScsGXRzKfuPMbRLIldKopJVWkrtb+W/tFtL7DP/H6e2k1u2doiBy/wFc2VOxTVYJoMJkx9MQ==" saltValue="wz/BrbaSMfJaudyqwYKh5A==" spinCount="100000" sheet="1" objects="1" scenarios="1"/>
  <pageMargins left="0.7" right="0.7" top="0.75" bottom="0.75" header="0.3" footer="0.3"/>
  <pageSetup scale="88" orientation="portrait" horizontalDpi="90" verticalDpi="9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tabColor theme="2" tint="0.59999389629810485"/>
    <pageSetUpPr fitToPage="1"/>
  </sheetPr>
  <dimension ref="B2:B6"/>
  <sheetViews>
    <sheetView showGridLines="0" topLeftCell="A4" workbookViewId="0"/>
  </sheetViews>
  <sheetFormatPr defaultRowHeight="11.25" x14ac:dyDescent="0.15"/>
  <cols>
    <col min="1" max="1" width="9" style="1"/>
    <col min="2" max="2" width="105.625" style="1" customWidth="1"/>
    <col min="3" max="16384" width="9" style="1"/>
  </cols>
  <sheetData>
    <row r="2" spans="2:2" ht="57" customHeight="1" x14ac:dyDescent="0.15"/>
    <row r="3" spans="2:2" ht="27" x14ac:dyDescent="0.35">
      <c r="B3" s="8" t="s">
        <v>246</v>
      </c>
    </row>
    <row r="4" spans="2:2" ht="11.25" customHeight="1" x14ac:dyDescent="0.15"/>
    <row r="5" spans="2:2" ht="409.5" x14ac:dyDescent="0.15">
      <c r="B5" s="162" t="s">
        <v>247</v>
      </c>
    </row>
    <row r="6" spans="2:2" ht="409.5" customHeight="1" x14ac:dyDescent="0.15"/>
  </sheetData>
  <sheetProtection algorithmName="SHA-512" hashValue="78Lwq3VgztB0VynX3Ud+ATeahAsfHrNcnrvtmdXMjV2XshbT5P/efFjGmtJXVw/0fIdkPF0585cgfzvWeFN4gw==" saltValue="jYykeDyi4SFKjzi2tXQ7Ow==" spinCount="100000" sheet="1" objects="1" scenarios="1"/>
  <pageMargins left="0.7" right="0.7" top="0.75" bottom="0.75" header="0.3" footer="0.3"/>
  <pageSetup scale="88" orientation="portrait" horizontalDpi="90" verticalDpi="9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4">
    <tabColor theme="2" tint="0.59999389629810485"/>
    <pageSetUpPr fitToPage="1"/>
  </sheetPr>
  <dimension ref="B2:B9"/>
  <sheetViews>
    <sheetView showGridLines="0" workbookViewId="0"/>
  </sheetViews>
  <sheetFormatPr defaultRowHeight="11.25" x14ac:dyDescent="0.15"/>
  <cols>
    <col min="1" max="1" width="9" style="1"/>
    <col min="2" max="2" width="105.625" style="1" customWidth="1"/>
    <col min="3" max="16384" width="9" style="1"/>
  </cols>
  <sheetData>
    <row r="2" spans="2:2" ht="57" customHeight="1" x14ac:dyDescent="0.15"/>
    <row r="3" spans="2:2" ht="27" x14ac:dyDescent="0.35">
      <c r="B3" s="8" t="s">
        <v>33</v>
      </c>
    </row>
    <row r="5" spans="2:2" ht="30" x14ac:dyDescent="0.15">
      <c r="B5" s="58" t="s">
        <v>242</v>
      </c>
    </row>
    <row r="6" spans="2:2" ht="90" x14ac:dyDescent="0.15">
      <c r="B6" s="58" t="s">
        <v>243</v>
      </c>
    </row>
    <row r="7" spans="2:2" ht="30" x14ac:dyDescent="0.15">
      <c r="B7" s="58" t="s">
        <v>199</v>
      </c>
    </row>
    <row r="9" spans="2:2" ht="57" customHeight="1" x14ac:dyDescent="0.15"/>
  </sheetData>
  <sheetProtection algorithmName="SHA-512" hashValue="9255Kih5O/Cajen/EDoWUsJFuYhpy4TMmUbszbvcIG3UEsjiB3o8Mj1gL0/Y0x2Zyr9BjUFGNaRBFSBqt8mwiQ==" saltValue="t26VOPnelLUOKxl82mOx2A==" spinCount="100000" sheet="1" objects="1" scenarios="1"/>
  <pageMargins left="0.7" right="0.7" top="0.75" bottom="0.75" header="0.3" footer="0.3"/>
  <pageSetup scale="88"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RWS Agenda" ma:contentTypeID="0x0101008151F28DAC564DB284B88354B7587371000C4FAF4526564BA191B0D55F37D0433B00FD07B60568EFBA4A934A7326E15BE38E" ma:contentTypeVersion="11" ma:contentTypeDescription="" ma:contentTypeScope="" ma:versionID="67564b8186f7a12793d678dacba0259f">
  <xsd:schema xmlns:xsd="http://www.w3.org/2001/XMLSchema" xmlns:xs="http://www.w3.org/2001/XMLSchema" xmlns:p="http://schemas.microsoft.com/office/2006/metadata/properties" xmlns:ns1="208e46c2-bbcd-4624-8858-21bd42ce7c86" xmlns:ns3="7a8b836f-c269-4e93-97b2-4ce1675eb212" targetNamespace="http://schemas.microsoft.com/office/2006/metadata/properties" ma:root="true" ma:fieldsID="54cfd18bd04afa2bcdacc4ddaffe250f" ns1:_="" ns3:_="">
    <xsd:import namespace="208e46c2-bbcd-4624-8858-21bd42ce7c86"/>
    <xsd:import namespace="7a8b836f-c269-4e93-97b2-4ce1675eb212"/>
    <xsd:element name="properties">
      <xsd:complexType>
        <xsd:sequence>
          <xsd:element name="documentManagement">
            <xsd:complexType>
              <xsd:all>
                <xsd:element ref="ns1:_dlc_DocIdUrl" minOccurs="0"/>
                <xsd:element ref="ns1:Connect-DossierId" minOccurs="0"/>
                <xsd:element ref="ns1:Connect-Documenttype_0" minOccurs="0"/>
                <xsd:element ref="ns1:Connect-Subtitel" minOccurs="0"/>
                <xsd:element ref="ns1:Connect-Toelichting" minOccurs="0"/>
                <xsd:element ref="ns1:TaxKeywordTaxHTField" minOccurs="0"/>
                <xsd:element ref="ns1:Connect-Status"/>
                <xsd:element ref="ns1:Connect-Vertrouwelijkheid_0" minOccurs="0"/>
                <xsd:element ref="ns1:Connect-Organisatieonderdeel_0" minOccurs="0"/>
                <xsd:element ref="ns1:Connect-Auteur" minOccurs="0"/>
                <xsd:element ref="ns1:Connect-AuteurExtern" minOccurs="0"/>
                <xsd:element ref="ns1:Connect-Afzender" minOccurs="0"/>
                <xsd:element ref="ns1:Connect-Geadresseerde" minOccurs="0"/>
                <xsd:element ref="ns1:Connect-Ondertekenaar" minOccurs="0"/>
                <xsd:element ref="ns1:Connect-Archiefwaardig"/>
                <xsd:element ref="ns1:Connect-Proces_0" minOccurs="0"/>
                <xsd:element ref="ns1:Connect-Projectnaam_0" minOccurs="0"/>
                <xsd:element ref="ns1:Connect-Projectnummer_0" minOccurs="0"/>
                <xsd:element ref="ns1:Connect-Projectmanager" minOccurs="0"/>
                <xsd:element ref="ns1:Connect-Deelproces_0" minOccurs="0"/>
                <xsd:element ref="ns1:Connect-Directie_0" minOccurs="0"/>
                <xsd:element ref="ns1:Connect-Afdeling_0" minOccurs="0"/>
                <xsd:element ref="ns1:Connect-Cluster_0" minOccurs="0"/>
                <xsd:element ref="ns1:Connect-InformatieUitBronsysteem" minOccurs="0"/>
                <xsd:element ref="ns1:TaxCatchAll" minOccurs="0"/>
                <xsd:element ref="ns1:TaxCatchAllLabel" minOccurs="0"/>
                <xsd:element ref="ns3:_dlc_DocId"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46c2-bbcd-4624-8858-21bd42ce7c86" elementFormDefault="qualified">
    <xsd:import namespace="http://schemas.microsoft.com/office/2006/documentManagement/types"/>
    <xsd:import namespace="http://schemas.microsoft.com/office/infopath/2007/PartnerControls"/>
    <xsd:element name="_dlc_DocIdUrl" ma:index="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Connect-DossierId" ma:index="1" nillable="true" ma:displayName="Dossier Id" ma:hidden="true" ma:internalName="Connect_x002d_DossierId" ma:readOnly="false">
      <xsd:simpleType>
        <xsd:restriction base="dms:Text"/>
      </xsd:simpleType>
    </xsd:element>
    <xsd:element name="Connect-Documenttype_0" ma:index="2" nillable="true" ma:taxonomy="true" ma:internalName="Connect_x002d_Documenttype_0" ma:taxonomyFieldName="Connect_x002d_Documenttype" ma:displayName="Documenttype" ma:readOnly="false" ma:fieldId="{632b2cf5-cb90-4d36-808e-e16a2a4c971f}" ma:sspId="c3f2f726-aef4-499f-b234-769b04ce551a" ma:termSetId="43b0bde4-4856-4446-9770-0f92a2c217a7" ma:anchorId="00000000-0000-0000-0000-000000000000" ma:open="false" ma:isKeyword="false">
      <xsd:complexType>
        <xsd:sequence>
          <xsd:element ref="pc:Terms" minOccurs="0" maxOccurs="1"/>
        </xsd:sequence>
      </xsd:complexType>
    </xsd:element>
    <xsd:element name="Connect-Subtitel" ma:index="12" nillable="true" ma:displayName="Subtitel" ma:hidden="true" ma:internalName="Connect_x002d_Subtitel" ma:readOnly="false">
      <xsd:simpleType>
        <xsd:restriction base="dms:Text"/>
      </xsd:simpleType>
    </xsd:element>
    <xsd:element name="Connect-Toelichting" ma:index="13" nillable="true" ma:displayName="Toelichting" ma:hidden="true" ma:internalName="Connect_x002d_Toelichting" ma:readOnly="false">
      <xsd:simpleType>
        <xsd:restriction base="dms:Note"/>
      </xsd:simpleType>
    </xsd:element>
    <xsd:element name="TaxKeywordTaxHTField" ma:index="14" nillable="true" ma:taxonomy="true" ma:internalName="TaxKeywordTaxHTField" ma:taxonomyFieldName="TaxKeyword" ma:displayName="Trefwoorden" ma:readOnly="false" ma:fieldId="{23f27201-bee3-471e-b2e7-b64fd8b7ca38}" ma:taxonomyMulti="true" ma:sspId="c3f2f726-aef4-499f-b234-769b04ce551a" ma:termSetId="00000000-0000-0000-0000-000000000000" ma:anchorId="00000000-0000-0000-0000-000000000000" ma:open="true" ma:isKeyword="true">
      <xsd:complexType>
        <xsd:sequence>
          <xsd:element ref="pc:Terms" minOccurs="0" maxOccurs="1"/>
        </xsd:sequence>
      </xsd:complexType>
    </xsd:element>
    <xsd:element name="Connect-Status" ma:index="16" ma:displayName="Status" ma:default="Concept" ma:format="Dropdown" ma:internalName="Connect_x002d_Status" ma:readOnly="false">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element>
    <xsd:element name="Connect-Vertrouwelijkheid_0" ma:index="17" nillable="true" ma:taxonomy="true" ma:internalName="Connect_x002d_Vertrouwelijkheid_0" ma:taxonomyFieldName="Connect_x002d_Vertrouwelijkheid" ma:displayName="Vertrouwelijkheid" ma:readOnly="false" ma:default="" ma:fieldId="{0a3aeea8-11c4-4527-8904-0f5f985ee5a6}" ma:sspId="c3f2f726-aef4-499f-b234-769b04ce551a" ma:termSetId="f9c70258-7cf7-4f9c-853e-bb4f1932dbfc" ma:anchorId="00000000-0000-0000-0000-000000000000" ma:open="false" ma:isKeyword="false">
      <xsd:complexType>
        <xsd:sequence>
          <xsd:element ref="pc:Terms" minOccurs="0" maxOccurs="1"/>
        </xsd:sequence>
      </xsd:complexType>
    </xsd:element>
    <xsd:element name="Connect-Organisatieonderdeel_0" ma:index="19" nillable="true" ma:taxonomy="true" ma:internalName="Connect_x002d_Organisatieonderdeel_0" ma:taxonomyFieldName="Connect_x002d_Organisatieonderdeel" ma:displayName="Organisatieonderdeel" ma:readOnly="false" ma:fieldId="{dd84a8dd-b3af-44be-8c59-29bf0754231d}" ma:sspId="c3f2f726-aef4-499f-b234-769b04ce551a" ma:termSetId="bf61afce-0112-414a-9017-7a80500cb761" ma:anchorId="00000000-0000-0000-0000-000000000000" ma:open="false" ma:isKeyword="false">
      <xsd:complexType>
        <xsd:sequence>
          <xsd:element ref="pc:Terms" minOccurs="0" maxOccurs="1"/>
        </xsd:sequence>
      </xsd:complexType>
    </xsd:element>
    <xsd:element name="Connect-Auteur" ma:index="21" nillable="true" ma:displayName="Auteur" ma:hidden="true" ma:list="UserInfo" ma:SharePointGroup="0" ma:internalName="Connect_x002d_Auteu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AuteurExtern" ma:index="22" nillable="true" ma:displayName="Auteur Extern" ma:hidden="true" ma:internalName="Connect_x002d_AuteurExtern" ma:readOnly="false">
      <xsd:simpleType>
        <xsd:restriction base="dms:Text"/>
      </xsd:simpleType>
    </xsd:element>
    <xsd:element name="Connect-Afzender" ma:index="23" nillable="true" ma:displayName="Afzender" ma:hidden="true" ma:internalName="Connect_x002d_Afzender" ma:readOnly="false">
      <xsd:simpleType>
        <xsd:restriction base="dms:Text"/>
      </xsd:simpleType>
    </xsd:element>
    <xsd:element name="Connect-Geadresseerde" ma:index="24" nillable="true" ma:displayName="Geadresseerde" ma:internalName="Connect_x002d_Geadresseerde" ma:readOnly="false">
      <xsd:simpleType>
        <xsd:restriction base="dms:Text"/>
      </xsd:simpleType>
    </xsd:element>
    <xsd:element name="Connect-Ondertekenaar" ma:index="25" nillable="true" ma:displayName="Ondertekenaar" ma:hidden="true" ma:list="UserInfo" ma:SharePointGroup="0" ma:internalName="Connect_x002d_Ondertekenaa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Archiefwaardig" ma:index="26" ma:displayName="Archiefwaardig" ma:default="Nee" ma:format="Dropdown" ma:internalName="Connect_x002d_Archiefwaardig" ma:readOnly="false">
      <xsd:simpleType>
        <xsd:restriction base="dms:Choice">
          <xsd:enumeration value="Ja"/>
          <xsd:enumeration value="Nee"/>
        </xsd:restriction>
      </xsd:simpleType>
    </xsd:element>
    <xsd:element name="Connect-Proces_0" ma:index="27" nillable="true" ma:taxonomy="true" ma:internalName="Connect_x002d_Proces_0" ma:taxonomyFieldName="Connect_x002d_Proces" ma:displayName="Proces" ma:readOnly="false" ma:fieldId="{37118139-45bd-448e-9bae-30bc82aaf201}" ma:sspId="c3f2f726-aef4-499f-b234-769b04ce551a" ma:termSetId="4bc165ce-5ce9-4888-9634-f9e6daefad87" ma:anchorId="00000000-0000-0000-0000-000000000000" ma:open="false" ma:isKeyword="false">
      <xsd:complexType>
        <xsd:sequence>
          <xsd:element ref="pc:Terms" minOccurs="0" maxOccurs="1"/>
        </xsd:sequence>
      </xsd:complexType>
    </xsd:element>
    <xsd:element name="Connect-Projectnaam_0" ma:index="29" nillable="true" ma:taxonomy="true" ma:internalName="Connect_x002d_Projectnaam_0" ma:taxonomyFieldName="Connect_x002d_Projectnaam" ma:displayName="Projectnaam" ma:readOnly="false" ma:fieldId="{42d501e0-d93b-4483-9fba-c71f3ead83b7}" ma:sspId="c3f2f726-aef4-499f-b234-769b04ce551a" ma:termSetId="b6ab4cf9-7c4c-49d0-9f6f-41b2c81a8acf" ma:anchorId="00000000-0000-0000-0000-000000000000" ma:open="false" ma:isKeyword="false">
      <xsd:complexType>
        <xsd:sequence>
          <xsd:element ref="pc:Terms" minOccurs="0" maxOccurs="1"/>
        </xsd:sequence>
      </xsd:complexType>
    </xsd:element>
    <xsd:element name="Connect-Projectnummer_0" ma:index="31" nillable="true" ma:taxonomy="true" ma:internalName="Connect_x002d_Projectnummer_0" ma:taxonomyFieldName="Connect_x002d_Projectnummer" ma:displayName="Projectnummer" ma:readOnly="false" ma:fieldId="{c8976e3a-aa66-41e2-85ca-20a9328c0af5}" ma:sspId="c3f2f726-aef4-499f-b234-769b04ce551a" ma:termSetId="da7d066a-3b12-4d08-823a-99418ad91ae7" ma:anchorId="00000000-0000-0000-0000-000000000000" ma:open="false" ma:isKeyword="false">
      <xsd:complexType>
        <xsd:sequence>
          <xsd:element ref="pc:Terms" minOccurs="0" maxOccurs="1"/>
        </xsd:sequence>
      </xsd:complexType>
    </xsd:element>
    <xsd:element name="Connect-Projectmanager" ma:index="33" nillable="true" ma:displayName="Projectmanager" ma:hidden="true" ma:list="UserInfo" ma:SharePointGroup="0" ma:internalName="Connect_x002d_Project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Deelproces_0" ma:index="34" nillable="true" ma:taxonomy="true" ma:internalName="Connect_x002d_Deelproces_0" ma:taxonomyFieldName="Connect_x002d_Deelproces" ma:displayName="Deelproces" ma:readOnly="false" ma:fieldId="{c7a3b37a-d750-4b20-a47c-4ef43580f8ac}" ma:sspId="c3f2f726-aef4-499f-b234-769b04ce551a" ma:termSetId="72e7abac-d565-46dc-9817-62f4df16d9ac" ma:anchorId="00000000-0000-0000-0000-000000000000" ma:open="false" ma:isKeyword="false">
      <xsd:complexType>
        <xsd:sequence>
          <xsd:element ref="pc:Terms" minOccurs="0" maxOccurs="1"/>
        </xsd:sequence>
      </xsd:complexType>
    </xsd:element>
    <xsd:element name="Connect-Directie_0" ma:index="36" nillable="true" ma:taxonomy="true" ma:internalName="Connect_x002d_Directie_0" ma:taxonomyFieldName="Connect_x002d_Directie" ma:displayName="Directie" ma:readOnly="false" ma:fieldId="{3d81b19f-d791-43eb-a074-0fa558d80bc5}" ma:sspId="c3f2f726-aef4-499f-b234-769b04ce551a" ma:termSetId="bf61afce-0112-414a-9017-7a80500cb761" ma:anchorId="00000000-0000-0000-0000-000000000000" ma:open="false" ma:isKeyword="false">
      <xsd:complexType>
        <xsd:sequence>
          <xsd:element ref="pc:Terms" minOccurs="0" maxOccurs="1"/>
        </xsd:sequence>
      </xsd:complexType>
    </xsd:element>
    <xsd:element name="Connect-Afdeling_0" ma:index="38" nillable="true" ma:taxonomy="true" ma:internalName="Connect_x002d_Afdeling_0" ma:taxonomyFieldName="Connect_x002d_Afdeling" ma:displayName="Afdeling" ma:readOnly="false" ma:fieldId="{0d97d0e4-3442-4954-bffa-0a44ceb4b46b}" ma:sspId="c3f2f726-aef4-499f-b234-769b04ce551a" ma:termSetId="bf61afce-0112-414a-9017-7a80500cb761" ma:anchorId="00000000-0000-0000-0000-000000000000" ma:open="false" ma:isKeyword="false">
      <xsd:complexType>
        <xsd:sequence>
          <xsd:element ref="pc:Terms" minOccurs="0" maxOccurs="1"/>
        </xsd:sequence>
      </xsd:complexType>
    </xsd:element>
    <xsd:element name="Connect-Cluster_0" ma:index="40" nillable="true" ma:taxonomy="true" ma:internalName="Connect_x002d_Cluster_0" ma:taxonomyFieldName="Connect_x002d_Cluster" ma:displayName="Cluster" ma:readOnly="false" ma:fieldId="{d9e56441-e79b-457b-98eb-f0943a361df1}" ma:sspId="c3f2f726-aef4-499f-b234-769b04ce551a" ma:termSetId="bf61afce-0112-414a-9017-7a80500cb761" ma:anchorId="00000000-0000-0000-0000-000000000000" ma:open="false" ma:isKeyword="false">
      <xsd:complexType>
        <xsd:sequence>
          <xsd:element ref="pc:Terms" minOccurs="0" maxOccurs="1"/>
        </xsd:sequence>
      </xsd:complexType>
    </xsd:element>
    <xsd:element name="Connect-InformatieUitBronsysteem" ma:index="42" nillable="true" ma:displayName="Informatie Uit Bronsysteem" ma:hidden="true" ma:internalName="Connect_x002d_InformatieUitBronsysteem" ma:readOnly="false">
      <xsd:simpleType>
        <xsd:restriction base="dms:Note"/>
      </xsd:simpleType>
    </xsd:element>
    <xsd:element name="TaxCatchAll" ma:index="43" nillable="true" ma:displayName="Taxonomy Catch All Column" ma:hidden="true" ma:list="{b86d7c16-86e5-40c6-aa7a-a421584021ad}" ma:internalName="TaxCatchAll" ma:readOnly="false" ma:showField="CatchAllData" ma:web="7a8b836f-c269-4e93-97b2-4ce1675eb212">
      <xsd:complexType>
        <xsd:complexContent>
          <xsd:extension base="dms:MultiChoiceLookup">
            <xsd:sequence>
              <xsd:element name="Value" type="dms:Lookup" maxOccurs="unbounded" minOccurs="0" nillable="true"/>
            </xsd:sequence>
          </xsd:extension>
        </xsd:complexContent>
      </xsd:complexType>
    </xsd:element>
    <xsd:element name="TaxCatchAllLabel" ma:index="44" nillable="true" ma:displayName="Taxonomy Catch All Column1" ma:hidden="true" ma:list="{b86d7c16-86e5-40c6-aa7a-a421584021ad}" ma:internalName="TaxCatchAllLabel" ma:readOnly="false" ma:showField="CatchAllDataLabel" ma:web="7a8b836f-c269-4e93-97b2-4ce1675eb21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a8b836f-c269-4e93-97b2-4ce1675eb212" elementFormDefault="qualified">
    <xsd:import namespace="http://schemas.microsoft.com/office/2006/documentManagement/types"/>
    <xsd:import namespace="http://schemas.microsoft.com/office/infopath/2007/PartnerControls"/>
    <xsd:element name="_dlc_DocId" ma:index="45" nillable="true" ma:displayName="Waarde van de document-id" ma:description="De waarde van de document-id die aan dit item is toegewezen." ma:internalName="_dlc_DocId" ma:readOnly="true">
      <xsd:simpleType>
        <xsd:restriction base="dms:Text"/>
      </xsd:simpleType>
    </xsd:element>
    <xsd:element name="_dlc_DocIdPersistId" ma:index="46" nillable="true" ma:displayName="Id blijven behouden" ma:description="Id behouden tijdens toevoegen." ma:hidden="true" ma:internalName="_dlc_DocIdPersistI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8"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Urls xmlns="http://schemas.microsoft.com/sharepoint/v3/contenttype/forms/url">
  <Edit>_layouts/15/RWS.SharePoint.Connect/EditForm.aspx</Edit>
</FormUrl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c3f2f726-aef4-499f-b234-769b04ce551a" ContentTypeId="0x0101008151F28DAC564DB284B88354B7587371000C4FAF4526564BA191B0D55F37D0433B" PreviousValue="true"/>
</file>

<file path=customXml/item6.xml><?xml version="1.0" encoding="utf-8"?>
<p:properties xmlns:p="http://schemas.microsoft.com/office/2006/metadata/properties" xmlns:xsi="http://www.w3.org/2001/XMLSchema-instance" xmlns:pc="http://schemas.microsoft.com/office/infopath/2007/PartnerControls">
  <documentManagement>
    <Connect-DossierId xmlns="208e46c2-bbcd-4624-8858-21bd42ce7c86" xsi:nil="true"/>
    <Connect-Afdeling_0 xmlns="208e46c2-bbcd-4624-8858-21bd42ce7c86">
      <Terms xmlns="http://schemas.microsoft.com/office/infopath/2007/PartnerControls">
        <TermInfo xmlns="http://schemas.microsoft.com/office/infopath/2007/PartnerControls">
          <TermName xmlns="http://schemas.microsoft.com/office/infopath/2007/PartnerControls">Afd. PB en Kostendesk. Zee en Delta</TermName>
          <TermId xmlns="http://schemas.microsoft.com/office/infopath/2007/PartnerControls">2b891bb2-0980-4f64-87a6-e410a582b365</TermId>
        </TermInfo>
      </Terms>
    </Connect-Afdeling_0>
    <Connect-Subtitel xmlns="208e46c2-bbcd-4624-8858-21bd42ce7c86" xsi:nil="true"/>
    <TaxKeywordTaxHTField xmlns="208e46c2-bbcd-4624-8858-21bd42ce7c86">
      <Terms xmlns="http://schemas.microsoft.com/office/infopath/2007/PartnerControls"/>
    </TaxKeywordTaxHTField>
    <Connect-Status xmlns="208e46c2-bbcd-4624-8858-21bd42ce7c86">Definitief</Connect-Status>
    <Connect-Archiefwaardig xmlns="208e46c2-bbcd-4624-8858-21bd42ce7c86">Nee</Connect-Archiefwaardig>
    <Connect-InformatieUitBronsysteem xmlns="208e46c2-bbcd-4624-8858-21bd42ce7c86" xsi:nil="true"/>
    <Connect-Documenttype_0 xmlns="208e46c2-bbcd-4624-8858-21bd42ce7c86">
      <Terms xmlns="http://schemas.microsoft.com/office/infopath/2007/PartnerControls">
        <TermInfo xmlns="http://schemas.microsoft.com/office/infopath/2007/PartnerControls">
          <TermName xmlns="http://schemas.microsoft.com/office/infopath/2007/PartnerControls">Inventarisatie - Risico-inventarisatie en -evaluatie</TermName>
          <TermId xmlns="http://schemas.microsoft.com/office/infopath/2007/PartnerControls">c9f0c4e6-7082-4022-a88d-72cd0254aa5b</TermId>
        </TermInfo>
      </Terms>
    </Connect-Documenttype_0>
    <TaxCatchAll xmlns="208e46c2-bbcd-4624-8858-21bd42ce7c86">
      <Value>16</Value>
      <Value>37</Value>
      <Value>10</Value>
      <Value>76</Value>
      <Value>2</Value>
      <Value>38</Value>
      <Value>3</Value>
      <Value>36</Value>
      <Value>17</Value>
    </TaxCatchAll>
    <TaxCatchAllLabel xmlns="208e46c2-bbcd-4624-8858-21bd42ce7c86"/>
    <Connect-Toelichting xmlns="208e46c2-bbcd-4624-8858-21bd42ce7c86" xsi:nil="true"/>
    <Connect-Ondertekenaar xmlns="208e46c2-bbcd-4624-8858-21bd42ce7c86">
      <UserInfo>
        <DisplayName/>
        <AccountId xsi:nil="true"/>
        <AccountType/>
      </UserInfo>
    </Connect-Ondertekenaar>
    <Connect-Auteur xmlns="208e46c2-bbcd-4624-8858-21bd42ce7c86">
      <UserInfo>
        <DisplayName>Baaij, Laurens (PPO)</DisplayName>
        <AccountId>17</AccountId>
        <AccountType/>
      </UserInfo>
    </Connect-Auteur>
    <Connect-Projectnummer_0 xmlns="208e46c2-bbcd-4624-8858-21bd42ce7c86">
      <Terms xmlns="http://schemas.microsoft.com/office/infopath/2007/PartnerControls">
        <TermInfo xmlns="http://schemas.microsoft.com/office/infopath/2007/PartnerControls">
          <TermName xmlns="http://schemas.microsoft.com/office/infopath/2007/PartnerControls">M200205505-8</TermName>
          <TermId xmlns="http://schemas.microsoft.com/office/infopath/2007/PartnerControls">29f22ae2-38bf-4d0f-94f5-de94b91b56e1</TermId>
        </TermInfo>
      </Terms>
    </Connect-Projectnummer_0>
    <Connect-Cluster_0 xmlns="208e46c2-bbcd-4624-8858-21bd42ce7c86">
      <Terms xmlns="http://schemas.microsoft.com/office/infopath/2007/PartnerControls"/>
    </Connect-Cluster_0>
    <Connect-Vertrouwelijkheid_0 xmlns="208e46c2-bbcd-4624-8858-21bd42ce7c86">
      <Terms xmlns="http://schemas.microsoft.com/office/infopath/2007/PartnerControls">
        <TermInfo xmlns="http://schemas.microsoft.com/office/infopath/2007/PartnerControls">
          <TermName xmlns="http://schemas.microsoft.com/office/infopath/2007/PartnerControls">RWS Bedrijfsvertrouwelijk/geen</TermName>
          <TermId xmlns="http://schemas.microsoft.com/office/infopath/2007/PartnerControls">1523f3d8-a3f5-4033-a4d4-a04bf7d6d8cc</TermId>
        </TermInfo>
      </Terms>
    </Connect-Vertrouwelijkheid_0>
    <Connect-Proces_0 xmlns="208e46c2-bbcd-4624-8858-21bd42ce7c86">
      <Terms xmlns="http://schemas.microsoft.com/office/infopath/2007/PartnerControls">
        <TermInfo xmlns="http://schemas.microsoft.com/office/infopath/2007/PartnerControls">
          <TermName xmlns="http://schemas.microsoft.com/office/infopath/2007/PartnerControls">Beheer, Onderhoud en ondersteuning</TermName>
          <TermId xmlns="http://schemas.microsoft.com/office/infopath/2007/PartnerControls">3cd49983-55e7-40a9-9a78-0208c626ec2b</TermId>
        </TermInfo>
      </Terms>
    </Connect-Proces_0>
    <Connect-Projectnaam_0 xmlns="208e46c2-bbcd-4624-8858-21bd42ce7c86">
      <Terms xmlns="http://schemas.microsoft.com/office/infopath/2007/PartnerControls">
        <TermInfo xmlns="http://schemas.microsoft.com/office/infopath/2007/PartnerControls">
          <TermName xmlns="http://schemas.microsoft.com/office/infopath/2007/PartnerControls">ZD A BB - Algemeen</TermName>
          <TermId xmlns="http://schemas.microsoft.com/office/infopath/2007/PartnerControls">6aa4e320-1ce3-4dc5-91b2-2502313bef94</TermId>
        </TermInfo>
      </Terms>
    </Connect-Projectnaam_0>
    <Connect-Directie_0 xmlns="208e46c2-bbcd-4624-8858-21bd42ce7c86">
      <Terms xmlns="http://schemas.microsoft.com/office/infopath/2007/PartnerControls">
        <TermInfo xmlns="http://schemas.microsoft.com/office/infopath/2007/PartnerControls">
          <TermName xmlns="http://schemas.microsoft.com/office/infopath/2007/PartnerControls">Dir. Bedrijfsv. en Projectbeheersing</TermName>
          <TermId xmlns="http://schemas.microsoft.com/office/infopath/2007/PartnerControls">de9c9069-9a3e-4e1f-9d8e-43e768d332bc</TermId>
        </TermInfo>
      </Terms>
    </Connect-Directie_0>
    <Connect-Deelproces_0 xmlns="208e46c2-bbcd-4624-8858-21bd42ce7c86">
      <Terms xmlns="http://schemas.microsoft.com/office/infopath/2007/PartnerControls">
        <TermInfo xmlns="http://schemas.microsoft.com/office/infopath/2007/PartnerControls">
          <TermName xmlns="http://schemas.microsoft.com/office/infopath/2007/PartnerControls">Organisatie</TermName>
          <TermId xmlns="http://schemas.microsoft.com/office/infopath/2007/PartnerControls">970b84df-b9a7-40d5-ade7-8f9e17afd96f</TermId>
        </TermInfo>
      </Terms>
    </Connect-Deelproces_0>
    <Connect-Organisatieonderdeel_0 xmlns="208e46c2-bbcd-4624-8858-21bd42ce7c86">
      <Terms xmlns="http://schemas.microsoft.com/office/infopath/2007/PartnerControls">
        <TermInfo xmlns="http://schemas.microsoft.com/office/infopath/2007/PartnerControls">
          <TermName xmlns="http://schemas.microsoft.com/office/infopath/2007/PartnerControls">RWS Programma's, Projecten en Onderhoud</TermName>
          <TermId xmlns="http://schemas.microsoft.com/office/infopath/2007/PartnerControls">ecddfe69-e06c-4daa-922c-daf4247fccee</TermId>
        </TermInfo>
      </Terms>
    </Connect-Organisatieonderdeel_0>
    <Connect-AuteurExtern xmlns="208e46c2-bbcd-4624-8858-21bd42ce7c86" xsi:nil="true"/>
    <Connect-Projectmanager xmlns="208e46c2-bbcd-4624-8858-21bd42ce7c86">
      <UserInfo>
        <DisplayName>Stofbergen, Edwin (PPO)</DisplayName>
        <AccountId>88</AccountId>
        <AccountType/>
      </UserInfo>
    </Connect-Projectmanager>
    <_dlc_DocIdUrl xmlns="208e46c2-bbcd-4624-8858-21bd42ce7c86">
      <Url>http://connect.intranet.rijkswaterstaat.nl/sites/M200205505-8/_layouts/15/DocIdRedir.aspx?ID=RWS01336-105778403-145</Url>
      <Description>RWS01336-105778403-145</Description>
    </_dlc_DocIdUrl>
    <_dlc_DocId xmlns="7a8b836f-c269-4e93-97b2-4ce1675eb212">RWS01336-105778403-145</_dlc_DocId>
    <Connect-Geadresseerde xmlns="208e46c2-bbcd-4624-8858-21bd42ce7c86" xsi:nil="true"/>
    <_dlc_DocIdPersistId xmlns="7a8b836f-c269-4e93-97b2-4ce1675eb212" xsi:nil="true"/>
    <Connect-Afzender xmlns="208e46c2-bbcd-4624-8858-21bd42ce7c86" xsi:nil="true"/>
  </documentManagement>
</p:properties>
</file>

<file path=customXml/itemProps1.xml><?xml version="1.0" encoding="utf-8"?>
<ds:datastoreItem xmlns:ds="http://schemas.openxmlformats.org/officeDocument/2006/customXml" ds:itemID="{077B5F2C-0EB6-4575-BF87-47B92CE3FC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46c2-bbcd-4624-8858-21bd42ce7c86"/>
    <ds:schemaRef ds:uri="7a8b836f-c269-4e93-97b2-4ce1675eb2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1B9521-B275-4C44-895E-690B1B8C98A8}">
  <ds:schemaRefs>
    <ds:schemaRef ds:uri="http://schemas.microsoft.com/sharepoint/v3/contenttype/forms/url"/>
  </ds:schemaRefs>
</ds:datastoreItem>
</file>

<file path=customXml/itemProps3.xml><?xml version="1.0" encoding="utf-8"?>
<ds:datastoreItem xmlns:ds="http://schemas.openxmlformats.org/officeDocument/2006/customXml" ds:itemID="{F2AFE045-EE95-4071-B16E-AE03BF32E40E}">
  <ds:schemaRefs>
    <ds:schemaRef ds:uri="http://schemas.microsoft.com/sharepoint/events"/>
  </ds:schemaRefs>
</ds:datastoreItem>
</file>

<file path=customXml/itemProps4.xml><?xml version="1.0" encoding="utf-8"?>
<ds:datastoreItem xmlns:ds="http://schemas.openxmlformats.org/officeDocument/2006/customXml" ds:itemID="{85961BBA-44D6-4DD5-BCF2-0913DFBE4E0E}">
  <ds:schemaRefs>
    <ds:schemaRef ds:uri="http://schemas.microsoft.com/sharepoint/v3/contenttype/forms"/>
  </ds:schemaRefs>
</ds:datastoreItem>
</file>

<file path=customXml/itemProps5.xml><?xml version="1.0" encoding="utf-8"?>
<ds:datastoreItem xmlns:ds="http://schemas.openxmlformats.org/officeDocument/2006/customXml" ds:itemID="{24AD7019-1B43-45D3-86B1-91D0A0719CD2}">
  <ds:schemaRefs>
    <ds:schemaRef ds:uri="Microsoft.SharePoint.Taxonomy.ContentTypeSync"/>
  </ds:schemaRefs>
</ds:datastoreItem>
</file>

<file path=customXml/itemProps6.xml><?xml version="1.0" encoding="utf-8"?>
<ds:datastoreItem xmlns:ds="http://schemas.openxmlformats.org/officeDocument/2006/customXml" ds:itemID="{2C28684E-A263-47C6-B09C-FDA1E5B8AD4C}">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08e46c2-bbcd-4624-8858-21bd42ce7c86"/>
    <ds:schemaRef ds:uri="http://purl.org/dc/elements/1.1/"/>
    <ds:schemaRef ds:uri="http://schemas.microsoft.com/office/2006/metadata/properties"/>
    <ds:schemaRef ds:uri="http://www.w3.org/XML/1998/namespace"/>
    <ds:schemaRef ds:uri="http://purl.org/dc/dcmitype/"/>
    <ds:schemaRef ds:uri="7a8b836f-c269-4e93-97b2-4ce1675eb2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19</vt:i4>
      </vt:variant>
      <vt:variant>
        <vt:lpstr>Benoemde bereiken</vt:lpstr>
      </vt:variant>
      <vt:variant>
        <vt:i4>45</vt:i4>
      </vt:variant>
    </vt:vector>
  </HeadingPairs>
  <TitlesOfParts>
    <vt:vector size="64" baseType="lpstr">
      <vt:lpstr>Voorblad</vt:lpstr>
      <vt:lpstr>Risicosessies</vt:lpstr>
      <vt:lpstr>Werkblad RI&amp;E</vt:lpstr>
      <vt:lpstr>Dashboard</vt:lpstr>
      <vt:lpstr>Bron </vt:lpstr>
      <vt:lpstr>Veiligheidsdomein</vt:lpstr>
      <vt:lpstr>Werkzaamheden</vt:lpstr>
      <vt:lpstr>Locatie_Specifieke plek</vt:lpstr>
      <vt:lpstr>Gevaar_Risico_Oorzaak_Effect</vt:lpstr>
      <vt:lpstr>Blad1</vt:lpstr>
      <vt:lpstr>Blad2</vt:lpstr>
      <vt:lpstr>Blad3</vt:lpstr>
      <vt:lpstr>Blad4</vt:lpstr>
      <vt:lpstr>BRF</vt:lpstr>
      <vt:lpstr>VS, Fine &amp; Kinney</vt:lpstr>
      <vt:lpstr>SCB-toets</vt:lpstr>
      <vt:lpstr>Allocatie</vt:lpstr>
      <vt:lpstr>Maatregelen</vt:lpstr>
      <vt:lpstr>Status</vt:lpstr>
      <vt:lpstr>Allocatie!Afdrukbereik</vt:lpstr>
      <vt:lpstr>BRF!Afdrukbereik</vt:lpstr>
      <vt:lpstr>'Bron '!Afdrukbereik</vt:lpstr>
      <vt:lpstr>Dashboard!Afdrukbereik</vt:lpstr>
      <vt:lpstr>Gevaar_Risico_Oorzaak_Effect!Afdrukbereik</vt:lpstr>
      <vt:lpstr>'Locatie_Specifieke plek'!Afdrukbereik</vt:lpstr>
      <vt:lpstr>Maatregelen!Afdrukbereik</vt:lpstr>
      <vt:lpstr>'SCB-toets'!Afdrukbereik</vt:lpstr>
      <vt:lpstr>Status!Afdrukbereik</vt:lpstr>
      <vt:lpstr>Veiligheidsdomein!Afdrukbereik</vt:lpstr>
      <vt:lpstr>'VS, Fine &amp; Kinney'!Afdrukbereik</vt:lpstr>
      <vt:lpstr>Werkzaamheden!Afdrukbereik</vt:lpstr>
      <vt:lpstr>'Werkblad RI&amp;E'!Afdruktitels</vt:lpstr>
      <vt:lpstr>BRF</vt:lpstr>
      <vt:lpstr>FK_B</vt:lpstr>
      <vt:lpstr>FK_E</vt:lpstr>
      <vt:lpstr>FK_W</vt:lpstr>
      <vt:lpstr>vb_actiehouder</vt:lpstr>
      <vt:lpstr>vb_allocatie</vt:lpstr>
      <vt:lpstr>vb_b1</vt:lpstr>
      <vt:lpstr>vb_b2</vt:lpstr>
      <vt:lpstr>vb_bron</vt:lpstr>
      <vt:lpstr>vb_datum</vt:lpstr>
      <vt:lpstr>vb_e1</vt:lpstr>
      <vt:lpstr>vb_e2</vt:lpstr>
      <vt:lpstr>vb_gevaar</vt:lpstr>
      <vt:lpstr>vb_invuldatum</vt:lpstr>
      <vt:lpstr>vb_locatie_specifiek_plek</vt:lpstr>
      <vt:lpstr>vb_maatregelen</vt:lpstr>
      <vt:lpstr>vb_maatregelen_of_contracteis</vt:lpstr>
      <vt:lpstr>vb_mogelijke_effecten</vt:lpstr>
      <vt:lpstr>vb_mogelijke_oorzaken</vt:lpstr>
      <vt:lpstr>vb_nr</vt:lpstr>
      <vt:lpstr>vb_opnemen_in_risicodossier</vt:lpstr>
      <vt:lpstr>vb_r12</vt:lpstr>
      <vt:lpstr>vb_r21</vt:lpstr>
      <vt:lpstr>vb_r22</vt:lpstr>
      <vt:lpstr>vb_restrisicos</vt:lpstr>
      <vt:lpstr>vb_risico_beschrijving</vt:lpstr>
      <vt:lpstr>vb_status_allocatie_og</vt:lpstr>
      <vt:lpstr>vb_veiligheidsdomein</vt:lpstr>
      <vt:lpstr>vb_w1</vt:lpstr>
      <vt:lpstr>vb_w2</vt:lpstr>
      <vt:lpstr>vb_werkzaamheden_activiteit</vt:lpstr>
      <vt:lpstr>Veiligheidsdomeinen</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Maloir, Catherine (PPO)</dc:creator>
  <cp:keywords/>
  <cp:lastModifiedBy>Kralt, Nico (PPO)</cp:lastModifiedBy>
  <cp:lastPrinted>2020-10-29T09:03:36Z</cp:lastPrinted>
  <dcterms:created xsi:type="dcterms:W3CDTF">2014-08-20T20:28:49Z</dcterms:created>
  <dcterms:modified xsi:type="dcterms:W3CDTF">2022-07-11T12:59:07Z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0x0101008151F28DAC564DB284B88354B7587371000C4FAF4526564BA191B0D55F37D0433B00FD07B60568EFBA4A934A7326E15BE38E</vt:lpwstr>
  </property>
  <property fmtid="{D5CDD505-2E9C-101B-9397-08002B2CF9AE}" pid="3" name="TaxKeyword">
    <vt:lpwstr/>
  </property>
  <property fmtid="{D5CDD505-2E9C-101B-9397-08002B2CF9AE}" pid="4" name="Connect-Proces">
    <vt:lpwstr>3;#Beheer, Onderhoud en ondersteuning|3cd49983-55e7-40a9-9a78-0208c626ec2b</vt:lpwstr>
  </property>
  <property fmtid="{D5CDD505-2E9C-101B-9397-08002B2CF9AE}" pid="5" name="Connect-Directie">
    <vt:lpwstr>16;#Dir. Bedrijfsv. en Projectbeheersing|de9c9069-9a3e-4e1f-9d8e-43e768d332bc</vt:lpwstr>
  </property>
  <property fmtid="{D5CDD505-2E9C-101B-9397-08002B2CF9AE}" pid="6" name="Connect-Deelproces">
    <vt:lpwstr>38;#Organisatie|970b84df-b9a7-40d5-ade7-8f9e17afd96f</vt:lpwstr>
  </property>
  <property fmtid="{D5CDD505-2E9C-101B-9397-08002B2CF9AE}" pid="7" name="Connect-Projectnaam">
    <vt:lpwstr>37;#ZD A BB - Algemeen|6aa4e320-1ce3-4dc5-91b2-2502313bef94</vt:lpwstr>
  </property>
  <property fmtid="{D5CDD505-2E9C-101B-9397-08002B2CF9AE}" pid="8" name="Connect-Afdeling">
    <vt:lpwstr>17;#Afd. PB en Kostendesk. Zee en Delta|2b891bb2-0980-4f64-87a6-e410a582b365</vt:lpwstr>
  </property>
  <property fmtid="{D5CDD505-2E9C-101B-9397-08002B2CF9AE}" pid="9" name="_dlc_DocIdItemGuid">
    <vt:lpwstr>57080e5b-0b7d-4839-a225-9f5fa38c817a</vt:lpwstr>
  </property>
  <property fmtid="{D5CDD505-2E9C-101B-9397-08002B2CF9AE}" pid="10" name="Connect-Documenttype">
    <vt:lpwstr>76;#Inventarisatie - Risico-inventarisatie en -evaluatie|c9f0c4e6-7082-4022-a88d-72cd0254aa5b</vt:lpwstr>
  </property>
  <property fmtid="{D5CDD505-2E9C-101B-9397-08002B2CF9AE}" pid="11" name="Connect-Cluster">
    <vt:lpwstr/>
  </property>
  <property fmtid="{D5CDD505-2E9C-101B-9397-08002B2CF9AE}" pid="12" name="Connect-Projectnummer">
    <vt:lpwstr>2;#M200205505-8|29f22ae2-38bf-4d0f-94f5-de94b91b56e1</vt:lpwstr>
  </property>
  <property fmtid="{D5CDD505-2E9C-101B-9397-08002B2CF9AE}" pid="13" name="Connect-Organisatieonderdeel">
    <vt:lpwstr>36;#RWS Programma's, Projecten en Onderhoud|ecddfe69-e06c-4daa-922c-daf4247fccee</vt:lpwstr>
  </property>
  <property fmtid="{D5CDD505-2E9C-101B-9397-08002B2CF9AE}" pid="14" name="Connect-Vertrouwelijkheid">
    <vt:lpwstr>10;#RWS Bedrijfsvertrouwelijk/geen|1523f3d8-a3f5-4033-a4d4-a04bf7d6d8cc</vt:lpwstr>
  </property>
  <property fmtid="{D5CDD505-2E9C-101B-9397-08002B2CF9AE}" pid="15" name="BExAnalyzer_OldName">
    <vt:lpwstr>RIE Eemsgeul 2023.xlsx</vt:lpwstr>
  </property>
</Properties>
</file>